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2845" yWindow="-15" windowWidth="7650" windowHeight="7815" activeTab="1"/>
  </bookViews>
  <sheets>
    <sheet name="General Settings" sheetId="29" r:id="rId1"/>
    <sheet name="1MSynthDepo" sheetId="48" r:id="rId2"/>
    <sheet name="3MSynthDepo" sheetId="43" r:id="rId3"/>
    <sheet name="6MSynthDepo" sheetId="39" r:id="rId4"/>
    <sheet name="12MSynthDepo" sheetId="51" r:id="rId5"/>
    <sheet name="Contribution" sheetId="33" r:id="rId6"/>
    <sheet name="Delta 1M" sheetId="45" r:id="rId7"/>
    <sheet name="Delta 3M" sheetId="42" r:id="rId8"/>
    <sheet name="Delta 6M " sheetId="40" r:id="rId9"/>
    <sheet name="Delta 12M" sheetId="50" r:id="rId10"/>
  </sheets>
  <externalReferences>
    <externalReference r:id="rId11"/>
  </externalReferences>
  <definedNames>
    <definedName name="AllTriggers">'General Settings'!$D$18:$D$22</definedName>
    <definedName name="B12Minterpolation">'Delta 12M'!$N$1</definedName>
    <definedName name="B3Minterpolation">'Delta 3M'!$N$1</definedName>
    <definedName name="B6Minterpolation">'Delta 6M '!$N$1</definedName>
    <definedName name="BasisInterpolation">'General Settings'!$D$41</definedName>
    <definedName name="BasisInterpolator">'General Settings'!$D$42</definedName>
    <definedName name="Calendar">'General Settings'!$D$5</definedName>
    <definedName name="Conventions" localSheetId="6">'Delta 1M'!$T$3:$T$4</definedName>
    <definedName name="Currency">'General Settings'!$D$4</definedName>
    <definedName name="DayCounter">'General Settings'!$D$9</definedName>
    <definedName name="Delta1M">'Delta 1M'!$X$26:$X$29</definedName>
    <definedName name="Discounting">'General Settings'!$D$8</definedName>
    <definedName name="EvaluationDate">'General Settings'!$D$19</definedName>
    <definedName name="FileOverwrite">'General Settings'!$I$8</definedName>
    <definedName name="GENERAL_SETTINGS">'General Settings'!$B$2</definedName>
    <definedName name="iborindex1M">'General Settings'!$D$29</definedName>
    <definedName name="IborTenor1M">'General Settings'!$D$27</definedName>
    <definedName name="IborType">'General Settings'!$D$6</definedName>
    <definedName name="InterestRatesTrigger">'General Settings'!$D$20</definedName>
    <definedName name="interpolatedbasis3M">'Delta 3M'!$N$3</definedName>
    <definedName name="interpolatedbasis6M" localSheetId="9">'Delta 12M'!$N$3</definedName>
    <definedName name="interpolatedbasis6M">'Delta 6M '!$N$3</definedName>
    <definedName name="interpolator12M">'12MSynthDepo'!$D$11</definedName>
    <definedName name="interpolator1M" localSheetId="1">'1MSynthDepo'!$D$11</definedName>
    <definedName name="interpolator3M">'3MSynthDepo'!$D$11</definedName>
    <definedName name="interpolator6M">'6MSynthDepo'!$D$11</definedName>
    <definedName name="LastDayInNextYear">'General Settings'!#REF!</definedName>
    <definedName name="LastDayInYear">'General Settings'!#REF!</definedName>
    <definedName name="LastFixingsTrigger">'General Settings'!$D$21</definedName>
    <definedName name="LastUpdate">'General Settings'!$D$11</definedName>
    <definedName name="LiveDataFeed">'General Settings'!$D$12</definedName>
    <definedName name="Months12M" localSheetId="5">Contribution!$A$25</definedName>
    <definedName name="Months1M" localSheetId="5">Contribution!$A$3</definedName>
    <definedName name="Months3M" localSheetId="5">Contribution!$A$8</definedName>
    <definedName name="Months6M" localSheetId="5">Contribution!$A$15</definedName>
    <definedName name="NDays">'General Settings'!#REF!</definedName>
    <definedName name="ObjectOverwrite">'General Settings'!$I$5</definedName>
    <definedName name="OisCurve">'General Settings'!$D$8</definedName>
    <definedName name="OisEngine">'General Settings'!$I$18</definedName>
    <definedName name="OvernightIndex">'General Settings'!$D$7</definedName>
    <definedName name="Permanent">'General Settings'!$I$4</definedName>
    <definedName name="PriceTickValue">'General Settings'!$I$12</definedName>
    <definedName name="Quote" localSheetId="5">Contribution!$L$3:$L$40</definedName>
    <definedName name="QuoteLive" localSheetId="5">Contribution!$H$3:$H$40</definedName>
    <definedName name="QuoteStatic" localSheetId="5">Contribution!$J$3:$J$40</definedName>
    <definedName name="QuoteSuffix">'General Settings'!$I$10</definedName>
    <definedName name="RateTickValue">'General Settings'!$I$11</definedName>
    <definedName name="SerializationPath">'General Settings'!$I$7</definedName>
    <definedName name="Serialize">'General Settings'!$I$6</definedName>
    <definedName name="SettlementDate">'General Settings'!$D$17</definedName>
    <definedName name="Tenor12M" localSheetId="5">Contribution!$A$26</definedName>
    <definedName name="Tenor1M" localSheetId="5">Contribution!$A$4</definedName>
    <definedName name="Tenor3M" localSheetId="5">Contribution!$A$9</definedName>
    <definedName name="Tenor6M" localSheetId="5">Contribution!$A$16</definedName>
    <definedName name="TraitsID">'General Settings'!#REF!</definedName>
    <definedName name="Trigger">'General Settings'!$D$18</definedName>
    <definedName name="TriggerCounter">'General Settings'!$D$22</definedName>
    <definedName name="YieldCurve">'General Settings'!#REF!</definedName>
  </definedNames>
  <calcPr calcId="145621"/>
</workbook>
</file>

<file path=xl/calcChain.xml><?xml version="1.0" encoding="utf-8"?>
<calcChain xmlns="http://schemas.openxmlformats.org/spreadsheetml/2006/main">
  <c r="B7" i="51" l="1"/>
  <c r="C7" i="51" s="1"/>
  <c r="B6" i="51"/>
  <c r="B5" i="51"/>
  <c r="C5" i="51" s="1"/>
  <c r="B4" i="51"/>
  <c r="C4" i="51" s="1"/>
  <c r="N13" i="51"/>
  <c r="C6" i="51"/>
  <c r="P4" i="51"/>
  <c r="P3" i="51"/>
  <c r="A6" i="50"/>
  <c r="A7" i="50" s="1"/>
  <c r="A8" i="50" s="1"/>
  <c r="C8" i="50" s="1"/>
  <c r="C5" i="50"/>
  <c r="D5" i="50" s="1"/>
  <c r="C4" i="50"/>
  <c r="D4" i="50" s="1"/>
  <c r="H2" i="50"/>
  <c r="D2" i="50"/>
  <c r="C39" i="29"/>
  <c r="D29" i="29"/>
  <c r="D17" i="29"/>
  <c r="D22" i="29"/>
  <c r="A9" i="50" l="1"/>
  <c r="D8" i="50"/>
  <c r="C7" i="50"/>
  <c r="D7" i="50" s="1"/>
  <c r="C6" i="50"/>
  <c r="D6" i="50" s="1"/>
  <c r="C9" i="50" l="1"/>
  <c r="D9" i="50" s="1"/>
  <c r="A10" i="50"/>
  <c r="C10" i="50" l="1"/>
  <c r="D10" i="50" s="1"/>
  <c r="A11" i="50"/>
  <c r="A12" i="50" l="1"/>
  <c r="C11" i="50"/>
  <c r="D11" i="50" s="1"/>
  <c r="C12" i="50" l="1"/>
  <c r="D12" i="50" s="1"/>
  <c r="A13" i="50"/>
  <c r="C13" i="50" l="1"/>
  <c r="D13" i="50" s="1"/>
  <c r="A14" i="50"/>
  <c r="A15" i="50" l="1"/>
  <c r="C14" i="50"/>
  <c r="D14" i="50" s="1"/>
  <c r="C15" i="50" l="1"/>
  <c r="D15" i="50"/>
  <c r="C6" i="42" l="1"/>
  <c r="D6" i="42" s="1"/>
  <c r="C5" i="42"/>
  <c r="D5" i="42" s="1"/>
  <c r="C4" i="42"/>
  <c r="D4" i="42" s="1"/>
  <c r="N13" i="39" l="1"/>
  <c r="B5" i="39"/>
  <c r="B6" i="39"/>
  <c r="B7" i="39"/>
  <c r="B4" i="39"/>
  <c r="N13" i="43"/>
  <c r="B5" i="48"/>
  <c r="B6" i="48"/>
  <c r="B7" i="48"/>
  <c r="B4" i="48"/>
  <c r="J13" i="48"/>
  <c r="H2" i="40"/>
  <c r="D2" i="40"/>
  <c r="C5" i="40"/>
  <c r="C4" i="40"/>
  <c r="C3" i="40"/>
  <c r="H2" i="42"/>
  <c r="D2" i="42"/>
  <c r="O27" i="45"/>
  <c r="P27" i="45" s="1"/>
  <c r="O28" i="45"/>
  <c r="P28" i="45" s="1"/>
  <c r="O29" i="45"/>
  <c r="P29" i="45" s="1"/>
  <c r="O26" i="45"/>
  <c r="P26" i="45" s="1"/>
  <c r="T25" i="45"/>
  <c r="P25" i="45"/>
  <c r="P24" i="45"/>
  <c r="B25" i="29"/>
  <c r="L1" i="45"/>
  <c r="C5" i="48" l="1"/>
  <c r="C6" i="48"/>
  <c r="C7" i="48"/>
  <c r="C4" i="48"/>
  <c r="L4" i="48"/>
  <c r="L3" i="48"/>
  <c r="P4" i="39"/>
  <c r="P3" i="39"/>
  <c r="P4" i="43"/>
  <c r="P3" i="43"/>
  <c r="C4" i="39"/>
  <c r="R3" i="45" l="1"/>
  <c r="K5" i="45" l="1"/>
  <c r="K6" i="45"/>
  <c r="K7" i="45"/>
  <c r="K8" i="45"/>
  <c r="K9" i="45"/>
  <c r="K4" i="45"/>
  <c r="M1" i="45"/>
  <c r="L6" i="45"/>
  <c r="L7" i="45"/>
  <c r="L5" i="45"/>
  <c r="T7" i="45"/>
  <c r="L8" i="45"/>
  <c r="L4" i="45"/>
  <c r="M4" i="45" s="1"/>
  <c r="T4" i="45"/>
  <c r="L9" i="45"/>
  <c r="U5" i="45"/>
  <c r="P5" i="45"/>
  <c r="M9" i="45"/>
  <c r="C6" i="39" l="1"/>
  <c r="C7" i="39"/>
  <c r="C5" i="39"/>
  <c r="M6" i="45"/>
  <c r="U8" i="45"/>
  <c r="T5" i="45"/>
  <c r="T9" i="45"/>
  <c r="M8" i="45"/>
  <c r="U7" i="45"/>
  <c r="U4" i="45"/>
  <c r="P9" i="45"/>
  <c r="M7" i="45"/>
  <c r="P4" i="45"/>
  <c r="M5" i="45"/>
  <c r="P8" i="45"/>
  <c r="U9" i="45"/>
  <c r="P6" i="45"/>
  <c r="P7" i="45"/>
  <c r="U6" i="45"/>
  <c r="T6" i="45"/>
  <c r="T8" i="45"/>
  <c r="D5" i="40" l="1"/>
  <c r="D4" i="40"/>
  <c r="A6" i="40"/>
  <c r="A7" i="40" l="1"/>
  <c r="C6" i="40"/>
  <c r="D6" i="40" s="1"/>
  <c r="A8" i="40" l="1"/>
  <c r="C7" i="40"/>
  <c r="D7" i="40" s="1"/>
  <c r="C8" i="40" l="1"/>
  <c r="D8" i="40" s="1"/>
  <c r="A9" i="40"/>
  <c r="C9" i="40" l="1"/>
  <c r="D9" i="40" s="1"/>
  <c r="A10" i="40"/>
  <c r="C10" i="40" l="1"/>
  <c r="D10" i="40" s="1"/>
  <c r="A11" i="40"/>
  <c r="C11" i="40" l="1"/>
  <c r="D11" i="40" s="1"/>
  <c r="A12" i="40"/>
  <c r="C12" i="40" l="1"/>
  <c r="D12" i="40" s="1"/>
  <c r="A13" i="40"/>
  <c r="D19" i="29"/>
  <c r="C13" i="40" l="1"/>
  <c r="D13" i="40" s="1"/>
  <c r="A14" i="40"/>
  <c r="C14" i="40" l="1"/>
  <c r="D14" i="40" s="1"/>
  <c r="A15" i="40"/>
  <c r="C2" i="33"/>
  <c r="A9" i="33"/>
  <c r="C15" i="40" l="1"/>
  <c r="D15" i="40" s="1"/>
  <c r="A16" i="40"/>
  <c r="C16" i="40" l="1"/>
  <c r="D16" i="40" s="1"/>
  <c r="A17" i="40"/>
  <c r="C17" i="40" l="1"/>
  <c r="D17" i="40" s="1"/>
  <c r="A18" i="40"/>
  <c r="C9" i="33"/>
  <c r="C12" i="33"/>
  <c r="C13" i="33"/>
  <c r="C8" i="33"/>
  <c r="C14" i="33"/>
  <c r="C11" i="33"/>
  <c r="C10" i="33"/>
  <c r="A4" i="33"/>
  <c r="A26" i="33"/>
  <c r="A16" i="33"/>
  <c r="C18" i="40" l="1"/>
  <c r="D18" i="40" s="1"/>
  <c r="A19" i="40"/>
  <c r="C5" i="33"/>
  <c r="C3" i="33"/>
  <c r="C6" i="33"/>
  <c r="C4" i="33"/>
  <c r="C7" i="33"/>
  <c r="C40" i="33"/>
  <c r="C27" i="33"/>
  <c r="C29" i="33"/>
  <c r="C38" i="33"/>
  <c r="C30" i="33"/>
  <c r="C36" i="33"/>
  <c r="C32" i="33"/>
  <c r="C25" i="33"/>
  <c r="C33" i="33"/>
  <c r="C39" i="33"/>
  <c r="C35" i="33"/>
  <c r="C28" i="33"/>
  <c r="C37" i="33"/>
  <c r="C26" i="33"/>
  <c r="C34" i="33"/>
  <c r="C31" i="33"/>
  <c r="C20" i="33"/>
  <c r="C22" i="33"/>
  <c r="C21" i="33"/>
  <c r="C23" i="33"/>
  <c r="C18" i="33"/>
  <c r="C24" i="33"/>
  <c r="C16" i="33"/>
  <c r="C15" i="33"/>
  <c r="C19" i="33"/>
  <c r="C17" i="33"/>
  <c r="D6" i="29"/>
  <c r="D35" i="33"/>
  <c r="D22" i="33"/>
  <c r="D5" i="33"/>
  <c r="D30" i="33"/>
  <c r="D4" i="33"/>
  <c r="D12" i="33"/>
  <c r="D34" i="33"/>
  <c r="D39" i="33"/>
  <c r="D31" i="33"/>
  <c r="D7" i="33"/>
  <c r="D23" i="33"/>
  <c r="E18" i="43"/>
  <c r="E18" i="48"/>
  <c r="E20" i="39"/>
  <c r="D7" i="39"/>
  <c r="D7" i="48"/>
  <c r="E15" i="48"/>
  <c r="D14" i="33"/>
  <c r="D10" i="33"/>
  <c r="E19" i="43"/>
  <c r="E28" i="51"/>
  <c r="D11" i="33"/>
  <c r="D18" i="33"/>
  <c r="E29" i="51"/>
  <c r="D21" i="33"/>
  <c r="E17" i="48"/>
  <c r="E22" i="39"/>
  <c r="D40" i="33"/>
  <c r="E15" i="43"/>
  <c r="E22" i="51"/>
  <c r="B1" i="29"/>
  <c r="D17" i="33"/>
  <c r="D3" i="33"/>
  <c r="D19" i="33"/>
  <c r="D37" i="33"/>
  <c r="E19" i="51"/>
  <c r="E27" i="51"/>
  <c r="E21" i="39"/>
  <c r="E17" i="43"/>
  <c r="E16" i="48"/>
  <c r="D6" i="51"/>
  <c r="D27" i="33"/>
  <c r="E18" i="39"/>
  <c r="C7" i="42"/>
  <c r="D6" i="33"/>
  <c r="D9" i="33"/>
  <c r="D5" i="39"/>
  <c r="D29" i="33"/>
  <c r="E23" i="39"/>
  <c r="E26" i="51"/>
  <c r="D36" i="33"/>
  <c r="E17" i="39"/>
  <c r="E25" i="51"/>
  <c r="D25" i="33"/>
  <c r="E24" i="51"/>
  <c r="E18" i="51"/>
  <c r="D33" i="33"/>
  <c r="D15" i="33"/>
  <c r="D28" i="33"/>
  <c r="D24" i="33"/>
  <c r="D32" i="33"/>
  <c r="E16" i="43"/>
  <c r="E15" i="51"/>
  <c r="E23" i="51"/>
  <c r="D7" i="51"/>
  <c r="E30" i="51"/>
  <c r="E24" i="39"/>
  <c r="D6" i="39"/>
  <c r="E19" i="48"/>
  <c r="E21" i="43"/>
  <c r="D38" i="33"/>
  <c r="E16" i="51"/>
  <c r="E16" i="39"/>
  <c r="D13" i="33"/>
  <c r="E15" i="39"/>
  <c r="D26" i="33"/>
  <c r="D20" i="33"/>
  <c r="D5" i="48"/>
  <c r="D8" i="33"/>
  <c r="D16" i="33"/>
  <c r="E17" i="51"/>
  <c r="E20" i="51"/>
  <c r="E19" i="39"/>
  <c r="D5" i="51"/>
  <c r="D6" i="48"/>
  <c r="E20" i="43"/>
  <c r="E21" i="51"/>
  <c r="D30" i="51" l="1"/>
  <c r="D29" i="51"/>
  <c r="D26" i="51"/>
  <c r="D28" i="51"/>
  <c r="D27" i="51"/>
  <c r="D25" i="51"/>
  <c r="D24" i="51"/>
  <c r="D23" i="51"/>
  <c r="D22" i="51"/>
  <c r="D20" i="51"/>
  <c r="AF3" i="51"/>
  <c r="D16" i="51"/>
  <c r="D18" i="51"/>
  <c r="D15" i="51"/>
  <c r="D21" i="51"/>
  <c r="D19" i="51"/>
  <c r="D17" i="51"/>
  <c r="D4" i="51"/>
  <c r="D3" i="50"/>
  <c r="D10" i="51"/>
  <c r="E3" i="50"/>
  <c r="E3" i="40"/>
  <c r="E3" i="42"/>
  <c r="C19" i="40"/>
  <c r="D19" i="40" s="1"/>
  <c r="A20" i="40"/>
  <c r="D3" i="40"/>
  <c r="P11" i="45"/>
  <c r="D3" i="42"/>
  <c r="D10" i="39"/>
  <c r="C3" i="39" s="1"/>
  <c r="D10" i="43"/>
  <c r="C3" i="43" s="1"/>
  <c r="D10" i="48"/>
  <c r="C3" i="48" s="1"/>
  <c r="Q26" i="45"/>
  <c r="D19" i="48"/>
  <c r="D15" i="48"/>
  <c r="D17" i="48"/>
  <c r="D16" i="48"/>
  <c r="D4" i="48"/>
  <c r="D18" i="48"/>
  <c r="AB3" i="48"/>
  <c r="K3" i="45"/>
  <c r="AF3" i="43"/>
  <c r="D16" i="43"/>
  <c r="D20" i="43"/>
  <c r="D21" i="43"/>
  <c r="D19" i="43"/>
  <c r="D15" i="43"/>
  <c r="D18" i="43"/>
  <c r="D17" i="43"/>
  <c r="D16" i="39"/>
  <c r="D4" i="39"/>
  <c r="D21" i="39"/>
  <c r="D22" i="39"/>
  <c r="D23" i="39"/>
  <c r="D20" i="39"/>
  <c r="D19" i="39"/>
  <c r="D15" i="39"/>
  <c r="D24" i="39"/>
  <c r="D18" i="39"/>
  <c r="AF3" i="39"/>
  <c r="D17" i="39"/>
  <c r="K5" i="51"/>
  <c r="E6" i="51"/>
  <c r="E10" i="50"/>
  <c r="E5" i="48"/>
  <c r="G10" i="50"/>
  <c r="J26" i="51"/>
  <c r="E5" i="50"/>
  <c r="E4" i="50"/>
  <c r="J17" i="51"/>
  <c r="G5" i="48"/>
  <c r="F3" i="50"/>
  <c r="L6" i="51"/>
  <c r="E15" i="50"/>
  <c r="J16" i="51"/>
  <c r="K7" i="51"/>
  <c r="AF4" i="51"/>
  <c r="AG4" i="51" s="1"/>
  <c r="G6" i="48"/>
  <c r="F10" i="50"/>
  <c r="J30" i="51"/>
  <c r="E7" i="51"/>
  <c r="G7" i="48"/>
  <c r="F5" i="50"/>
  <c r="J19" i="51"/>
  <c r="E6" i="48"/>
  <c r="E4" i="51"/>
  <c r="K6" i="51"/>
  <c r="J25" i="51"/>
  <c r="J21" i="51"/>
  <c r="E8" i="50"/>
  <c r="AG3" i="51"/>
  <c r="L4" i="51"/>
  <c r="H6" i="51"/>
  <c r="E11" i="50"/>
  <c r="F11" i="50" s="1"/>
  <c r="J18" i="51"/>
  <c r="H7" i="51"/>
  <c r="AF5" i="51"/>
  <c r="E13" i="50"/>
  <c r="J22" i="51"/>
  <c r="J28" i="51"/>
  <c r="J29" i="51"/>
  <c r="J24" i="51"/>
  <c r="E6" i="50"/>
  <c r="F6" i="50" s="1"/>
  <c r="J27" i="51"/>
  <c r="J15" i="51"/>
  <c r="E9" i="50"/>
  <c r="G9" i="50" s="1"/>
  <c r="D4" i="43"/>
  <c r="K4" i="43" s="1"/>
  <c r="F9" i="50"/>
  <c r="E12" i="50"/>
  <c r="J20" i="51"/>
  <c r="E7" i="50"/>
  <c r="F7" i="50" s="1"/>
  <c r="F15" i="50"/>
  <c r="F4" i="50"/>
  <c r="G11" i="50"/>
  <c r="G3" i="50"/>
  <c r="H5" i="51"/>
  <c r="J23" i="51"/>
  <c r="E14" i="50"/>
  <c r="F14" i="50" s="1"/>
  <c r="K4" i="51"/>
  <c r="E5" i="51"/>
  <c r="L5" i="51" s="1"/>
  <c r="F8" i="50"/>
  <c r="F12" i="50"/>
  <c r="G13" i="50"/>
  <c r="AG5" i="51"/>
  <c r="AF6" i="51"/>
  <c r="AF7" i="51" s="1"/>
  <c r="AG7" i="51" s="1"/>
  <c r="M6" i="51" l="1"/>
  <c r="O6" i="51"/>
  <c r="N6" i="51"/>
  <c r="O4" i="51"/>
  <c r="N4" i="51"/>
  <c r="M4" i="51"/>
  <c r="O5" i="51"/>
  <c r="N5" i="51"/>
  <c r="M5" i="51"/>
  <c r="C3" i="51"/>
  <c r="R3" i="50"/>
  <c r="C20" i="40"/>
  <c r="D20" i="40" s="1"/>
  <c r="A21" i="40"/>
  <c r="AF8" i="51"/>
  <c r="F13" i="50"/>
  <c r="E7" i="43"/>
  <c r="G12" i="50"/>
  <c r="AG6" i="51"/>
  <c r="G8" i="50"/>
  <c r="H4" i="51"/>
  <c r="A4" i="43"/>
  <c r="G7" i="50"/>
  <c r="R4" i="50"/>
  <c r="E5" i="43"/>
  <c r="L5" i="43"/>
  <c r="G6" i="50"/>
  <c r="S3" i="50"/>
  <c r="T3" i="50" s="1"/>
  <c r="G14" i="50"/>
  <c r="D5" i="43"/>
  <c r="G5" i="50"/>
  <c r="L7" i="51"/>
  <c r="G4" i="50"/>
  <c r="G15" i="50"/>
  <c r="T4" i="50"/>
  <c r="E6" i="43"/>
  <c r="D6" i="43"/>
  <c r="K6" i="43" s="1"/>
  <c r="D7" i="43"/>
  <c r="K7" i="43" s="1"/>
  <c r="S4" i="50"/>
  <c r="AG8" i="51"/>
  <c r="AF9" i="51"/>
  <c r="K5" i="43"/>
  <c r="H5" i="43"/>
  <c r="AG9" i="51"/>
  <c r="AF10" i="51"/>
  <c r="AG10" i="51"/>
  <c r="AF11" i="51"/>
  <c r="AG11" i="51"/>
  <c r="AF12" i="51"/>
  <c r="AG12" i="51"/>
  <c r="AF13" i="51"/>
  <c r="AG13" i="51"/>
  <c r="AF14" i="51"/>
  <c r="AG14" i="51"/>
  <c r="AF15" i="51"/>
  <c r="AG15" i="51"/>
  <c r="AF16" i="51"/>
  <c r="AG16" i="51"/>
  <c r="AF17" i="51"/>
  <c r="AG17" i="51"/>
  <c r="AF18" i="51"/>
  <c r="AG18" i="51"/>
  <c r="AF19" i="51"/>
  <c r="AG19" i="51"/>
  <c r="AF20" i="51"/>
  <c r="AG20" i="51"/>
  <c r="AF21" i="51"/>
  <c r="AG21" i="51"/>
  <c r="AF22" i="51"/>
  <c r="AG22" i="51"/>
  <c r="AF23" i="51"/>
  <c r="AG23" i="51"/>
  <c r="AF24" i="51"/>
  <c r="AG24" i="51"/>
  <c r="AF25" i="51"/>
  <c r="AG25" i="51"/>
  <c r="AF26" i="51"/>
  <c r="AG26" i="51"/>
  <c r="AF27" i="51"/>
  <c r="AG27" i="51"/>
  <c r="AF28" i="51"/>
  <c r="AG28" i="51"/>
  <c r="AF29" i="51"/>
  <c r="AG29" i="51"/>
  <c r="AF30" i="51"/>
  <c r="AG30" i="51"/>
  <c r="AF31" i="51"/>
  <c r="AG31" i="51"/>
  <c r="AF32" i="51"/>
  <c r="AG32" i="51"/>
  <c r="AF33" i="51"/>
  <c r="AG33" i="51"/>
  <c r="AF34" i="51"/>
  <c r="AG34" i="51"/>
  <c r="AF35" i="51"/>
  <c r="AG35" i="51"/>
  <c r="AF36" i="51"/>
  <c r="AG36" i="51"/>
  <c r="AF37" i="51"/>
  <c r="AG37" i="51"/>
  <c r="AF38" i="51"/>
  <c r="AG38" i="51"/>
  <c r="AF39" i="51"/>
  <c r="AG39" i="51"/>
  <c r="AF40" i="51"/>
  <c r="AG40" i="51"/>
  <c r="AF41" i="51"/>
  <c r="AG41" i="51"/>
  <c r="AF42" i="51"/>
  <c r="AG42" i="51"/>
  <c r="AF43" i="51"/>
  <c r="AG43" i="51"/>
  <c r="AF44" i="51"/>
  <c r="AG44" i="51"/>
  <c r="AF45" i="51"/>
  <c r="AG45" i="51"/>
  <c r="AF46" i="51"/>
  <c r="AG46" i="51"/>
  <c r="AF47" i="51"/>
  <c r="AG47" i="51"/>
  <c r="AF48" i="51"/>
  <c r="AG48" i="51"/>
  <c r="AF49" i="51"/>
  <c r="AG49" i="51"/>
  <c r="AF50" i="51"/>
  <c r="AG50" i="51"/>
  <c r="AF51" i="51"/>
  <c r="AG51" i="51"/>
  <c r="AF52" i="51"/>
  <c r="AG52" i="51"/>
  <c r="AF53" i="51"/>
  <c r="AG53" i="51"/>
  <c r="AF54" i="51"/>
  <c r="AG54" i="51"/>
  <c r="AF55" i="51"/>
  <c r="AG55" i="51"/>
  <c r="AF56" i="51"/>
  <c r="AG56" i="51"/>
  <c r="AF57" i="51"/>
  <c r="AG57" i="51"/>
  <c r="AF58" i="51"/>
  <c r="AG58" i="51"/>
  <c r="AF59" i="51"/>
  <c r="AG59" i="51"/>
  <c r="AF60" i="51"/>
  <c r="AG60" i="51"/>
  <c r="AF61" i="51"/>
  <c r="AG61" i="51"/>
  <c r="AF62" i="51"/>
  <c r="AG62" i="51"/>
  <c r="AF63" i="51"/>
  <c r="AG63" i="51"/>
  <c r="AF64" i="51"/>
  <c r="AG64" i="51"/>
  <c r="AF65" i="51"/>
  <c r="AG65" i="51"/>
  <c r="AF66" i="51"/>
  <c r="AG66" i="51"/>
  <c r="AF67" i="51"/>
  <c r="AG67" i="51"/>
  <c r="AF68" i="51"/>
  <c r="AG68" i="51"/>
  <c r="AF69" i="51"/>
  <c r="AG69" i="51"/>
  <c r="AF70" i="51"/>
  <c r="AG70" i="51"/>
  <c r="AF71" i="51"/>
  <c r="AG71" i="51"/>
  <c r="AF72" i="51"/>
  <c r="AG72" i="51"/>
  <c r="AF73" i="51"/>
  <c r="AG73" i="51"/>
  <c r="AF74" i="51"/>
  <c r="AG74" i="51"/>
  <c r="AF75" i="51"/>
  <c r="AG75" i="51"/>
  <c r="AF76" i="51"/>
  <c r="AG76" i="51"/>
  <c r="AF77" i="51"/>
  <c r="AG77" i="51"/>
  <c r="AF78" i="51"/>
  <c r="AG78" i="51"/>
  <c r="AF79" i="51"/>
  <c r="AG79" i="51"/>
  <c r="AF80" i="51"/>
  <c r="AG80" i="51"/>
  <c r="AF81" i="51"/>
  <c r="AG81" i="51"/>
  <c r="AF82" i="51"/>
  <c r="AG82" i="51"/>
  <c r="AF83" i="51"/>
  <c r="AG83" i="51"/>
  <c r="AF84" i="51"/>
  <c r="AG84" i="51"/>
  <c r="AF85" i="51"/>
  <c r="AG85" i="51"/>
  <c r="AF86" i="51"/>
  <c r="AG86" i="51"/>
  <c r="AF87" i="51"/>
  <c r="AG87" i="51"/>
  <c r="AF88" i="51"/>
  <c r="AG88" i="51"/>
  <c r="AF89" i="51"/>
  <c r="AG89" i="51"/>
  <c r="AF90" i="51"/>
  <c r="AG90" i="51"/>
  <c r="AF91" i="51"/>
  <c r="AG91" i="51"/>
  <c r="AF92" i="51"/>
  <c r="AG92" i="51"/>
  <c r="AF93" i="51"/>
  <c r="AG93" i="51"/>
  <c r="AF94" i="51"/>
  <c r="AG94" i="51"/>
  <c r="AF95" i="51"/>
  <c r="AG95" i="51"/>
  <c r="AF96" i="51"/>
  <c r="AG96" i="51"/>
  <c r="AF97" i="51"/>
  <c r="AG97" i="51"/>
  <c r="AF98" i="51"/>
  <c r="AG98" i="51"/>
  <c r="AF99" i="51"/>
  <c r="AG99" i="51"/>
  <c r="AF100" i="51"/>
  <c r="AG100" i="51"/>
  <c r="AF101" i="51"/>
  <c r="AG101" i="51"/>
  <c r="AF102" i="51"/>
  <c r="AG102" i="51"/>
  <c r="AF103" i="51"/>
  <c r="AG103" i="51"/>
  <c r="AF104" i="51"/>
  <c r="AG104" i="51"/>
  <c r="AF105" i="51"/>
  <c r="AG105" i="51"/>
  <c r="AF106" i="51"/>
  <c r="AG106" i="51"/>
  <c r="AF107" i="51"/>
  <c r="AG107" i="51"/>
  <c r="AF108" i="51"/>
  <c r="AG108" i="51"/>
  <c r="AF109" i="51"/>
  <c r="AG109" i="51"/>
  <c r="AF110" i="51"/>
  <c r="AG110" i="51"/>
  <c r="AF111" i="51"/>
  <c r="AG111" i="51"/>
  <c r="AF112" i="51"/>
  <c r="AG112" i="51"/>
  <c r="AF113" i="51"/>
  <c r="AG113" i="51"/>
  <c r="AF114" i="51"/>
  <c r="AG114" i="51"/>
  <c r="AF115" i="51"/>
  <c r="AG115" i="51"/>
  <c r="AF116" i="51"/>
  <c r="AG116" i="51"/>
  <c r="AF117" i="51"/>
  <c r="AG117" i="51"/>
  <c r="AF118" i="51"/>
  <c r="AG118" i="51"/>
  <c r="AF119" i="51"/>
  <c r="AG119" i="51"/>
  <c r="AF120" i="51"/>
  <c r="AG120" i="51"/>
  <c r="AF121" i="51"/>
  <c r="AG121" i="51"/>
  <c r="AF122" i="51"/>
  <c r="AG122" i="51"/>
  <c r="AF123" i="51"/>
  <c r="AG123" i="51"/>
  <c r="AF124" i="51"/>
  <c r="AF125" i="51"/>
  <c r="AG124" i="51"/>
  <c r="AG125" i="51"/>
  <c r="AF126" i="51"/>
  <c r="AG126" i="51"/>
  <c r="AF127" i="51"/>
  <c r="AG127" i="51"/>
  <c r="AF128" i="51"/>
  <c r="AG128" i="51"/>
  <c r="AF129" i="51"/>
  <c r="AG129" i="51"/>
  <c r="AF130" i="51"/>
  <c r="AG130" i="51"/>
  <c r="AF131" i="51"/>
  <c r="AG131" i="51"/>
  <c r="AF132" i="51"/>
  <c r="AG132" i="51"/>
  <c r="AF133" i="51"/>
  <c r="AG133" i="51"/>
  <c r="AF134" i="51"/>
  <c r="AG134" i="51"/>
  <c r="AF135" i="51"/>
  <c r="AG135" i="51"/>
  <c r="AF136" i="51"/>
  <c r="AG136" i="51"/>
  <c r="AF137" i="51"/>
  <c r="AG137" i="51"/>
  <c r="AF138" i="51"/>
  <c r="AG138" i="51"/>
  <c r="AF139" i="51"/>
  <c r="AG139" i="51"/>
  <c r="AF140" i="51"/>
  <c r="AG140" i="51"/>
  <c r="AF141" i="51"/>
  <c r="AG141" i="51"/>
  <c r="AF142" i="51"/>
  <c r="AG142" i="51"/>
  <c r="AF143" i="51"/>
  <c r="AG143" i="51"/>
  <c r="AF144" i="51"/>
  <c r="AG144" i="51"/>
  <c r="AF145" i="51"/>
  <c r="AG145" i="51"/>
  <c r="AF146" i="51"/>
  <c r="AG146" i="51"/>
  <c r="AF147" i="51"/>
  <c r="AG147" i="51"/>
  <c r="AF148" i="51"/>
  <c r="AG148" i="51"/>
  <c r="AF149" i="51"/>
  <c r="AG149" i="51"/>
  <c r="AF150" i="51"/>
  <c r="AG150" i="51"/>
  <c r="AF151" i="51"/>
  <c r="AG151" i="51"/>
  <c r="AF152" i="51"/>
  <c r="AG152" i="51"/>
  <c r="AF153" i="51"/>
  <c r="AG153" i="51"/>
  <c r="AF154" i="51"/>
  <c r="AG154" i="51"/>
  <c r="AF155" i="51"/>
  <c r="AG155" i="51"/>
  <c r="AF156" i="51"/>
  <c r="AG156" i="51"/>
  <c r="AF157" i="51"/>
  <c r="AG157" i="51"/>
  <c r="AF158" i="51"/>
  <c r="AG158" i="51"/>
  <c r="AF159" i="51"/>
  <c r="AG159" i="51"/>
  <c r="AF160" i="51"/>
  <c r="AG160" i="51"/>
  <c r="AF161" i="51"/>
  <c r="AG161" i="51"/>
  <c r="AF162" i="51"/>
  <c r="AG162" i="51"/>
  <c r="AF163" i="51"/>
  <c r="AG163" i="51"/>
  <c r="AF164" i="51"/>
  <c r="AG164" i="51"/>
  <c r="AF165" i="51"/>
  <c r="AG165" i="51"/>
  <c r="AF166" i="51"/>
  <c r="AG166" i="51"/>
  <c r="AF167" i="51"/>
  <c r="AG167" i="51"/>
  <c r="AF168" i="51"/>
  <c r="AG168" i="51"/>
  <c r="AF169" i="51"/>
  <c r="AG169" i="51"/>
  <c r="AF170" i="51"/>
  <c r="AG170" i="51"/>
  <c r="AF171" i="51"/>
  <c r="AG171" i="51"/>
  <c r="AF172" i="51"/>
  <c r="AG172" i="51"/>
  <c r="AF173" i="51"/>
  <c r="AF174" i="51"/>
  <c r="AG173" i="51"/>
  <c r="AG174" i="51"/>
  <c r="AF175" i="51"/>
  <c r="AG175" i="51"/>
  <c r="AF176" i="51"/>
  <c r="AG176" i="51"/>
  <c r="AF177" i="51"/>
  <c r="AG177" i="51"/>
  <c r="AF178" i="51"/>
  <c r="AG178" i="51"/>
  <c r="AF179" i="51"/>
  <c r="AG179" i="51"/>
  <c r="AF180" i="51"/>
  <c r="AG180" i="51"/>
  <c r="AF181" i="51"/>
  <c r="AG181" i="51"/>
  <c r="AF182" i="51"/>
  <c r="AG182" i="51"/>
  <c r="AF183" i="51"/>
  <c r="AG183" i="51"/>
  <c r="AF184" i="51"/>
  <c r="AG184" i="51"/>
  <c r="AF185" i="51"/>
  <c r="AG185" i="51"/>
  <c r="AF186" i="51"/>
  <c r="AG186" i="51"/>
  <c r="AF187" i="51"/>
  <c r="AG187" i="51"/>
  <c r="AF188" i="51"/>
  <c r="AG188" i="51"/>
  <c r="AF189" i="51"/>
  <c r="AG189" i="51"/>
  <c r="AF190" i="51"/>
  <c r="AG190" i="51"/>
  <c r="AF191" i="51"/>
  <c r="AG191" i="51"/>
  <c r="AF192" i="51"/>
  <c r="AG192" i="51"/>
  <c r="AF193" i="51"/>
  <c r="AG193" i="51"/>
  <c r="AF194" i="51"/>
  <c r="AG194" i="51"/>
  <c r="AF195" i="51"/>
  <c r="AG195" i="51"/>
  <c r="AF196" i="51"/>
  <c r="AG196" i="51"/>
  <c r="AF197" i="51"/>
  <c r="AG197" i="51"/>
  <c r="AF198" i="51"/>
  <c r="AG198" i="51"/>
  <c r="AF199" i="51"/>
  <c r="AG199" i="51"/>
  <c r="AF200" i="51"/>
  <c r="AG200" i="51"/>
  <c r="AF201" i="51"/>
  <c r="AG201" i="51"/>
  <c r="AF202" i="51"/>
  <c r="AG202" i="51"/>
  <c r="AF203" i="51"/>
  <c r="AG203" i="51"/>
  <c r="AF204" i="51"/>
  <c r="AG204" i="51"/>
  <c r="AF205" i="51"/>
  <c r="AG205" i="51"/>
  <c r="AF206" i="51"/>
  <c r="AG206" i="51"/>
  <c r="AF207" i="51"/>
  <c r="AG207" i="51"/>
  <c r="AF208" i="51"/>
  <c r="AG208" i="51"/>
  <c r="AF209" i="51"/>
  <c r="AG209" i="51"/>
  <c r="AF210" i="51"/>
  <c r="AF211" i="51"/>
  <c r="AG210" i="51"/>
  <c r="AG211" i="51"/>
  <c r="AF212" i="51"/>
  <c r="AG212" i="51"/>
  <c r="AF213" i="51"/>
  <c r="AG213" i="51"/>
  <c r="AF214" i="51"/>
  <c r="AG214" i="51"/>
  <c r="AF215" i="51"/>
  <c r="AG215" i="51"/>
  <c r="AF216" i="51"/>
  <c r="AG216" i="51"/>
  <c r="AF217" i="51"/>
  <c r="AG217" i="51"/>
  <c r="AF218" i="51"/>
  <c r="AG218" i="51"/>
  <c r="AF219" i="51"/>
  <c r="AG219" i="51"/>
  <c r="AF220" i="51"/>
  <c r="AG220" i="51"/>
  <c r="AF221" i="51"/>
  <c r="AG221" i="51"/>
  <c r="AF222" i="51"/>
  <c r="AG222" i="51"/>
  <c r="AF223" i="51"/>
  <c r="AG223" i="51"/>
  <c r="AF224" i="51"/>
  <c r="AG224" i="51"/>
  <c r="AF225" i="51"/>
  <c r="AG225" i="51"/>
  <c r="AF226" i="51"/>
  <c r="AG226" i="51"/>
  <c r="AF227" i="51"/>
  <c r="AG227" i="51"/>
  <c r="AF228" i="51"/>
  <c r="AG228" i="51"/>
  <c r="AF229" i="51"/>
  <c r="AG229" i="51"/>
  <c r="AF230" i="51"/>
  <c r="AG230" i="51"/>
  <c r="AF231" i="51"/>
  <c r="AG231" i="51"/>
  <c r="AF232" i="51"/>
  <c r="AG232" i="51"/>
  <c r="AF233" i="51"/>
  <c r="AG233" i="51"/>
  <c r="AF234" i="51"/>
  <c r="AG234" i="51"/>
  <c r="AF235" i="51"/>
  <c r="AG235" i="51"/>
  <c r="AF236" i="51"/>
  <c r="AG236" i="51"/>
  <c r="AF237" i="51"/>
  <c r="AG237" i="51"/>
  <c r="AF238" i="51"/>
  <c r="AG238" i="51"/>
  <c r="AF239" i="51"/>
  <c r="AG239" i="51"/>
  <c r="AF240" i="51"/>
  <c r="AG240" i="51"/>
  <c r="AF241" i="51"/>
  <c r="AG241" i="51"/>
  <c r="AF242" i="51"/>
  <c r="AG242" i="51"/>
  <c r="AF243" i="51"/>
  <c r="AG243" i="51"/>
  <c r="AF244" i="51"/>
  <c r="AG244" i="51"/>
  <c r="AF245" i="51"/>
  <c r="AG245" i="51"/>
  <c r="AF246" i="51"/>
  <c r="AG246" i="51"/>
  <c r="AF247" i="51"/>
  <c r="AG247" i="51"/>
  <c r="AF248" i="51"/>
  <c r="AG248" i="51"/>
  <c r="AF249" i="51"/>
  <c r="AG249" i="51"/>
  <c r="AF250" i="51"/>
  <c r="AG250" i="51"/>
  <c r="AF251" i="51"/>
  <c r="AG251" i="51"/>
  <c r="AF252" i="51"/>
  <c r="AG252" i="51"/>
  <c r="AF253" i="51"/>
  <c r="AG253" i="51"/>
  <c r="AF254" i="51"/>
  <c r="AG254" i="51"/>
  <c r="AF255" i="51"/>
  <c r="AG255" i="51"/>
  <c r="AF256" i="51"/>
  <c r="AG256" i="51"/>
  <c r="AF257" i="51"/>
  <c r="AG257" i="51"/>
  <c r="AF258" i="51"/>
  <c r="AG258" i="51"/>
  <c r="AF259" i="51"/>
  <c r="M7" i="51" l="1"/>
  <c r="O7" i="51"/>
  <c r="N7" i="51"/>
  <c r="B5" i="43"/>
  <c r="A5" i="43"/>
  <c r="C5" i="43" s="1"/>
  <c r="B4" i="43"/>
  <c r="C4" i="43" s="1"/>
  <c r="M5" i="43"/>
  <c r="B7" i="43"/>
  <c r="A7" i="43"/>
  <c r="B6" i="43"/>
  <c r="A6" i="43"/>
  <c r="C21" i="40"/>
  <c r="D21" i="40" s="1"/>
  <c r="D2" i="33"/>
  <c r="AG259" i="51"/>
  <c r="R5" i="50"/>
  <c r="S5" i="50"/>
  <c r="T5" i="50"/>
  <c r="R6" i="50"/>
  <c r="R7" i="50"/>
  <c r="T6" i="50"/>
  <c r="S6" i="50"/>
  <c r="R8" i="50"/>
  <c r="S7" i="50"/>
  <c r="R9" i="50"/>
  <c r="S8" i="50"/>
  <c r="R10" i="50"/>
  <c r="S9" i="50"/>
  <c r="T10" i="50"/>
  <c r="S10" i="50"/>
  <c r="R11" i="50"/>
  <c r="T11" i="50"/>
  <c r="S11" i="50"/>
  <c r="R12" i="50"/>
  <c r="R13" i="50"/>
  <c r="S12" i="50"/>
  <c r="S13" i="50"/>
  <c r="R14" i="50"/>
  <c r="S14" i="50"/>
  <c r="T14" i="50"/>
  <c r="R15" i="50"/>
  <c r="R16" i="50"/>
  <c r="S15" i="50"/>
  <c r="R17" i="50"/>
  <c r="S16" i="50"/>
  <c r="T16" i="50"/>
  <c r="S17" i="50"/>
  <c r="R18" i="50"/>
  <c r="T17" i="50"/>
  <c r="R19" i="50"/>
  <c r="S18" i="50"/>
  <c r="S19" i="50"/>
  <c r="R20" i="50"/>
  <c r="R21" i="50"/>
  <c r="S20" i="50"/>
  <c r="S21" i="50"/>
  <c r="R22" i="50"/>
  <c r="T21" i="50"/>
  <c r="T22" i="50"/>
  <c r="R23" i="50"/>
  <c r="S22" i="50"/>
  <c r="S23" i="50"/>
  <c r="R24" i="50"/>
  <c r="T24" i="50"/>
  <c r="S24" i="50"/>
  <c r="R25" i="50"/>
  <c r="R26" i="50"/>
  <c r="S25" i="50"/>
  <c r="T26" i="50"/>
  <c r="R27" i="50"/>
  <c r="S26" i="50"/>
  <c r="T27" i="50"/>
  <c r="S27" i="50"/>
  <c r="R28" i="50"/>
  <c r="R29" i="50"/>
  <c r="S28" i="50"/>
  <c r="S29" i="50"/>
  <c r="R30" i="50"/>
  <c r="S30" i="50"/>
  <c r="T30" i="50"/>
  <c r="R31" i="50"/>
  <c r="S31" i="50"/>
  <c r="R32" i="50"/>
  <c r="S32" i="50"/>
  <c r="R33" i="50"/>
  <c r="S33" i="50"/>
  <c r="R34" i="50"/>
  <c r="R35" i="50"/>
  <c r="S34" i="50"/>
  <c r="T34" i="50"/>
  <c r="R36" i="50"/>
  <c r="T35" i="50"/>
  <c r="S35" i="50"/>
  <c r="R37" i="50"/>
  <c r="S36" i="50"/>
  <c r="S37" i="50"/>
  <c r="R38" i="50"/>
  <c r="R39" i="50"/>
  <c r="T38" i="50"/>
  <c r="S38" i="50"/>
  <c r="R40" i="50"/>
  <c r="S39" i="50"/>
  <c r="T40" i="50"/>
  <c r="R41" i="50"/>
  <c r="S40" i="50"/>
  <c r="S41" i="50"/>
  <c r="R42" i="50"/>
  <c r="T42" i="50"/>
  <c r="S42" i="50"/>
  <c r="R43" i="50"/>
  <c r="S43" i="50"/>
  <c r="R44" i="50"/>
  <c r="T43" i="50"/>
  <c r="S44" i="50"/>
  <c r="R45" i="50"/>
  <c r="S45" i="50"/>
  <c r="R46" i="50"/>
  <c r="S46" i="50"/>
  <c r="R47" i="50"/>
  <c r="T46" i="50"/>
  <c r="R48" i="50"/>
  <c r="S47" i="50"/>
  <c r="S48" i="50"/>
  <c r="T48" i="50"/>
  <c r="R49" i="50"/>
  <c r="S49" i="50"/>
  <c r="R50" i="50"/>
  <c r="S50" i="50"/>
  <c r="R51" i="50"/>
  <c r="T50" i="50"/>
  <c r="T51" i="50"/>
  <c r="R52" i="50"/>
  <c r="S51" i="50"/>
  <c r="R53" i="50"/>
  <c r="S52" i="50"/>
  <c r="R54" i="50"/>
  <c r="S53" i="50"/>
  <c r="T53" i="50"/>
  <c r="R55" i="50"/>
  <c r="S54" i="50"/>
  <c r="S55" i="50"/>
  <c r="R56" i="50"/>
  <c r="S56" i="50"/>
  <c r="R57" i="50"/>
  <c r="R58" i="50"/>
  <c r="S57" i="50"/>
  <c r="R59" i="50"/>
  <c r="T58" i="50"/>
  <c r="S58" i="50"/>
  <c r="T59" i="50"/>
  <c r="S59" i="50"/>
  <c r="R60" i="50"/>
  <c r="S60" i="50"/>
  <c r="R61" i="50"/>
  <c r="S61" i="50"/>
  <c r="R62" i="50"/>
  <c r="T62" i="50"/>
  <c r="R63" i="50"/>
  <c r="S62" i="50"/>
  <c r="R64" i="50"/>
  <c r="S63" i="50"/>
  <c r="R65" i="50"/>
  <c r="S64" i="50"/>
  <c r="S65" i="50"/>
  <c r="R66" i="50"/>
  <c r="S66" i="50"/>
  <c r="R67" i="50"/>
  <c r="T67" i="50"/>
  <c r="R68" i="50"/>
  <c r="S67" i="50"/>
  <c r="R69" i="50"/>
  <c r="S68" i="50"/>
  <c r="S69" i="50"/>
  <c r="R70" i="50"/>
  <c r="R71" i="50"/>
  <c r="T70" i="50"/>
  <c r="S70" i="50"/>
  <c r="S71" i="50"/>
  <c r="R72" i="50"/>
  <c r="S72" i="50"/>
  <c r="R73" i="50"/>
  <c r="S73" i="50"/>
  <c r="R74" i="50"/>
  <c r="R75" i="50"/>
  <c r="S74" i="50"/>
  <c r="T75" i="50"/>
  <c r="S75" i="50"/>
  <c r="R76" i="50"/>
  <c r="S76" i="50"/>
  <c r="R77" i="50"/>
  <c r="S77" i="50"/>
  <c r="R78" i="50"/>
  <c r="S78" i="50"/>
  <c r="R79" i="50"/>
  <c r="T78" i="50"/>
  <c r="R80" i="50"/>
  <c r="S79" i="50"/>
  <c r="T80" i="50"/>
  <c r="S80" i="50"/>
  <c r="R81" i="50"/>
  <c r="R82" i="50"/>
  <c r="S81" i="50"/>
  <c r="S82" i="50"/>
  <c r="R83" i="50"/>
  <c r="S83" i="50"/>
  <c r="T83" i="50"/>
  <c r="R84" i="50"/>
  <c r="T84" i="50"/>
  <c r="R85" i="50"/>
  <c r="S84" i="50"/>
  <c r="S85" i="50"/>
  <c r="R86" i="50"/>
  <c r="T86" i="50"/>
  <c r="R87" i="50"/>
  <c r="S86" i="50"/>
  <c r="S87" i="50"/>
  <c r="R88" i="50"/>
  <c r="S88" i="50"/>
  <c r="R89" i="50"/>
  <c r="S89" i="50"/>
  <c r="R90" i="50"/>
  <c r="R91" i="50"/>
  <c r="S90" i="50"/>
  <c r="T91" i="50"/>
  <c r="R92" i="50"/>
  <c r="S91" i="50"/>
  <c r="R93" i="50"/>
  <c r="S92" i="50"/>
  <c r="S93" i="50"/>
  <c r="R94" i="50"/>
  <c r="R95" i="50"/>
  <c r="S94" i="50"/>
  <c r="T94" i="50"/>
  <c r="S95" i="50"/>
  <c r="R96" i="50"/>
  <c r="S96" i="50"/>
  <c r="R97" i="50"/>
  <c r="S97" i="50"/>
  <c r="R98" i="50"/>
  <c r="R99" i="50"/>
  <c r="S98" i="50"/>
  <c r="T99" i="50"/>
  <c r="S99" i="50"/>
  <c r="R100" i="50"/>
  <c r="S100" i="50"/>
  <c r="R101" i="50"/>
  <c r="R102" i="50"/>
  <c r="T101" i="50"/>
  <c r="S101" i="50"/>
  <c r="T102" i="50"/>
  <c r="S102" i="50"/>
  <c r="R103" i="50"/>
  <c r="R104" i="50"/>
  <c r="T103" i="50"/>
  <c r="S103" i="50"/>
  <c r="T104" i="50"/>
  <c r="R105" i="50"/>
  <c r="S104" i="50"/>
  <c r="R106" i="50"/>
  <c r="S105" i="50"/>
  <c r="S106" i="50"/>
  <c r="R107" i="50"/>
  <c r="S107" i="50"/>
  <c r="R108" i="50"/>
  <c r="T107" i="50"/>
  <c r="S108" i="50"/>
  <c r="R109" i="50"/>
  <c r="R110" i="50"/>
  <c r="T109" i="50"/>
  <c r="S109" i="50"/>
  <c r="S110" i="50"/>
  <c r="T110" i="50"/>
  <c r="R111" i="50"/>
  <c r="S111" i="50"/>
  <c r="R112" i="50"/>
  <c r="S112" i="50"/>
  <c r="R113" i="50"/>
  <c r="S113" i="50"/>
  <c r="R114" i="50"/>
  <c r="R115" i="50"/>
  <c r="S114" i="50"/>
  <c r="T114" i="50"/>
  <c r="R116" i="50"/>
  <c r="T115" i="50"/>
  <c r="S115" i="50"/>
  <c r="R117" i="50"/>
  <c r="T116" i="50"/>
  <c r="S116" i="50"/>
  <c r="S117" i="50"/>
  <c r="R118" i="50"/>
  <c r="T118" i="50"/>
  <c r="R119" i="50"/>
  <c r="S118" i="50"/>
  <c r="S119" i="50"/>
  <c r="R120" i="50"/>
  <c r="R121" i="50"/>
  <c r="S120" i="50"/>
  <c r="S121" i="50"/>
  <c r="R122" i="50"/>
  <c r="S122" i="50"/>
  <c r="R123" i="50"/>
  <c r="R124" i="50"/>
  <c r="S123" i="50"/>
  <c r="S124" i="50"/>
  <c r="R125" i="50"/>
  <c r="S125" i="50"/>
  <c r="R126" i="50"/>
  <c r="T126" i="50"/>
  <c r="R127" i="50"/>
  <c r="S126" i="50"/>
  <c r="R128" i="50"/>
  <c r="S127" i="50"/>
  <c r="R129" i="50"/>
  <c r="S128" i="50"/>
  <c r="R130" i="50"/>
  <c r="S129" i="50"/>
  <c r="R131" i="50"/>
  <c r="S130" i="50"/>
  <c r="S131" i="50"/>
  <c r="R132" i="50"/>
  <c r="R133" i="50"/>
  <c r="S132" i="50"/>
  <c r="R134" i="50"/>
  <c r="S133" i="50"/>
  <c r="T134" i="50"/>
  <c r="S134" i="50"/>
  <c r="R135" i="50"/>
  <c r="S135" i="50"/>
  <c r="R136" i="50"/>
  <c r="R137" i="50"/>
  <c r="S136" i="50"/>
  <c r="T136" i="50"/>
  <c r="S137" i="50"/>
  <c r="R138" i="50"/>
  <c r="R139" i="50"/>
  <c r="S138" i="50"/>
  <c r="T139" i="50"/>
  <c r="R140" i="50"/>
  <c r="S139" i="50"/>
  <c r="S140" i="50"/>
  <c r="R141" i="50"/>
  <c r="S141" i="50"/>
  <c r="R142" i="50"/>
  <c r="R143" i="50"/>
  <c r="S142" i="50"/>
  <c r="S143" i="50"/>
  <c r="R144" i="50"/>
  <c r="T143" i="50"/>
  <c r="R145" i="50"/>
  <c r="S144" i="50"/>
  <c r="S145" i="50"/>
  <c r="R146" i="50"/>
  <c r="S146" i="50"/>
  <c r="R147" i="50"/>
  <c r="S147" i="50"/>
  <c r="T147" i="50"/>
  <c r="R148" i="50"/>
  <c r="S148" i="50"/>
  <c r="R149" i="50"/>
  <c r="S149" i="50"/>
  <c r="R150" i="50"/>
  <c r="R151" i="50"/>
  <c r="S150" i="50"/>
  <c r="R152" i="50"/>
  <c r="S151" i="50"/>
  <c r="S152" i="50"/>
  <c r="R153" i="50"/>
  <c r="S153" i="50"/>
  <c r="R154" i="50"/>
  <c r="S154" i="50"/>
  <c r="R155" i="50"/>
  <c r="R156" i="50"/>
  <c r="S155" i="50"/>
  <c r="R157" i="50"/>
  <c r="T156" i="50"/>
  <c r="S156" i="50"/>
  <c r="R158" i="50"/>
  <c r="S157" i="50"/>
  <c r="T157" i="50"/>
  <c r="R159" i="50"/>
  <c r="S158" i="50"/>
  <c r="S159" i="50"/>
  <c r="R160" i="50"/>
  <c r="R161" i="50"/>
  <c r="S160" i="50"/>
  <c r="S161" i="50"/>
  <c r="R162" i="50"/>
  <c r="S162" i="50"/>
  <c r="R163" i="50"/>
  <c r="S163" i="50"/>
  <c r="R164" i="50"/>
  <c r="R165" i="50"/>
  <c r="S164" i="50"/>
  <c r="S165" i="50"/>
  <c r="R166" i="50"/>
  <c r="S166" i="50"/>
  <c r="R167" i="50"/>
  <c r="T166" i="50"/>
  <c r="T167" i="50"/>
  <c r="S167" i="50"/>
  <c r="R168" i="50"/>
  <c r="S168" i="50"/>
  <c r="R169" i="50"/>
  <c r="T168" i="50"/>
  <c r="S169" i="50"/>
  <c r="R170" i="50"/>
  <c r="R171" i="50"/>
  <c r="T170" i="50"/>
  <c r="S170" i="50"/>
  <c r="R172" i="50"/>
  <c r="S171" i="50"/>
  <c r="S172" i="50"/>
  <c r="R173" i="50"/>
  <c r="R174" i="50"/>
  <c r="T173" i="50"/>
  <c r="S173" i="50"/>
  <c r="T174" i="50"/>
  <c r="R175" i="50"/>
  <c r="S174" i="50"/>
  <c r="R176" i="50"/>
  <c r="S175" i="50"/>
  <c r="T175" i="50"/>
  <c r="T176" i="50"/>
  <c r="R177" i="50"/>
  <c r="S176" i="50"/>
  <c r="S177" i="50"/>
  <c r="R178" i="50"/>
  <c r="R179" i="50"/>
  <c r="S178" i="50"/>
  <c r="R180" i="50"/>
  <c r="S179" i="50"/>
  <c r="S180" i="50"/>
  <c r="R181" i="50"/>
  <c r="R182" i="50"/>
  <c r="S181" i="50"/>
  <c r="T181" i="50"/>
  <c r="S182" i="50"/>
  <c r="T182" i="50"/>
  <c r="R183" i="50"/>
  <c r="R184" i="50"/>
  <c r="T183" i="50"/>
  <c r="S183" i="50"/>
  <c r="R185" i="50"/>
  <c r="S184" i="50"/>
  <c r="T184" i="50"/>
  <c r="S185" i="50"/>
  <c r="R186" i="50"/>
  <c r="R187" i="50"/>
  <c r="S186" i="50"/>
  <c r="R188" i="50"/>
  <c r="S187" i="50"/>
  <c r="S188" i="50"/>
  <c r="R189" i="50"/>
  <c r="S189" i="50"/>
  <c r="R190" i="50"/>
  <c r="T190" i="50"/>
  <c r="R191" i="50"/>
  <c r="S190" i="50"/>
  <c r="S191" i="50"/>
  <c r="R192" i="50"/>
  <c r="R193" i="50"/>
  <c r="S192" i="50"/>
  <c r="S193" i="50"/>
  <c r="R194" i="50"/>
  <c r="R195" i="50"/>
  <c r="S194" i="50"/>
  <c r="S195" i="50"/>
  <c r="R196" i="50"/>
  <c r="S196" i="50"/>
  <c r="R197" i="50"/>
  <c r="S197" i="50"/>
  <c r="R198" i="50"/>
  <c r="S198" i="50"/>
  <c r="T198" i="50"/>
  <c r="R199" i="50"/>
  <c r="S199" i="50"/>
  <c r="R200" i="50"/>
  <c r="S200" i="50"/>
  <c r="R201" i="50"/>
  <c r="S201" i="50"/>
  <c r="R202" i="50"/>
  <c r="T202" i="50"/>
  <c r="S202" i="50"/>
  <c r="R203" i="50"/>
  <c r="S203" i="50"/>
  <c r="T203" i="50"/>
  <c r="R204" i="50"/>
  <c r="R205" i="50"/>
  <c r="S204" i="50"/>
  <c r="S205" i="50"/>
  <c r="R206" i="50"/>
  <c r="S206" i="50"/>
  <c r="R207" i="50"/>
  <c r="T206" i="50"/>
  <c r="R208" i="50"/>
  <c r="S207" i="50"/>
  <c r="R209" i="50"/>
  <c r="S208" i="50"/>
  <c r="R210" i="50"/>
  <c r="S209" i="50"/>
  <c r="S210" i="50"/>
  <c r="R211" i="50"/>
  <c r="T211" i="50"/>
  <c r="R212" i="50"/>
  <c r="S211" i="50"/>
  <c r="S212" i="50"/>
  <c r="R213" i="50"/>
  <c r="R214" i="50"/>
  <c r="S213" i="50"/>
  <c r="T213" i="50"/>
  <c r="R215" i="50"/>
  <c r="T214" i="50"/>
  <c r="S214" i="50"/>
  <c r="S215" i="50"/>
  <c r="R216" i="50"/>
  <c r="R217" i="50"/>
  <c r="S216" i="50"/>
  <c r="S217" i="50"/>
  <c r="R218" i="50"/>
  <c r="S218" i="50"/>
  <c r="R219" i="50"/>
  <c r="S219" i="50"/>
  <c r="R220" i="50"/>
  <c r="T220" i="50"/>
  <c r="S220" i="50"/>
  <c r="R221" i="50"/>
  <c r="S221" i="50"/>
  <c r="R222" i="50"/>
  <c r="T222" i="50"/>
  <c r="R223" i="50"/>
  <c r="S222" i="50"/>
  <c r="S223" i="50"/>
  <c r="R224" i="50"/>
  <c r="R225" i="50"/>
  <c r="S224" i="50"/>
  <c r="S225" i="50"/>
  <c r="R226" i="50"/>
  <c r="R227" i="50"/>
  <c r="S226" i="50"/>
  <c r="R228" i="50"/>
  <c r="S227" i="50"/>
  <c r="T228" i="50"/>
  <c r="R229" i="50"/>
  <c r="S228" i="50"/>
  <c r="S229" i="50"/>
  <c r="R230" i="50"/>
  <c r="S230" i="50"/>
  <c r="R231" i="50"/>
  <c r="R232" i="50"/>
  <c r="S231" i="50"/>
  <c r="R233" i="50"/>
  <c r="S232" i="50"/>
  <c r="S233" i="50"/>
  <c r="R234" i="50"/>
  <c r="S234" i="50"/>
  <c r="R235" i="50"/>
  <c r="R236" i="50"/>
  <c r="T235" i="50"/>
  <c r="S235" i="50"/>
  <c r="R237" i="50"/>
  <c r="S236" i="50"/>
  <c r="S237" i="50"/>
  <c r="R238" i="50"/>
  <c r="T238" i="50"/>
  <c r="S238" i="50"/>
  <c r="R239" i="50"/>
  <c r="T239" i="50"/>
  <c r="R240" i="50"/>
  <c r="S239" i="50"/>
  <c r="S240" i="50"/>
  <c r="R241" i="50"/>
  <c r="T240" i="50"/>
  <c r="R242" i="50"/>
  <c r="S241" i="50"/>
  <c r="S242" i="50"/>
  <c r="R243" i="50"/>
  <c r="R244" i="50"/>
  <c r="S243" i="50"/>
  <c r="R245" i="50"/>
  <c r="S244" i="50"/>
  <c r="R246" i="50"/>
  <c r="S245" i="50"/>
  <c r="R247" i="50"/>
  <c r="S246" i="50"/>
  <c r="T246" i="50"/>
  <c r="S247" i="50"/>
  <c r="R248" i="50"/>
  <c r="R249" i="50"/>
  <c r="T248" i="50"/>
  <c r="S248" i="50"/>
  <c r="R250" i="50"/>
  <c r="S249" i="50"/>
  <c r="R251" i="50"/>
  <c r="S250" i="50"/>
  <c r="T251" i="50"/>
  <c r="R252" i="50"/>
  <c r="S251" i="50"/>
  <c r="S252" i="50"/>
  <c r="R253" i="50"/>
  <c r="S253" i="50"/>
  <c r="R254" i="50"/>
  <c r="R255" i="50"/>
  <c r="S254" i="50"/>
  <c r="S255" i="50"/>
  <c r="R256" i="50"/>
  <c r="S256" i="50"/>
  <c r="R257" i="50"/>
  <c r="S257" i="50"/>
  <c r="R258" i="50"/>
  <c r="S258" i="50"/>
  <c r="R259" i="50"/>
  <c r="R260" i="50"/>
  <c r="S259" i="50"/>
  <c r="R261" i="50"/>
  <c r="S260" i="50"/>
  <c r="T261" i="50"/>
  <c r="S261" i="50"/>
  <c r="R262" i="50"/>
  <c r="S262" i="50" s="1"/>
  <c r="C7" i="43" l="1"/>
  <c r="C6" i="43"/>
  <c r="D7" i="42"/>
  <c r="T260" i="50"/>
  <c r="T252" i="50"/>
  <c r="T241" i="50"/>
  <c r="T229" i="50"/>
  <c r="T218" i="50"/>
  <c r="T207" i="50"/>
  <c r="T195" i="50"/>
  <c r="T186" i="50"/>
  <c r="T169" i="50"/>
  <c r="T158" i="50"/>
  <c r="T148" i="50"/>
  <c r="T137" i="50"/>
  <c r="T127" i="50"/>
  <c r="T117" i="50"/>
  <c r="T98" i="50"/>
  <c r="T88" i="50"/>
  <c r="T74" i="50"/>
  <c r="T64" i="50"/>
  <c r="T52" i="50"/>
  <c r="T36" i="50"/>
  <c r="T20" i="50"/>
  <c r="T7" i="50"/>
  <c r="G4" i="48"/>
  <c r="H6" i="48"/>
  <c r="K6" i="39"/>
  <c r="K4" i="39"/>
  <c r="J15" i="39"/>
  <c r="T245" i="50"/>
  <c r="T200" i="50"/>
  <c r="T162" i="50"/>
  <c r="T122" i="50"/>
  <c r="T81" i="50"/>
  <c r="T44" i="50"/>
  <c r="J21" i="43"/>
  <c r="L3" i="45"/>
  <c r="U3" i="45" s="1"/>
  <c r="T244" i="50"/>
  <c r="T199" i="50"/>
  <c r="T161" i="50"/>
  <c r="T130" i="50"/>
  <c r="T92" i="50"/>
  <c r="T56" i="50"/>
  <c r="AF4" i="39"/>
  <c r="J16" i="39"/>
  <c r="T259" i="50"/>
  <c r="T250" i="50"/>
  <c r="T237" i="50"/>
  <c r="T227" i="50"/>
  <c r="T217" i="50"/>
  <c r="T205" i="50"/>
  <c r="T194" i="50"/>
  <c r="T185" i="50"/>
  <c r="T165" i="50"/>
  <c r="T155" i="50"/>
  <c r="T146" i="50"/>
  <c r="T135" i="50"/>
  <c r="T125" i="50"/>
  <c r="T113" i="50"/>
  <c r="T97" i="50"/>
  <c r="T87" i="50"/>
  <c r="T73" i="50"/>
  <c r="T63" i="50"/>
  <c r="T49" i="50"/>
  <c r="T33" i="50"/>
  <c r="T19" i="50"/>
  <c r="J19" i="43"/>
  <c r="J16" i="43"/>
  <c r="K7" i="39"/>
  <c r="F15" i="48"/>
  <c r="E4" i="48"/>
  <c r="T3" i="45"/>
  <c r="T45" i="50"/>
  <c r="J17" i="43"/>
  <c r="E7" i="48"/>
  <c r="J15" i="43"/>
  <c r="H5" i="48"/>
  <c r="T233" i="50"/>
  <c r="T191" i="50"/>
  <c r="T142" i="50"/>
  <c r="T108" i="50"/>
  <c r="T69" i="50"/>
  <c r="T29" i="50"/>
  <c r="E6" i="39"/>
  <c r="E5" i="39"/>
  <c r="T255" i="50"/>
  <c r="T223" i="50"/>
  <c r="T189" i="50"/>
  <c r="T151" i="50"/>
  <c r="T106" i="50"/>
  <c r="T68" i="50"/>
  <c r="T28" i="50"/>
  <c r="AF4" i="43"/>
  <c r="J23" i="39"/>
  <c r="T258" i="50"/>
  <c r="T249" i="50"/>
  <c r="T236" i="50"/>
  <c r="T226" i="50"/>
  <c r="T216" i="50"/>
  <c r="T204" i="50"/>
  <c r="T193" i="50"/>
  <c r="T180" i="50"/>
  <c r="T164" i="50"/>
  <c r="T154" i="50"/>
  <c r="T145" i="50"/>
  <c r="T133" i="50"/>
  <c r="T124" i="50"/>
  <c r="T112" i="50"/>
  <c r="T96" i="50"/>
  <c r="T85" i="50"/>
  <c r="T72" i="50"/>
  <c r="T61" i="50"/>
  <c r="T47" i="50"/>
  <c r="T32" i="50"/>
  <c r="T18" i="50"/>
  <c r="AG3" i="39"/>
  <c r="E4" i="39"/>
  <c r="J18" i="39"/>
  <c r="J20" i="43"/>
  <c r="AC3" i="48"/>
  <c r="T257" i="50"/>
  <c r="T247" i="50"/>
  <c r="T234" i="50"/>
  <c r="T225" i="50"/>
  <c r="T215" i="50"/>
  <c r="T201" i="50"/>
  <c r="T192" i="50"/>
  <c r="T179" i="50"/>
  <c r="T163" i="50"/>
  <c r="T153" i="50"/>
  <c r="T144" i="50"/>
  <c r="T132" i="50"/>
  <c r="T123" i="50"/>
  <c r="T111" i="50"/>
  <c r="T95" i="50"/>
  <c r="T82" i="50"/>
  <c r="T71" i="50"/>
  <c r="T60" i="50"/>
  <c r="T31" i="50"/>
  <c r="T15" i="50"/>
  <c r="K5" i="39"/>
  <c r="J19" i="39"/>
  <c r="T256" i="50"/>
  <c r="T224" i="50"/>
  <c r="T212" i="50"/>
  <c r="T178" i="50"/>
  <c r="T152" i="50"/>
  <c r="T131" i="50"/>
  <c r="T93" i="50"/>
  <c r="T57" i="50"/>
  <c r="T13" i="50"/>
  <c r="J21" i="39"/>
  <c r="F17" i="48"/>
  <c r="T232" i="50"/>
  <c r="T210" i="50"/>
  <c r="T177" i="50"/>
  <c r="T141" i="50"/>
  <c r="T121" i="50"/>
  <c r="T79" i="50"/>
  <c r="T41" i="50"/>
  <c r="T12" i="50"/>
  <c r="J24" i="39"/>
  <c r="AB4" i="48"/>
  <c r="T254" i="50"/>
  <c r="T243" i="50"/>
  <c r="T231" i="50"/>
  <c r="T221" i="50"/>
  <c r="T209" i="50"/>
  <c r="T197" i="50"/>
  <c r="T188" i="50"/>
  <c r="T172" i="50"/>
  <c r="T160" i="50"/>
  <c r="T150" i="50"/>
  <c r="T140" i="50"/>
  <c r="T129" i="50"/>
  <c r="T120" i="50"/>
  <c r="T105" i="50"/>
  <c r="T90" i="50"/>
  <c r="T77" i="50"/>
  <c r="T66" i="50"/>
  <c r="T55" i="50"/>
  <c r="T39" i="50"/>
  <c r="T25" i="50"/>
  <c r="T9" i="50"/>
  <c r="F18" i="48"/>
  <c r="J18" i="43"/>
  <c r="J22" i="39"/>
  <c r="J20" i="39"/>
  <c r="F16" i="48"/>
  <c r="M13" i="45" a="1"/>
  <c r="T262" i="50"/>
  <c r="T253" i="50"/>
  <c r="T242" i="50"/>
  <c r="T230" i="50"/>
  <c r="T219" i="50"/>
  <c r="T208" i="50"/>
  <c r="T196" i="50"/>
  <c r="T187" i="50"/>
  <c r="T171" i="50"/>
  <c r="T159" i="50"/>
  <c r="T149" i="50"/>
  <c r="T138" i="50"/>
  <c r="T128" i="50"/>
  <c r="T119" i="50"/>
  <c r="T100" i="50"/>
  <c r="T89" i="50"/>
  <c r="T76" i="50"/>
  <c r="T65" i="50"/>
  <c r="T54" i="50"/>
  <c r="T37" i="50"/>
  <c r="T23" i="50"/>
  <c r="T8" i="50"/>
  <c r="E7" i="39"/>
  <c r="F19" i="48"/>
  <c r="E4" i="43"/>
  <c r="AG3" i="43"/>
  <c r="J17" i="39"/>
  <c r="M3" i="45"/>
  <c r="M19" i="45" l="1"/>
  <c r="M17" i="45"/>
  <c r="M21" i="45"/>
  <c r="M15" i="45"/>
  <c r="M16" i="45"/>
  <c r="M18" i="45"/>
  <c r="M14" i="45"/>
  <c r="M13" i="45"/>
  <c r="M20" i="45"/>
  <c r="J6" i="48"/>
  <c r="K6" i="48"/>
  <c r="I6" i="48"/>
  <c r="J5" i="48"/>
  <c r="I5" i="48"/>
  <c r="K5" i="48"/>
  <c r="P3" i="45"/>
  <c r="L7" i="43"/>
  <c r="H6" i="43"/>
  <c r="L5" i="39"/>
  <c r="L4" i="39"/>
  <c r="H6" i="39"/>
  <c r="AC4" i="48"/>
  <c r="AB5" i="48"/>
  <c r="H7" i="48"/>
  <c r="H5" i="39"/>
  <c r="L6" i="43"/>
  <c r="L4" i="43"/>
  <c r="AG4" i="43"/>
  <c r="L7" i="39"/>
  <c r="H7" i="43"/>
  <c r="AG4" i="39"/>
  <c r="H4" i="43"/>
  <c r="H7" i="39"/>
  <c r="H4" i="39"/>
  <c r="L6" i="39"/>
  <c r="H4" i="48"/>
  <c r="M6" i="43" l="1"/>
  <c r="M7" i="43"/>
  <c r="M4" i="43"/>
  <c r="K4" i="48"/>
  <c r="J4" i="48"/>
  <c r="I4" i="48"/>
  <c r="O6" i="39"/>
  <c r="N6" i="39"/>
  <c r="M6" i="39"/>
  <c r="O7" i="39"/>
  <c r="N7" i="39"/>
  <c r="M7" i="39"/>
  <c r="J7" i="48"/>
  <c r="I7" i="48"/>
  <c r="K7" i="48"/>
  <c r="N4" i="39"/>
  <c r="M4" i="39"/>
  <c r="O4" i="39"/>
  <c r="O5" i="39"/>
  <c r="N5" i="39"/>
  <c r="M5" i="39"/>
  <c r="N4" i="43"/>
  <c r="O4" i="43"/>
  <c r="E34" i="33"/>
  <c r="E22" i="33"/>
  <c r="E35" i="33"/>
  <c r="AF5" i="43"/>
  <c r="E25" i="33"/>
  <c r="E40" i="33"/>
  <c r="E7" i="33"/>
  <c r="E28" i="33"/>
  <c r="E4" i="33"/>
  <c r="E36" i="33"/>
  <c r="E39" i="33"/>
  <c r="E27" i="33"/>
  <c r="AB6" i="48"/>
  <c r="E17" i="33"/>
  <c r="E3" i="33"/>
  <c r="AC5" i="48"/>
  <c r="E32" i="33"/>
  <c r="E33" i="33"/>
  <c r="E38" i="33"/>
  <c r="E24" i="33"/>
  <c r="E26" i="33"/>
  <c r="E19" i="33"/>
  <c r="E37" i="33"/>
  <c r="AF5" i="39"/>
  <c r="E23" i="33"/>
  <c r="E30" i="33"/>
  <c r="E5" i="33"/>
  <c r="E29" i="33"/>
  <c r="E20" i="33"/>
  <c r="E31" i="33"/>
  <c r="S13" i="45" a="1"/>
  <c r="E21" i="33"/>
  <c r="E6" i="33"/>
  <c r="E18" i="33"/>
  <c r="P13" i="45" a="1"/>
  <c r="E16" i="33"/>
  <c r="E15" i="33"/>
  <c r="T13" i="45" a="1"/>
  <c r="O6" i="43" l="1"/>
  <c r="N6" i="43"/>
  <c r="O7" i="43"/>
  <c r="N7" i="43"/>
  <c r="P18" i="45"/>
  <c r="P19" i="45"/>
  <c r="P20" i="45"/>
  <c r="P21" i="45"/>
  <c r="P16" i="45"/>
  <c r="P13" i="45"/>
  <c r="P14" i="45"/>
  <c r="P15" i="45"/>
  <c r="P17" i="45"/>
  <c r="S15" i="45"/>
  <c r="S17" i="45"/>
  <c r="S14" i="45"/>
  <c r="S13" i="45"/>
  <c r="S20" i="45"/>
  <c r="S18" i="45"/>
  <c r="S16" i="45"/>
  <c r="S21" i="45"/>
  <c r="S19" i="45"/>
  <c r="T19" i="45"/>
  <c r="T16" i="45"/>
  <c r="T13" i="45"/>
  <c r="T15" i="45"/>
  <c r="T21" i="45"/>
  <c r="T20" i="45"/>
  <c r="T14" i="45"/>
  <c r="T17" i="45"/>
  <c r="T18" i="45"/>
  <c r="N5" i="43"/>
  <c r="O5" i="43"/>
  <c r="AB7" i="48"/>
  <c r="AB8" i="48"/>
  <c r="AG5" i="43"/>
  <c r="AF6" i="39"/>
  <c r="AC6" i="48"/>
  <c r="AF6" i="43"/>
  <c r="AG5" i="39"/>
  <c r="AC7" i="48"/>
  <c r="R3" i="42" l="1"/>
  <c r="R3" i="40"/>
  <c r="S3" i="40"/>
  <c r="E7" i="40"/>
  <c r="S3" i="42"/>
  <c r="T3" i="42" s="1"/>
  <c r="E10" i="40"/>
  <c r="E6" i="42"/>
  <c r="AF7" i="39"/>
  <c r="F3" i="42"/>
  <c r="R4" i="40"/>
  <c r="R5" i="40" s="1"/>
  <c r="G10" i="40"/>
  <c r="E4" i="40"/>
  <c r="E14" i="40"/>
  <c r="E12" i="40"/>
  <c r="E21" i="40"/>
  <c r="E8" i="40"/>
  <c r="E4" i="42"/>
  <c r="E5" i="42"/>
  <c r="T4" i="40"/>
  <c r="AG6" i="39"/>
  <c r="E9" i="40"/>
  <c r="F7" i="40"/>
  <c r="F14" i="40"/>
  <c r="E17" i="40"/>
  <c r="F4" i="42"/>
  <c r="E20" i="40"/>
  <c r="R6" i="40"/>
  <c r="E7" i="42"/>
  <c r="C8" i="42" s="1"/>
  <c r="E8" i="42" s="1"/>
  <c r="C9" i="42" s="1"/>
  <c r="E9" i="42" s="1"/>
  <c r="F9" i="42" s="1"/>
  <c r="E5" i="40"/>
  <c r="E11" i="40"/>
  <c r="F10" i="40"/>
  <c r="F5" i="42"/>
  <c r="C10" i="42"/>
  <c r="E10" i="42" s="1"/>
  <c r="C11" i="42" s="1"/>
  <c r="F10" i="42"/>
  <c r="F3" i="40"/>
  <c r="G3" i="40" s="1"/>
  <c r="AC8" i="48"/>
  <c r="AG6" i="43"/>
  <c r="F17" i="40"/>
  <c r="T3" i="40"/>
  <c r="S4" i="40"/>
  <c r="E11" i="42"/>
  <c r="E19" i="40"/>
  <c r="E16" i="40"/>
  <c r="S5" i="40"/>
  <c r="G9" i="42"/>
  <c r="G12" i="40"/>
  <c r="E18" i="40"/>
  <c r="F18" i="40" s="1"/>
  <c r="AB9" i="48"/>
  <c r="AC9" i="48" s="1"/>
  <c r="F8" i="42"/>
  <c r="E13" i="40"/>
  <c r="G20" i="40"/>
  <c r="G11" i="40"/>
  <c r="F16" i="40"/>
  <c r="F4" i="40"/>
  <c r="AF7" i="43"/>
  <c r="AF8" i="39"/>
  <c r="R4" i="42"/>
  <c r="E6" i="40"/>
  <c r="F7" i="42"/>
  <c r="AG8" i="39"/>
  <c r="E15" i="40"/>
  <c r="F15" i="40" s="1"/>
  <c r="D3" i="48"/>
  <c r="D3" i="51"/>
  <c r="K3" i="51" s="1"/>
  <c r="G3" i="48"/>
  <c r="E3" i="39"/>
  <c r="D3" i="39"/>
  <c r="D3" i="43"/>
  <c r="E3" i="43"/>
  <c r="L3" i="43" s="1"/>
  <c r="E3" i="51"/>
  <c r="L3" i="51"/>
  <c r="H3" i="51"/>
  <c r="H3" i="39"/>
  <c r="K3" i="39"/>
  <c r="K3" i="43"/>
  <c r="H3" i="43"/>
  <c r="G21" i="40"/>
  <c r="G9" i="40"/>
  <c r="R7" i="40"/>
  <c r="T6" i="40"/>
  <c r="C12" i="42"/>
  <c r="E12" i="42" s="1"/>
  <c r="F11" i="42"/>
  <c r="G19" i="40"/>
  <c r="F19" i="40"/>
  <c r="F13" i="40"/>
  <c r="G13" i="40"/>
  <c r="T4" i="42"/>
  <c r="R5" i="42"/>
  <c r="S7" i="40"/>
  <c r="R8" i="40"/>
  <c r="C13" i="42"/>
  <c r="E13" i="42" s="1"/>
  <c r="G12" i="42"/>
  <c r="F12" i="42"/>
  <c r="T5" i="42"/>
  <c r="R6" i="42"/>
  <c r="S8" i="40"/>
  <c r="R9" i="40"/>
  <c r="F13" i="42"/>
  <c r="C14" i="42"/>
  <c r="E14" i="42" s="1"/>
  <c r="T6" i="42"/>
  <c r="R7" i="42"/>
  <c r="S9" i="40"/>
  <c r="R10" i="40"/>
  <c r="F14" i="42"/>
  <c r="C15" i="42"/>
  <c r="E15" i="42" s="1"/>
  <c r="F15" i="42" s="1"/>
  <c r="R8" i="42"/>
  <c r="T7" i="42"/>
  <c r="R11" i="40"/>
  <c r="S10" i="40"/>
  <c r="S8" i="42"/>
  <c r="R9" i="42"/>
  <c r="T8" i="42"/>
  <c r="R12" i="40"/>
  <c r="S11" i="40"/>
  <c r="R10" i="42"/>
  <c r="S9" i="42"/>
  <c r="S12" i="40"/>
  <c r="R13" i="40"/>
  <c r="R11" i="42"/>
  <c r="S10" i="42"/>
  <c r="S13" i="40"/>
  <c r="R14" i="40"/>
  <c r="S11" i="42"/>
  <c r="R12" i="42"/>
  <c r="S14" i="40"/>
  <c r="R15" i="40"/>
  <c r="R13" i="42"/>
  <c r="S12" i="42"/>
  <c r="R16" i="40"/>
  <c r="S15" i="40"/>
  <c r="R14" i="42"/>
  <c r="S13" i="42"/>
  <c r="R17" i="40"/>
  <c r="S16" i="40"/>
  <c r="R15" i="42"/>
  <c r="S14" i="42"/>
  <c r="R18" i="40"/>
  <c r="T17" i="40"/>
  <c r="S17" i="40"/>
  <c r="S15" i="42"/>
  <c r="R16" i="42"/>
  <c r="R19" i="40"/>
  <c r="S18" i="40"/>
  <c r="S16" i="42"/>
  <c r="R17" i="42"/>
  <c r="S19" i="40"/>
  <c r="R20" i="40"/>
  <c r="S17" i="42"/>
  <c r="R18" i="42"/>
  <c r="S20" i="40"/>
  <c r="R21" i="40"/>
  <c r="S18" i="42"/>
  <c r="R19" i="42"/>
  <c r="S21" i="40"/>
  <c r="R22" i="40"/>
  <c r="R20" i="42"/>
  <c r="S19" i="42"/>
  <c r="S22" i="40"/>
  <c r="R23" i="40"/>
  <c r="S20" i="42"/>
  <c r="T20" i="42"/>
  <c r="R21" i="42"/>
  <c r="R24" i="40"/>
  <c r="S23" i="40"/>
  <c r="S21" i="42"/>
  <c r="R22" i="42"/>
  <c r="R25" i="40"/>
  <c r="S24" i="40"/>
  <c r="R23" i="42"/>
  <c r="S22" i="42"/>
  <c r="R26" i="40"/>
  <c r="S25" i="40"/>
  <c r="R24" i="42"/>
  <c r="T23" i="42"/>
  <c r="S23" i="42"/>
  <c r="R27" i="40"/>
  <c r="S26" i="40"/>
  <c r="S24" i="42"/>
  <c r="R25" i="42"/>
  <c r="S27" i="40"/>
  <c r="R28" i="40"/>
  <c r="S25" i="42"/>
  <c r="R26" i="42"/>
  <c r="R29" i="40"/>
  <c r="S28" i="40"/>
  <c r="R27" i="42"/>
  <c r="S26" i="42"/>
  <c r="S29" i="40"/>
  <c r="R30" i="40"/>
  <c r="T27" i="42"/>
  <c r="R28" i="42"/>
  <c r="S27" i="42"/>
  <c r="T30" i="40"/>
  <c r="R31" i="40"/>
  <c r="S30" i="40"/>
  <c r="R29" i="42"/>
  <c r="S28" i="42"/>
  <c r="S31" i="40"/>
  <c r="R32" i="40"/>
  <c r="S29" i="42"/>
  <c r="R30" i="42"/>
  <c r="R33" i="40"/>
  <c r="S32" i="40"/>
  <c r="R31" i="42"/>
  <c r="S30" i="42"/>
  <c r="T33" i="40"/>
  <c r="S33" i="40"/>
  <c r="R34" i="40"/>
  <c r="T31" i="42"/>
  <c r="S31" i="42"/>
  <c r="R32" i="42"/>
  <c r="R35" i="40"/>
  <c r="S34" i="40"/>
  <c r="T32" i="42"/>
  <c r="S32" i="42"/>
  <c r="R33" i="42"/>
  <c r="S35" i="40"/>
  <c r="R36" i="40"/>
  <c r="R34" i="42"/>
  <c r="S33" i="42"/>
  <c r="S36" i="40"/>
  <c r="T36" i="40"/>
  <c r="R37" i="40"/>
  <c r="T34" i="42"/>
  <c r="S34" i="42"/>
  <c r="R35" i="42"/>
  <c r="S37" i="40"/>
  <c r="R38" i="40"/>
  <c r="T35" i="42"/>
  <c r="R36" i="42"/>
  <c r="S35" i="42"/>
  <c r="T38" i="40"/>
  <c r="R39" i="40"/>
  <c r="S38" i="40"/>
  <c r="S36" i="42"/>
  <c r="R37" i="42"/>
  <c r="T39" i="40"/>
  <c r="R40" i="40"/>
  <c r="S39" i="40"/>
  <c r="R38" i="42"/>
  <c r="S37" i="42"/>
  <c r="R41" i="40"/>
  <c r="S40" i="40"/>
  <c r="S38" i="42"/>
  <c r="R39" i="42"/>
  <c r="R42" i="40"/>
  <c r="S41" i="40"/>
  <c r="R40" i="42"/>
  <c r="T39" i="42"/>
  <c r="S39" i="42"/>
  <c r="R43" i="40"/>
  <c r="S42" i="40"/>
  <c r="T42" i="40"/>
  <c r="S40" i="42"/>
  <c r="R41" i="42"/>
  <c r="R44" i="40"/>
  <c r="S43" i="40"/>
  <c r="R42" i="42"/>
  <c r="S41" i="42"/>
  <c r="R45" i="40"/>
  <c r="T44" i="40"/>
  <c r="S44" i="40"/>
  <c r="S42" i="42"/>
  <c r="R43" i="42"/>
  <c r="T45" i="40"/>
  <c r="S45" i="40"/>
  <c r="R46" i="40"/>
  <c r="R44" i="42"/>
  <c r="S43" i="42"/>
  <c r="S46" i="40"/>
  <c r="R47" i="40"/>
  <c r="S44" i="42"/>
  <c r="R45" i="42"/>
  <c r="R48" i="40"/>
  <c r="S47" i="40"/>
  <c r="R46" i="42"/>
  <c r="S45" i="42"/>
  <c r="R49" i="40"/>
  <c r="S48" i="40"/>
  <c r="T48" i="40"/>
  <c r="T46" i="42"/>
  <c r="R47" i="42"/>
  <c r="S46" i="42"/>
  <c r="R50" i="40"/>
  <c r="S49" i="40"/>
  <c r="T47" i="42"/>
  <c r="R48" i="42"/>
  <c r="S47" i="42"/>
  <c r="R51" i="40"/>
  <c r="S50" i="40"/>
  <c r="R49" i="42"/>
  <c r="S48" i="42"/>
  <c r="T51" i="40"/>
  <c r="R52" i="40"/>
  <c r="S51" i="40"/>
  <c r="S49" i="42"/>
  <c r="R50" i="42"/>
  <c r="S52" i="40"/>
  <c r="R53" i="40"/>
  <c r="R51" i="42"/>
  <c r="S50" i="42"/>
  <c r="T50" i="42"/>
  <c r="R54" i="40"/>
  <c r="S53" i="40"/>
  <c r="R52" i="42"/>
  <c r="S51" i="42"/>
  <c r="T51" i="42"/>
  <c r="S54" i="40"/>
  <c r="R55" i="40"/>
  <c r="T54" i="40"/>
  <c r="S52" i="42"/>
  <c r="R53" i="42"/>
  <c r="S55" i="40"/>
  <c r="R56" i="40"/>
  <c r="S53" i="42"/>
  <c r="R54" i="42"/>
  <c r="S56" i="40"/>
  <c r="R57" i="40"/>
  <c r="S54" i="42"/>
  <c r="R55" i="42"/>
  <c r="R58" i="40"/>
  <c r="S57" i="40"/>
  <c r="R56" i="42"/>
  <c r="T55" i="42"/>
  <c r="S55" i="42"/>
  <c r="R59" i="40"/>
  <c r="S58" i="40"/>
  <c r="R57" i="42"/>
  <c r="S56" i="42"/>
  <c r="T56" i="42"/>
  <c r="S59" i="40"/>
  <c r="R60" i="40"/>
  <c r="R58" i="42"/>
  <c r="S57" i="42"/>
  <c r="R61" i="40"/>
  <c r="S60" i="40"/>
  <c r="R59" i="42"/>
  <c r="S58" i="42"/>
  <c r="T61" i="40"/>
  <c r="R62" i="40"/>
  <c r="S61" i="40"/>
  <c r="S59" i="42"/>
  <c r="R60" i="42"/>
  <c r="S62" i="40"/>
  <c r="R63" i="40"/>
  <c r="R61" i="42"/>
  <c r="S60" i="42"/>
  <c r="R64" i="40"/>
  <c r="S63" i="40"/>
  <c r="R62" i="42"/>
  <c r="S61" i="42"/>
  <c r="S64" i="40"/>
  <c r="R65" i="40"/>
  <c r="T64" i="40"/>
  <c r="S62" i="42"/>
  <c r="R63" i="42"/>
  <c r="S65" i="40"/>
  <c r="R66" i="40"/>
  <c r="R64" i="42"/>
  <c r="S63" i="42"/>
  <c r="S66" i="40"/>
  <c r="R67" i="40"/>
  <c r="R65" i="42"/>
  <c r="T64" i="42"/>
  <c r="S64" i="42"/>
  <c r="S67" i="40"/>
  <c r="T67" i="40"/>
  <c r="R68" i="40"/>
  <c r="S65" i="42"/>
  <c r="R66" i="42"/>
  <c r="R69" i="40"/>
  <c r="S68" i="40"/>
  <c r="T66" i="42"/>
  <c r="S66" i="42"/>
  <c r="R67" i="42"/>
  <c r="T69" i="40"/>
  <c r="R70" i="40"/>
  <c r="S69" i="40"/>
  <c r="R68" i="42"/>
  <c r="S67" i="42"/>
  <c r="R71" i="40"/>
  <c r="S70" i="40"/>
  <c r="R69" i="42"/>
  <c r="S68" i="42"/>
  <c r="T68" i="42"/>
  <c r="R72" i="40"/>
  <c r="S71" i="40"/>
  <c r="S69" i="42"/>
  <c r="R70" i="42"/>
  <c r="S72" i="40"/>
  <c r="R73" i="40"/>
  <c r="S70" i="42"/>
  <c r="R71" i="42"/>
  <c r="S73" i="40"/>
  <c r="R74" i="40"/>
  <c r="S71" i="42"/>
  <c r="R72" i="42"/>
  <c r="S74" i="40"/>
  <c r="R75" i="40"/>
  <c r="S72" i="42"/>
  <c r="R73" i="42"/>
  <c r="S75" i="40"/>
  <c r="R76" i="40"/>
  <c r="R74" i="42"/>
  <c r="S73" i="42"/>
  <c r="S76" i="40"/>
  <c r="R77" i="40"/>
  <c r="S74" i="42"/>
  <c r="R75" i="42"/>
  <c r="S77" i="40"/>
  <c r="R78" i="40"/>
  <c r="R76" i="42"/>
  <c r="S75" i="42"/>
  <c r="S78" i="40"/>
  <c r="R79" i="40"/>
  <c r="T76" i="42"/>
  <c r="R77" i="42"/>
  <c r="S76" i="42"/>
  <c r="R80" i="40"/>
  <c r="S79" i="40"/>
  <c r="T79" i="40"/>
  <c r="R78" i="42"/>
  <c r="S77" i="42"/>
  <c r="S80" i="40"/>
  <c r="R81" i="40"/>
  <c r="S78" i="42"/>
  <c r="R79" i="42"/>
  <c r="R82" i="40"/>
  <c r="S81" i="40"/>
  <c r="S79" i="42"/>
  <c r="R80" i="42"/>
  <c r="T82" i="40"/>
  <c r="S82" i="40"/>
  <c r="R83" i="40"/>
  <c r="T80" i="42"/>
  <c r="R81" i="42"/>
  <c r="S80" i="42"/>
  <c r="R84" i="40"/>
  <c r="S83" i="40"/>
  <c r="S81" i="42"/>
  <c r="R82" i="42"/>
  <c r="R85" i="40"/>
  <c r="S84" i="40"/>
  <c r="S82" i="42"/>
  <c r="R83" i="42"/>
  <c r="S85" i="40"/>
  <c r="T85" i="40"/>
  <c r="R86" i="40"/>
  <c r="S83" i="42"/>
  <c r="R84" i="42"/>
  <c r="S86" i="40"/>
  <c r="R87" i="40"/>
  <c r="R85" i="42"/>
  <c r="T84" i="42"/>
  <c r="S84" i="42"/>
  <c r="S87" i="40"/>
  <c r="R88" i="40"/>
  <c r="S85" i="42"/>
  <c r="R86" i="42"/>
  <c r="R89" i="40"/>
  <c r="S88" i="40"/>
  <c r="S86" i="42"/>
  <c r="T86" i="42"/>
  <c r="R87" i="42"/>
  <c r="S89" i="40"/>
  <c r="R90" i="40"/>
  <c r="R88" i="42"/>
  <c r="S87" i="42"/>
  <c r="S90" i="40"/>
  <c r="R91" i="40"/>
  <c r="S88" i="42"/>
  <c r="T88" i="42"/>
  <c r="R89" i="42"/>
  <c r="R92" i="40"/>
  <c r="S91" i="40"/>
  <c r="R90" i="42"/>
  <c r="S89" i="42"/>
  <c r="R93" i="40"/>
  <c r="T92" i="40"/>
  <c r="S92" i="40"/>
  <c r="S90" i="42"/>
  <c r="R91" i="42"/>
  <c r="S93" i="40"/>
  <c r="R94" i="40"/>
  <c r="T91" i="42"/>
  <c r="S91" i="42"/>
  <c r="R92" i="42"/>
  <c r="S94" i="40"/>
  <c r="R95" i="40"/>
  <c r="T92" i="42"/>
  <c r="R93" i="42"/>
  <c r="S92" i="42"/>
  <c r="S95" i="40"/>
  <c r="R96" i="40"/>
  <c r="S93" i="42"/>
  <c r="R94" i="42"/>
  <c r="S96" i="40"/>
  <c r="R97" i="40"/>
  <c r="S94" i="42"/>
  <c r="R95" i="42"/>
  <c r="S97" i="40"/>
  <c r="R98" i="40"/>
  <c r="S95" i="42"/>
  <c r="R96" i="42"/>
  <c r="R99" i="40"/>
  <c r="S98" i="40"/>
  <c r="R97" i="42"/>
  <c r="S96" i="42"/>
  <c r="R100" i="40"/>
  <c r="S99" i="40"/>
  <c r="R98" i="42"/>
  <c r="S97" i="42"/>
  <c r="R101" i="40"/>
  <c r="S100" i="40"/>
  <c r="T98" i="42"/>
  <c r="S98" i="42"/>
  <c r="R99" i="42"/>
  <c r="T101" i="40"/>
  <c r="S101" i="40"/>
  <c r="R102" i="40"/>
  <c r="T99" i="42"/>
  <c r="R100" i="42"/>
  <c r="S99" i="42"/>
  <c r="S102" i="40"/>
  <c r="R103" i="40"/>
  <c r="T102" i="40"/>
  <c r="R101" i="42"/>
  <c r="S100" i="42"/>
  <c r="T100" i="42"/>
  <c r="R104" i="40"/>
  <c r="S103" i="40"/>
  <c r="T101" i="42"/>
  <c r="S101" i="42"/>
  <c r="R102" i="42"/>
  <c r="S104" i="40"/>
  <c r="R105" i="40"/>
  <c r="T102" i="42"/>
  <c r="S102" i="42"/>
  <c r="R103" i="42"/>
  <c r="S105" i="40"/>
  <c r="R106" i="40"/>
  <c r="R104" i="42"/>
  <c r="S103" i="42"/>
  <c r="R107" i="40"/>
  <c r="S106" i="40"/>
  <c r="R105" i="42"/>
  <c r="S104" i="42"/>
  <c r="S107" i="40"/>
  <c r="R108" i="40"/>
  <c r="S105" i="42"/>
  <c r="R106" i="42"/>
  <c r="R109" i="40"/>
  <c r="S108" i="40"/>
  <c r="S106" i="42"/>
  <c r="R107" i="42"/>
  <c r="T109" i="40"/>
  <c r="R110" i="40"/>
  <c r="S109" i="40"/>
  <c r="R108" i="42"/>
  <c r="S107" i="42"/>
  <c r="R111" i="40"/>
  <c r="S110" i="40"/>
  <c r="S108" i="42"/>
  <c r="R109" i="42"/>
  <c r="R112" i="40"/>
  <c r="S111" i="40"/>
  <c r="R110" i="42"/>
  <c r="S109" i="42"/>
  <c r="S112" i="40"/>
  <c r="R113" i="40"/>
  <c r="R111" i="42"/>
  <c r="S110" i="42"/>
  <c r="R114" i="40"/>
  <c r="S113" i="40"/>
  <c r="T111" i="42"/>
  <c r="R112" i="42"/>
  <c r="S111" i="42"/>
  <c r="R115" i="40"/>
  <c r="S114" i="40"/>
  <c r="R113" i="42"/>
  <c r="S112" i="42"/>
  <c r="T112" i="42"/>
  <c r="T115" i="40"/>
  <c r="R116" i="40"/>
  <c r="S115" i="40"/>
  <c r="R114" i="42"/>
  <c r="S113" i="42"/>
  <c r="T113" i="42"/>
  <c r="S116" i="40"/>
  <c r="R117" i="40"/>
  <c r="R115" i="42"/>
  <c r="S114" i="42"/>
  <c r="R118" i="40"/>
  <c r="S117" i="40"/>
  <c r="S115" i="42"/>
  <c r="R116" i="42"/>
  <c r="S118" i="40"/>
  <c r="R119" i="40"/>
  <c r="T118" i="40"/>
  <c r="T116" i="42"/>
  <c r="S116" i="42"/>
  <c r="R117" i="42"/>
  <c r="R120" i="40"/>
  <c r="S119" i="40"/>
  <c r="S117" i="42"/>
  <c r="R118" i="42"/>
  <c r="R121" i="40"/>
  <c r="S120" i="40"/>
  <c r="T118" i="42"/>
  <c r="S118" i="42"/>
  <c r="R119" i="42"/>
  <c r="S121" i="40"/>
  <c r="R122" i="40"/>
  <c r="S119" i="42"/>
  <c r="R120" i="42"/>
  <c r="R123" i="40"/>
  <c r="S122" i="40"/>
  <c r="T120" i="42"/>
  <c r="S120" i="42"/>
  <c r="R121" i="42"/>
  <c r="S123" i="40"/>
  <c r="R124" i="40"/>
  <c r="S121" i="42"/>
  <c r="R122" i="42"/>
  <c r="R125" i="40"/>
  <c r="S124" i="40"/>
  <c r="S122" i="42"/>
  <c r="R123" i="42"/>
  <c r="T122" i="42"/>
  <c r="S125" i="40"/>
  <c r="R126" i="40"/>
  <c r="S123" i="42"/>
  <c r="R124" i="42"/>
  <c r="S126" i="40"/>
  <c r="R127" i="40"/>
  <c r="R125" i="42"/>
  <c r="S124" i="42"/>
  <c r="R128" i="40"/>
  <c r="S127" i="40"/>
  <c r="S125" i="42"/>
  <c r="R126" i="42"/>
  <c r="R129" i="40"/>
  <c r="S128" i="40"/>
  <c r="R127" i="42"/>
  <c r="S126" i="42"/>
  <c r="T126" i="42"/>
  <c r="S129" i="40"/>
  <c r="R130" i="40"/>
  <c r="R128" i="42"/>
  <c r="S127" i="42"/>
  <c r="R131" i="40"/>
  <c r="S130" i="40"/>
  <c r="S128" i="42"/>
  <c r="R129" i="42"/>
  <c r="S131" i="40"/>
  <c r="R132" i="40"/>
  <c r="S129" i="42"/>
  <c r="R130" i="42"/>
  <c r="S132" i="40"/>
  <c r="T132" i="40"/>
  <c r="R133" i="40"/>
  <c r="R131" i="42"/>
  <c r="S130" i="42"/>
  <c r="R134" i="40"/>
  <c r="S133" i="40"/>
  <c r="R132" i="42"/>
  <c r="S131" i="42"/>
  <c r="S134" i="40"/>
  <c r="R135" i="40"/>
  <c r="S132" i="42"/>
  <c r="T132" i="42"/>
  <c r="R133" i="42"/>
  <c r="S135" i="40"/>
  <c r="R136" i="40"/>
  <c r="S133" i="42"/>
  <c r="R134" i="42"/>
  <c r="R137" i="40"/>
  <c r="S136" i="40"/>
  <c r="T134" i="42"/>
  <c r="R135" i="42"/>
  <c r="S134" i="42"/>
  <c r="R138" i="40"/>
  <c r="S137" i="40"/>
  <c r="S135" i="42"/>
  <c r="R136" i="42"/>
  <c r="R139" i="40"/>
  <c r="T138" i="40"/>
  <c r="S138" i="40"/>
  <c r="S136" i="42"/>
  <c r="R137" i="42"/>
  <c r="T136" i="42"/>
  <c r="T139" i="40"/>
  <c r="S139" i="40"/>
  <c r="R140" i="40"/>
  <c r="R138" i="42"/>
  <c r="S137" i="42"/>
  <c r="S140" i="40"/>
  <c r="R141" i="40"/>
  <c r="S138" i="42"/>
  <c r="R139" i="42"/>
  <c r="T138" i="42"/>
  <c r="R142" i="40"/>
  <c r="T141" i="40"/>
  <c r="S141" i="40"/>
  <c r="S139" i="42"/>
  <c r="R140" i="42"/>
  <c r="S142" i="40"/>
  <c r="R143" i="40"/>
  <c r="T140" i="42"/>
  <c r="R141" i="42"/>
  <c r="S140" i="42"/>
  <c r="R144" i="40"/>
  <c r="S143" i="40"/>
  <c r="R142" i="42"/>
  <c r="S141" i="42"/>
  <c r="R145" i="40"/>
  <c r="S144" i="40"/>
  <c r="T144" i="40"/>
  <c r="R143" i="42"/>
  <c r="S142" i="42"/>
  <c r="R146" i="40"/>
  <c r="T145" i="40"/>
  <c r="S145" i="40"/>
  <c r="R144" i="42"/>
  <c r="S143" i="42"/>
  <c r="S146" i="40"/>
  <c r="R147" i="40"/>
  <c r="R145" i="42"/>
  <c r="S144" i="42"/>
  <c r="T147" i="40"/>
  <c r="R148" i="40"/>
  <c r="S147" i="40"/>
  <c r="R146" i="42"/>
  <c r="S145" i="42"/>
  <c r="R149" i="40"/>
  <c r="S148" i="40"/>
  <c r="R147" i="42"/>
  <c r="T146" i="42"/>
  <c r="S146" i="42"/>
  <c r="S149" i="40"/>
  <c r="R150" i="40"/>
  <c r="S147" i="42"/>
  <c r="T147" i="42"/>
  <c r="R148" i="42"/>
  <c r="S150" i="40"/>
  <c r="R151" i="40"/>
  <c r="R149" i="42"/>
  <c r="S148" i="42"/>
  <c r="R152" i="40"/>
  <c r="S151" i="40"/>
  <c r="S149" i="42"/>
  <c r="R150" i="42"/>
  <c r="R153" i="40"/>
  <c r="S152" i="40"/>
  <c r="R151" i="42"/>
  <c r="T150" i="42"/>
  <c r="S150" i="42"/>
  <c r="T153" i="40"/>
  <c r="R154" i="40"/>
  <c r="S153" i="40"/>
  <c r="R152" i="42"/>
  <c r="S151" i="42"/>
  <c r="R155" i="40"/>
  <c r="S154" i="40"/>
  <c r="T152" i="42"/>
  <c r="R153" i="42"/>
  <c r="S152" i="42"/>
  <c r="S155" i="40"/>
  <c r="T155" i="40"/>
  <c r="R156" i="40"/>
  <c r="S153" i="42"/>
  <c r="T153" i="42"/>
  <c r="R154" i="42"/>
  <c r="R157" i="40"/>
  <c r="S156" i="40"/>
  <c r="R155" i="42"/>
  <c r="S154" i="42"/>
  <c r="R158" i="40"/>
  <c r="S157" i="40"/>
  <c r="S155" i="42"/>
  <c r="R156" i="42"/>
  <c r="S158" i="40"/>
  <c r="R159" i="40"/>
  <c r="T156" i="42"/>
  <c r="S156" i="42"/>
  <c r="R157" i="42"/>
  <c r="S159" i="40"/>
  <c r="R160" i="40"/>
  <c r="T159" i="40"/>
  <c r="S157" i="42"/>
  <c r="R158" i="42"/>
  <c r="T157" i="42"/>
  <c r="S160" i="40"/>
  <c r="R161" i="40"/>
  <c r="T158" i="42"/>
  <c r="R159" i="42"/>
  <c r="S158" i="42"/>
  <c r="R162" i="40"/>
  <c r="S161" i="40"/>
  <c r="R160" i="42"/>
  <c r="S159" i="42"/>
  <c r="R163" i="40"/>
  <c r="S162" i="40"/>
  <c r="R161" i="42"/>
  <c r="S160" i="42"/>
  <c r="R164" i="40"/>
  <c r="S163" i="40"/>
  <c r="S161" i="42"/>
  <c r="R162" i="42"/>
  <c r="S164" i="40"/>
  <c r="R165" i="40"/>
  <c r="R163" i="42"/>
  <c r="S162" i="42"/>
  <c r="R166" i="40"/>
  <c r="S165" i="40"/>
  <c r="S163" i="42"/>
  <c r="T163" i="42"/>
  <c r="R164" i="42"/>
  <c r="R167" i="40"/>
  <c r="S166" i="40"/>
  <c r="R165" i="42"/>
  <c r="S164" i="42"/>
  <c r="S167" i="40"/>
  <c r="R168" i="40"/>
  <c r="S165" i="42"/>
  <c r="T165" i="42"/>
  <c r="R166" i="42"/>
  <c r="R169" i="40"/>
  <c r="S168" i="40"/>
  <c r="S166" i="42"/>
  <c r="R167" i="42"/>
  <c r="S169" i="40"/>
  <c r="R170" i="40"/>
  <c r="R168" i="42"/>
  <c r="S167" i="42"/>
  <c r="T167" i="42"/>
  <c r="S170" i="40"/>
  <c r="R171" i="40"/>
  <c r="T168" i="42"/>
  <c r="S168" i="42"/>
  <c r="R169" i="42"/>
  <c r="R172" i="40"/>
  <c r="S171" i="40"/>
  <c r="S169" i="42"/>
  <c r="T169" i="42"/>
  <c r="R170" i="42"/>
  <c r="T172" i="40"/>
  <c r="S172" i="40"/>
  <c r="R173" i="40"/>
  <c r="S170" i="42"/>
  <c r="R171" i="42"/>
  <c r="S173" i="40"/>
  <c r="T173" i="40"/>
  <c r="R174" i="40"/>
  <c r="S171" i="42"/>
  <c r="T171" i="42"/>
  <c r="R172" i="42"/>
  <c r="S174" i="40"/>
  <c r="R175" i="40"/>
  <c r="S172" i="42"/>
  <c r="R173" i="42"/>
  <c r="R176" i="40"/>
  <c r="S175" i="40"/>
  <c r="R174" i="42"/>
  <c r="S173" i="42"/>
  <c r="R177" i="40"/>
  <c r="S176" i="40"/>
  <c r="S174" i="42"/>
  <c r="R175" i="42"/>
  <c r="R178" i="40"/>
  <c r="S177" i="40"/>
  <c r="R176" i="42"/>
  <c r="S175" i="42"/>
  <c r="S178" i="40"/>
  <c r="R179" i="40"/>
  <c r="T176" i="42"/>
  <c r="S176" i="42"/>
  <c r="R177" i="42"/>
  <c r="S179" i="40"/>
  <c r="T179" i="40"/>
  <c r="R180" i="40"/>
  <c r="T177" i="42"/>
  <c r="S177" i="42"/>
  <c r="R178" i="42"/>
  <c r="S180" i="40"/>
  <c r="R181" i="40"/>
  <c r="R179" i="42"/>
  <c r="S178" i="42"/>
  <c r="S181" i="40"/>
  <c r="R182" i="40"/>
  <c r="R180" i="42"/>
  <c r="S179" i="42"/>
  <c r="R183" i="40"/>
  <c r="S182" i="40"/>
  <c r="R181" i="42"/>
  <c r="S180" i="42"/>
  <c r="S183" i="40"/>
  <c r="R184" i="40"/>
  <c r="R182" i="42"/>
  <c r="S181" i="42"/>
  <c r="R185" i="40"/>
  <c r="S184" i="40"/>
  <c r="R183" i="42"/>
  <c r="S182" i="42"/>
  <c r="S185" i="40"/>
  <c r="R186" i="40"/>
  <c r="R184" i="42"/>
  <c r="S183" i="42"/>
  <c r="S186" i="40"/>
  <c r="R187" i="40"/>
  <c r="R185" i="42"/>
  <c r="S184" i="42"/>
  <c r="T184" i="42"/>
  <c r="S187" i="40"/>
  <c r="R188" i="40"/>
  <c r="R186" i="42"/>
  <c r="S185" i="42"/>
  <c r="T185" i="42"/>
  <c r="S188" i="40"/>
  <c r="R189" i="40"/>
  <c r="S186" i="42"/>
  <c r="R187" i="42"/>
  <c r="S189" i="40"/>
  <c r="T189" i="40"/>
  <c r="R190" i="40"/>
  <c r="S187" i="42"/>
  <c r="R188" i="42"/>
  <c r="T187" i="42"/>
  <c r="R191" i="40"/>
  <c r="S190" i="40"/>
  <c r="S188" i="42"/>
  <c r="R189" i="42"/>
  <c r="R192" i="40"/>
  <c r="S191" i="40"/>
  <c r="S189" i="42"/>
  <c r="R190" i="42"/>
  <c r="R193" i="40"/>
  <c r="S192" i="40"/>
  <c r="R191" i="42"/>
  <c r="S190" i="42"/>
  <c r="R194" i="40"/>
  <c r="S193" i="40"/>
  <c r="R192" i="42"/>
  <c r="S191" i="42"/>
  <c r="T194" i="40"/>
  <c r="S194" i="40"/>
  <c r="R195" i="40"/>
  <c r="R193" i="42"/>
  <c r="S192" i="42"/>
  <c r="S195" i="40"/>
  <c r="R196" i="40"/>
  <c r="R194" i="42"/>
  <c r="S193" i="42"/>
  <c r="S196" i="40"/>
  <c r="R197" i="40"/>
  <c r="S194" i="42"/>
  <c r="R195" i="42"/>
  <c r="S197" i="40"/>
  <c r="R198" i="40"/>
  <c r="R196" i="42"/>
  <c r="S195" i="42"/>
  <c r="S198" i="40"/>
  <c r="R199" i="40"/>
  <c r="T196" i="42"/>
  <c r="R197" i="42"/>
  <c r="S196" i="42"/>
  <c r="S199" i="40"/>
  <c r="R200" i="40"/>
  <c r="T199" i="40"/>
  <c r="T197" i="42"/>
  <c r="R198" i="42"/>
  <c r="S197" i="42"/>
  <c r="S200" i="40"/>
  <c r="R201" i="40"/>
  <c r="R199" i="42"/>
  <c r="S198" i="42"/>
  <c r="S201" i="40"/>
  <c r="R202" i="40"/>
  <c r="R200" i="42"/>
  <c r="S199" i="42"/>
  <c r="R203" i="40"/>
  <c r="T202" i="40"/>
  <c r="S202" i="40"/>
  <c r="S200" i="42"/>
  <c r="R201" i="42"/>
  <c r="S203" i="40"/>
  <c r="R204" i="40"/>
  <c r="R202" i="42"/>
  <c r="S201" i="42"/>
  <c r="R205" i="40"/>
  <c r="S204" i="40"/>
  <c r="R203" i="42"/>
  <c r="S202" i="42"/>
  <c r="S205" i="40"/>
  <c r="R206" i="40"/>
  <c r="R204" i="42"/>
  <c r="S203" i="42"/>
  <c r="T203" i="42"/>
  <c r="S206" i="40"/>
  <c r="R207" i="40"/>
  <c r="R205" i="42"/>
  <c r="T204" i="42"/>
  <c r="S204" i="42"/>
  <c r="S207" i="40"/>
  <c r="R208" i="40"/>
  <c r="R206" i="42"/>
  <c r="S205" i="42"/>
  <c r="R209" i="40"/>
  <c r="S208" i="40"/>
  <c r="S206" i="42"/>
  <c r="R207" i="42"/>
  <c r="R210" i="40"/>
  <c r="S209" i="40"/>
  <c r="R208" i="42"/>
  <c r="S207" i="42"/>
  <c r="R211" i="40"/>
  <c r="S210" i="40"/>
  <c r="T208" i="42"/>
  <c r="S208" i="42"/>
  <c r="R209" i="42"/>
  <c r="S211" i="40"/>
  <c r="R212" i="40"/>
  <c r="R210" i="42"/>
  <c r="S209" i="42"/>
  <c r="S212" i="40"/>
  <c r="R213" i="40"/>
  <c r="S210" i="42"/>
  <c r="R211" i="42"/>
  <c r="R214" i="40"/>
  <c r="S213" i="40"/>
  <c r="R212" i="42"/>
  <c r="S211" i="42"/>
  <c r="S214" i="40"/>
  <c r="R215" i="40"/>
  <c r="R213" i="42"/>
  <c r="S212" i="42"/>
  <c r="S215" i="40"/>
  <c r="R216" i="40"/>
  <c r="R214" i="42"/>
  <c r="S213" i="42"/>
  <c r="R217" i="40"/>
  <c r="S216" i="40"/>
  <c r="S214" i="42"/>
  <c r="R215" i="42"/>
  <c r="R218" i="40"/>
  <c r="S217" i="40"/>
  <c r="T217" i="40"/>
  <c r="S215" i="42"/>
  <c r="R216" i="42"/>
  <c r="R219" i="40"/>
  <c r="S218" i="40"/>
  <c r="R217" i="42"/>
  <c r="T216" i="42"/>
  <c r="S216" i="42"/>
  <c r="S219" i="40"/>
  <c r="R220" i="40"/>
  <c r="R218" i="42"/>
  <c r="S217" i="42"/>
  <c r="R221" i="40"/>
  <c r="S220" i="40"/>
  <c r="S218" i="42"/>
  <c r="R219" i="42"/>
  <c r="S221" i="40"/>
  <c r="R222" i="40"/>
  <c r="R220" i="42"/>
  <c r="S219" i="42"/>
  <c r="R223" i="40"/>
  <c r="S222" i="40"/>
  <c r="R221" i="42"/>
  <c r="T220" i="42"/>
  <c r="S220" i="42"/>
  <c r="S223" i="40"/>
  <c r="R224" i="40"/>
  <c r="T221" i="42"/>
  <c r="S221" i="42"/>
  <c r="R222" i="42"/>
  <c r="S224" i="40"/>
  <c r="R225" i="40"/>
  <c r="R223" i="42"/>
  <c r="S222" i="42"/>
  <c r="R226" i="40"/>
  <c r="T225" i="40"/>
  <c r="S225" i="40"/>
  <c r="R224" i="42"/>
  <c r="T223" i="42"/>
  <c r="S223" i="42"/>
  <c r="R227" i="40"/>
  <c r="S226" i="40"/>
  <c r="S224" i="42"/>
  <c r="R225" i="42"/>
  <c r="R228" i="40"/>
  <c r="S227" i="40"/>
  <c r="S225" i="42"/>
  <c r="R226" i="42"/>
  <c r="T228" i="40"/>
  <c r="S228" i="40"/>
  <c r="R229" i="40"/>
  <c r="S226" i="42"/>
  <c r="R227" i="42"/>
  <c r="R230" i="40"/>
  <c r="S229" i="40"/>
  <c r="R228" i="42"/>
  <c r="S227" i="42"/>
  <c r="R231" i="40"/>
  <c r="S230" i="40"/>
  <c r="S228" i="42"/>
  <c r="R229" i="42"/>
  <c r="T231" i="40"/>
  <c r="R232" i="40"/>
  <c r="S231" i="40"/>
  <c r="S229" i="42"/>
  <c r="R230" i="42"/>
  <c r="T232" i="40"/>
  <c r="S232" i="40"/>
  <c r="R233" i="40"/>
  <c r="R231" i="42"/>
  <c r="T230" i="42"/>
  <c r="S230" i="42"/>
  <c r="S233" i="40"/>
  <c r="R234" i="40"/>
  <c r="T233" i="40"/>
  <c r="S231" i="42"/>
  <c r="R232" i="42"/>
  <c r="R235" i="40"/>
  <c r="S234" i="40"/>
  <c r="R233" i="42"/>
  <c r="S232" i="42"/>
  <c r="T232" i="42"/>
  <c r="R236" i="40"/>
  <c r="S235" i="40"/>
  <c r="S233" i="42"/>
  <c r="R234" i="42"/>
  <c r="T236" i="40"/>
  <c r="S236" i="40"/>
  <c r="R237" i="40"/>
  <c r="R235" i="42"/>
  <c r="S234" i="42"/>
  <c r="S237" i="40"/>
  <c r="R238" i="40"/>
  <c r="R236" i="42"/>
  <c r="S235" i="42"/>
  <c r="R239" i="40"/>
  <c r="S238" i="40"/>
  <c r="T236" i="42"/>
  <c r="S236" i="42"/>
  <c r="R237" i="42"/>
  <c r="R240" i="40"/>
  <c r="S239" i="40"/>
  <c r="R238" i="42"/>
  <c r="S237" i="42"/>
  <c r="R241" i="40"/>
  <c r="S240" i="40"/>
  <c r="R239" i="42"/>
  <c r="S238" i="42"/>
  <c r="S241" i="40"/>
  <c r="R242" i="40"/>
  <c r="R240" i="42"/>
  <c r="S239" i="42"/>
  <c r="R243" i="40"/>
  <c r="S242" i="40"/>
  <c r="R241" i="42"/>
  <c r="S240" i="42"/>
  <c r="R244" i="40"/>
  <c r="S243" i="40"/>
  <c r="T241" i="42"/>
  <c r="S241" i="42"/>
  <c r="R242" i="42"/>
  <c r="R245" i="40"/>
  <c r="S244" i="40"/>
  <c r="R243" i="42"/>
  <c r="S242" i="42"/>
  <c r="R246" i="40"/>
  <c r="S245" i="40"/>
  <c r="R244" i="42"/>
  <c r="S243" i="42"/>
  <c r="R247" i="40"/>
  <c r="T246" i="40"/>
  <c r="S246" i="40"/>
  <c r="T244" i="42"/>
  <c r="S244" i="42"/>
  <c r="R245" i="42"/>
  <c r="R248" i="40"/>
  <c r="S247" i="40"/>
  <c r="S245" i="42"/>
  <c r="T245" i="42"/>
  <c r="R246" i="42"/>
  <c r="R249" i="40"/>
  <c r="S248" i="40"/>
  <c r="S246" i="42"/>
  <c r="R247" i="42"/>
  <c r="S249" i="40"/>
  <c r="T249" i="40"/>
  <c r="R250" i="40"/>
  <c r="R248" i="42"/>
  <c r="S247" i="42"/>
  <c r="S250" i="40"/>
  <c r="R251" i="40"/>
  <c r="S248" i="42"/>
  <c r="R249" i="42"/>
  <c r="R252" i="40"/>
  <c r="S251" i="40"/>
  <c r="T251" i="40"/>
  <c r="S249" i="42"/>
  <c r="R250" i="42"/>
  <c r="R253" i="40"/>
  <c r="S252" i="40"/>
  <c r="R251" i="42"/>
  <c r="S250" i="42"/>
  <c r="R254" i="40"/>
  <c r="S253" i="40"/>
  <c r="S251" i="42"/>
  <c r="R252" i="42"/>
  <c r="S254" i="40"/>
  <c r="R255" i="40"/>
  <c r="S252" i="42"/>
  <c r="T252" i="42"/>
  <c r="R253" i="42"/>
  <c r="S255" i="40"/>
  <c r="R256" i="40"/>
  <c r="T253" i="42"/>
  <c r="S253" i="42"/>
  <c r="R254" i="42"/>
  <c r="R257" i="40"/>
  <c r="S256" i="40"/>
  <c r="T256" i="40"/>
  <c r="R255" i="42"/>
  <c r="S254" i="42"/>
  <c r="R258" i="40"/>
  <c r="S257" i="40"/>
  <c r="T255" i="42"/>
  <c r="S255" i="42"/>
  <c r="R256" i="42"/>
  <c r="R259" i="40"/>
  <c r="T258" i="40"/>
  <c r="S258" i="40"/>
  <c r="R257" i="42"/>
  <c r="S256" i="42"/>
  <c r="T256" i="42"/>
  <c r="S259" i="40"/>
  <c r="R260" i="40"/>
  <c r="S257" i="42"/>
  <c r="R258" i="42"/>
  <c r="S260" i="40"/>
  <c r="R261" i="40"/>
  <c r="S258" i="42"/>
  <c r="R259" i="42"/>
  <c r="T261" i="40"/>
  <c r="S261" i="40"/>
  <c r="R262" i="40"/>
  <c r="S262" i="40" s="1"/>
  <c r="S259" i="42"/>
  <c r="R260" i="42"/>
  <c r="R261" i="42"/>
  <c r="S261" i="42" s="1"/>
  <c r="S260" i="42"/>
  <c r="AG7" i="43"/>
  <c r="AF8" i="43"/>
  <c r="AF9" i="43" s="1"/>
  <c r="AG9" i="43"/>
  <c r="AF10" i="43"/>
  <c r="AG10" i="43"/>
  <c r="AF11" i="43"/>
  <c r="AF12" i="43"/>
  <c r="AG11" i="43"/>
  <c r="AG12" i="43"/>
  <c r="AF13" i="43"/>
  <c r="AG13" i="43"/>
  <c r="AF14" i="43"/>
  <c r="AG14" i="43"/>
  <c r="AF15" i="43"/>
  <c r="AG15" i="43"/>
  <c r="AF16" i="43"/>
  <c r="AG16" i="43"/>
  <c r="AF17" i="43"/>
  <c r="AG17" i="43"/>
  <c r="AF18" i="43"/>
  <c r="AG18" i="43"/>
  <c r="AF19" i="43"/>
  <c r="AG19" i="43"/>
  <c r="AF20" i="43"/>
  <c r="AG20" i="43"/>
  <c r="AF21" i="43"/>
  <c r="AG21" i="43"/>
  <c r="AF22" i="43"/>
  <c r="AG22" i="43"/>
  <c r="AF23" i="43"/>
  <c r="AG23" i="43"/>
  <c r="AF24" i="43"/>
  <c r="AG24" i="43"/>
  <c r="AF25" i="43"/>
  <c r="AG25" i="43"/>
  <c r="AF26" i="43"/>
  <c r="AG26" i="43"/>
  <c r="AF27" i="43"/>
  <c r="AG27" i="43"/>
  <c r="AF28" i="43"/>
  <c r="AG28" i="43"/>
  <c r="AF29" i="43"/>
  <c r="AG29" i="43"/>
  <c r="AF30" i="43"/>
  <c r="AG30" i="43"/>
  <c r="AF31" i="43"/>
  <c r="AG31" i="43"/>
  <c r="AF32" i="43"/>
  <c r="AG32" i="43"/>
  <c r="AF33" i="43"/>
  <c r="AG33" i="43"/>
  <c r="AF34" i="43"/>
  <c r="AG34" i="43"/>
  <c r="AF35" i="43"/>
  <c r="AF36" i="43"/>
  <c r="AG35" i="43"/>
  <c r="AG36" i="43"/>
  <c r="AF37" i="43"/>
  <c r="AG37" i="43"/>
  <c r="AF38" i="43"/>
  <c r="AG38" i="43"/>
  <c r="AF39" i="43"/>
  <c r="AG39" i="43"/>
  <c r="AF40" i="43"/>
  <c r="AG40" i="43"/>
  <c r="AF41" i="43"/>
  <c r="AG41" i="43"/>
  <c r="AF42" i="43"/>
  <c r="AG42" i="43"/>
  <c r="AF43" i="43"/>
  <c r="AG43" i="43"/>
  <c r="AF44" i="43"/>
  <c r="AG44" i="43"/>
  <c r="AF45" i="43"/>
  <c r="AG45" i="43"/>
  <c r="AF46" i="43"/>
  <c r="AG46" i="43"/>
  <c r="AF47" i="43"/>
  <c r="AG47" i="43"/>
  <c r="AF48" i="43"/>
  <c r="AG48" i="43"/>
  <c r="AF49" i="43"/>
  <c r="AG49" i="43"/>
  <c r="AF50" i="43"/>
  <c r="AG50" i="43"/>
  <c r="AF51" i="43"/>
  <c r="AG51" i="43"/>
  <c r="AF52" i="43"/>
  <c r="AG52" i="43"/>
  <c r="AF53" i="43"/>
  <c r="AG53" i="43"/>
  <c r="AF54" i="43"/>
  <c r="AG54" i="43"/>
  <c r="AF55" i="43"/>
  <c r="AG55" i="43"/>
  <c r="AF56" i="43"/>
  <c r="AG56" i="43"/>
  <c r="AF57" i="43"/>
  <c r="AG57" i="43"/>
  <c r="AF58" i="43"/>
  <c r="AG58" i="43"/>
  <c r="AF59" i="43"/>
  <c r="AF60" i="43"/>
  <c r="AG59" i="43"/>
  <c r="AG60" i="43"/>
  <c r="AF61" i="43"/>
  <c r="AG61" i="43"/>
  <c r="AF62" i="43"/>
  <c r="AG62" i="43"/>
  <c r="AF63" i="43"/>
  <c r="AG63" i="43"/>
  <c r="AF64" i="43"/>
  <c r="AG64" i="43"/>
  <c r="AF65" i="43"/>
  <c r="D15" i="42" l="1"/>
  <c r="D14" i="42"/>
  <c r="D13" i="42"/>
  <c r="D12" i="42"/>
  <c r="D11" i="42"/>
  <c r="D10" i="42"/>
  <c r="D9" i="42"/>
  <c r="D8" i="42"/>
  <c r="O3" i="51"/>
  <c r="N3" i="51"/>
  <c r="M3" i="51"/>
  <c r="N3" i="43"/>
  <c r="M3" i="43"/>
  <c r="O3" i="43"/>
  <c r="T260" i="42"/>
  <c r="T257" i="40"/>
  <c r="T249" i="42"/>
  <c r="T245" i="40"/>
  <c r="T238" i="42"/>
  <c r="T233" i="42"/>
  <c r="T229" i="40"/>
  <c r="T223" i="40"/>
  <c r="T218" i="40"/>
  <c r="T211" i="42"/>
  <c r="T209" i="40"/>
  <c r="T204" i="40"/>
  <c r="T198" i="40"/>
  <c r="T191" i="42"/>
  <c r="T186" i="42"/>
  <c r="T181" i="42"/>
  <c r="T178" i="40"/>
  <c r="T174" i="40"/>
  <c r="T164" i="42"/>
  <c r="T162" i="40"/>
  <c r="T156" i="40"/>
  <c r="T149" i="40"/>
  <c r="T143" i="40"/>
  <c r="T133" i="42"/>
  <c r="T128" i="42"/>
  <c r="T126" i="40"/>
  <c r="T121" i="40"/>
  <c r="T114" i="40"/>
  <c r="T107" i="42"/>
  <c r="T105" i="40"/>
  <c r="T95" i="42"/>
  <c r="T90" i="42"/>
  <c r="T87" i="40"/>
  <c r="T81" i="40"/>
  <c r="T76" i="40"/>
  <c r="T72" i="40"/>
  <c r="T63" i="42"/>
  <c r="T58" i="42"/>
  <c r="T53" i="42"/>
  <c r="T49" i="40"/>
  <c r="T43" i="40"/>
  <c r="T33" i="42"/>
  <c r="T29" i="40"/>
  <c r="T22" i="42"/>
  <c r="T20" i="40"/>
  <c r="T13" i="42"/>
  <c r="T9" i="42"/>
  <c r="T8" i="40"/>
  <c r="G8" i="42"/>
  <c r="G4" i="42"/>
  <c r="F6" i="40"/>
  <c r="G7" i="40"/>
  <c r="T243" i="40"/>
  <c r="T182" i="40"/>
  <c r="T152" i="40"/>
  <c r="T129" i="40"/>
  <c r="T105" i="42"/>
  <c r="T77" i="42"/>
  <c r="T59" i="40"/>
  <c r="T30" i="42"/>
  <c r="T14" i="40"/>
  <c r="F12" i="40"/>
  <c r="T251" i="42"/>
  <c r="T229" i="42"/>
  <c r="T209" i="42"/>
  <c r="T189" i="42"/>
  <c r="T169" i="40"/>
  <c r="T146" i="40"/>
  <c r="T128" i="40"/>
  <c r="T97" i="42"/>
  <c r="T78" i="40"/>
  <c r="T58" i="40"/>
  <c r="T32" i="40"/>
  <c r="G14" i="42"/>
  <c r="T242" i="40"/>
  <c r="T220" i="40"/>
  <c r="T193" i="42"/>
  <c r="T173" i="42"/>
  <c r="T151" i="40"/>
  <c r="T125" i="42"/>
  <c r="T111" i="40"/>
  <c r="T81" i="42"/>
  <c r="T60" i="42"/>
  <c r="T37" i="42"/>
  <c r="T15" i="42"/>
  <c r="F11" i="40"/>
  <c r="G7" i="42"/>
  <c r="T261" i="42"/>
  <c r="T254" i="42"/>
  <c r="T248" i="42"/>
  <c r="T242" i="42"/>
  <c r="T240" i="40"/>
  <c r="T235" i="40"/>
  <c r="T226" i="42"/>
  <c r="T222" i="40"/>
  <c r="T215" i="42"/>
  <c r="T213" i="40"/>
  <c r="T206" i="42"/>
  <c r="T201" i="42"/>
  <c r="T195" i="42"/>
  <c r="T193" i="40"/>
  <c r="T188" i="40"/>
  <c r="T183" i="40"/>
  <c r="T175" i="42"/>
  <c r="T170" i="42"/>
  <c r="T166" i="40"/>
  <c r="T159" i="42"/>
  <c r="T154" i="40"/>
  <c r="T148" i="40"/>
  <c r="T142" i="40"/>
  <c r="T135" i="40"/>
  <c r="T130" i="40"/>
  <c r="T123" i="42"/>
  <c r="T120" i="40"/>
  <c r="T113" i="40"/>
  <c r="T106" i="42"/>
  <c r="T104" i="40"/>
  <c r="T97" i="40"/>
  <c r="T89" i="42"/>
  <c r="T86" i="40"/>
  <c r="T78" i="42"/>
  <c r="T73" i="42"/>
  <c r="T69" i="42"/>
  <c r="T65" i="40"/>
  <c r="T60" i="40"/>
  <c r="T55" i="40"/>
  <c r="T45" i="42"/>
  <c r="T40" i="42"/>
  <c r="T35" i="40"/>
  <c r="T26" i="42"/>
  <c r="T24" i="40"/>
  <c r="T17" i="42"/>
  <c r="T15" i="40"/>
  <c r="T11" i="40"/>
  <c r="S6" i="42"/>
  <c r="AB10" i="48"/>
  <c r="F9" i="40"/>
  <c r="G14" i="40"/>
  <c r="AG8" i="43"/>
  <c r="T254" i="40"/>
  <c r="T239" i="40"/>
  <c r="T227" i="40"/>
  <c r="T216" i="40"/>
  <c r="T205" i="42"/>
  <c r="T194" i="42"/>
  <c r="T186" i="40"/>
  <c r="T162" i="42"/>
  <c r="T140" i="40"/>
  <c r="T119" i="40"/>
  <c r="T96" i="40"/>
  <c r="T72" i="42"/>
  <c r="T53" i="40"/>
  <c r="T23" i="40"/>
  <c r="S5" i="42"/>
  <c r="T240" i="42"/>
  <c r="T218" i="42"/>
  <c r="T196" i="40"/>
  <c r="T176" i="40"/>
  <c r="T149" i="42"/>
  <c r="T115" i="42"/>
  <c r="T93" i="42"/>
  <c r="T67" i="42"/>
  <c r="T40" i="40"/>
  <c r="T18" i="40"/>
  <c r="G10" i="42"/>
  <c r="T260" i="40"/>
  <c r="T235" i="42"/>
  <c r="T211" i="40"/>
  <c r="T185" i="40"/>
  <c r="T155" i="42"/>
  <c r="T130" i="42"/>
  <c r="T104" i="42"/>
  <c r="T75" i="42"/>
  <c r="T57" i="40"/>
  <c r="T29" i="42"/>
  <c r="T13" i="40"/>
  <c r="T259" i="42"/>
  <c r="T255" i="40"/>
  <c r="T250" i="40"/>
  <c r="T244" i="40"/>
  <c r="T237" i="42"/>
  <c r="T234" i="40"/>
  <c r="T225" i="42"/>
  <c r="T219" i="42"/>
  <c r="T214" i="42"/>
  <c r="T210" i="42"/>
  <c r="T208" i="40"/>
  <c r="T203" i="40"/>
  <c r="T197" i="40"/>
  <c r="T190" i="42"/>
  <c r="T187" i="40"/>
  <c r="T180" i="42"/>
  <c r="T177" i="40"/>
  <c r="T171" i="40"/>
  <c r="T165" i="40"/>
  <c r="T161" i="40"/>
  <c r="T151" i="42"/>
  <c r="T145" i="42"/>
  <c r="T139" i="42"/>
  <c r="T134" i="40"/>
  <c r="T127" i="42"/>
  <c r="T125" i="40"/>
  <c r="T117" i="42"/>
  <c r="T110" i="42"/>
  <c r="T108" i="40"/>
  <c r="T103" i="40"/>
  <c r="T94" i="42"/>
  <c r="T91" i="40"/>
  <c r="T83" i="42"/>
  <c r="T80" i="40"/>
  <c r="T75" i="40"/>
  <c r="T71" i="40"/>
  <c r="T62" i="42"/>
  <c r="T57" i="42"/>
  <c r="T52" i="42"/>
  <c r="T47" i="40"/>
  <c r="T41" i="40"/>
  <c r="T34" i="40"/>
  <c r="T28" i="40"/>
  <c r="T21" i="42"/>
  <c r="T19" i="40"/>
  <c r="T12" i="42"/>
  <c r="T10" i="40"/>
  <c r="T7" i="40"/>
  <c r="G18" i="40"/>
  <c r="F21" i="40"/>
  <c r="F5" i="40"/>
  <c r="T262" i="40"/>
  <c r="T231" i="42"/>
  <c r="T221" i="40"/>
  <c r="T212" i="40"/>
  <c r="T200" i="42"/>
  <c r="T192" i="40"/>
  <c r="T174" i="42"/>
  <c r="T160" i="40"/>
  <c r="T131" i="42"/>
  <c r="T112" i="40"/>
  <c r="T90" i="40"/>
  <c r="T61" i="42"/>
  <c r="T38" i="42"/>
  <c r="T16" i="42"/>
  <c r="T5" i="40"/>
  <c r="G17" i="40"/>
  <c r="T246" i="42"/>
  <c r="T224" i="42"/>
  <c r="T207" i="40"/>
  <c r="T183" i="42"/>
  <c r="T158" i="40"/>
  <c r="T133" i="40"/>
  <c r="T109" i="42"/>
  <c r="T87" i="42"/>
  <c r="T74" i="40"/>
  <c r="T52" i="40"/>
  <c r="T22" i="40"/>
  <c r="G11" i="42"/>
  <c r="AG65" i="43"/>
  <c r="T248" i="40"/>
  <c r="T226" i="40"/>
  <c r="T206" i="40"/>
  <c r="T191" i="40"/>
  <c r="T166" i="42"/>
  <c r="T143" i="42"/>
  <c r="T117" i="40"/>
  <c r="T95" i="40"/>
  <c r="T71" i="42"/>
  <c r="T49" i="42"/>
  <c r="T24" i="42"/>
  <c r="G15" i="40"/>
  <c r="AF9" i="39"/>
  <c r="T259" i="40"/>
  <c r="T252" i="40"/>
  <c r="T243" i="42"/>
  <c r="T241" i="40"/>
  <c r="T234" i="42"/>
  <c r="T227" i="42"/>
  <c r="T224" i="40"/>
  <c r="T219" i="40"/>
  <c r="T214" i="40"/>
  <c r="T207" i="42"/>
  <c r="T202" i="42"/>
  <c r="T200" i="40"/>
  <c r="T192" i="42"/>
  <c r="T190" i="40"/>
  <c r="T184" i="40"/>
  <c r="T180" i="40"/>
  <c r="T172" i="42"/>
  <c r="T167" i="40"/>
  <c r="T160" i="42"/>
  <c r="T154" i="42"/>
  <c r="T150" i="40"/>
  <c r="T141" i="42"/>
  <c r="T136" i="40"/>
  <c r="T131" i="40"/>
  <c r="T124" i="42"/>
  <c r="T119" i="42"/>
  <c r="T116" i="40"/>
  <c r="T110" i="40"/>
  <c r="T103" i="42"/>
  <c r="T98" i="40"/>
  <c r="T93" i="40"/>
  <c r="T85" i="42"/>
  <c r="T79" i="42"/>
  <c r="T74" i="42"/>
  <c r="T70" i="42"/>
  <c r="T66" i="40"/>
  <c r="T59" i="42"/>
  <c r="T56" i="40"/>
  <c r="T50" i="40"/>
  <c r="T41" i="42"/>
  <c r="T37" i="40"/>
  <c r="T28" i="42"/>
  <c r="T25" i="40"/>
  <c r="T18" i="42"/>
  <c r="T16" i="40"/>
  <c r="T12" i="40"/>
  <c r="G13" i="42"/>
  <c r="G4" i="40"/>
  <c r="F20" i="40"/>
  <c r="G5" i="42"/>
  <c r="F8" i="40"/>
  <c r="T247" i="42"/>
  <c r="T170" i="40"/>
  <c r="T144" i="42"/>
  <c r="T124" i="40"/>
  <c r="T100" i="40"/>
  <c r="T82" i="42"/>
  <c r="T70" i="40"/>
  <c r="T44" i="42"/>
  <c r="T25" i="42"/>
  <c r="G15" i="42"/>
  <c r="T258" i="42"/>
  <c r="T238" i="40"/>
  <c r="T213" i="42"/>
  <c r="T199" i="42"/>
  <c r="T179" i="42"/>
  <c r="T164" i="40"/>
  <c r="T137" i="42"/>
  <c r="T121" i="42"/>
  <c r="T107" i="40"/>
  <c r="T84" i="40"/>
  <c r="T63" i="40"/>
  <c r="T46" i="40"/>
  <c r="T27" i="40"/>
  <c r="T11" i="42"/>
  <c r="G3" i="42"/>
  <c r="F6" i="42"/>
  <c r="T253" i="40"/>
  <c r="T228" i="42"/>
  <c r="T215" i="40"/>
  <c r="T201" i="40"/>
  <c r="T181" i="40"/>
  <c r="T161" i="42"/>
  <c r="T135" i="42"/>
  <c r="T123" i="40"/>
  <c r="T99" i="40"/>
  <c r="T89" i="40"/>
  <c r="T68" i="40"/>
  <c r="T43" i="42"/>
  <c r="T19" i="42"/>
  <c r="T9" i="40"/>
  <c r="AG7" i="39"/>
  <c r="T257" i="42"/>
  <c r="T212" i="42"/>
  <c r="T175" i="40"/>
  <c r="T127" i="40"/>
  <c r="T83" i="40"/>
  <c r="T36" i="42"/>
  <c r="S6" i="40"/>
  <c r="G16" i="40"/>
  <c r="T188" i="42"/>
  <c r="T10" i="42"/>
  <c r="T222" i="42"/>
  <c r="T250" i="42"/>
  <c r="T210" i="40"/>
  <c r="T168" i="40"/>
  <c r="T122" i="40"/>
  <c r="T77" i="40"/>
  <c r="T31" i="40"/>
  <c r="T205" i="40"/>
  <c r="T114" i="42"/>
  <c r="T73" i="40"/>
  <c r="T239" i="42"/>
  <c r="T157" i="40"/>
  <c r="T108" i="42"/>
  <c r="T21" i="40"/>
  <c r="T195" i="40"/>
  <c r="T148" i="42"/>
  <c r="T62" i="40"/>
  <c r="T230" i="40"/>
  <c r="T54" i="42"/>
  <c r="T182" i="42"/>
  <c r="T48" i="42"/>
  <c r="T247" i="40"/>
  <c r="T163" i="40"/>
  <c r="T26" i="40"/>
  <c r="T198" i="42"/>
  <c r="T65" i="42"/>
  <c r="T237" i="40"/>
  <c r="T106" i="40"/>
  <c r="T14" i="42"/>
  <c r="T96" i="42"/>
  <c r="T137" i="40"/>
  <c r="S7" i="42"/>
  <c r="T217" i="42"/>
  <c r="T178" i="42"/>
  <c r="T129" i="42"/>
  <c r="T88" i="40"/>
  <c r="T42" i="42"/>
  <c r="S4" i="42"/>
  <c r="T142" i="42"/>
  <c r="T94" i="40"/>
  <c r="L3" i="39"/>
  <c r="E3" i="48"/>
  <c r="H3" i="48"/>
  <c r="T3" i="43" a="1"/>
  <c r="T9" i="43" a="1"/>
  <c r="U13" i="43" a="1"/>
  <c r="S3" i="43" a="1"/>
  <c r="U9" i="43" a="1"/>
  <c r="U3" i="43" a="1"/>
  <c r="AC10" i="48"/>
  <c r="AB11" i="48"/>
  <c r="AG9" i="39"/>
  <c r="AF10" i="39"/>
  <c r="AF11" i="39" s="1"/>
  <c r="AC11" i="48"/>
  <c r="AB12" i="48"/>
  <c r="AF12" i="39"/>
  <c r="AF13" i="39" s="1"/>
  <c r="AF14" i="39" s="1"/>
  <c r="AG11" i="39"/>
  <c r="AC12" i="48"/>
  <c r="AB13" i="48"/>
  <c r="AG14" i="39"/>
  <c r="AF15" i="39"/>
  <c r="AC13" i="48"/>
  <c r="AB14" i="48"/>
  <c r="AG15" i="39"/>
  <c r="AF16" i="39"/>
  <c r="AC14" i="48"/>
  <c r="AB15" i="48"/>
  <c r="AF17" i="39"/>
  <c r="AG16" i="39"/>
  <c r="AC15" i="48"/>
  <c r="AB16" i="48"/>
  <c r="AG17" i="39"/>
  <c r="AF18" i="39"/>
  <c r="AC16" i="48"/>
  <c r="AB17" i="48"/>
  <c r="AG18" i="39"/>
  <c r="AF19" i="39"/>
  <c r="AC17" i="48"/>
  <c r="AB18" i="48"/>
  <c r="AG19" i="39"/>
  <c r="AF20" i="39"/>
  <c r="AC18" i="48"/>
  <c r="AB19" i="48"/>
  <c r="AF21" i="39"/>
  <c r="AG20" i="39"/>
  <c r="AC19" i="48"/>
  <c r="AB20" i="48"/>
  <c r="AG21" i="39"/>
  <c r="AF22" i="39"/>
  <c r="AC20" i="48"/>
  <c r="AB21" i="48"/>
  <c r="AG22" i="39"/>
  <c r="AF23" i="39"/>
  <c r="AC21" i="48"/>
  <c r="AB22" i="48"/>
  <c r="AG23" i="39"/>
  <c r="AF24" i="39"/>
  <c r="AC22" i="48"/>
  <c r="AB23" i="48"/>
  <c r="AF25" i="39"/>
  <c r="AG24" i="39"/>
  <c r="AC23" i="48"/>
  <c r="AB24" i="48"/>
  <c r="AG25" i="39"/>
  <c r="AF26" i="39"/>
  <c r="AC24" i="48"/>
  <c r="AB25" i="48"/>
  <c r="AG26" i="39"/>
  <c r="AF27" i="39"/>
  <c r="AC25" i="48"/>
  <c r="AB26" i="48"/>
  <c r="AC26" i="48" s="1"/>
  <c r="AG27" i="39"/>
  <c r="AF28" i="39"/>
  <c r="AG28" i="39"/>
  <c r="AF29" i="39"/>
  <c r="AG29" i="39"/>
  <c r="AF30" i="39"/>
  <c r="AG30" i="39"/>
  <c r="AF31" i="39"/>
  <c r="AG31" i="39"/>
  <c r="AF32" i="39"/>
  <c r="AG32" i="39"/>
  <c r="AF33" i="39"/>
  <c r="AG33" i="39"/>
  <c r="AF34" i="39"/>
  <c r="AG34" i="39"/>
  <c r="AF35" i="39"/>
  <c r="AG35" i="39"/>
  <c r="AF36" i="39"/>
  <c r="AG36" i="39"/>
  <c r="AF37" i="39"/>
  <c r="AG37" i="39"/>
  <c r="AF38" i="39"/>
  <c r="AG38" i="39"/>
  <c r="AF39" i="39"/>
  <c r="AG39" i="39"/>
  <c r="AF40" i="39"/>
  <c r="AG40" i="39"/>
  <c r="AF41" i="39"/>
  <c r="AG41" i="39"/>
  <c r="AF42" i="39"/>
  <c r="AG42" i="39"/>
  <c r="AF43" i="39"/>
  <c r="AG43" i="39"/>
  <c r="AF44" i="39"/>
  <c r="AG44" i="39"/>
  <c r="AF45" i="39"/>
  <c r="AG45" i="39"/>
  <c r="AF46" i="39"/>
  <c r="AG46" i="39"/>
  <c r="AF47" i="39"/>
  <c r="AG47" i="39"/>
  <c r="AF48" i="39"/>
  <c r="AG48" i="39"/>
  <c r="AF49" i="39"/>
  <c r="AG49" i="39"/>
  <c r="AF50" i="39"/>
  <c r="AG50" i="39"/>
  <c r="AF51" i="39"/>
  <c r="AG51" i="39"/>
  <c r="AF52" i="39"/>
  <c r="AG52" i="39"/>
  <c r="AF53" i="39"/>
  <c r="AG53" i="39"/>
  <c r="AF54" i="39"/>
  <c r="AG54" i="39"/>
  <c r="AF55" i="39"/>
  <c r="AG55" i="39"/>
  <c r="AF56" i="39"/>
  <c r="AG56" i="39"/>
  <c r="AF57" i="39"/>
  <c r="AG57" i="39"/>
  <c r="AF58" i="39"/>
  <c r="AG58" i="39"/>
  <c r="AF59" i="39"/>
  <c r="AG59" i="39"/>
  <c r="AF60" i="39"/>
  <c r="AG60" i="39"/>
  <c r="AF61" i="39"/>
  <c r="AG61" i="39"/>
  <c r="AF62" i="39"/>
  <c r="AG62" i="39"/>
  <c r="AF63" i="39"/>
  <c r="AG63" i="39"/>
  <c r="AF64" i="39"/>
  <c r="AG64" i="39"/>
  <c r="AF65" i="39"/>
  <c r="AG65" i="39"/>
  <c r="AF66" i="39"/>
  <c r="AG66" i="39"/>
  <c r="AF67" i="39"/>
  <c r="AG67" i="39"/>
  <c r="AF68" i="39"/>
  <c r="AG68" i="39"/>
  <c r="AF69" i="39"/>
  <c r="AG69" i="39"/>
  <c r="AF70" i="39"/>
  <c r="AG70" i="39"/>
  <c r="AF71" i="39"/>
  <c r="AG71" i="39"/>
  <c r="AF72" i="39"/>
  <c r="AG72" i="39"/>
  <c r="AF73" i="39"/>
  <c r="AG73" i="39"/>
  <c r="AF74" i="39"/>
  <c r="AG74" i="39"/>
  <c r="AF75" i="39"/>
  <c r="AG75" i="39"/>
  <c r="AF76" i="39"/>
  <c r="AG76" i="39"/>
  <c r="AF77" i="39"/>
  <c r="AG77" i="39"/>
  <c r="AF78" i="39"/>
  <c r="AG78" i="39"/>
  <c r="AF79" i="39"/>
  <c r="AG79" i="39"/>
  <c r="AF80" i="39"/>
  <c r="AG80" i="39"/>
  <c r="AF81" i="39"/>
  <c r="AG81" i="39"/>
  <c r="AF82" i="39"/>
  <c r="AG82" i="39"/>
  <c r="AF83" i="39"/>
  <c r="AG83" i="39"/>
  <c r="AF84" i="39"/>
  <c r="AG84" i="39"/>
  <c r="AF85" i="39"/>
  <c r="AG85" i="39"/>
  <c r="AF86" i="39"/>
  <c r="AG86" i="39"/>
  <c r="AF87" i="39"/>
  <c r="AG87" i="39"/>
  <c r="AF88" i="39"/>
  <c r="AF89" i="39"/>
  <c r="AG88" i="39"/>
  <c r="AG89" i="39"/>
  <c r="AF90" i="39"/>
  <c r="AG90" i="39"/>
  <c r="AF91" i="39"/>
  <c r="AG91" i="39"/>
  <c r="AF92" i="39"/>
  <c r="AG92" i="39"/>
  <c r="AF93" i="39"/>
  <c r="AG93" i="39"/>
  <c r="AF94" i="39"/>
  <c r="AG94" i="39"/>
  <c r="AF95" i="39"/>
  <c r="AG95" i="39"/>
  <c r="AF96" i="39"/>
  <c r="AG96" i="39"/>
  <c r="AF97" i="39"/>
  <c r="AG97" i="39"/>
  <c r="AF98" i="39"/>
  <c r="AG98" i="39"/>
  <c r="AF99" i="39"/>
  <c r="AG99" i="39"/>
  <c r="AF100" i="39"/>
  <c r="AG100" i="39"/>
  <c r="AF101" i="39"/>
  <c r="AG101" i="39"/>
  <c r="AF102" i="39"/>
  <c r="AG102" i="39"/>
  <c r="AF103" i="39"/>
  <c r="AG103" i="39"/>
  <c r="AF104" i="39"/>
  <c r="AG104" i="39"/>
  <c r="AF105" i="39"/>
  <c r="AG105" i="39"/>
  <c r="AF106" i="39"/>
  <c r="AG106" i="39"/>
  <c r="AF107" i="39"/>
  <c r="AG107" i="39"/>
  <c r="AF108" i="39"/>
  <c r="AG108" i="39"/>
  <c r="AF109" i="39"/>
  <c r="AG109" i="39"/>
  <c r="AF110" i="39"/>
  <c r="AG110" i="39"/>
  <c r="AF111" i="39"/>
  <c r="AG111" i="39"/>
  <c r="AF112" i="39"/>
  <c r="AG112" i="39"/>
  <c r="AF113" i="39"/>
  <c r="AG113" i="39"/>
  <c r="AF114" i="39"/>
  <c r="AG114" i="39"/>
  <c r="AF115" i="39"/>
  <c r="AG115" i="39"/>
  <c r="AF116" i="39"/>
  <c r="AG116" i="39"/>
  <c r="AF117" i="39"/>
  <c r="AG117" i="39"/>
  <c r="AF118" i="39"/>
  <c r="AG118" i="39"/>
  <c r="AF119" i="39"/>
  <c r="AG119" i="39"/>
  <c r="AF120" i="39"/>
  <c r="AG120" i="39"/>
  <c r="AF121" i="39"/>
  <c r="AG121" i="39"/>
  <c r="AF122" i="39"/>
  <c r="AG122" i="39"/>
  <c r="AF123" i="39"/>
  <c r="AG123" i="39"/>
  <c r="AF124" i="39"/>
  <c r="AG124" i="39"/>
  <c r="AF125" i="39"/>
  <c r="AG125" i="39"/>
  <c r="AF126" i="39"/>
  <c r="AG126" i="39"/>
  <c r="AF127" i="39"/>
  <c r="AG127" i="39"/>
  <c r="AF128" i="39"/>
  <c r="AG128" i="39"/>
  <c r="AF129" i="39"/>
  <c r="AG129" i="39"/>
  <c r="AF130" i="39"/>
  <c r="AG130" i="39"/>
  <c r="AF131" i="39"/>
  <c r="AG131" i="39"/>
  <c r="AF132" i="39"/>
  <c r="O3" i="39" l="1"/>
  <c r="M3" i="39"/>
  <c r="N3" i="39"/>
  <c r="K3" i="48"/>
  <c r="J3" i="48"/>
  <c r="I3" i="48"/>
  <c r="S5" i="43"/>
  <c r="S3" i="43"/>
  <c r="S4" i="43"/>
  <c r="T4" i="43"/>
  <c r="T5" i="43"/>
  <c r="T3" i="43"/>
  <c r="T9" i="43"/>
  <c r="T10" i="43"/>
  <c r="U3" i="43"/>
  <c r="U4" i="43"/>
  <c r="U5" i="43"/>
  <c r="U13" i="43"/>
  <c r="AA13" i="43" s="1"/>
  <c r="U9" i="43"/>
  <c r="U10" i="43"/>
  <c r="G6" i="42"/>
  <c r="G8" i="40"/>
  <c r="AG13" i="39"/>
  <c r="G5" i="40"/>
  <c r="AG12" i="39"/>
  <c r="G6" i="40"/>
  <c r="AG10" i="39"/>
  <c r="AG132" i="39"/>
  <c r="S3" i="39" a="1"/>
  <c r="P9" i="48" a="1"/>
  <c r="U9" i="39" a="1"/>
  <c r="U13" i="39" a="1"/>
  <c r="U3" i="39" a="1"/>
  <c r="Q13" i="48" a="1"/>
  <c r="P3" i="48" a="1"/>
  <c r="T3" i="39" a="1"/>
  <c r="T9" i="39" a="1"/>
  <c r="Q9" i="48" a="1"/>
  <c r="Q3" i="48" a="1"/>
  <c r="O3" i="48" a="1"/>
  <c r="T9" i="39" l="1"/>
  <c r="AA9" i="39" s="1" a="1"/>
  <c r="AA9" i="39" s="1"/>
  <c r="T10" i="39"/>
  <c r="T4" i="39"/>
  <c r="T3" i="39"/>
  <c r="T5" i="39"/>
  <c r="U4" i="39"/>
  <c r="U3" i="39"/>
  <c r="U5" i="39"/>
  <c r="U13" i="39"/>
  <c r="AA13" i="39" s="1"/>
  <c r="U9" i="39"/>
  <c r="U10" i="39"/>
  <c r="S3" i="39"/>
  <c r="S4" i="39"/>
  <c r="S5" i="39"/>
  <c r="Q4" i="48"/>
  <c r="Q3" i="48"/>
  <c r="Q5" i="48"/>
  <c r="Q10" i="48"/>
  <c r="Q9" i="48"/>
  <c r="Q13" i="48"/>
  <c r="W13" i="48" s="1"/>
  <c r="P10" i="48"/>
  <c r="P9" i="48"/>
  <c r="W9" i="48" s="1" a="1"/>
  <c r="P5" i="48"/>
  <c r="P4" i="48"/>
  <c r="P3" i="48"/>
  <c r="O4" i="48"/>
  <c r="O3" i="48"/>
  <c r="O5" i="48"/>
  <c r="AA9" i="43" a="1"/>
  <c r="AA3" i="43" a="1"/>
  <c r="AA3" i="39" l="1" a="1"/>
  <c r="AC4" i="39" s="1"/>
  <c r="W3" i="48" a="1"/>
  <c r="W5" i="48" s="1"/>
  <c r="AA10" i="39"/>
  <c r="AB10" i="39"/>
  <c r="AB9" i="39"/>
  <c r="W10" i="48"/>
  <c r="X9" i="48"/>
  <c r="W9" i="48"/>
  <c r="X10" i="48"/>
  <c r="AA5" i="39"/>
  <c r="AA9" i="43"/>
  <c r="AB9" i="43"/>
  <c r="AA10" i="43"/>
  <c r="AB10" i="43"/>
  <c r="AC4" i="43"/>
  <c r="AC3" i="43"/>
  <c r="AB5" i="43"/>
  <c r="AA5" i="43"/>
  <c r="AA3" i="43"/>
  <c r="AC5" i="43"/>
  <c r="AA4" i="43"/>
  <c r="AB3" i="43"/>
  <c r="AB4" i="43"/>
  <c r="AB4" i="39" l="1"/>
  <c r="AA3" i="39"/>
  <c r="AA4" i="39"/>
  <c r="AB3" i="39"/>
  <c r="AB5" i="39"/>
  <c r="AC5" i="39"/>
  <c r="AC3" i="39"/>
  <c r="X3" i="48"/>
  <c r="W4" i="48"/>
  <c r="W3" i="48"/>
  <c r="Y5" i="48"/>
  <c r="Y3" i="48"/>
  <c r="X5" i="48"/>
  <c r="Y4" i="48"/>
  <c r="X4" i="48"/>
  <c r="R26" i="45"/>
  <c r="S26" i="45"/>
  <c r="U3" i="51" a="1"/>
  <c r="T3" i="51" a="1"/>
  <c r="S3" i="51" a="1"/>
  <c r="U13" i="51" a="1"/>
  <c r="T9" i="51" a="1"/>
  <c r="U9" i="51" a="1"/>
  <c r="Q27" i="45" l="1"/>
  <c r="U13" i="51"/>
  <c r="AA13" i="51" s="1"/>
  <c r="T3" i="51"/>
  <c r="T4" i="51"/>
  <c r="T5" i="51"/>
  <c r="S5" i="51"/>
  <c r="S4" i="51"/>
  <c r="S3" i="51"/>
  <c r="U3" i="51"/>
  <c r="U4" i="51"/>
  <c r="U5" i="51"/>
  <c r="U10" i="51"/>
  <c r="U9" i="51"/>
  <c r="T10" i="51"/>
  <c r="T9" i="51"/>
  <c r="S27" i="45"/>
  <c r="R27" i="45"/>
  <c r="Q28" i="45" l="1"/>
  <c r="AA9" i="51" a="1"/>
  <c r="AB9" i="51" s="1"/>
  <c r="AA3" i="51" a="1"/>
  <c r="R28" i="45"/>
  <c r="S28" i="45"/>
  <c r="AB10" i="51" l="1"/>
  <c r="AA9" i="51"/>
  <c r="AA10" i="51"/>
  <c r="Q29" i="45"/>
  <c r="AA3" i="51"/>
  <c r="AB5" i="51"/>
  <c r="AA4" i="51"/>
  <c r="AB3" i="51"/>
  <c r="AC5" i="51"/>
  <c r="AC4" i="51"/>
  <c r="AB4" i="51"/>
  <c r="AA5" i="51"/>
  <c r="AC3" i="51"/>
  <c r="R29" i="45"/>
  <c r="S29" i="45"/>
  <c r="T27" i="45"/>
  <c r="K28" i="51"/>
  <c r="G19" i="48"/>
  <c r="V27" i="45"/>
  <c r="K21" i="51"/>
  <c r="K29" i="51"/>
  <c r="H9" i="50"/>
  <c r="H6" i="50"/>
  <c r="K18" i="39"/>
  <c r="K20" i="43"/>
  <c r="H14" i="42"/>
  <c r="H11" i="42"/>
  <c r="H12" i="40"/>
  <c r="H10" i="40"/>
  <c r="F3" i="39"/>
  <c r="F6" i="51"/>
  <c r="F5" i="39"/>
  <c r="F4" i="43"/>
  <c r="I6" i="42"/>
  <c r="F7" i="51"/>
  <c r="W29" i="45"/>
  <c r="Q3" i="45"/>
  <c r="J12" i="42"/>
  <c r="H15" i="48"/>
  <c r="J7" i="42"/>
  <c r="L22" i="51"/>
  <c r="G3" i="43"/>
  <c r="L17" i="39"/>
  <c r="L28" i="51"/>
  <c r="J6" i="40"/>
  <c r="J10" i="40"/>
  <c r="L20" i="39"/>
  <c r="L16" i="51"/>
  <c r="J20" i="40"/>
  <c r="Q6" i="45"/>
  <c r="G4" i="39"/>
  <c r="G18" i="48"/>
  <c r="K27" i="51"/>
  <c r="K18" i="51"/>
  <c r="K17" i="43"/>
  <c r="H5" i="42"/>
  <c r="H6" i="42"/>
  <c r="H11" i="40"/>
  <c r="I13" i="50"/>
  <c r="I19" i="40"/>
  <c r="I15" i="50"/>
  <c r="W28" i="45"/>
  <c r="J6" i="42"/>
  <c r="L20" i="51"/>
  <c r="J5" i="42"/>
  <c r="J9" i="50"/>
  <c r="G4" i="43"/>
  <c r="G5" i="39"/>
  <c r="J8" i="42"/>
  <c r="T28" i="45"/>
  <c r="H12" i="50"/>
  <c r="K17" i="39"/>
  <c r="H16" i="40"/>
  <c r="F3" i="51"/>
  <c r="I15" i="42"/>
  <c r="L15" i="43"/>
  <c r="J13" i="40"/>
  <c r="J14" i="40"/>
  <c r="G5" i="43"/>
  <c r="K17" i="51"/>
  <c r="K20" i="39"/>
  <c r="H9" i="40"/>
  <c r="I14" i="42"/>
  <c r="W27" i="45"/>
  <c r="J5" i="50"/>
  <c r="R9" i="45"/>
  <c r="L21" i="51"/>
  <c r="G15" i="48"/>
  <c r="V29" i="45"/>
  <c r="K20" i="51"/>
  <c r="K25" i="51"/>
  <c r="H8" i="50"/>
  <c r="H7" i="50"/>
  <c r="K15" i="43"/>
  <c r="K22" i="39"/>
  <c r="H6" i="40"/>
  <c r="H12" i="42"/>
  <c r="H13" i="40"/>
  <c r="H7" i="40"/>
  <c r="I4" i="50"/>
  <c r="F5" i="43"/>
  <c r="I5" i="42"/>
  <c r="I8" i="42"/>
  <c r="I6" i="50"/>
  <c r="I13" i="40"/>
  <c r="I21" i="40"/>
  <c r="J10" i="42"/>
  <c r="J19" i="40"/>
  <c r="J9" i="42"/>
  <c r="L26" i="51"/>
  <c r="J10" i="50"/>
  <c r="L22" i="39"/>
  <c r="L21" i="39"/>
  <c r="L15" i="51"/>
  <c r="J11" i="42"/>
  <c r="L19" i="39"/>
  <c r="J15" i="42"/>
  <c r="L23" i="39"/>
  <c r="J13" i="42"/>
  <c r="T29" i="45"/>
  <c r="H10" i="50"/>
  <c r="K16" i="39"/>
  <c r="H9" i="42"/>
  <c r="F6" i="39"/>
  <c r="I5" i="40"/>
  <c r="I11" i="50"/>
  <c r="I8" i="40"/>
  <c r="J4" i="50"/>
  <c r="L23" i="51"/>
  <c r="G5" i="51"/>
  <c r="L17" i="43"/>
  <c r="J3" i="50"/>
  <c r="L29" i="51"/>
  <c r="J16" i="40"/>
  <c r="G17" i="48"/>
  <c r="K24" i="51"/>
  <c r="K22" i="51"/>
  <c r="K19" i="39"/>
  <c r="I3" i="42"/>
  <c r="I5" i="50"/>
  <c r="I7" i="50"/>
  <c r="I11" i="42"/>
  <c r="L17" i="51"/>
  <c r="J11" i="40"/>
  <c r="L18" i="51"/>
  <c r="G16" i="48"/>
  <c r="H11" i="50"/>
  <c r="I12" i="50"/>
  <c r="F7" i="39"/>
  <c r="H18" i="48"/>
  <c r="L24" i="51"/>
  <c r="J21" i="40"/>
  <c r="R7" i="45"/>
  <c r="T26" i="45"/>
  <c r="K26" i="51"/>
  <c r="K30" i="51"/>
  <c r="H13" i="50"/>
  <c r="H5" i="50"/>
  <c r="K23" i="39"/>
  <c r="K19" i="43"/>
  <c r="H14" i="40"/>
  <c r="H8" i="40"/>
  <c r="H4" i="42"/>
  <c r="H10" i="42"/>
  <c r="F5" i="51"/>
  <c r="F4" i="51"/>
  <c r="I13" i="42"/>
  <c r="I18" i="40"/>
  <c r="I12" i="42"/>
  <c r="I17" i="40"/>
  <c r="I6" i="40"/>
  <c r="I8" i="50"/>
  <c r="G6" i="39"/>
  <c r="Q8" i="45"/>
  <c r="J7" i="50"/>
  <c r="L21" i="43"/>
  <c r="L27" i="51"/>
  <c r="J12" i="40"/>
  <c r="L16" i="39"/>
  <c r="G7" i="43"/>
  <c r="L16" i="43"/>
  <c r="G4" i="51"/>
  <c r="R8" i="45"/>
  <c r="L18" i="39"/>
  <c r="J15" i="50"/>
  <c r="H18" i="40"/>
  <c r="F7" i="43"/>
  <c r="F6" i="43"/>
  <c r="I12" i="40"/>
  <c r="J8" i="40"/>
  <c r="L19" i="43"/>
  <c r="J12" i="50"/>
  <c r="J14" i="42"/>
  <c r="J17" i="40"/>
  <c r="J15" i="40"/>
  <c r="G7" i="39"/>
  <c r="I15" i="40"/>
  <c r="I4" i="42"/>
  <c r="J11" i="50"/>
  <c r="G7" i="51"/>
  <c r="L19" i="51"/>
  <c r="V28" i="45"/>
  <c r="K18" i="43"/>
  <c r="H4" i="40"/>
  <c r="I14" i="50"/>
  <c r="I14" i="40"/>
  <c r="J14" i="50"/>
  <c r="J4" i="42"/>
  <c r="J8" i="50"/>
  <c r="V26" i="45"/>
  <c r="K23" i="51"/>
  <c r="K19" i="51"/>
  <c r="H4" i="50"/>
  <c r="I3" i="50"/>
  <c r="K16" i="43"/>
  <c r="K24" i="39"/>
  <c r="H15" i="40"/>
  <c r="H17" i="40"/>
  <c r="H5" i="40"/>
  <c r="H8" i="42"/>
  <c r="I10" i="42"/>
  <c r="I9" i="40"/>
  <c r="F4" i="39"/>
  <c r="F3" i="43"/>
  <c r="I7" i="42"/>
  <c r="I16" i="40"/>
  <c r="I7" i="40"/>
  <c r="W26" i="45"/>
  <c r="L25" i="51"/>
  <c r="R5" i="45"/>
  <c r="K21" i="43"/>
  <c r="J18" i="40"/>
  <c r="R6" i="45"/>
  <c r="L20" i="43"/>
  <c r="J7" i="40"/>
  <c r="J13" i="50"/>
  <c r="J9" i="40"/>
  <c r="J4" i="40"/>
  <c r="G3" i="51"/>
  <c r="H17" i="48"/>
  <c r="Q4" i="45"/>
  <c r="J6" i="50"/>
  <c r="K16" i="51"/>
  <c r="H14" i="50"/>
  <c r="H15" i="50"/>
  <c r="K15" i="39"/>
  <c r="K21" i="39"/>
  <c r="H15" i="42"/>
  <c r="H19" i="40"/>
  <c r="H7" i="42"/>
  <c r="I10" i="40"/>
  <c r="I20" i="40"/>
  <c r="I9" i="50"/>
  <c r="I10" i="50"/>
  <c r="J3" i="40"/>
  <c r="L24" i="39"/>
  <c r="J3" i="42"/>
  <c r="J5" i="40"/>
  <c r="G3" i="39"/>
  <c r="H19" i="48"/>
  <c r="Q9" i="45"/>
  <c r="G6" i="51"/>
  <c r="I3" i="40"/>
  <c r="I11" i="40"/>
  <c r="Q7" i="45"/>
  <c r="R4" i="45"/>
  <c r="H16" i="48"/>
  <c r="L30" i="51"/>
  <c r="K15" i="51"/>
  <c r="H13" i="42"/>
  <c r="I4" i="40"/>
  <c r="I9" i="42"/>
  <c r="Q5" i="45"/>
  <c r="G6" i="43"/>
  <c r="L15" i="39"/>
  <c r="L18" i="43"/>
  <c r="M21" i="43" l="1"/>
  <c r="K8" i="50"/>
  <c r="P8" i="50" s="1"/>
  <c r="K4" i="42"/>
  <c r="P4" i="42" s="1"/>
  <c r="K21" i="40"/>
  <c r="K12" i="40"/>
  <c r="P12" i="40" s="1"/>
  <c r="K7" i="40"/>
  <c r="P7" i="40" s="1"/>
  <c r="K6" i="40"/>
  <c r="L6" i="40" s="1"/>
  <c r="K14" i="40"/>
  <c r="L14" i="40" s="1"/>
  <c r="K11" i="42"/>
  <c r="P11" i="42" s="1"/>
  <c r="K8" i="40"/>
  <c r="P8" i="40" s="1"/>
  <c r="K13" i="40"/>
  <c r="P13" i="40" s="1"/>
  <c r="I7" i="51"/>
  <c r="K10" i="50"/>
  <c r="L10" i="50" s="1"/>
  <c r="K16" i="40"/>
  <c r="P16" i="40" s="1"/>
  <c r="K17" i="40"/>
  <c r="P17" i="40" s="1"/>
  <c r="K9" i="42"/>
  <c r="P9" i="42" s="1"/>
  <c r="K11" i="40"/>
  <c r="P11" i="40" s="1"/>
  <c r="K15" i="50"/>
  <c r="P15" i="50" s="1"/>
  <c r="K6" i="50"/>
  <c r="L6" i="50" s="1"/>
  <c r="K6" i="42"/>
  <c r="L6" i="42" s="1"/>
  <c r="I6" i="43"/>
  <c r="K7" i="42"/>
  <c r="L7" i="42" s="1"/>
  <c r="K12" i="42"/>
  <c r="L12" i="42" s="1"/>
  <c r="I7" i="39"/>
  <c r="K15" i="42"/>
  <c r="P15" i="42" s="1"/>
  <c r="K11" i="50"/>
  <c r="L11" i="50" s="1"/>
  <c r="K8" i="42"/>
  <c r="P8" i="42" s="1"/>
  <c r="I4" i="43"/>
  <c r="K9" i="50"/>
  <c r="P9" i="50" s="1"/>
  <c r="I3" i="43"/>
  <c r="K18" i="40"/>
  <c r="P18" i="40" s="1"/>
  <c r="K14" i="50"/>
  <c r="L14" i="50" s="1"/>
  <c r="K7" i="50"/>
  <c r="P7" i="50" s="1"/>
  <c r="K19" i="40"/>
  <c r="L19" i="40" s="1"/>
  <c r="K5" i="42"/>
  <c r="P5" i="42" s="1"/>
  <c r="I5" i="39"/>
  <c r="I7" i="43"/>
  <c r="I4" i="39"/>
  <c r="K13" i="42"/>
  <c r="L13" i="42" s="1"/>
  <c r="K14" i="42"/>
  <c r="P14" i="42" s="1"/>
  <c r="K15" i="40"/>
  <c r="P15" i="40" s="1"/>
  <c r="K5" i="40"/>
  <c r="L5" i="40" s="1"/>
  <c r="I5" i="43"/>
  <c r="I6" i="51"/>
  <c r="K20" i="40"/>
  <c r="K9" i="40"/>
  <c r="P9" i="40" s="1"/>
  <c r="I4" i="51"/>
  <c r="K4" i="40"/>
  <c r="L4" i="40" s="1"/>
  <c r="I3" i="51"/>
  <c r="K13" i="50"/>
  <c r="P13" i="50" s="1"/>
  <c r="K4" i="50"/>
  <c r="L4" i="50" s="1"/>
  <c r="I3" i="39"/>
  <c r="K10" i="40"/>
  <c r="L10" i="40" s="1"/>
  <c r="K10" i="42"/>
  <c r="P10" i="42" s="1"/>
  <c r="I5" i="51"/>
  <c r="K12" i="50"/>
  <c r="L12" i="50" s="1"/>
  <c r="K5" i="50"/>
  <c r="P5" i="50" s="1"/>
  <c r="I6" i="39"/>
  <c r="K3" i="40"/>
  <c r="K3" i="42"/>
  <c r="M22" i="39"/>
  <c r="M20" i="43"/>
  <c r="M21" i="39"/>
  <c r="M24" i="39"/>
  <c r="M19" i="43"/>
  <c r="M20" i="39"/>
  <c r="M17" i="39"/>
  <c r="M16" i="39"/>
  <c r="M15" i="43"/>
  <c r="M18" i="39"/>
  <c r="M15" i="39"/>
  <c r="M16" i="43"/>
  <c r="M23" i="39"/>
  <c r="M18" i="43"/>
  <c r="M19" i="39"/>
  <c r="M17" i="43"/>
  <c r="K3" i="50"/>
  <c r="M17" i="51"/>
  <c r="M22" i="51"/>
  <c r="M18" i="51"/>
  <c r="M25" i="51"/>
  <c r="M29" i="51"/>
  <c r="M16" i="51"/>
  <c r="M19" i="51"/>
  <c r="M30" i="51"/>
  <c r="M15" i="51"/>
  <c r="M24" i="51"/>
  <c r="M27" i="51"/>
  <c r="M20" i="51"/>
  <c r="M21" i="51"/>
  <c r="M28" i="51"/>
  <c r="M23" i="51"/>
  <c r="M26" i="51"/>
  <c r="U28" i="45"/>
  <c r="X28" i="45" s="1"/>
  <c r="U29" i="45"/>
  <c r="X29" i="45" s="1"/>
  <c r="U27" i="45"/>
  <c r="X27" i="45" s="1"/>
  <c r="U26" i="45"/>
  <c r="X26" i="45" s="1"/>
  <c r="I16" i="48"/>
  <c r="I17" i="48"/>
  <c r="I18" i="48"/>
  <c r="I15" i="48"/>
  <c r="I19" i="48"/>
  <c r="R13" i="45" a="1"/>
  <c r="P13" i="42" l="1"/>
  <c r="P14" i="40"/>
  <c r="F4" i="48" a="1"/>
  <c r="F5" i="48" s="1"/>
  <c r="P6" i="40"/>
  <c r="P12" i="50"/>
  <c r="P14" i="50"/>
  <c r="L17" i="40"/>
  <c r="L18" i="40"/>
  <c r="L16" i="40"/>
  <c r="L9" i="40"/>
  <c r="F6" i="48"/>
  <c r="P12" i="42"/>
  <c r="R18" i="45"/>
  <c r="R19" i="45"/>
  <c r="R16" i="45"/>
  <c r="R14" i="45"/>
  <c r="R13" i="45"/>
  <c r="R17" i="45"/>
  <c r="R15" i="45"/>
  <c r="R21" i="45"/>
  <c r="R20" i="45"/>
  <c r="L11" i="42"/>
  <c r="L9" i="42"/>
  <c r="P4" i="40"/>
  <c r="L15" i="40"/>
  <c r="L15" i="50"/>
  <c r="L14" i="42"/>
  <c r="P19" i="40"/>
  <c r="L4" i="42"/>
  <c r="P6" i="50"/>
  <c r="P11" i="50"/>
  <c r="L7" i="50"/>
  <c r="L15" i="42"/>
  <c r="L12" i="40"/>
  <c r="P10" i="50"/>
  <c r="L8" i="40"/>
  <c r="L13" i="40"/>
  <c r="P10" i="40"/>
  <c r="P4" i="50"/>
  <c r="L5" i="50"/>
  <c r="L11" i="40"/>
  <c r="F3" i="48"/>
  <c r="F4" i="48"/>
  <c r="L7" i="40"/>
  <c r="L10" i="42"/>
  <c r="L9" i="50"/>
  <c r="L8" i="42"/>
  <c r="L13" i="50"/>
  <c r="L8" i="50"/>
  <c r="P6" i="42"/>
  <c r="P5" i="40"/>
  <c r="L5" i="42"/>
  <c r="P7" i="42"/>
  <c r="Q13" i="45" a="1"/>
  <c r="F7" i="48" l="1"/>
  <c r="Q15" i="45"/>
  <c r="Q18" i="45"/>
  <c r="Q21" i="45"/>
  <c r="Q17" i="45"/>
  <c r="Q19" i="45"/>
  <c r="Q14" i="45"/>
  <c r="Q20" i="45"/>
  <c r="Q13" i="45"/>
  <c r="Q16" i="45"/>
  <c r="U3" i="48" a="1"/>
  <c r="U13" i="48" a="1"/>
  <c r="U9" i="48" a="1"/>
  <c r="U10" i="48" l="1"/>
  <c r="U9" i="48"/>
  <c r="S9" i="48" s="1" a="1"/>
  <c r="U13" i="48"/>
  <c r="S13" i="48" s="1"/>
  <c r="AD21" i="48" s="1"/>
  <c r="U5" i="48"/>
  <c r="U3" i="48"/>
  <c r="U4" i="48"/>
  <c r="S3" i="48" s="1" a="1"/>
  <c r="S4" i="48" s="1"/>
  <c r="AD26" i="48"/>
  <c r="AD22" i="48"/>
  <c r="AD8" i="48"/>
  <c r="AD20" i="48"/>
  <c r="AD9" i="48"/>
  <c r="J19" i="48"/>
  <c r="J16" i="48"/>
  <c r="S10" i="48"/>
  <c r="S9" i="48"/>
  <c r="AD10" i="48" l="1"/>
  <c r="AD4" i="48"/>
  <c r="AD25" i="48"/>
  <c r="AD13" i="48"/>
  <c r="AE26" i="48"/>
  <c r="AD17" i="48"/>
  <c r="AD24" i="48"/>
  <c r="AD12" i="48"/>
  <c r="AD3" i="48"/>
  <c r="AD18" i="48"/>
  <c r="S3" i="48"/>
  <c r="J17" i="48"/>
  <c r="AD6" i="48"/>
  <c r="AD19" i="48"/>
  <c r="AD23" i="48"/>
  <c r="S5" i="48"/>
  <c r="AF8" i="48" s="1"/>
  <c r="J15" i="48"/>
  <c r="AD11" i="48"/>
  <c r="AD7" i="48"/>
  <c r="AD16" i="48"/>
  <c r="AD5" i="48"/>
  <c r="J18" i="48"/>
  <c r="AD14" i="48"/>
  <c r="AD15" i="48"/>
  <c r="L18" i="48"/>
  <c r="C26" i="48" s="1"/>
  <c r="H6" i="33" s="1"/>
  <c r="AF7" i="48"/>
  <c r="AF24" i="48"/>
  <c r="AF5" i="48"/>
  <c r="AF20" i="48"/>
  <c r="AF16" i="48"/>
  <c r="AF3" i="48"/>
  <c r="L15" i="48"/>
  <c r="C23" i="48" s="1"/>
  <c r="H3" i="33" s="1"/>
  <c r="L19" i="48"/>
  <c r="C27" i="48" s="1"/>
  <c r="H7" i="33" s="1"/>
  <c r="K18" i="48"/>
  <c r="AE22" i="48"/>
  <c r="AE25" i="48"/>
  <c r="AE24" i="48"/>
  <c r="AE3" i="48"/>
  <c r="AE8" i="48"/>
  <c r="AE23" i="48"/>
  <c r="AE19" i="48"/>
  <c r="AE13" i="48"/>
  <c r="AE18" i="48"/>
  <c r="AE5" i="48"/>
  <c r="AE15" i="48"/>
  <c r="AE10" i="48"/>
  <c r="AE17" i="48"/>
  <c r="AE12" i="48"/>
  <c r="AE6" i="48"/>
  <c r="AE11" i="48"/>
  <c r="AE4" i="48"/>
  <c r="AE7" i="48"/>
  <c r="AE9" i="48"/>
  <c r="AE21" i="48"/>
  <c r="AE14" i="48"/>
  <c r="AE16" i="48"/>
  <c r="AE20" i="48"/>
  <c r="K15" i="48"/>
  <c r="K17" i="48"/>
  <c r="K19" i="48"/>
  <c r="K16" i="48"/>
  <c r="AF12" i="48" l="1"/>
  <c r="AF13" i="48"/>
  <c r="L16" i="48"/>
  <c r="C24" i="48" s="1"/>
  <c r="H4" i="33" s="1"/>
  <c r="AF14" i="48"/>
  <c r="AF26" i="48"/>
  <c r="AF4" i="48"/>
  <c r="AF9" i="48"/>
  <c r="AF6" i="48"/>
  <c r="AF18" i="48"/>
  <c r="AF17" i="48"/>
  <c r="AF22" i="48"/>
  <c r="AF19" i="48"/>
  <c r="AF21" i="48"/>
  <c r="AF15" i="48"/>
  <c r="AF10" i="48"/>
  <c r="AF25" i="48"/>
  <c r="L17" i="48"/>
  <c r="C25" i="48" s="1"/>
  <c r="H5" i="33" s="1"/>
  <c r="AF23" i="48"/>
  <c r="AF11" i="48"/>
  <c r="D21" i="29" l="1"/>
  <c r="H21" i="40"/>
  <c r="H3" i="42"/>
  <c r="H3" i="40"/>
  <c r="H3" i="50"/>
  <c r="P3" i="50" l="1"/>
  <c r="L3" i="50"/>
  <c r="P3" i="40"/>
  <c r="L3" i="40"/>
  <c r="L3" i="42"/>
  <c r="P3" i="42"/>
  <c r="J3" i="43" s="1"/>
  <c r="L21" i="40"/>
  <c r="P21" i="40"/>
  <c r="N1" i="50"/>
  <c r="N1" i="42"/>
  <c r="U104" i="50"/>
  <c r="U163" i="50"/>
  <c r="N9" i="50"/>
  <c r="U48" i="50"/>
  <c r="U164" i="50"/>
  <c r="U174" i="50"/>
  <c r="U86" i="50"/>
  <c r="U7" i="50"/>
  <c r="U194" i="50"/>
  <c r="U129" i="50"/>
  <c r="U166" i="50"/>
  <c r="J6" i="51"/>
  <c r="U4" i="50"/>
  <c r="N3" i="50"/>
  <c r="U94" i="50"/>
  <c r="U37" i="50"/>
  <c r="U96" i="50"/>
  <c r="U84" i="50"/>
  <c r="U210" i="50"/>
  <c r="U216" i="50"/>
  <c r="U107" i="50"/>
  <c r="U251" i="50"/>
  <c r="U134" i="50"/>
  <c r="U118" i="50"/>
  <c r="U83" i="50"/>
  <c r="U3" i="50"/>
  <c r="N11" i="50"/>
  <c r="U19" i="50"/>
  <c r="U252" i="50"/>
  <c r="U31" i="50"/>
  <c r="U13" i="50"/>
  <c r="U125" i="50"/>
  <c r="U52" i="50"/>
  <c r="U46" i="50"/>
  <c r="N14" i="50"/>
  <c r="U120" i="50"/>
  <c r="U202" i="50"/>
  <c r="U89" i="50"/>
  <c r="U189" i="50"/>
  <c r="U146" i="50"/>
  <c r="J7" i="51"/>
  <c r="U81" i="50"/>
  <c r="U212" i="50"/>
  <c r="N5" i="50"/>
  <c r="U211" i="50"/>
  <c r="U196" i="50"/>
  <c r="U93" i="50"/>
  <c r="U153" i="50"/>
  <c r="U206" i="50"/>
  <c r="U12" i="50"/>
  <c r="U158" i="50"/>
  <c r="U144" i="50"/>
  <c r="U140" i="50"/>
  <c r="U227" i="50"/>
  <c r="U57" i="50"/>
  <c r="U44" i="50"/>
  <c r="U136" i="50"/>
  <c r="N13" i="50"/>
  <c r="U45" i="50"/>
  <c r="U33" i="50"/>
  <c r="U238" i="50"/>
  <c r="U91" i="50"/>
  <c r="U137" i="50"/>
  <c r="U256" i="50"/>
  <c r="U60" i="50"/>
  <c r="U214" i="50"/>
  <c r="U240" i="50"/>
  <c r="U105" i="50"/>
  <c r="U103" i="50"/>
  <c r="U109" i="50"/>
  <c r="U155" i="50"/>
  <c r="U70" i="50"/>
  <c r="U250" i="50"/>
  <c r="U142" i="50"/>
  <c r="U192" i="50"/>
  <c r="U27" i="50"/>
  <c r="U16" i="50"/>
  <c r="U112" i="50"/>
  <c r="U41" i="50"/>
  <c r="U85" i="50"/>
  <c r="U79" i="50"/>
  <c r="U162" i="50"/>
  <c r="U190" i="50"/>
  <c r="U255" i="50"/>
  <c r="U183" i="50"/>
  <c r="U39" i="50"/>
  <c r="U123" i="50"/>
  <c r="U61" i="50"/>
  <c r="U224" i="50"/>
  <c r="U172" i="50"/>
  <c r="U72" i="50"/>
  <c r="U156" i="50"/>
  <c r="U208" i="50"/>
  <c r="U87" i="50"/>
  <c r="U42" i="50"/>
  <c r="N4" i="50"/>
  <c r="U132" i="50"/>
  <c r="U184" i="50"/>
  <c r="U23" i="50"/>
  <c r="U187" i="50"/>
  <c r="U150" i="50"/>
  <c r="U171" i="50"/>
  <c r="U88" i="50"/>
  <c r="U235" i="50"/>
  <c r="U254" i="50"/>
  <c r="U225" i="50"/>
  <c r="U181" i="50"/>
  <c r="U261" i="50"/>
  <c r="U74" i="50"/>
  <c r="U159" i="50"/>
  <c r="U213" i="50"/>
  <c r="U257" i="50"/>
  <c r="U179" i="50"/>
  <c r="U10" i="50"/>
  <c r="U135" i="50"/>
  <c r="U69" i="50"/>
  <c r="U113" i="50"/>
  <c r="U67" i="50"/>
  <c r="U233" i="50"/>
  <c r="U131" i="50"/>
  <c r="U38" i="50"/>
  <c r="U175" i="50"/>
  <c r="U114" i="50"/>
  <c r="U246" i="50"/>
  <c r="U165" i="50"/>
  <c r="U209" i="50"/>
  <c r="U50" i="50"/>
  <c r="U186" i="50"/>
  <c r="U207" i="50"/>
  <c r="U141" i="50"/>
  <c r="U185" i="50"/>
  <c r="U218" i="50"/>
  <c r="U195" i="50"/>
  <c r="U63" i="50"/>
  <c r="U28" i="50"/>
  <c r="U55" i="50"/>
  <c r="N15" i="50"/>
  <c r="U130" i="50"/>
  <c r="U8" i="50"/>
  <c r="U152" i="50"/>
  <c r="U259" i="50"/>
  <c r="U100" i="50"/>
  <c r="U102" i="50"/>
  <c r="U262" i="50"/>
  <c r="U239" i="50"/>
  <c r="U138" i="50"/>
  <c r="U35" i="50"/>
  <c r="U245" i="50"/>
  <c r="U126" i="50"/>
  <c r="U54" i="50"/>
  <c r="U101" i="50"/>
  <c r="U36" i="50"/>
  <c r="U145" i="50"/>
  <c r="U95" i="50"/>
  <c r="U226" i="50"/>
  <c r="U149" i="50"/>
  <c r="U34" i="50"/>
  <c r="U193" i="50"/>
  <c r="U143" i="50"/>
  <c r="U20" i="50"/>
  <c r="U77" i="50"/>
  <c r="U243" i="50"/>
  <c r="U121" i="50"/>
  <c r="U71" i="50"/>
  <c r="U58" i="50"/>
  <c r="U5" i="50"/>
  <c r="U258" i="50"/>
  <c r="U49" i="50"/>
  <c r="U40" i="50"/>
  <c r="U201" i="50"/>
  <c r="U59" i="50"/>
  <c r="U178" i="50"/>
  <c r="U247" i="50"/>
  <c r="J4" i="51"/>
  <c r="U25" i="50"/>
  <c r="U106" i="50"/>
  <c r="U244" i="50"/>
  <c r="U230" i="50"/>
  <c r="U215" i="50"/>
  <c r="U160" i="50"/>
  <c r="U32" i="50"/>
  <c r="U108" i="50"/>
  <c r="U110" i="50"/>
  <c r="J5" i="51"/>
  <c r="U222" i="50"/>
  <c r="U236" i="50"/>
  <c r="U82" i="50"/>
  <c r="U17" i="50"/>
  <c r="N7" i="50"/>
  <c r="U200" i="50"/>
  <c r="U21" i="50"/>
  <c r="U51" i="50"/>
  <c r="U65" i="50"/>
  <c r="U15" i="50"/>
  <c r="U73" i="50"/>
  <c r="U204" i="50"/>
  <c r="U18" i="50"/>
  <c r="U248" i="50"/>
  <c r="N12" i="50"/>
  <c r="U9" i="50"/>
  <c r="U124" i="50"/>
  <c r="U122" i="50"/>
  <c r="U176" i="50"/>
  <c r="N8" i="50"/>
  <c r="U151" i="50"/>
  <c r="U188" i="50"/>
  <c r="U169" i="50"/>
  <c r="U119" i="50"/>
  <c r="U167" i="50"/>
  <c r="U217" i="50"/>
  <c r="U98" i="50"/>
  <c r="U173" i="50"/>
  <c r="U182" i="50"/>
  <c r="U47" i="50"/>
  <c r="U97" i="50"/>
  <c r="U139" i="50"/>
  <c r="U53" i="50"/>
  <c r="U260" i="50"/>
  <c r="N10" i="50"/>
  <c r="U30" i="50"/>
  <c r="U203" i="50"/>
  <c r="U99" i="50"/>
  <c r="U80" i="50"/>
  <c r="U157" i="50"/>
  <c r="U78" i="50"/>
  <c r="U68" i="50"/>
  <c r="U219" i="50"/>
  <c r="U128" i="50"/>
  <c r="U22" i="50"/>
  <c r="U6" i="50"/>
  <c r="U115" i="50"/>
  <c r="U234" i="50"/>
  <c r="U24" i="50"/>
  <c r="U221" i="50"/>
  <c r="U197" i="50"/>
  <c r="U154" i="50"/>
  <c r="U241" i="50"/>
  <c r="U191" i="50"/>
  <c r="U76" i="50"/>
  <c r="U180" i="50"/>
  <c r="U228" i="50"/>
  <c r="U232" i="50"/>
  <c r="N6" i="50"/>
  <c r="U231" i="50"/>
  <c r="U90" i="50"/>
  <c r="U11" i="50"/>
  <c r="U237" i="50"/>
  <c r="U62" i="50"/>
  <c r="U111" i="50"/>
  <c r="U161" i="50"/>
  <c r="U92" i="50"/>
  <c r="U117" i="50"/>
  <c r="U253" i="50"/>
  <c r="U198" i="50"/>
  <c r="U229" i="50"/>
  <c r="U242" i="50"/>
  <c r="U26" i="50"/>
  <c r="U223" i="50"/>
  <c r="U148" i="50"/>
  <c r="U14" i="50"/>
  <c r="U147" i="50"/>
  <c r="U43" i="50"/>
  <c r="U64" i="50"/>
  <c r="U29" i="50"/>
  <c r="U205" i="50"/>
  <c r="U170" i="50"/>
  <c r="U249" i="50"/>
  <c r="U199" i="50"/>
  <c r="U220" i="50"/>
  <c r="U133" i="50"/>
  <c r="U56" i="50"/>
  <c r="U177" i="50"/>
  <c r="U127" i="50"/>
  <c r="U75" i="50"/>
  <c r="U116" i="50"/>
  <c r="U66" i="50"/>
  <c r="U168" i="50"/>
  <c r="U38" i="42"/>
  <c r="U160" i="42"/>
  <c r="U141" i="42"/>
  <c r="U154" i="42"/>
  <c r="U170" i="42"/>
  <c r="U175" i="42"/>
  <c r="U104" i="42"/>
  <c r="U56" i="42"/>
  <c r="U188" i="42"/>
  <c r="U25" i="42"/>
  <c r="U41" i="42"/>
  <c r="U3" i="42"/>
  <c r="U198" i="42"/>
  <c r="U173" i="42"/>
  <c r="U138" i="42"/>
  <c r="U32" i="42"/>
  <c r="N11" i="42"/>
  <c r="U49" i="42"/>
  <c r="U126" i="42"/>
  <c r="U117" i="42"/>
  <c r="U28" i="42"/>
  <c r="U29" i="42"/>
  <c r="U19" i="42"/>
  <c r="U89" i="42"/>
  <c r="U178" i="42"/>
  <c r="U102" i="42"/>
  <c r="U120" i="42"/>
  <c r="U172" i="42"/>
  <c r="U113" i="42"/>
  <c r="U95" i="42"/>
  <c r="U64" i="42"/>
  <c r="U255" i="42"/>
  <c r="U189" i="42"/>
  <c r="U91" i="42"/>
  <c r="U161" i="42"/>
  <c r="U124" i="42"/>
  <c r="U181" i="42"/>
  <c r="U162" i="42"/>
  <c r="N13" i="42"/>
  <c r="U251" i="42"/>
  <c r="U144" i="42"/>
  <c r="U202" i="42"/>
  <c r="U110" i="42"/>
  <c r="U219" i="42"/>
  <c r="U235" i="42"/>
  <c r="U23" i="42"/>
  <c r="U4" i="42"/>
  <c r="U233" i="42"/>
  <c r="U200" i="42"/>
  <c r="U73" i="42"/>
  <c r="U72" i="42"/>
  <c r="U238" i="42"/>
  <c r="U228" i="42"/>
  <c r="U203" i="42"/>
  <c r="U243" i="42"/>
  <c r="U92" i="42"/>
  <c r="U192" i="42"/>
  <c r="U39" i="42"/>
  <c r="U98" i="42"/>
  <c r="U140" i="42"/>
  <c r="U74" i="42"/>
  <c r="U134" i="42"/>
  <c r="U152" i="42"/>
  <c r="U218" i="42"/>
  <c r="U213" i="42"/>
  <c r="U236" i="42"/>
  <c r="U26" i="42"/>
  <c r="U258" i="42"/>
  <c r="U118" i="42"/>
  <c r="U10" i="42"/>
  <c r="N12" i="42"/>
  <c r="U148" i="42"/>
  <c r="U112" i="42"/>
  <c r="U149" i="42"/>
  <c r="U217" i="42"/>
  <c r="U78" i="42"/>
  <c r="U155" i="42"/>
  <c r="U77" i="42"/>
  <c r="U7" i="42"/>
  <c r="U83" i="42"/>
  <c r="U59" i="42"/>
  <c r="U54" i="42"/>
  <c r="U111" i="42"/>
  <c r="U250" i="42"/>
  <c r="N6" i="42"/>
  <c r="U70" i="42"/>
  <c r="U96" i="42"/>
  <c r="U9" i="42"/>
  <c r="U75" i="42"/>
  <c r="U229" i="42"/>
  <c r="U36" i="42"/>
  <c r="U40" i="42"/>
  <c r="U8" i="42"/>
  <c r="U90" i="42"/>
  <c r="U42" i="42"/>
  <c r="U245" i="42"/>
  <c r="U128" i="42"/>
  <c r="U246" i="42"/>
  <c r="U107" i="42"/>
  <c r="U168" i="42"/>
  <c r="U50" i="42"/>
  <c r="U153" i="42"/>
  <c r="U201" i="42"/>
  <c r="U146" i="42"/>
  <c r="U52" i="42"/>
  <c r="U211" i="42"/>
  <c r="U214" i="42"/>
  <c r="U20" i="42"/>
  <c r="U43" i="42"/>
  <c r="U133" i="42"/>
  <c r="U18" i="42"/>
  <c r="U194" i="42"/>
  <c r="U103" i="42"/>
  <c r="U210" i="42"/>
  <c r="U215" i="42"/>
  <c r="U244" i="42"/>
  <c r="U93" i="42"/>
  <c r="U249" i="42"/>
  <c r="U13" i="42"/>
  <c r="U212" i="42"/>
  <c r="U205" i="42"/>
  <c r="U79" i="42"/>
  <c r="U223" i="42"/>
  <c r="U142" i="42"/>
  <c r="U257" i="42"/>
  <c r="U101" i="42"/>
  <c r="U82" i="42"/>
  <c r="U224" i="42"/>
  <c r="U69" i="42"/>
  <c r="U169" i="42"/>
  <c r="U131" i="42"/>
  <c r="U127" i="42"/>
  <c r="U184" i="42"/>
  <c r="U71" i="42"/>
  <c r="J6" i="43"/>
  <c r="U100" i="42"/>
  <c r="U37" i="42"/>
  <c r="J5" i="43"/>
  <c r="N7" i="42"/>
  <c r="U67" i="42"/>
  <c r="U226" i="42"/>
  <c r="U248" i="42"/>
  <c r="J4" i="43"/>
  <c r="U183" i="42"/>
  <c r="U129" i="42"/>
  <c r="U237" i="42"/>
  <c r="U123" i="42"/>
  <c r="U232" i="42"/>
  <c r="U15" i="42"/>
  <c r="U97" i="42"/>
  <c r="U116" i="42"/>
  <c r="U21" i="42"/>
  <c r="U24" i="42"/>
  <c r="U86" i="42"/>
  <c r="U125" i="42"/>
  <c r="U47" i="42"/>
  <c r="U231" i="42"/>
  <c r="U94" i="42"/>
  <c r="U241" i="42"/>
  <c r="U187" i="42"/>
  <c r="U207" i="42"/>
  <c r="U165" i="42"/>
  <c r="U247" i="42"/>
  <c r="U222" i="42"/>
  <c r="U81" i="42"/>
  <c r="U143" i="42"/>
  <c r="U106" i="42"/>
  <c r="U171" i="42"/>
  <c r="U76" i="42"/>
  <c r="U6" i="42"/>
  <c r="U151" i="42"/>
  <c r="U147" i="42"/>
  <c r="U61" i="42"/>
  <c r="U206" i="42"/>
  <c r="U208" i="42"/>
  <c r="U27" i="42"/>
  <c r="U163" i="42"/>
  <c r="U179" i="42"/>
  <c r="U5" i="42"/>
  <c r="U240" i="42"/>
  <c r="U12" i="42"/>
  <c r="U259" i="42"/>
  <c r="U254" i="42"/>
  <c r="U62" i="42"/>
  <c r="U159" i="42"/>
  <c r="U182" i="42"/>
  <c r="U66" i="42"/>
  <c r="U99" i="42"/>
  <c r="U57" i="42"/>
  <c r="U44" i="42"/>
  <c r="U80" i="42"/>
  <c r="U139" i="42"/>
  <c r="U48" i="42"/>
  <c r="U46" i="42"/>
  <c r="N14" i="42"/>
  <c r="U51" i="42"/>
  <c r="U34" i="42"/>
  <c r="U209" i="42"/>
  <c r="U197" i="42"/>
  <c r="N10" i="42"/>
  <c r="U53" i="42"/>
  <c r="U185" i="42"/>
  <c r="U108" i="42"/>
  <c r="U22" i="42"/>
  <c r="U256" i="42"/>
  <c r="U174" i="42"/>
  <c r="U109" i="42"/>
  <c r="U11" i="42"/>
  <c r="U114" i="42"/>
  <c r="U88" i="42"/>
  <c r="U242" i="42"/>
  <c r="U65" i="42"/>
  <c r="U216" i="42"/>
  <c r="N5" i="42"/>
  <c r="U63" i="42"/>
  <c r="U105" i="42"/>
  <c r="U35" i="42"/>
  <c r="U33" i="42"/>
  <c r="U136" i="42"/>
  <c r="U227" i="42"/>
  <c r="U55" i="42"/>
  <c r="U225" i="42"/>
  <c r="U17" i="42"/>
  <c r="U16" i="42"/>
  <c r="U60" i="42"/>
  <c r="U191" i="42"/>
  <c r="U156" i="42"/>
  <c r="U45" i="42"/>
  <c r="U119" i="42"/>
  <c r="U199" i="42"/>
  <c r="U137" i="42"/>
  <c r="U234" i="42"/>
  <c r="U135" i="42"/>
  <c r="J7" i="43"/>
  <c r="U14" i="42"/>
  <c r="U130" i="42"/>
  <c r="U31" i="42"/>
  <c r="U230" i="42"/>
  <c r="U261" i="42"/>
  <c r="U166" i="42"/>
  <c r="U252" i="42"/>
  <c r="U157" i="42"/>
  <c r="U193" i="42"/>
  <c r="N8" i="42"/>
  <c r="U176" i="42"/>
  <c r="N9" i="42"/>
  <c r="U164" i="42"/>
  <c r="U87" i="42"/>
  <c r="U85" i="42"/>
  <c r="U115" i="42"/>
  <c r="U30" i="42"/>
  <c r="N15" i="42"/>
  <c r="U239" i="42"/>
  <c r="U158" i="42"/>
  <c r="U122" i="42"/>
  <c r="N4" i="42"/>
  <c r="U145" i="42"/>
  <c r="U132" i="42"/>
  <c r="U204" i="42"/>
  <c r="U186" i="42"/>
  <c r="U58" i="42"/>
  <c r="U68" i="42"/>
  <c r="U177" i="42"/>
  <c r="U121" i="42"/>
  <c r="U180" i="42"/>
  <c r="U260" i="42"/>
  <c r="U167" i="42"/>
  <c r="U190" i="42"/>
  <c r="U196" i="42"/>
  <c r="U253" i="42"/>
  <c r="U195" i="42"/>
  <c r="U150" i="42"/>
  <c r="U221" i="42"/>
  <c r="U84" i="42"/>
  <c r="U220" i="42"/>
  <c r="N3" i="42"/>
  <c r="O4" i="42" l="1"/>
  <c r="O15" i="42"/>
  <c r="O9" i="42"/>
  <c r="O8" i="42"/>
  <c r="O5" i="42"/>
  <c r="O10" i="42"/>
  <c r="O14" i="42"/>
  <c r="O7" i="42"/>
  <c r="O6" i="42"/>
  <c r="O12" i="42"/>
  <c r="O13" i="42"/>
  <c r="O11" i="42"/>
  <c r="O6" i="50"/>
  <c r="O10" i="50"/>
  <c r="O8" i="50"/>
  <c r="O12" i="50"/>
  <c r="O7" i="50"/>
  <c r="O15" i="50"/>
  <c r="O4" i="50"/>
  <c r="O13" i="50"/>
  <c r="O5" i="50"/>
  <c r="O14" i="50"/>
  <c r="O11" i="50"/>
  <c r="O9" i="50"/>
  <c r="O3" i="42"/>
  <c r="J3" i="39"/>
  <c r="J3" i="51"/>
  <c r="O3" i="50"/>
  <c r="D20" i="29" l="1"/>
  <c r="H20" i="40"/>
  <c r="L20" i="40" l="1"/>
  <c r="P20" i="40"/>
  <c r="N1" i="40"/>
  <c r="U129" i="40"/>
  <c r="U52" i="40"/>
  <c r="U250" i="40"/>
  <c r="U50" i="40"/>
  <c r="U231" i="40"/>
  <c r="U190" i="40"/>
  <c r="U173" i="40"/>
  <c r="U86" i="40"/>
  <c r="U109" i="40"/>
  <c r="U57" i="40"/>
  <c r="U47" i="40"/>
  <c r="U41" i="40"/>
  <c r="U105" i="40"/>
  <c r="U183" i="40"/>
  <c r="U53" i="40"/>
  <c r="U239" i="40"/>
  <c r="U36" i="40"/>
  <c r="U255" i="40"/>
  <c r="U32" i="40"/>
  <c r="U176" i="40"/>
  <c r="U100" i="40"/>
  <c r="U20" i="40"/>
  <c r="U97" i="40"/>
  <c r="N12" i="40"/>
  <c r="U164" i="40"/>
  <c r="U220" i="40"/>
  <c r="U118" i="40"/>
  <c r="U134" i="40"/>
  <c r="U73" i="40"/>
  <c r="U70" i="40"/>
  <c r="U81" i="40"/>
  <c r="U151" i="40"/>
  <c r="U123" i="40"/>
  <c r="U43" i="40"/>
  <c r="U93" i="40"/>
  <c r="U222" i="40"/>
  <c r="U245" i="40"/>
  <c r="U166" i="40"/>
  <c r="U181" i="40"/>
  <c r="U223" i="40"/>
  <c r="U37" i="40"/>
  <c r="U199" i="40"/>
  <c r="U246" i="40"/>
  <c r="U91" i="40"/>
  <c r="U202" i="40"/>
  <c r="U228" i="40"/>
  <c r="U111" i="40"/>
  <c r="U170" i="40"/>
  <c r="U205" i="40"/>
  <c r="U6" i="40"/>
  <c r="U15" i="40"/>
  <c r="U196" i="40"/>
  <c r="U203" i="40"/>
  <c r="U182" i="40"/>
  <c r="U69" i="40"/>
  <c r="U128" i="40"/>
  <c r="U64" i="40"/>
  <c r="U242" i="40"/>
  <c r="N17" i="40"/>
  <c r="U117" i="40"/>
  <c r="U9" i="40"/>
  <c r="U126" i="40"/>
  <c r="U156" i="40"/>
  <c r="U221" i="40"/>
  <c r="U197" i="40"/>
  <c r="U186" i="40"/>
  <c r="U120" i="40"/>
  <c r="U208" i="40"/>
  <c r="U33" i="40"/>
  <c r="U219" i="40"/>
  <c r="U10" i="40"/>
  <c r="U92" i="40"/>
  <c r="U168" i="40"/>
  <c r="U130" i="40"/>
  <c r="U28" i="40"/>
  <c r="U75" i="40"/>
  <c r="U88" i="40"/>
  <c r="U29" i="40"/>
  <c r="U206" i="40"/>
  <c r="U240" i="40"/>
  <c r="U175" i="40"/>
  <c r="U72" i="40"/>
  <c r="U17" i="40"/>
  <c r="U96" i="40"/>
  <c r="U124" i="40"/>
  <c r="U180" i="40"/>
  <c r="U119" i="40"/>
  <c r="U178" i="40"/>
  <c r="U195" i="40"/>
  <c r="U94" i="40"/>
  <c r="U254" i="40"/>
  <c r="U127" i="40"/>
  <c r="U46" i="40"/>
  <c r="U82" i="40"/>
  <c r="U3" i="40"/>
  <c r="U218" i="40"/>
  <c r="U258" i="40"/>
  <c r="U200" i="40"/>
  <c r="U237" i="40"/>
  <c r="U66" i="40"/>
  <c r="U154" i="40"/>
  <c r="U104" i="40"/>
  <c r="U191" i="40"/>
  <c r="U224" i="40"/>
  <c r="U61" i="40"/>
  <c r="U194" i="40"/>
  <c r="U161" i="40"/>
  <c r="U18" i="40"/>
  <c r="N13" i="40"/>
  <c r="U172" i="40"/>
  <c r="U108" i="40"/>
  <c r="J5" i="39"/>
  <c r="U4" i="40"/>
  <c r="N21" i="40"/>
  <c r="J6" i="39"/>
  <c r="U207" i="40"/>
  <c r="U60" i="40"/>
  <c r="U145" i="40"/>
  <c r="U106" i="40"/>
  <c r="U98" i="40"/>
  <c r="U12" i="40"/>
  <c r="N6" i="40"/>
  <c r="U174" i="40"/>
  <c r="N10" i="40"/>
  <c r="U234" i="40"/>
  <c r="U125" i="40"/>
  <c r="U149" i="40"/>
  <c r="U256" i="40"/>
  <c r="U74" i="40"/>
  <c r="U171" i="40"/>
  <c r="N3" i="40"/>
  <c r="U113" i="40"/>
  <c r="U71" i="40"/>
  <c r="U192" i="40"/>
  <c r="U249" i="40"/>
  <c r="U225" i="40"/>
  <c r="U147" i="40"/>
  <c r="U11" i="40"/>
  <c r="U58" i="40"/>
  <c r="U204" i="40"/>
  <c r="U159" i="40"/>
  <c r="U201" i="40"/>
  <c r="U59" i="40"/>
  <c r="U56" i="40"/>
  <c r="U27" i="40"/>
  <c r="U230" i="40"/>
  <c r="U67" i="40"/>
  <c r="U62" i="40"/>
  <c r="U252" i="40"/>
  <c r="U153" i="40"/>
  <c r="U25" i="40"/>
  <c r="U63" i="40"/>
  <c r="U215" i="40"/>
  <c r="U138" i="40"/>
  <c r="N8" i="40"/>
  <c r="U22" i="40"/>
  <c r="U107" i="40"/>
  <c r="U112" i="40"/>
  <c r="U68" i="40"/>
  <c r="U83" i="40"/>
  <c r="U89" i="40"/>
  <c r="U148" i="40"/>
  <c r="U155" i="40"/>
  <c r="U102" i="40"/>
  <c r="U99" i="40"/>
  <c r="U184" i="40"/>
  <c r="U90" i="40"/>
  <c r="U179" i="40"/>
  <c r="U45" i="40"/>
  <c r="N14" i="40"/>
  <c r="U188" i="40"/>
  <c r="U216" i="40"/>
  <c r="U76" i="40"/>
  <c r="U261" i="40"/>
  <c r="U140" i="40"/>
  <c r="U122" i="40"/>
  <c r="U241" i="40"/>
  <c r="N20" i="40"/>
  <c r="U177" i="40"/>
  <c r="U84" i="40"/>
  <c r="U65" i="40"/>
  <c r="N11" i="40"/>
  <c r="U44" i="40"/>
  <c r="U233" i="40"/>
  <c r="U189" i="40"/>
  <c r="U244" i="40"/>
  <c r="U16" i="40"/>
  <c r="U259" i="40"/>
  <c r="U21" i="40"/>
  <c r="U262" i="40"/>
  <c r="U8" i="40"/>
  <c r="N18" i="40"/>
  <c r="N4" i="40"/>
  <c r="J7" i="39"/>
  <c r="U121" i="40"/>
  <c r="U114" i="40"/>
  <c r="U212" i="40"/>
  <c r="U54" i="40"/>
  <c r="U139" i="40"/>
  <c r="U142" i="40"/>
  <c r="U132" i="40"/>
  <c r="U247" i="40"/>
  <c r="N16" i="40"/>
  <c r="U232" i="40"/>
  <c r="U78" i="40"/>
  <c r="U23" i="40"/>
  <c r="U198" i="40"/>
  <c r="U48" i="40"/>
  <c r="U38" i="40"/>
  <c r="U248" i="40"/>
  <c r="U158" i="40"/>
  <c r="N9" i="40"/>
  <c r="U51" i="40"/>
  <c r="U236" i="40"/>
  <c r="U115" i="40"/>
  <c r="U253" i="40"/>
  <c r="U167" i="40"/>
  <c r="U30" i="40"/>
  <c r="U157" i="40"/>
  <c r="U257" i="40"/>
  <c r="N19" i="40"/>
  <c r="U169" i="40"/>
  <c r="U55" i="40"/>
  <c r="U165" i="40"/>
  <c r="U95" i="40"/>
  <c r="U49" i="40"/>
  <c r="U42" i="40"/>
  <c r="U209" i="40"/>
  <c r="U160" i="40"/>
  <c r="U229" i="40"/>
  <c r="U19" i="40"/>
  <c r="U101" i="40"/>
  <c r="U210" i="40"/>
  <c r="U217" i="40"/>
  <c r="U143" i="40"/>
  <c r="U26" i="40"/>
  <c r="U79" i="40"/>
  <c r="U260" i="40"/>
  <c r="J4" i="39"/>
  <c r="U87" i="40"/>
  <c r="U193" i="40"/>
  <c r="U213" i="40"/>
  <c r="U243" i="40"/>
  <c r="U162" i="40"/>
  <c r="U133" i="40"/>
  <c r="U136" i="40"/>
  <c r="U24" i="40"/>
  <c r="U152" i="40"/>
  <c r="U238" i="40"/>
  <c r="U40" i="40"/>
  <c r="U227" i="40"/>
  <c r="U211" i="40"/>
  <c r="U34" i="40"/>
  <c r="U13" i="40"/>
  <c r="U7" i="40"/>
  <c r="U150" i="40"/>
  <c r="U235" i="40"/>
  <c r="U77" i="40"/>
  <c r="U185" i="40"/>
  <c r="U137" i="40"/>
  <c r="U226" i="40"/>
  <c r="U131" i="40"/>
  <c r="U116" i="40"/>
  <c r="U103" i="40"/>
  <c r="U214" i="40"/>
  <c r="N5" i="40"/>
  <c r="U187" i="40"/>
  <c r="U80" i="40"/>
  <c r="N7" i="40"/>
  <c r="U141" i="40"/>
  <c r="N15" i="40"/>
  <c r="U110" i="40"/>
  <c r="U251" i="40"/>
  <c r="U146" i="40"/>
  <c r="U35" i="40"/>
  <c r="U85" i="40"/>
  <c r="U135" i="40"/>
  <c r="U163" i="40"/>
  <c r="U5" i="40"/>
  <c r="U144" i="40"/>
  <c r="U31" i="40"/>
  <c r="U39" i="40"/>
  <c r="U14" i="40"/>
  <c r="O15" i="40" l="1"/>
  <c r="O7" i="40"/>
  <c r="O5" i="40"/>
  <c r="O19" i="40"/>
  <c r="O9" i="40"/>
  <c r="O16" i="40"/>
  <c r="O4" i="40"/>
  <c r="O18" i="40"/>
  <c r="O11" i="40"/>
  <c r="O14" i="40"/>
  <c r="O8" i="40"/>
  <c r="O3" i="40"/>
  <c r="O10" i="40"/>
  <c r="O6" i="40"/>
  <c r="O21" i="40"/>
  <c r="O13" i="40"/>
  <c r="O17" i="40"/>
  <c r="O12" i="40"/>
  <c r="O20" i="40"/>
  <c r="Y13" i="43" l="1" a="1"/>
  <c r="Y13" i="39" a="1"/>
  <c r="Y3" i="43" a="1"/>
  <c r="Y9" i="39" a="1"/>
  <c r="Y9" i="43" a="1"/>
  <c r="Y3" i="39" a="1"/>
  <c r="Y3" i="51" a="1"/>
  <c r="Y9" i="51" a="1"/>
  <c r="Y13" i="51" a="1"/>
  <c r="Y3" i="39"/>
  <c r="W3" i="39" a="1"/>
  <c r="W5" i="39" s="1"/>
  <c r="Y3" i="43"/>
  <c r="W3" i="43" a="1"/>
  <c r="W4" i="43" s="1"/>
  <c r="Y4" i="39"/>
  <c r="Y5" i="43"/>
  <c r="Y13" i="51"/>
  <c r="W13" i="51" s="1"/>
  <c r="AH179" i="51" s="1"/>
  <c r="Y5" i="39"/>
  <c r="Y13" i="39"/>
  <c r="W13" i="39" s="1"/>
  <c r="Y10" i="51"/>
  <c r="Y10" i="43"/>
  <c r="Y13" i="43"/>
  <c r="W13" i="43" s="1"/>
  <c r="AH17" i="43" s="1"/>
  <c r="Y9" i="51"/>
  <c r="W9" i="51" s="1" a="1"/>
  <c r="Y9" i="43"/>
  <c r="W9" i="43" s="1" a="1"/>
  <c r="W10" i="43" s="1"/>
  <c r="Y3" i="51"/>
  <c r="W3" i="51" s="1" a="1"/>
  <c r="W5" i="51" s="1"/>
  <c r="Y9" i="39"/>
  <c r="W9" i="39" s="1" a="1"/>
  <c r="W9" i="39" s="1"/>
  <c r="Y4" i="51"/>
  <c r="Y10" i="39"/>
  <c r="Y5" i="51"/>
  <c r="Y4" i="43"/>
  <c r="AH239" i="51"/>
  <c r="AH258" i="51"/>
  <c r="N29" i="51"/>
  <c r="AH64" i="51"/>
  <c r="AH159" i="51"/>
  <c r="AH150" i="51"/>
  <c r="AH92" i="51"/>
  <c r="AH182" i="51"/>
  <c r="AH9" i="51"/>
  <c r="AH191" i="51"/>
  <c r="AH36" i="51"/>
  <c r="AH238" i="51"/>
  <c r="AH242" i="51"/>
  <c r="AH216" i="51"/>
  <c r="AH237" i="51"/>
  <c r="AH56" i="51"/>
  <c r="AH88" i="51"/>
  <c r="AH201" i="51"/>
  <c r="AH103" i="51"/>
  <c r="AH10" i="51"/>
  <c r="AH8" i="51"/>
  <c r="AH209" i="51"/>
  <c r="AH248" i="51"/>
  <c r="AH98" i="51"/>
  <c r="AH115" i="51"/>
  <c r="AH162" i="51"/>
  <c r="AH58" i="51"/>
  <c r="N24" i="51"/>
  <c r="AH34" i="51"/>
  <c r="AH26" i="51"/>
  <c r="AH192" i="51"/>
  <c r="AH69" i="51"/>
  <c r="AH67" i="51"/>
  <c r="AH174" i="51"/>
  <c r="AH4" i="51"/>
  <c r="AH147" i="51"/>
  <c r="AH105" i="51"/>
  <c r="AH33" i="51"/>
  <c r="AH66" i="51"/>
  <c r="AH214" i="51"/>
  <c r="AH28" i="51"/>
  <c r="AH17" i="51"/>
  <c r="AH89" i="51"/>
  <c r="AH48" i="51"/>
  <c r="AH208" i="51"/>
  <c r="N15" i="51"/>
  <c r="AH128" i="51"/>
  <c r="AH85" i="51"/>
  <c r="AH197" i="51"/>
  <c r="AH131" i="51"/>
  <c r="AH185" i="51"/>
  <c r="AH61" i="51"/>
  <c r="AH81" i="51"/>
  <c r="AH138" i="51"/>
  <c r="AH139" i="51"/>
  <c r="AH157" i="51"/>
  <c r="AH70" i="51"/>
  <c r="AH47" i="51"/>
  <c r="AH51" i="51"/>
  <c r="AH133" i="51"/>
  <c r="AH14" i="51"/>
  <c r="N22" i="51"/>
  <c r="AH206" i="51"/>
  <c r="AH75" i="51"/>
  <c r="AH156" i="51"/>
  <c r="N30" i="51"/>
  <c r="AH59" i="51" l="1"/>
  <c r="AH31" i="51"/>
  <c r="AH27" i="51"/>
  <c r="AH203" i="51"/>
  <c r="AH110" i="51"/>
  <c r="AH127" i="51"/>
  <c r="AH99" i="51"/>
  <c r="AH148" i="51"/>
  <c r="AH220" i="51"/>
  <c r="AH73" i="51"/>
  <c r="AH161" i="51"/>
  <c r="AH46" i="51"/>
  <c r="AH153" i="51"/>
  <c r="AH219" i="51"/>
  <c r="AH160" i="51"/>
  <c r="AH257" i="51"/>
  <c r="AH114" i="51"/>
  <c r="AH95" i="51"/>
  <c r="AH6" i="51"/>
  <c r="AH146" i="51"/>
  <c r="AH42" i="51"/>
  <c r="AH62" i="51"/>
  <c r="AH196" i="51"/>
  <c r="AH245" i="51"/>
  <c r="AH126" i="51"/>
  <c r="AH224" i="51"/>
  <c r="N25" i="51"/>
  <c r="N18" i="51"/>
  <c r="AH107" i="51"/>
  <c r="AH231" i="51"/>
  <c r="AH32" i="51"/>
  <c r="AH181" i="51"/>
  <c r="AH20" i="51"/>
  <c r="N21" i="51"/>
  <c r="N17" i="51"/>
  <c r="AH49" i="51"/>
  <c r="AH79" i="51"/>
  <c r="AH225" i="51"/>
  <c r="AH104" i="51"/>
  <c r="AH132" i="51"/>
  <c r="AH77" i="51"/>
  <c r="AH163" i="51"/>
  <c r="AH38" i="51"/>
  <c r="AH91" i="51"/>
  <c r="AH236" i="51"/>
  <c r="AH97" i="51"/>
  <c r="AH141" i="51"/>
  <c r="AH250" i="51"/>
  <c r="AH65" i="51"/>
  <c r="AH235" i="51"/>
  <c r="AH84" i="51"/>
  <c r="AH100" i="51"/>
  <c r="AH190" i="51"/>
  <c r="W4" i="39"/>
  <c r="W3" i="43"/>
  <c r="AH24" i="43"/>
  <c r="AH9" i="43"/>
  <c r="AH158" i="51"/>
  <c r="AH28" i="43"/>
  <c r="W3" i="39"/>
  <c r="AJ118" i="39" s="1"/>
  <c r="AH39" i="51"/>
  <c r="AH15" i="43"/>
  <c r="AH65" i="43"/>
  <c r="AH63" i="43"/>
  <c r="AH34" i="43"/>
  <c r="AH54" i="43"/>
  <c r="AH64" i="43"/>
  <c r="AH43" i="43"/>
  <c r="AH32" i="43"/>
  <c r="AH57" i="43"/>
  <c r="AH215" i="51"/>
  <c r="AH3" i="51"/>
  <c r="AH35" i="43"/>
  <c r="N20" i="39"/>
  <c r="AH127" i="39"/>
  <c r="AH21" i="39"/>
  <c r="AH26" i="39"/>
  <c r="N24" i="39"/>
  <c r="AH56" i="39"/>
  <c r="AH44" i="39"/>
  <c r="AH43" i="39"/>
  <c r="AH75" i="39"/>
  <c r="AH97" i="39"/>
  <c r="AH45" i="39"/>
  <c r="N21" i="39"/>
  <c r="W5" i="43"/>
  <c r="W4" i="51"/>
  <c r="W10" i="39"/>
  <c r="AI127" i="39" s="1"/>
  <c r="AH50" i="43"/>
  <c r="AH3" i="43"/>
  <c r="AH21" i="43"/>
  <c r="AH29" i="43"/>
  <c r="AH3" i="39"/>
  <c r="AH121" i="39"/>
  <c r="AH134" i="51"/>
  <c r="AH187" i="51"/>
  <c r="AH227" i="51"/>
  <c r="AH172" i="51"/>
  <c r="AH253" i="51"/>
  <c r="AH217" i="51"/>
  <c r="AH221" i="51"/>
  <c r="AH135" i="51"/>
  <c r="AH228" i="51"/>
  <c r="AH175" i="51"/>
  <c r="AH50" i="51"/>
  <c r="AH23" i="51"/>
  <c r="AH87" i="51"/>
  <c r="AH40" i="51"/>
  <c r="AH29" i="51"/>
  <c r="AH53" i="51"/>
  <c r="AH12" i="51"/>
  <c r="AH124" i="51"/>
  <c r="AH55" i="51"/>
  <c r="AH256" i="51"/>
  <c r="AH76" i="51"/>
  <c r="AH37" i="51"/>
  <c r="AH223" i="51"/>
  <c r="AH168" i="51"/>
  <c r="AH171" i="51"/>
  <c r="AH194" i="51"/>
  <c r="AH244" i="51"/>
  <c r="AH74" i="51"/>
  <c r="AH45" i="51"/>
  <c r="AH234" i="51"/>
  <c r="AH232" i="51"/>
  <c r="AH166" i="51"/>
  <c r="AH19" i="51"/>
  <c r="AH118" i="51"/>
  <c r="AH149" i="51"/>
  <c r="AH18" i="51"/>
  <c r="AH71" i="51"/>
  <c r="AH249" i="51"/>
  <c r="AH213" i="51"/>
  <c r="AH101" i="51"/>
  <c r="AH247" i="51"/>
  <c r="AH117" i="51"/>
  <c r="AH251" i="51"/>
  <c r="AH233" i="51"/>
  <c r="AH52" i="51"/>
  <c r="AH230" i="51"/>
  <c r="AH111" i="51"/>
  <c r="AH137" i="51"/>
  <c r="AH144" i="51"/>
  <c r="AH155" i="51"/>
  <c r="AH57" i="51"/>
  <c r="AH109" i="51"/>
  <c r="AH152" i="51"/>
  <c r="AH24" i="51"/>
  <c r="AH35" i="51"/>
  <c r="AH86" i="51"/>
  <c r="AH96" i="51"/>
  <c r="AH68" i="51"/>
  <c r="AH200" i="51"/>
  <c r="AH90" i="51"/>
  <c r="AH198" i="51"/>
  <c r="AH184" i="51"/>
  <c r="AH255" i="51"/>
  <c r="N16" i="51"/>
  <c r="AH151" i="51"/>
  <c r="AH165" i="51"/>
  <c r="AH167" i="51"/>
  <c r="AH178" i="51"/>
  <c r="AH170" i="51"/>
  <c r="AH145" i="51"/>
  <c r="AH106" i="51"/>
  <c r="AH143" i="51"/>
  <c r="N26" i="51"/>
  <c r="AH116" i="51"/>
  <c r="AH164" i="51"/>
  <c r="AH21" i="51"/>
  <c r="AH22" i="51"/>
  <c r="AH108" i="51"/>
  <c r="N20" i="51"/>
  <c r="AH202" i="51"/>
  <c r="AH210" i="51"/>
  <c r="AH122" i="51"/>
  <c r="AH241" i="51"/>
  <c r="AH112" i="51"/>
  <c r="AH78" i="51"/>
  <c r="AH140" i="51"/>
  <c r="AH142" i="51"/>
  <c r="AH130" i="51"/>
  <c r="AH60" i="51"/>
  <c r="AH102" i="51"/>
  <c r="AH243" i="51"/>
  <c r="AH121" i="51"/>
  <c r="AH246" i="51"/>
  <c r="AH183" i="51"/>
  <c r="AH169" i="51"/>
  <c r="AH63" i="51"/>
  <c r="AH16" i="51"/>
  <c r="AH120" i="51"/>
  <c r="AH195" i="51"/>
  <c r="AH41" i="51"/>
  <c r="AH226" i="51"/>
  <c r="AH80" i="51"/>
  <c r="AH177" i="51"/>
  <c r="AH211" i="51"/>
  <c r="AH188" i="51"/>
  <c r="AH30" i="51"/>
  <c r="AH229" i="51"/>
  <c r="AH83" i="51"/>
  <c r="N28" i="51"/>
  <c r="AH113" i="51"/>
  <c r="AH44" i="51"/>
  <c r="AH173" i="51"/>
  <c r="AH7" i="51"/>
  <c r="AH14" i="43"/>
  <c r="AH18" i="43"/>
  <c r="AH27" i="43"/>
  <c r="AH62" i="43"/>
  <c r="AH44" i="43"/>
  <c r="AH20" i="43"/>
  <c r="AH25" i="43"/>
  <c r="AH31" i="43"/>
  <c r="AH49" i="43"/>
  <c r="AH56" i="43"/>
  <c r="AH61" i="43"/>
  <c r="N19" i="43"/>
  <c r="AH41" i="43"/>
  <c r="AH58" i="43"/>
  <c r="AH4" i="43"/>
  <c r="AH48" i="43"/>
  <c r="AH47" i="43"/>
  <c r="AH51" i="43"/>
  <c r="AH23" i="43"/>
  <c r="N17" i="43"/>
  <c r="AH60" i="43"/>
  <c r="N20" i="43"/>
  <c r="AH5" i="43"/>
  <c r="AH10" i="43"/>
  <c r="AH22" i="43"/>
  <c r="AH46" i="43"/>
  <c r="AH8" i="43"/>
  <c r="AH6" i="43"/>
  <c r="AH37" i="43"/>
  <c r="AH12" i="43"/>
  <c r="AH19" i="43"/>
  <c r="N15" i="43"/>
  <c r="AH55" i="43"/>
  <c r="N21" i="43"/>
  <c r="AH13" i="43"/>
  <c r="N18" i="43"/>
  <c r="W3" i="51"/>
  <c r="N16" i="43"/>
  <c r="AH218" i="51"/>
  <c r="AH189" i="51"/>
  <c r="AH26" i="43"/>
  <c r="AH59" i="43"/>
  <c r="AH38" i="43"/>
  <c r="AH30" i="39"/>
  <c r="AH104" i="39"/>
  <c r="AH49" i="39"/>
  <c r="AH67" i="39"/>
  <c r="AH12" i="39"/>
  <c r="AH51" i="39"/>
  <c r="AH50" i="39"/>
  <c r="AH111" i="39"/>
  <c r="AH9" i="39"/>
  <c r="AH106" i="39"/>
  <c r="AH35" i="39"/>
  <c r="AH99" i="39"/>
  <c r="AH13" i="39"/>
  <c r="AH17" i="39"/>
  <c r="AH61" i="39"/>
  <c r="AH74" i="39"/>
  <c r="AH110" i="39"/>
  <c r="AH80" i="39"/>
  <c r="AH128" i="39"/>
  <c r="AH66" i="39"/>
  <c r="AH53" i="43"/>
  <c r="AH36" i="43"/>
  <c r="AH82" i="51"/>
  <c r="AH25" i="51"/>
  <c r="AH240" i="51"/>
  <c r="AH45" i="43"/>
  <c r="AH180" i="51"/>
  <c r="AH101" i="39"/>
  <c r="AH30" i="43"/>
  <c r="AH204" i="51"/>
  <c r="AH199" i="51"/>
  <c r="AH119" i="51"/>
  <c r="N23" i="51"/>
  <c r="AH72" i="51"/>
  <c r="AH22" i="39"/>
  <c r="W9" i="51"/>
  <c r="W10" i="51"/>
  <c r="AH94" i="39"/>
  <c r="AH109" i="39"/>
  <c r="AH37" i="39"/>
  <c r="AH15" i="39"/>
  <c r="AH33" i="39"/>
  <c r="AH40" i="39"/>
  <c r="AH24" i="39"/>
  <c r="AH16" i="39"/>
  <c r="AH100" i="39"/>
  <c r="AH85" i="39"/>
  <c r="AH116" i="39"/>
  <c r="AH53" i="39"/>
  <c r="AH58" i="39"/>
  <c r="AH23" i="39"/>
  <c r="AH64" i="39"/>
  <c r="AH103" i="39"/>
  <c r="AH10" i="39"/>
  <c r="AH18" i="39"/>
  <c r="AH42" i="43"/>
  <c r="AH76" i="39"/>
  <c r="AH38" i="39"/>
  <c r="AH55" i="39"/>
  <c r="AH115" i="39"/>
  <c r="N22" i="39"/>
  <c r="AH63" i="39"/>
  <c r="AH118" i="39"/>
  <c r="AH88" i="39"/>
  <c r="AH19" i="39"/>
  <c r="W9" i="43"/>
  <c r="O21" i="43" s="1"/>
  <c r="AH7" i="39"/>
  <c r="AH120" i="39"/>
  <c r="AH81" i="39"/>
  <c r="AH84" i="39"/>
  <c r="AH59" i="39"/>
  <c r="AH107" i="39"/>
  <c r="AH46" i="39"/>
  <c r="AH92" i="39"/>
  <c r="AH98" i="39"/>
  <c r="AH29" i="39"/>
  <c r="AH70" i="39"/>
  <c r="AH125" i="39"/>
  <c r="AH20" i="39"/>
  <c r="AH86" i="39"/>
  <c r="N18" i="39"/>
  <c r="AH34" i="39"/>
  <c r="AH96" i="39"/>
  <c r="AH78" i="39"/>
  <c r="AH105" i="39"/>
  <c r="AH57" i="39"/>
  <c r="AH93" i="51"/>
  <c r="AH7" i="43"/>
  <c r="AH41" i="39"/>
  <c r="AH176" i="51"/>
  <c r="AH207" i="51"/>
  <c r="AH11" i="43"/>
  <c r="AH129" i="51"/>
  <c r="N27" i="51"/>
  <c r="AH193" i="51"/>
  <c r="AH11" i="51"/>
  <c r="AH186" i="51"/>
  <c r="AH205" i="51"/>
  <c r="AH16" i="43"/>
  <c r="AH47" i="39"/>
  <c r="AH102" i="39"/>
  <c r="AH222" i="51"/>
  <c r="AH33" i="43"/>
  <c r="N19" i="51"/>
  <c r="AH125" i="51"/>
  <c r="AH43" i="51"/>
  <c r="AH54" i="51"/>
  <c r="AH94" i="51"/>
  <c r="AH40" i="43"/>
  <c r="AH79" i="39"/>
  <c r="AH77" i="39"/>
  <c r="AH123" i="39"/>
  <c r="AH60" i="39"/>
  <c r="AH52" i="39"/>
  <c r="N23" i="39"/>
  <c r="AH5" i="39"/>
  <c r="AH73" i="39"/>
  <c r="AH72" i="39"/>
  <c r="AH28" i="39"/>
  <c r="AH69" i="39"/>
  <c r="AH126" i="39"/>
  <c r="AH130" i="39"/>
  <c r="AH113" i="39"/>
  <c r="AH124" i="39"/>
  <c r="AH32" i="39"/>
  <c r="AH119" i="39"/>
  <c r="AH39" i="39"/>
  <c r="AH48" i="39"/>
  <c r="AH91" i="39"/>
  <c r="AH114" i="39"/>
  <c r="AH82" i="39"/>
  <c r="AH95" i="39"/>
  <c r="N19" i="39"/>
  <c r="N16" i="39"/>
  <c r="N15" i="39"/>
  <c r="AH129" i="39"/>
  <c r="AH122" i="39"/>
  <c r="AH89" i="39"/>
  <c r="AH25" i="39"/>
  <c r="AH83" i="39"/>
  <c r="AH31" i="39"/>
  <c r="AH90" i="39"/>
  <c r="AH71" i="39"/>
  <c r="AH8" i="39"/>
  <c r="AH93" i="39"/>
  <c r="AH62" i="39"/>
  <c r="AH108" i="39"/>
  <c r="AH65" i="39"/>
  <c r="AH4" i="39"/>
  <c r="AH131" i="39"/>
  <c r="AH117" i="39"/>
  <c r="AH42" i="39"/>
  <c r="N17" i="39"/>
  <c r="AH27" i="39"/>
  <c r="AH112" i="39"/>
  <c r="AH6" i="39"/>
  <c r="AH11" i="39"/>
  <c r="AH54" i="39"/>
  <c r="AH68" i="39"/>
  <c r="AH14" i="39"/>
  <c r="AH123" i="51"/>
  <c r="AH39" i="43"/>
  <c r="AH259" i="51"/>
  <c r="AH212" i="51"/>
  <c r="AH5" i="51"/>
  <c r="AH13" i="51"/>
  <c r="AH52" i="43"/>
  <c r="AH36" i="39"/>
  <c r="AH87" i="39"/>
  <c r="AH15" i="51"/>
  <c r="AH136" i="51"/>
  <c r="AH252" i="51"/>
  <c r="AH154" i="51"/>
  <c r="AH254" i="51"/>
  <c r="AH132" i="39"/>
  <c r="O28" i="51" l="1"/>
  <c r="C47" i="51" s="1"/>
  <c r="H38" i="33" s="1"/>
  <c r="AJ127" i="39"/>
  <c r="AJ83" i="39"/>
  <c r="AJ5" i="39"/>
  <c r="AJ70" i="39"/>
  <c r="AJ79" i="39"/>
  <c r="AJ110" i="39"/>
  <c r="AJ64" i="39"/>
  <c r="AI230" i="51"/>
  <c r="AJ114" i="51"/>
  <c r="AJ55" i="43"/>
  <c r="AJ99" i="39"/>
  <c r="AJ73" i="39"/>
  <c r="AI30" i="51"/>
  <c r="AJ75" i="39"/>
  <c r="AI25" i="51"/>
  <c r="AI131" i="51"/>
  <c r="AI30" i="39"/>
  <c r="AI141" i="51"/>
  <c r="AJ31" i="43"/>
  <c r="AI197" i="51"/>
  <c r="AJ107" i="39"/>
  <c r="AJ48" i="39"/>
  <c r="AI71" i="51"/>
  <c r="AJ86" i="39"/>
  <c r="AJ114" i="39"/>
  <c r="AI102" i="51"/>
  <c r="AJ122" i="39"/>
  <c r="AJ57" i="39"/>
  <c r="AI39" i="51"/>
  <c r="AJ71" i="39"/>
  <c r="AJ50" i="43"/>
  <c r="AJ100" i="39"/>
  <c r="AI178" i="51"/>
  <c r="AI226" i="51"/>
  <c r="AJ76" i="39"/>
  <c r="AJ74" i="39"/>
  <c r="AI236" i="51"/>
  <c r="AJ81" i="39"/>
  <c r="AI62" i="39"/>
  <c r="AI54" i="43"/>
  <c r="AI165" i="51"/>
  <c r="AI26" i="51"/>
  <c r="AI225" i="51"/>
  <c r="AI86" i="51"/>
  <c r="AI223" i="51"/>
  <c r="AJ196" i="51"/>
  <c r="AI111" i="51"/>
  <c r="AJ63" i="39"/>
  <c r="AI227" i="51"/>
  <c r="AJ55" i="39"/>
  <c r="AI104" i="51"/>
  <c r="AJ125" i="39"/>
  <c r="AI159" i="51"/>
  <c r="AI92" i="51"/>
  <c r="AI52" i="51"/>
  <c r="AJ39" i="39"/>
  <c r="AJ13" i="43"/>
  <c r="AI116" i="39"/>
  <c r="AI185" i="51"/>
  <c r="AI162" i="51"/>
  <c r="AI222" i="51"/>
  <c r="AI10" i="51"/>
  <c r="AJ91" i="39"/>
  <c r="AI79" i="39"/>
  <c r="AJ29" i="39"/>
  <c r="AJ119" i="39"/>
  <c r="AJ56" i="39"/>
  <c r="AI179" i="51"/>
  <c r="AI24" i="51"/>
  <c r="AI118" i="39"/>
  <c r="AI229" i="51"/>
  <c r="AJ11" i="39"/>
  <c r="AJ60" i="43"/>
  <c r="AI27" i="51"/>
  <c r="O25" i="51"/>
  <c r="C44" i="51" s="1"/>
  <c r="H35" i="33" s="1"/>
  <c r="AI108" i="51"/>
  <c r="AI97" i="39"/>
  <c r="AI100" i="51"/>
  <c r="AI238" i="51"/>
  <c r="AJ21" i="43"/>
  <c r="AJ94" i="39"/>
  <c r="AJ69" i="39"/>
  <c r="P21" i="39"/>
  <c r="AI243" i="51"/>
  <c r="AJ68" i="39"/>
  <c r="AJ66" i="39"/>
  <c r="AI23" i="51"/>
  <c r="AI151" i="51"/>
  <c r="AJ19" i="43"/>
  <c r="AJ3" i="43"/>
  <c r="AI32" i="39"/>
  <c r="AI5" i="39"/>
  <c r="AI104" i="39"/>
  <c r="AI48" i="39"/>
  <c r="AI68" i="39"/>
  <c r="AI13" i="39"/>
  <c r="AI89" i="39"/>
  <c r="AI25" i="39"/>
  <c r="AI123" i="39"/>
  <c r="AI50" i="39"/>
  <c r="AI109" i="39"/>
  <c r="AI58" i="43"/>
  <c r="AI10" i="43"/>
  <c r="AI101" i="39"/>
  <c r="AJ90" i="39"/>
  <c r="AJ50" i="39"/>
  <c r="AJ58" i="39"/>
  <c r="AJ45" i="39"/>
  <c r="AJ116" i="39"/>
  <c r="P17" i="39"/>
  <c r="AJ49" i="39"/>
  <c r="AJ22" i="39"/>
  <c r="AJ37" i="39"/>
  <c r="AJ103" i="39"/>
  <c r="AJ46" i="39"/>
  <c r="AJ40" i="39"/>
  <c r="AJ77" i="39"/>
  <c r="AJ44" i="39"/>
  <c r="P18" i="39"/>
  <c r="AJ84" i="39"/>
  <c r="AJ123" i="39"/>
  <c r="AJ65" i="39"/>
  <c r="AJ89" i="39"/>
  <c r="AJ78" i="39"/>
  <c r="AJ12" i="39"/>
  <c r="AJ10" i="39"/>
  <c r="AJ7" i="39"/>
  <c r="P16" i="39"/>
  <c r="AJ20" i="39"/>
  <c r="AI167" i="51"/>
  <c r="AJ183" i="51"/>
  <c r="AJ67" i="39"/>
  <c r="AJ25" i="39"/>
  <c r="AJ121" i="39"/>
  <c r="AJ105" i="39"/>
  <c r="AJ43" i="39"/>
  <c r="AJ104" i="39"/>
  <c r="AJ97" i="39"/>
  <c r="AJ51" i="39"/>
  <c r="AJ26" i="39"/>
  <c r="AJ111" i="39"/>
  <c r="AJ42" i="39"/>
  <c r="AJ88" i="39"/>
  <c r="AJ33" i="39"/>
  <c r="AJ82" i="39"/>
  <c r="P24" i="39"/>
  <c r="AJ126" i="39"/>
  <c r="AJ115" i="39"/>
  <c r="AJ59" i="39"/>
  <c r="AJ19" i="39"/>
  <c r="AJ36" i="39"/>
  <c r="AJ23" i="39"/>
  <c r="AJ34" i="39"/>
  <c r="AJ54" i="39"/>
  <c r="AJ128" i="39"/>
  <c r="AJ17" i="39"/>
  <c r="AJ112" i="39"/>
  <c r="P22" i="39"/>
  <c r="AJ3" i="39"/>
  <c r="AJ30" i="39"/>
  <c r="AJ72" i="39"/>
  <c r="AJ13" i="39"/>
  <c r="AJ131" i="39"/>
  <c r="AJ132" i="39"/>
  <c r="AJ6" i="39"/>
  <c r="AJ16" i="39"/>
  <c r="AJ92" i="39"/>
  <c r="AJ87" i="39"/>
  <c r="AJ102" i="39"/>
  <c r="AJ31" i="39"/>
  <c r="AJ80" i="39"/>
  <c r="AJ109" i="39"/>
  <c r="P20" i="39"/>
  <c r="AJ108" i="39"/>
  <c r="AJ61" i="39"/>
  <c r="AJ124" i="39"/>
  <c r="AJ117" i="39"/>
  <c r="AJ8" i="39"/>
  <c r="AJ95" i="39"/>
  <c r="P23" i="39"/>
  <c r="AJ41" i="39"/>
  <c r="AJ28" i="39"/>
  <c r="AJ32" i="39"/>
  <c r="AJ93" i="39"/>
  <c r="AJ14" i="39"/>
  <c r="AJ27" i="39"/>
  <c r="AJ38" i="39"/>
  <c r="AJ85" i="39"/>
  <c r="AJ4" i="39"/>
  <c r="AJ98" i="39"/>
  <c r="AJ101" i="39"/>
  <c r="AJ130" i="39"/>
  <c r="AJ106" i="39"/>
  <c r="AJ52" i="39"/>
  <c r="AJ60" i="39"/>
  <c r="AJ35" i="39"/>
  <c r="AJ53" i="39"/>
  <c r="AJ96" i="39"/>
  <c r="AJ129" i="39"/>
  <c r="AJ113" i="39"/>
  <c r="AJ18" i="39"/>
  <c r="P15" i="39"/>
  <c r="AJ15" i="39"/>
  <c r="P19" i="39"/>
  <c r="O24" i="39"/>
  <c r="C37" i="39" s="1"/>
  <c r="H24" i="33" s="1"/>
  <c r="AI78" i="39"/>
  <c r="AI6" i="39"/>
  <c r="AI23" i="39"/>
  <c r="AI77" i="39"/>
  <c r="AI126" i="39"/>
  <c r="AI27" i="39"/>
  <c r="AI122" i="39"/>
  <c r="AI257" i="51"/>
  <c r="AI217" i="51"/>
  <c r="AI110" i="39"/>
  <c r="AI196" i="51"/>
  <c r="AI220" i="51"/>
  <c r="AI21" i="51"/>
  <c r="AI146" i="51"/>
  <c r="AI29" i="39"/>
  <c r="AJ64" i="51"/>
  <c r="O16" i="39"/>
  <c r="C29" i="39" s="1"/>
  <c r="H16" i="33" s="1"/>
  <c r="AI87" i="51"/>
  <c r="AI219" i="51"/>
  <c r="O15" i="39"/>
  <c r="C28" i="39" s="1"/>
  <c r="H15" i="33" s="1"/>
  <c r="AI84" i="39"/>
  <c r="AI117" i="39"/>
  <c r="AI33" i="39"/>
  <c r="AI100" i="39"/>
  <c r="AI114" i="51"/>
  <c r="AI131" i="39"/>
  <c r="AI43" i="39"/>
  <c r="AI3" i="39"/>
  <c r="AI77" i="51"/>
  <c r="AI94" i="51"/>
  <c r="AI114" i="39"/>
  <c r="O20" i="51"/>
  <c r="C39" i="51" s="1"/>
  <c r="H30" i="33" s="1"/>
  <c r="AI55" i="39"/>
  <c r="AI72" i="51"/>
  <c r="AI235" i="51"/>
  <c r="AI66" i="39"/>
  <c r="AI40" i="39"/>
  <c r="AJ147" i="51"/>
  <c r="AI38" i="39"/>
  <c r="AJ17" i="51"/>
  <c r="AI91" i="39"/>
  <c r="AI239" i="51"/>
  <c r="AI72" i="39"/>
  <c r="AI106" i="39"/>
  <c r="AJ128" i="51"/>
  <c r="AI90" i="39"/>
  <c r="AI96" i="51"/>
  <c r="AI59" i="39"/>
  <c r="O18" i="51"/>
  <c r="C37" i="51" s="1"/>
  <c r="H28" i="33" s="1"/>
  <c r="AI124" i="51"/>
  <c r="AI189" i="51"/>
  <c r="AI89" i="51"/>
  <c r="AI49" i="39"/>
  <c r="AI102" i="39"/>
  <c r="AJ106" i="51"/>
  <c r="AI170" i="51"/>
  <c r="AI173" i="51"/>
  <c r="AI61" i="39"/>
  <c r="AI93" i="39"/>
  <c r="AJ24" i="39"/>
  <c r="AJ9" i="39"/>
  <c r="AJ26" i="43"/>
  <c r="AJ38" i="43"/>
  <c r="AI85" i="39"/>
  <c r="AI54" i="39"/>
  <c r="AI53" i="51"/>
  <c r="AI137" i="51"/>
  <c r="AI5" i="51"/>
  <c r="AI7" i="39"/>
  <c r="AI166" i="51"/>
  <c r="AJ142" i="51"/>
  <c r="AI34" i="39"/>
  <c r="AI96" i="39"/>
  <c r="AI37" i="51"/>
  <c r="AI97" i="51"/>
  <c r="AI248" i="51"/>
  <c r="AJ148" i="51"/>
  <c r="AI249" i="51"/>
  <c r="AI228" i="51"/>
  <c r="AI252" i="51"/>
  <c r="AI44" i="51"/>
  <c r="AI98" i="39"/>
  <c r="AI81" i="39"/>
  <c r="O21" i="51"/>
  <c r="C40" i="51" s="1"/>
  <c r="H31" i="33" s="1"/>
  <c r="AI207" i="51"/>
  <c r="AI39" i="39"/>
  <c r="AI47" i="39"/>
  <c r="AI116" i="51"/>
  <c r="AJ40" i="43"/>
  <c r="AI9" i="39"/>
  <c r="AI112" i="51"/>
  <c r="AI119" i="39"/>
  <c r="AI62" i="51"/>
  <c r="AI28" i="39"/>
  <c r="AI121" i="39"/>
  <c r="AI233" i="51"/>
  <c r="AJ203" i="51"/>
  <c r="AI105" i="39"/>
  <c r="AI213" i="51"/>
  <c r="AI112" i="39"/>
  <c r="AI88" i="39"/>
  <c r="AI67" i="51"/>
  <c r="AI11" i="39"/>
  <c r="AI9" i="51"/>
  <c r="AI147" i="51"/>
  <c r="AI216" i="51"/>
  <c r="AI20" i="39"/>
  <c r="AI46" i="39"/>
  <c r="AJ30" i="51"/>
  <c r="AI107" i="39"/>
  <c r="AI28" i="51"/>
  <c r="AI80" i="39"/>
  <c r="AI134" i="51"/>
  <c r="AI26" i="39"/>
  <c r="AI74" i="39"/>
  <c r="O17" i="51"/>
  <c r="C36" i="51" s="1"/>
  <c r="H27" i="33" s="1"/>
  <c r="AI16" i="39"/>
  <c r="AJ250" i="51"/>
  <c r="AI140" i="51"/>
  <c r="AI111" i="39"/>
  <c r="AI183" i="51"/>
  <c r="AI50" i="51"/>
  <c r="AI113" i="51"/>
  <c r="AI22" i="51"/>
  <c r="AI87" i="39"/>
  <c r="AI18" i="39"/>
  <c r="O17" i="39"/>
  <c r="C30" i="39" s="1"/>
  <c r="H17" i="33" s="1"/>
  <c r="AJ160" i="51"/>
  <c r="AI66" i="51"/>
  <c r="AI187" i="51"/>
  <c r="O21" i="39"/>
  <c r="C34" i="39" s="1"/>
  <c r="H21" i="33" s="1"/>
  <c r="AI65" i="39"/>
  <c r="AJ62" i="39"/>
  <c r="AJ120" i="39"/>
  <c r="AJ21" i="39"/>
  <c r="AJ44" i="43"/>
  <c r="AJ43" i="43"/>
  <c r="AJ59" i="43"/>
  <c r="AI115" i="39"/>
  <c r="AI99" i="39"/>
  <c r="AI57" i="39"/>
  <c r="AI71" i="39"/>
  <c r="AI94" i="39"/>
  <c r="AI35" i="51"/>
  <c r="AI84" i="51"/>
  <c r="AI181" i="51"/>
  <c r="AI93" i="51"/>
  <c r="AI206" i="51"/>
  <c r="AI37" i="39"/>
  <c r="AI138" i="51"/>
  <c r="AI10" i="39"/>
  <c r="O23" i="39"/>
  <c r="C36" i="39" s="1"/>
  <c r="H23" i="33" s="1"/>
  <c r="AI251" i="51"/>
  <c r="AI42" i="51"/>
  <c r="AI34" i="51"/>
  <c r="AI29" i="51"/>
  <c r="AI76" i="39"/>
  <c r="AI33" i="51"/>
  <c r="AI132" i="39"/>
  <c r="AI136" i="51"/>
  <c r="AI242" i="51"/>
  <c r="AI110" i="51"/>
  <c r="AI103" i="39"/>
  <c r="AI168" i="51"/>
  <c r="AI38" i="51"/>
  <c r="AI150" i="51"/>
  <c r="AI90" i="51"/>
  <c r="AI45" i="39"/>
  <c r="AI254" i="51"/>
  <c r="AI237" i="51"/>
  <c r="AI24" i="39"/>
  <c r="AI130" i="39"/>
  <c r="O16" i="51"/>
  <c r="C35" i="51" s="1"/>
  <c r="H26" i="33" s="1"/>
  <c r="AJ110" i="51"/>
  <c r="AI92" i="39"/>
  <c r="AI125" i="39"/>
  <c r="AI108" i="39"/>
  <c r="AI51" i="39"/>
  <c r="AI75" i="39"/>
  <c r="AI41" i="39"/>
  <c r="AI83" i="39"/>
  <c r="AI78" i="51"/>
  <c r="O18" i="39"/>
  <c r="C31" i="39" s="1"/>
  <c r="H18" i="33" s="1"/>
  <c r="AI22" i="39"/>
  <c r="AI67" i="39"/>
  <c r="AI171" i="51"/>
  <c r="AI95" i="51"/>
  <c r="AI36" i="39"/>
  <c r="AI44" i="39"/>
  <c r="AI177" i="51"/>
  <c r="AI115" i="51"/>
  <c r="AI215" i="51"/>
  <c r="AI198" i="51"/>
  <c r="AI14" i="39"/>
  <c r="AI40" i="51"/>
  <c r="AI15" i="39"/>
  <c r="AI8" i="39"/>
  <c r="AI157" i="51"/>
  <c r="AI144" i="51"/>
  <c r="AI21" i="39"/>
  <c r="AI60" i="39"/>
  <c r="AI53" i="39"/>
  <c r="AI142" i="51"/>
  <c r="AJ52" i="43"/>
  <c r="AJ65" i="43"/>
  <c r="AI129" i="51"/>
  <c r="AI120" i="39"/>
  <c r="AI201" i="51"/>
  <c r="AI31" i="43"/>
  <c r="AI124" i="39"/>
  <c r="AI36" i="51"/>
  <c r="AI19" i="39"/>
  <c r="AI95" i="39"/>
  <c r="O22" i="39"/>
  <c r="C35" i="39" s="1"/>
  <c r="H22" i="33" s="1"/>
  <c r="AI82" i="39"/>
  <c r="AI128" i="39"/>
  <c r="AI125" i="51"/>
  <c r="AI17" i="39"/>
  <c r="AI123" i="51"/>
  <c r="AI4" i="39"/>
  <c r="AI56" i="39"/>
  <c r="AI70" i="39"/>
  <c r="AI12" i="39"/>
  <c r="AI113" i="39"/>
  <c r="P27" i="51"/>
  <c r="AI152" i="51"/>
  <c r="AI58" i="51"/>
  <c r="AI130" i="51"/>
  <c r="O19" i="39"/>
  <c r="C32" i="39" s="1"/>
  <c r="H19" i="33" s="1"/>
  <c r="AI69" i="39"/>
  <c r="AI64" i="39"/>
  <c r="AI31" i="39"/>
  <c r="AI15" i="51"/>
  <c r="AI73" i="39"/>
  <c r="AI129" i="39"/>
  <c r="AJ76" i="51"/>
  <c r="AI58" i="39"/>
  <c r="AI13" i="51"/>
  <c r="AI42" i="39"/>
  <c r="AI63" i="39"/>
  <c r="P29" i="51"/>
  <c r="AI56" i="51"/>
  <c r="AI174" i="51"/>
  <c r="AI81" i="51"/>
  <c r="AI35" i="39"/>
  <c r="AI52" i="39"/>
  <c r="AI203" i="51"/>
  <c r="O20" i="39"/>
  <c r="C33" i="39" s="1"/>
  <c r="H20" i="33" s="1"/>
  <c r="AI86" i="39"/>
  <c r="AJ47" i="39"/>
  <c r="AJ16" i="43"/>
  <c r="AJ45" i="43"/>
  <c r="AJ47" i="43"/>
  <c r="AI4" i="51"/>
  <c r="AI6" i="51"/>
  <c r="O26" i="51"/>
  <c r="C45" i="51" s="1"/>
  <c r="H36" i="33" s="1"/>
  <c r="AI117" i="51"/>
  <c r="AI80" i="51"/>
  <c r="AJ87" i="51"/>
  <c r="AI75" i="51"/>
  <c r="O29" i="51"/>
  <c r="C48" i="51" s="1"/>
  <c r="H39" i="33" s="1"/>
  <c r="AI195" i="51"/>
  <c r="AI204" i="51"/>
  <c r="O24" i="51"/>
  <c r="C43" i="51" s="1"/>
  <c r="H34" i="33" s="1"/>
  <c r="AI145" i="51"/>
  <c r="AI32" i="51"/>
  <c r="AI70" i="51"/>
  <c r="AI234" i="51"/>
  <c r="AI68" i="51"/>
  <c r="AI240" i="51"/>
  <c r="AI209" i="51"/>
  <c r="AJ181" i="51"/>
  <c r="AI99" i="51"/>
  <c r="AI63" i="51"/>
  <c r="AI49" i="51"/>
  <c r="AI118" i="51"/>
  <c r="AJ120" i="51"/>
  <c r="AI127" i="51"/>
  <c r="AJ83" i="51"/>
  <c r="AI17" i="51"/>
  <c r="O30" i="51"/>
  <c r="C49" i="51" s="1"/>
  <c r="H40" i="33" s="1"/>
  <c r="AJ129" i="51"/>
  <c r="AI82" i="51"/>
  <c r="AI83" i="51"/>
  <c r="AI182" i="51"/>
  <c r="AI139" i="51"/>
  <c r="AI8" i="51"/>
  <c r="AI73" i="51"/>
  <c r="AJ72" i="51"/>
  <c r="AI241" i="51"/>
  <c r="AI51" i="51"/>
  <c r="AI55" i="51"/>
  <c r="AI31" i="51"/>
  <c r="AI199" i="51"/>
  <c r="P20" i="51"/>
  <c r="AI253" i="51"/>
  <c r="AI231" i="51"/>
  <c r="AI133" i="51"/>
  <c r="AI211" i="51"/>
  <c r="AJ3" i="51"/>
  <c r="AJ154" i="51"/>
  <c r="AI155" i="51"/>
  <c r="AI122" i="51"/>
  <c r="AJ8" i="51"/>
  <c r="AI210" i="51"/>
  <c r="AJ62" i="51"/>
  <c r="AI224" i="51"/>
  <c r="AI208" i="51"/>
  <c r="AI149" i="51"/>
  <c r="AI48" i="51"/>
  <c r="AI143" i="51"/>
  <c r="AI153" i="51"/>
  <c r="AI258" i="51"/>
  <c r="AI191" i="51"/>
  <c r="AI19" i="51"/>
  <c r="AI61" i="51"/>
  <c r="AJ32" i="51"/>
  <c r="AI79" i="51"/>
  <c r="AI76" i="51"/>
  <c r="AI247" i="51"/>
  <c r="AI246" i="51"/>
  <c r="AI188" i="51"/>
  <c r="AI107" i="51"/>
  <c r="AI85" i="51"/>
  <c r="AI88" i="51"/>
  <c r="AI46" i="51"/>
  <c r="AI47" i="51"/>
  <c r="AI259" i="51"/>
  <c r="AI106" i="51"/>
  <c r="AI245" i="51"/>
  <c r="AI218" i="51"/>
  <c r="AI186" i="51"/>
  <c r="AJ218" i="51"/>
  <c r="O22" i="51"/>
  <c r="C41" i="51" s="1"/>
  <c r="H32" i="33" s="1"/>
  <c r="AI180" i="51"/>
  <c r="AI43" i="51"/>
  <c r="AI160" i="51"/>
  <c r="AI244" i="51"/>
  <c r="AI11" i="51"/>
  <c r="AI65" i="51"/>
  <c r="AI175" i="51"/>
  <c r="AI14" i="51"/>
  <c r="AI101" i="51"/>
  <c r="AI194" i="51"/>
  <c r="AI120" i="51"/>
  <c r="AI163" i="51"/>
  <c r="O15" i="51"/>
  <c r="C34" i="51" s="1"/>
  <c r="H25" i="33" s="1"/>
  <c r="AI190" i="51"/>
  <c r="AI176" i="51"/>
  <c r="AI105" i="51"/>
  <c r="AI148" i="51"/>
  <c r="AJ219" i="51"/>
  <c r="AI54" i="51"/>
  <c r="AI164" i="51"/>
  <c r="AJ4" i="51"/>
  <c r="AI74" i="51"/>
  <c r="AI119" i="51"/>
  <c r="AI20" i="51"/>
  <c r="AI45" i="51"/>
  <c r="AI255" i="51"/>
  <c r="AI200" i="51"/>
  <c r="AI12" i="51"/>
  <c r="AI103" i="51"/>
  <c r="AI121" i="51"/>
  <c r="AI161" i="51"/>
  <c r="AI18" i="51"/>
  <c r="O27" i="51"/>
  <c r="C46" i="51" s="1"/>
  <c r="H37" i="33" s="1"/>
  <c r="AI109" i="51"/>
  <c r="AI91" i="51"/>
  <c r="AI98" i="51"/>
  <c r="AI158" i="51"/>
  <c r="AJ228" i="51"/>
  <c r="AI128" i="51"/>
  <c r="AI41" i="51"/>
  <c r="AI202" i="51"/>
  <c r="AI184" i="51"/>
  <c r="AI192" i="51"/>
  <c r="AI7" i="51"/>
  <c r="AI132" i="51"/>
  <c r="AI214" i="51"/>
  <c r="AI59" i="51"/>
  <c r="AI256" i="51"/>
  <c r="AI193" i="51"/>
  <c r="AI64" i="51"/>
  <c r="AJ130" i="51"/>
  <c r="AI156" i="51"/>
  <c r="AI60" i="51"/>
  <c r="AJ99" i="51"/>
  <c r="AI250" i="51"/>
  <c r="AI205" i="51"/>
  <c r="AI169" i="51"/>
  <c r="AI57" i="51"/>
  <c r="AI69" i="51"/>
  <c r="AI3" i="51"/>
  <c r="AI172" i="51"/>
  <c r="AI154" i="51"/>
  <c r="AI221" i="51"/>
  <c r="AI212" i="51"/>
  <c r="AI16" i="51"/>
  <c r="O23" i="51"/>
  <c r="C42" i="51" s="1"/>
  <c r="H33" i="33" s="1"/>
  <c r="AI232" i="51"/>
  <c r="AI126" i="51"/>
  <c r="AI135" i="51"/>
  <c r="AJ51" i="51"/>
  <c r="AJ65" i="51"/>
  <c r="AJ222" i="51"/>
  <c r="AJ94" i="51"/>
  <c r="AJ230" i="51"/>
  <c r="AJ195" i="51"/>
  <c r="AJ247" i="51"/>
  <c r="AJ46" i="51"/>
  <c r="P26" i="51"/>
  <c r="AJ44" i="51"/>
  <c r="AJ243" i="51"/>
  <c r="AJ175" i="51"/>
  <c r="AJ22" i="51"/>
  <c r="AJ173" i="51"/>
  <c r="AJ165" i="51"/>
  <c r="P18" i="51"/>
  <c r="AJ18" i="51"/>
  <c r="AJ116" i="51"/>
  <c r="AJ10" i="51"/>
  <c r="P24" i="51"/>
  <c r="AJ145" i="51"/>
  <c r="AJ42" i="43"/>
  <c r="AJ251" i="51"/>
  <c r="AJ45" i="51"/>
  <c r="AJ151" i="51"/>
  <c r="AJ159" i="51"/>
  <c r="AJ190" i="51"/>
  <c r="AJ24" i="51"/>
  <c r="AJ81" i="51"/>
  <c r="AJ33" i="51"/>
  <c r="AJ127" i="51"/>
  <c r="P22" i="51"/>
  <c r="AJ43" i="51"/>
  <c r="AJ132" i="51"/>
  <c r="AJ140" i="51"/>
  <c r="AJ64" i="43"/>
  <c r="AJ11" i="43"/>
  <c r="AJ62" i="43"/>
  <c r="AJ27" i="43"/>
  <c r="AJ109" i="51"/>
  <c r="AJ205" i="51"/>
  <c r="AJ167" i="51"/>
  <c r="AJ59" i="51"/>
  <c r="AJ107" i="51"/>
  <c r="AJ214" i="51"/>
  <c r="AI4" i="43"/>
  <c r="AJ141" i="51"/>
  <c r="AJ220" i="51"/>
  <c r="AJ208" i="51"/>
  <c r="AJ15" i="51"/>
  <c r="AJ241" i="51"/>
  <c r="AJ35" i="51"/>
  <c r="AJ189" i="51"/>
  <c r="AJ231" i="51"/>
  <c r="AJ188" i="51"/>
  <c r="AJ180" i="51"/>
  <c r="AJ244" i="51"/>
  <c r="AJ150" i="51"/>
  <c r="AJ164" i="51"/>
  <c r="AJ216" i="51"/>
  <c r="AJ245" i="51"/>
  <c r="AJ185" i="51"/>
  <c r="AJ255" i="51"/>
  <c r="AJ37" i="51"/>
  <c r="AJ187" i="51"/>
  <c r="AJ169" i="51"/>
  <c r="AJ172" i="51"/>
  <c r="AJ40" i="51"/>
  <c r="AJ200" i="51"/>
  <c r="AJ26" i="51"/>
  <c r="AJ73" i="51"/>
  <c r="P19" i="51"/>
  <c r="AJ197" i="51"/>
  <c r="AJ95" i="51"/>
  <c r="AJ229" i="51"/>
  <c r="AJ225" i="51"/>
  <c r="AJ63" i="43"/>
  <c r="AJ9" i="43"/>
  <c r="AJ35" i="43"/>
  <c r="AJ30" i="43"/>
  <c r="P16" i="51"/>
  <c r="P30" i="51"/>
  <c r="AJ42" i="51"/>
  <c r="AJ58" i="51"/>
  <c r="AJ163" i="51"/>
  <c r="AJ28" i="51"/>
  <c r="AJ117" i="51"/>
  <c r="AJ98" i="51"/>
  <c r="AJ171" i="51"/>
  <c r="AJ258" i="51"/>
  <c r="AJ152" i="51"/>
  <c r="AJ49" i="51"/>
  <c r="AJ47" i="51"/>
  <c r="AJ11" i="51"/>
  <c r="AJ210" i="51"/>
  <c r="AJ123" i="51"/>
  <c r="AJ204" i="51"/>
  <c r="AJ66" i="51"/>
  <c r="AJ56" i="43"/>
  <c r="AJ6" i="43"/>
  <c r="AJ49" i="43"/>
  <c r="AJ233" i="51"/>
  <c r="AJ41" i="51"/>
  <c r="AJ67" i="51"/>
  <c r="AJ227" i="51"/>
  <c r="AJ118" i="51"/>
  <c r="AJ126" i="51"/>
  <c r="AJ108" i="51"/>
  <c r="AJ28" i="43"/>
  <c r="AJ135" i="51"/>
  <c r="AJ242" i="51"/>
  <c r="AJ192" i="51"/>
  <c r="AJ13" i="51"/>
  <c r="AJ78" i="51"/>
  <c r="P23" i="51"/>
  <c r="AJ177" i="51"/>
  <c r="AJ121" i="51"/>
  <c r="AJ224" i="51"/>
  <c r="AJ54" i="51"/>
  <c r="AJ146" i="51"/>
  <c r="AJ170" i="51"/>
  <c r="AJ57" i="51"/>
  <c r="AJ202" i="51"/>
  <c r="AJ85" i="51"/>
  <c r="AJ239" i="51"/>
  <c r="AJ68" i="51"/>
  <c r="AJ55" i="51"/>
  <c r="AJ211" i="51"/>
  <c r="AJ53" i="51"/>
  <c r="AJ256" i="51"/>
  <c r="AJ209" i="51"/>
  <c r="AJ257" i="51"/>
  <c r="AI18" i="43"/>
  <c r="AJ249" i="51"/>
  <c r="AJ31" i="51"/>
  <c r="AJ48" i="51"/>
  <c r="AJ235" i="51"/>
  <c r="AJ137" i="51"/>
  <c r="AJ113" i="51"/>
  <c r="O20" i="43"/>
  <c r="AJ133" i="51"/>
  <c r="AJ156" i="51"/>
  <c r="AJ25" i="51"/>
  <c r="AJ50" i="51"/>
  <c r="P16" i="43"/>
  <c r="C26" i="43" s="1"/>
  <c r="H9" i="33" s="1"/>
  <c r="AJ5" i="43"/>
  <c r="AJ39" i="43"/>
  <c r="AJ58" i="43"/>
  <c r="P20" i="43"/>
  <c r="C30" i="43" s="1"/>
  <c r="H13" i="33" s="1"/>
  <c r="P18" i="43"/>
  <c r="C28" i="43" s="1"/>
  <c r="H11" i="33" s="1"/>
  <c r="AJ15" i="43"/>
  <c r="P21" i="43"/>
  <c r="C31" i="43" s="1"/>
  <c r="H14" i="33" s="1"/>
  <c r="AJ20" i="43"/>
  <c r="AJ18" i="43"/>
  <c r="AJ139" i="51"/>
  <c r="AJ174" i="51"/>
  <c r="AJ61" i="51"/>
  <c r="AJ82" i="51"/>
  <c r="AJ71" i="51"/>
  <c r="AJ234" i="51"/>
  <c r="AJ105" i="51"/>
  <c r="AJ240" i="51"/>
  <c r="AJ253" i="51"/>
  <c r="AJ91" i="51"/>
  <c r="AJ21" i="51"/>
  <c r="AJ213" i="51"/>
  <c r="AJ193" i="51"/>
  <c r="AJ69" i="51"/>
  <c r="AJ27" i="51"/>
  <c r="AJ16" i="51"/>
  <c r="AJ5" i="51"/>
  <c r="AJ157" i="51"/>
  <c r="AJ24" i="43"/>
  <c r="AJ57" i="43"/>
  <c r="AJ51" i="43"/>
  <c r="AJ53" i="43"/>
  <c r="AJ36" i="43"/>
  <c r="AJ124" i="51"/>
  <c r="AJ217" i="51"/>
  <c r="AJ97" i="51"/>
  <c r="AJ149" i="51"/>
  <c r="AJ119" i="51"/>
  <c r="AJ38" i="51"/>
  <c r="AJ112" i="51"/>
  <c r="AJ23" i="43"/>
  <c r="AJ14" i="43"/>
  <c r="P15" i="43"/>
  <c r="C25" i="43" s="1"/>
  <c r="H8" i="33" s="1"/>
  <c r="P25" i="51"/>
  <c r="AJ252" i="51"/>
  <c r="AJ238" i="51"/>
  <c r="AJ79" i="51"/>
  <c r="AJ80" i="51"/>
  <c r="AJ215" i="51"/>
  <c r="AJ178" i="51"/>
  <c r="P21" i="51"/>
  <c r="P28" i="51"/>
  <c r="AJ36" i="51"/>
  <c r="AJ84" i="51"/>
  <c r="AJ92" i="51"/>
  <c r="AJ144" i="51"/>
  <c r="AJ86" i="51"/>
  <c r="AJ75" i="51"/>
  <c r="AJ179" i="51"/>
  <c r="AJ207" i="51"/>
  <c r="AJ60" i="51"/>
  <c r="AJ136" i="51"/>
  <c r="AJ206" i="51"/>
  <c r="AJ184" i="51"/>
  <c r="AJ29" i="51"/>
  <c r="AJ6" i="51"/>
  <c r="AJ176" i="51"/>
  <c r="AJ166" i="51"/>
  <c r="AJ226" i="51"/>
  <c r="AJ194" i="51"/>
  <c r="AJ90" i="51"/>
  <c r="AJ162" i="51"/>
  <c r="AJ134" i="51"/>
  <c r="AJ237" i="51"/>
  <c r="AJ186" i="51"/>
  <c r="AJ34" i="51"/>
  <c r="AJ7" i="43"/>
  <c r="AJ54" i="43"/>
  <c r="AJ25" i="43"/>
  <c r="AJ48" i="43"/>
  <c r="P19" i="43"/>
  <c r="C29" i="43" s="1"/>
  <c r="H12" i="33" s="1"/>
  <c r="AJ32" i="43"/>
  <c r="AJ34" i="43"/>
  <c r="AJ199" i="51"/>
  <c r="AJ52" i="51"/>
  <c r="AJ101" i="51"/>
  <c r="AJ70" i="51"/>
  <c r="AJ254" i="51"/>
  <c r="AJ103" i="51"/>
  <c r="AJ246" i="51"/>
  <c r="AJ96" i="51"/>
  <c r="AJ23" i="51"/>
  <c r="AJ212" i="51"/>
  <c r="AJ158" i="51"/>
  <c r="AJ77" i="51"/>
  <c r="AJ14" i="51"/>
  <c r="AJ88" i="51"/>
  <c r="AJ19" i="51"/>
  <c r="AJ9" i="51"/>
  <c r="AJ223" i="51"/>
  <c r="AJ191" i="51"/>
  <c r="AJ37" i="43"/>
  <c r="AJ10" i="43"/>
  <c r="P15" i="51"/>
  <c r="AJ221" i="51"/>
  <c r="AJ232" i="51"/>
  <c r="AJ155" i="51"/>
  <c r="AJ201" i="51"/>
  <c r="AJ22" i="43"/>
  <c r="AJ29" i="43"/>
  <c r="AJ56" i="51"/>
  <c r="AJ63" i="51"/>
  <c r="AI49" i="43"/>
  <c r="AJ198" i="51"/>
  <c r="AJ153" i="51"/>
  <c r="AJ20" i="51"/>
  <c r="P17" i="51"/>
  <c r="AJ122" i="51"/>
  <c r="AJ259" i="51"/>
  <c r="AJ102" i="51"/>
  <c r="AJ89" i="51"/>
  <c r="AJ100" i="51"/>
  <c r="AJ115" i="51"/>
  <c r="AJ39" i="51"/>
  <c r="AJ161" i="51"/>
  <c r="AJ111" i="51"/>
  <c r="AJ12" i="51"/>
  <c r="AJ236" i="51"/>
  <c r="AJ7" i="51"/>
  <c r="AJ74" i="51"/>
  <c r="AJ248" i="51"/>
  <c r="AJ104" i="51"/>
  <c r="AJ125" i="51"/>
  <c r="AJ168" i="51"/>
  <c r="AJ131" i="51"/>
  <c r="AJ93" i="51"/>
  <c r="AJ143" i="51"/>
  <c r="AJ182" i="51"/>
  <c r="AJ138" i="51"/>
  <c r="AJ17" i="43"/>
  <c r="AJ4" i="43"/>
  <c r="AJ8" i="43"/>
  <c r="P17" i="43"/>
  <c r="C27" i="43" s="1"/>
  <c r="H10" i="33" s="1"/>
  <c r="AJ46" i="43"/>
  <c r="AJ61" i="43"/>
  <c r="AJ12" i="43"/>
  <c r="AJ33" i="43"/>
  <c r="AJ41" i="43"/>
  <c r="AI17" i="43"/>
  <c r="AI39" i="43"/>
  <c r="AI43" i="43"/>
  <c r="AI13" i="43"/>
  <c r="AI50" i="43"/>
  <c r="AI63" i="43"/>
  <c r="AI12" i="43"/>
  <c r="AI46" i="43"/>
  <c r="AI40" i="43"/>
  <c r="AI15" i="43"/>
  <c r="O18" i="43"/>
  <c r="AI61" i="43"/>
  <c r="AI38" i="43"/>
  <c r="AI60" i="43"/>
  <c r="AI6" i="43"/>
  <c r="AI24" i="43"/>
  <c r="AI64" i="43"/>
  <c r="AI36" i="43"/>
  <c r="AI26" i="43"/>
  <c r="AI53" i="43"/>
  <c r="AI42" i="43"/>
  <c r="O19" i="43"/>
  <c r="AI29" i="43"/>
  <c r="AI62" i="43"/>
  <c r="AI35" i="43"/>
  <c r="AI55" i="43"/>
  <c r="AI57" i="43"/>
  <c r="AI22" i="43"/>
  <c r="AI56" i="43"/>
  <c r="AI41" i="43"/>
  <c r="AI48" i="43"/>
  <c r="AI16" i="43"/>
  <c r="AI14" i="43"/>
  <c r="O15" i="43"/>
  <c r="AI59" i="43"/>
  <c r="AI20" i="43"/>
  <c r="AI33" i="43"/>
  <c r="AI51" i="43"/>
  <c r="AI11" i="43"/>
  <c r="AI9" i="43"/>
  <c r="AI52" i="43"/>
  <c r="AI23" i="43"/>
  <c r="AI3" i="43"/>
  <c r="AI44" i="43"/>
  <c r="AI37" i="43"/>
  <c r="AI34" i="43"/>
  <c r="AI8" i="43"/>
  <c r="AI30" i="43"/>
  <c r="AI47" i="43"/>
  <c r="AI28" i="43"/>
  <c r="O16" i="43"/>
  <c r="AI19" i="43"/>
  <c r="AI32" i="43"/>
  <c r="AI65" i="43"/>
  <c r="AI21" i="43"/>
  <c r="O17" i="43"/>
  <c r="AI27" i="43"/>
  <c r="AI45" i="43"/>
  <c r="AI25" i="43"/>
  <c r="AI7" i="43"/>
  <c r="AI5" i="43"/>
  <c r="O19" i="51"/>
  <c r="C38" i="51" s="1"/>
  <c r="H29" i="33" s="1"/>
  <c r="L3" i="33" l="1" a="1"/>
  <c r="L5" i="33" s="1"/>
  <c r="M5" i="33"/>
  <c r="L39" i="33" l="1"/>
  <c r="L17" i="33"/>
  <c r="L30" i="33"/>
  <c r="L19" i="33"/>
  <c r="L12" i="33"/>
  <c r="L32" i="33"/>
  <c r="L27" i="33"/>
  <c r="L28" i="33"/>
  <c r="L20" i="33"/>
  <c r="L29" i="33"/>
  <c r="L37" i="33"/>
  <c r="L4" i="33"/>
  <c r="L21" i="33"/>
  <c r="L26" i="33"/>
  <c r="L25" i="33"/>
  <c r="L33" i="33"/>
  <c r="L31" i="33"/>
  <c r="L15" i="33"/>
  <c r="L9" i="33"/>
  <c r="L13" i="33"/>
  <c r="L23" i="33"/>
  <c r="L22" i="33"/>
  <c r="L16" i="33"/>
  <c r="L11" i="33"/>
  <c r="L38" i="33"/>
  <c r="L35" i="33"/>
  <c r="L40" i="33"/>
  <c r="L36" i="33"/>
  <c r="L34" i="33"/>
  <c r="L18" i="33"/>
  <c r="L24" i="33"/>
  <c r="L14" i="33"/>
  <c r="L3" i="33"/>
  <c r="M39" i="33"/>
  <c r="M20" i="33"/>
  <c r="M31" i="33"/>
  <c r="M29" i="33"/>
  <c r="M30" i="33"/>
  <c r="M37" i="33"/>
  <c r="M9" i="33"/>
  <c r="M19" i="33"/>
  <c r="M12" i="33"/>
  <c r="M25" i="33"/>
  <c r="M28" i="33"/>
  <c r="M17" i="33"/>
  <c r="M15" i="33"/>
  <c r="M4" i="33"/>
  <c r="M21" i="33"/>
  <c r="M26" i="33"/>
  <c r="M27" i="33"/>
  <c r="M33" i="33"/>
  <c r="M32" i="33"/>
  <c r="M13" i="33"/>
  <c r="M36" i="33"/>
  <c r="M23" i="33"/>
  <c r="M34" i="33"/>
  <c r="M22" i="33"/>
  <c r="M18" i="33"/>
  <c r="M16" i="33"/>
  <c r="M24" i="33"/>
  <c r="M11" i="33"/>
  <c r="M14" i="33"/>
  <c r="M38" i="33"/>
  <c r="M35" i="33"/>
  <c r="M40" i="33"/>
  <c r="M3" i="33"/>
  <c r="L7" i="33"/>
  <c r="M7" i="33"/>
  <c r="L10" i="33"/>
  <c r="M10" i="33"/>
  <c r="L8" i="33"/>
  <c r="M8" i="33"/>
  <c r="L6" i="33"/>
  <c r="M6" i="33"/>
  <c r="N8" i="33" l="1"/>
  <c r="N15" i="33"/>
  <c r="N25" i="33"/>
  <c r="N2" i="33"/>
  <c r="D35" i="29" l="1"/>
  <c r="D39" i="29" s="1"/>
  <c r="D36" i="29"/>
  <c r="U12" i="45" a="1"/>
  <c r="D38" i="29"/>
  <c r="C38" i="29"/>
  <c r="U19" i="45"/>
  <c r="U18" i="45"/>
  <c r="U20" i="45"/>
  <c r="U17" i="45"/>
  <c r="U15" i="45"/>
  <c r="U14" i="45"/>
  <c r="U13" i="45"/>
  <c r="U16" i="45"/>
  <c r="U21" i="45"/>
  <c r="U12" i="45"/>
</calcChain>
</file>

<file path=xl/comments1.xml><?xml version="1.0" encoding="utf-8"?>
<comments xmlns="http://schemas.openxmlformats.org/spreadsheetml/2006/main">
  <authors>
    <author>Ferdinando Ametrano</author>
  </authors>
  <commentList>
    <comment ref="D28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32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33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sharedStrings.xml><?xml version="1.0" encoding="utf-8"?>
<sst xmlns="http://schemas.openxmlformats.org/spreadsheetml/2006/main" count="518" uniqueCount="142">
  <si>
    <t>General Settings</t>
  </si>
  <si>
    <t>Currency</t>
  </si>
  <si>
    <t>EUR</t>
  </si>
  <si>
    <t>Calendar</t>
  </si>
  <si>
    <t>TARGET</t>
  </si>
  <si>
    <t>IborType</t>
  </si>
  <si>
    <t>OvenightIndex</t>
  </si>
  <si>
    <t>Eonia</t>
  </si>
  <si>
    <t>Permanent</t>
  </si>
  <si>
    <t>ObjectOverwrite</t>
  </si>
  <si>
    <t>SettlementDate</t>
  </si>
  <si>
    <t>Serialize</t>
  </si>
  <si>
    <t>SerializationPath</t>
  </si>
  <si>
    <t>FileOverwrite</t>
  </si>
  <si>
    <t>Actual/360</t>
  </si>
  <si>
    <t>QuoteSuffix</t>
  </si>
  <si>
    <t>_Quote</t>
  </si>
  <si>
    <t>RateTickValue</t>
  </si>
  <si>
    <t>PriceTickValue</t>
  </si>
  <si>
    <t>Last update</t>
  </si>
  <si>
    <t>Live Data Feed</t>
  </si>
  <si>
    <t>Trigger</t>
  </si>
  <si>
    <t>Evaluation Date</t>
  </si>
  <si>
    <t>Interest Rates Trigger</t>
  </si>
  <si>
    <t>LastFixingsTrigger</t>
  </si>
  <si>
    <t>IborTenor</t>
  </si>
  <si>
    <t>1Y</t>
  </si>
  <si>
    <t>TriggerCounter</t>
  </si>
  <si>
    <t>NDays</t>
  </si>
  <si>
    <t>Accuracy</t>
  </si>
  <si>
    <t>TraitsID</t>
  </si>
  <si>
    <t>Discount</t>
  </si>
  <si>
    <t>InterpolatorID</t>
  </si>
  <si>
    <t>α</t>
  </si>
  <si>
    <t>error</t>
  </si>
  <si>
    <t>x</t>
  </si>
  <si>
    <t>=</t>
  </si>
  <si>
    <t>Flat</t>
  </si>
  <si>
    <t>1M</t>
  </si>
  <si>
    <t>3M</t>
  </si>
  <si>
    <t>6M</t>
  </si>
  <si>
    <t>1D</t>
  </si>
  <si>
    <t>1W</t>
  </si>
  <si>
    <t>2W</t>
  </si>
  <si>
    <t>3W</t>
  </si>
  <si>
    <t>2M</t>
  </si>
  <si>
    <t>4M</t>
  </si>
  <si>
    <t>5M</t>
  </si>
  <si>
    <t>7M</t>
  </si>
  <si>
    <t>8M</t>
  </si>
  <si>
    <t>9M</t>
  </si>
  <si>
    <t>10M</t>
  </si>
  <si>
    <t>11M</t>
  </si>
  <si>
    <t>12M</t>
  </si>
  <si>
    <t>Live</t>
  </si>
  <si>
    <t>Static</t>
  </si>
  <si>
    <t>Effective</t>
  </si>
  <si>
    <t>Change</t>
  </si>
  <si>
    <t>SND</t>
  </si>
  <si>
    <t/>
  </si>
  <si>
    <t>SWD</t>
  </si>
  <si>
    <t>2WD</t>
  </si>
  <si>
    <t>3WD</t>
  </si>
  <si>
    <t>1MD</t>
  </si>
  <si>
    <t>2MD</t>
  </si>
  <si>
    <t>3MD</t>
  </si>
  <si>
    <t>4MD</t>
  </si>
  <si>
    <t>5MD</t>
  </si>
  <si>
    <t>6MD</t>
  </si>
  <si>
    <t>7MD</t>
  </si>
  <si>
    <t>8MD</t>
  </si>
  <si>
    <t>9MD</t>
  </si>
  <si>
    <t>10MD</t>
  </si>
  <si>
    <t>11MD</t>
  </si>
  <si>
    <t>1YD</t>
  </si>
  <si>
    <t>Quote</t>
  </si>
  <si>
    <t>RateHelper</t>
  </si>
  <si>
    <t>Quote Value</t>
  </si>
  <si>
    <t>Include Flag</t>
  </si>
  <si>
    <t>Earliest Date</t>
  </si>
  <si>
    <t>Latest Date</t>
  </si>
  <si>
    <t>Selected</t>
  </si>
  <si>
    <t>Rate</t>
  </si>
  <si>
    <t>Value Date</t>
  </si>
  <si>
    <t>Maturity Date</t>
  </si>
  <si>
    <t>IborIndex</t>
  </si>
  <si>
    <t>MonotonicCubicNaturalSpline</t>
  </si>
  <si>
    <t>PiecewiseYieldCurve</t>
  </si>
  <si>
    <t>Error</t>
  </si>
  <si>
    <t>Triggers</t>
  </si>
  <si>
    <t>Linear</t>
  </si>
  <si>
    <t>Quadratic</t>
  </si>
  <si>
    <t>Instruments</t>
  </si>
  <si>
    <t>quadratic</t>
  </si>
  <si>
    <t>linear</t>
  </si>
  <si>
    <t>flat</t>
  </si>
  <si>
    <t>inverse matrix</t>
  </si>
  <si>
    <t>γ,β,α</t>
  </si>
  <si>
    <t>β,α</t>
  </si>
  <si>
    <t>coef α</t>
  </si>
  <si>
    <t>coef β</t>
  </si>
  <si>
    <t>coef γ</t>
  </si>
  <si>
    <t>tenor</t>
  </si>
  <si>
    <t>start date</t>
  </si>
  <si>
    <t>maturity date</t>
  </si>
  <si>
    <t>Discounting</t>
  </si>
  <si>
    <t>EURON</t>
  </si>
  <si>
    <t>Index</t>
  </si>
  <si>
    <t>selected</t>
  </si>
  <si>
    <t>Contributions</t>
  </si>
  <si>
    <t>Fwd start</t>
  </si>
  <si>
    <t>Freq</t>
  </si>
  <si>
    <t>Business Day Convention</t>
  </si>
  <si>
    <t>Day Count Convention</t>
  </si>
  <si>
    <t>Spread</t>
  </si>
  <si>
    <t>instruments</t>
  </si>
  <si>
    <t>Modified Following</t>
  </si>
  <si>
    <t>Rate Helpers included</t>
  </si>
  <si>
    <t>0D</t>
  </si>
  <si>
    <t>X1S</t>
  </si>
  <si>
    <t>Annual</t>
  </si>
  <si>
    <t>quad</t>
  </si>
  <si>
    <t>LogLinear</t>
  </si>
  <si>
    <t>Additional Settings</t>
  </si>
  <si>
    <t>tau</t>
  </si>
  <si>
    <t>P(d)</t>
  </si>
  <si>
    <t>P(d+x)</t>
  </si>
  <si>
    <t>F ON</t>
  </si>
  <si>
    <t>Delta</t>
  </si>
  <si>
    <t>Daycounter</t>
  </si>
  <si>
    <t>Selection</t>
  </si>
  <si>
    <t>Basis Interp</t>
  </si>
  <si>
    <t>tau 1</t>
  </si>
  <si>
    <t>tau 2</t>
  </si>
  <si>
    <t>Delta(0M;3M)extrap</t>
  </si>
  <si>
    <t>Delta(0M;6M)extrap</t>
  </si>
  <si>
    <t>Delta(0M;1M)extrap</t>
  </si>
  <si>
    <t>Basis</t>
  </si>
  <si>
    <t>Discount Factor</t>
  </si>
  <si>
    <t>Tenor</t>
  </si>
  <si>
    <t>Diff (bps)</t>
  </si>
  <si>
    <t>Settl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</si>
</sst>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7">
    <numFmt numFmtId="164" formatCode="&quot;£&quot;#,##0;[Red]\-&quot;£&quot;#,##0"/>
    <numFmt numFmtId="165" formatCode="#,##0.0;#,##0.0"/>
    <numFmt numFmtId="166" formatCode="_([$€-2]* #,##0.00_);_([$€-2]* \(#,##0.00\);_([$€-2]* &quot;-&quot;??_)"/>
    <numFmt numFmtId="167" formatCode="General_)"/>
    <numFmt numFmtId="168" formatCode="ddd\,\ dd\-mmm\-yyyy\ h:mm:ss"/>
    <numFmt numFmtId="169" formatCode="ddd\,\ d\-mmm\-yyyy"/>
    <numFmt numFmtId="170" formatCode="ddd\,\ d\-mmm\-yyyy\,\ hh:mm:ss"/>
    <numFmt numFmtId="171" formatCode="ddd\,\ dd\-mmm\-yyyy"/>
    <numFmt numFmtId="172" formatCode="0.0000%"/>
    <numFmt numFmtId="173" formatCode="0.0000"/>
    <numFmt numFmtId="174" formatCode="ddd\,\ dd\-mmm\-yyyy\,\ h:mm:ss"/>
    <numFmt numFmtId="175" formatCode="0.000000000"/>
    <numFmt numFmtId="176" formatCode="ddd\,\ d\-mmm\-yy"/>
    <numFmt numFmtId="177" formatCode="0.0000E+00"/>
    <numFmt numFmtId="178" formatCode="0.00000"/>
    <numFmt numFmtId="179" formatCode="0.000000"/>
    <numFmt numFmtId="180" formatCode="0.0000000000"/>
  </numFmts>
  <fonts count="25" x14ac:knownFonts="1">
    <font>
      <sz val="8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b/>
      <sz val="12"/>
      <color indexed="16"/>
      <name val="MS Sans Serif"/>
      <family val="2"/>
    </font>
    <font>
      <sz val="10"/>
      <name val="Helv"/>
    </font>
    <font>
      <sz val="12"/>
      <name val="Helv"/>
    </font>
    <font>
      <sz val="10"/>
      <name val="Arial"/>
      <family val="2"/>
    </font>
    <font>
      <sz val="8"/>
      <name val="Courier New"/>
      <family val="3"/>
    </font>
    <font>
      <sz val="8"/>
      <name val="Arial"/>
      <family val="2"/>
    </font>
    <font>
      <sz val="14"/>
      <name val="Courier New"/>
      <family val="3"/>
    </font>
    <font>
      <sz val="8"/>
      <name val="Microsoft Sans Serif"/>
      <family val="2"/>
    </font>
    <font>
      <sz val="8"/>
      <color indexed="12"/>
      <name val="Courier New"/>
      <family val="3"/>
    </font>
    <font>
      <sz val="8"/>
      <color indexed="10"/>
      <name val="Courier New"/>
      <family val="3"/>
    </font>
    <font>
      <b/>
      <sz val="8"/>
      <name val="Courier New"/>
      <family val="3"/>
    </font>
    <font>
      <sz val="8"/>
      <color indexed="81"/>
      <name val="Tahoma"/>
      <family val="2"/>
    </font>
    <font>
      <b/>
      <sz val="8"/>
      <name val="Arial"/>
      <family val="2"/>
    </font>
    <font>
      <sz val="10"/>
      <name val="Courier New"/>
      <family val="3"/>
    </font>
    <font>
      <sz val="8"/>
      <color rgb="FFFF0000"/>
      <name val="Courier New"/>
      <family val="3"/>
    </font>
    <font>
      <sz val="9"/>
      <name val="Courier New"/>
      <family val="3"/>
    </font>
    <font>
      <sz val="8"/>
      <color theme="1"/>
      <name val="Courier New"/>
      <family val="3"/>
    </font>
    <font>
      <i/>
      <sz val="8"/>
      <name val="Courier New"/>
      <family val="3"/>
    </font>
  </fonts>
  <fills count="13">
    <fill>
      <patternFill patternType="none"/>
    </fill>
    <fill>
      <patternFill patternType="gray125"/>
    </fill>
    <fill>
      <patternFill patternType="gray0625">
        <fgColor indexed="22"/>
        <bgColor indexed="9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gray0625">
        <fgColor indexed="22"/>
        <bgColor theme="8" tint="0.79998168889431442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43">
    <xf numFmtId="0" fontId="0" fillId="0" borderId="0"/>
    <xf numFmtId="166" fontId="6" fillId="0" borderId="0" applyFont="0" applyFill="0" applyBorder="0" applyAlignment="0" applyProtection="0"/>
    <xf numFmtId="38" fontId="8" fillId="0" borderId="0" applyFont="0" applyFill="0" applyBorder="0" applyAlignment="0" applyProtection="0"/>
    <xf numFmtId="40" fontId="8" fillId="0" borderId="0" applyFont="0" applyFill="0" applyBorder="0" applyAlignment="0" applyProtection="0"/>
    <xf numFmtId="167" fontId="9" fillId="0" borderId="0"/>
    <xf numFmtId="165" fontId="7" fillId="2" borderId="0">
      <alignment horizontal="center" vertical="center"/>
    </xf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10" fillId="0" borderId="0"/>
    <xf numFmtId="0" fontId="4" fillId="0" borderId="0"/>
    <xf numFmtId="9" fontId="5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12" fillId="0" borderId="0"/>
    <xf numFmtId="9" fontId="12" fillId="0" borderId="0" applyFont="0" applyFill="0" applyBorder="0" applyAlignment="0" applyProtection="0"/>
    <xf numFmtId="0" fontId="6" fillId="0" borderId="0"/>
    <xf numFmtId="0" fontId="3" fillId="0" borderId="0"/>
    <xf numFmtId="9" fontId="12" fillId="0" borderId="0" applyFont="0" applyFill="0" applyBorder="0" applyAlignment="0" applyProtection="0"/>
    <xf numFmtId="0" fontId="5" fillId="0" borderId="0"/>
    <xf numFmtId="0" fontId="5" fillId="0" borderId="0"/>
    <xf numFmtId="0" fontId="2" fillId="0" borderId="0"/>
    <xf numFmtId="9" fontId="6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0" fontId="6" fillId="0" borderId="0"/>
    <xf numFmtId="166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2" fillId="0" borderId="0"/>
    <xf numFmtId="9" fontId="5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9" fontId="6" fillId="0" borderId="0" applyFont="0" applyFill="0" applyBorder="0" applyAlignment="0" applyProtection="0"/>
    <xf numFmtId="0" fontId="6" fillId="0" borderId="0"/>
    <xf numFmtId="9" fontId="1" fillId="0" borderId="0" applyFont="0" applyFill="0" applyBorder="0" applyAlignment="0" applyProtection="0"/>
    <xf numFmtId="0" fontId="1" fillId="0" borderId="0"/>
  </cellStyleXfs>
  <cellXfs count="347">
    <xf numFmtId="0" fontId="0" fillId="0" borderId="0" xfId="0"/>
    <xf numFmtId="0" fontId="11" fillId="3" borderId="0" xfId="15" applyFont="1" applyFill="1" applyBorder="1"/>
    <xf numFmtId="0" fontId="11" fillId="4" borderId="2" xfId="15" applyFont="1" applyFill="1" applyBorder="1" applyAlignment="1">
      <alignment horizontal="right"/>
    </xf>
    <xf numFmtId="0" fontId="11" fillId="3" borderId="2" xfId="15" applyFont="1" applyFill="1" applyBorder="1" applyAlignment="1">
      <alignment horizontal="center"/>
    </xf>
    <xf numFmtId="168" fontId="11" fillId="3" borderId="2" xfId="15" applyNumberFormat="1" applyFont="1" applyFill="1" applyBorder="1" applyAlignment="1">
      <alignment horizontal="center"/>
    </xf>
    <xf numFmtId="0" fontId="14" fillId="3" borderId="0" xfId="14" applyFont="1" applyFill="1" applyBorder="1"/>
    <xf numFmtId="169" fontId="11" fillId="3" borderId="2" xfId="17" applyNumberFormat="1" applyFont="1" applyFill="1" applyBorder="1" applyAlignment="1">
      <alignment horizontal="center"/>
    </xf>
    <xf numFmtId="0" fontId="14" fillId="4" borderId="2" xfId="14" applyNumberFormat="1" applyFont="1" applyFill="1" applyBorder="1"/>
    <xf numFmtId="171" fontId="11" fillId="3" borderId="3" xfId="17" applyNumberFormat="1" applyFont="1" applyFill="1" applyBorder="1" applyAlignment="1">
      <alignment horizontal="center"/>
    </xf>
    <xf numFmtId="169" fontId="11" fillId="3" borderId="3" xfId="17" applyNumberFormat="1" applyFont="1" applyFill="1" applyBorder="1" applyAlignment="1">
      <alignment horizontal="center"/>
    </xf>
    <xf numFmtId="0" fontId="11" fillId="3" borderId="0" xfId="0" applyFont="1" applyFill="1" applyBorder="1"/>
    <xf numFmtId="0" fontId="11" fillId="3" borderId="16" xfId="14" applyFont="1" applyFill="1" applyBorder="1"/>
    <xf numFmtId="0" fontId="11" fillId="3" borderId="16" xfId="19" applyFont="1" applyFill="1" applyBorder="1"/>
    <xf numFmtId="0" fontId="11" fillId="3" borderId="16" xfId="19" applyFont="1" applyFill="1" applyBorder="1" applyAlignment="1">
      <alignment horizontal="center"/>
    </xf>
    <xf numFmtId="0" fontId="11" fillId="3" borderId="0" xfId="19" applyFont="1" applyFill="1" applyBorder="1" applyAlignment="1">
      <alignment horizontal="center"/>
    </xf>
    <xf numFmtId="0" fontId="11" fillId="3" borderId="0" xfId="19" quotePrefix="1" applyFont="1" applyFill="1" applyBorder="1" applyAlignment="1">
      <alignment horizontal="center"/>
    </xf>
    <xf numFmtId="0" fontId="11" fillId="3" borderId="0" xfId="0" applyFont="1" applyFill="1" applyBorder="1" applyAlignment="1">
      <alignment horizontal="center"/>
    </xf>
    <xf numFmtId="0" fontId="11" fillId="3" borderId="0" xfId="0" quotePrefix="1" applyFont="1" applyFill="1" applyBorder="1" applyAlignment="1">
      <alignment horizontal="center"/>
    </xf>
    <xf numFmtId="1" fontId="11" fillId="3" borderId="2" xfId="15" applyNumberFormat="1" applyFont="1" applyFill="1" applyBorder="1" applyAlignment="1">
      <alignment horizontal="center"/>
    </xf>
    <xf numFmtId="0" fontId="11" fillId="4" borderId="2" xfId="15" applyFont="1" applyFill="1" applyBorder="1" applyAlignment="1">
      <alignment horizontal="right" vertical="center"/>
    </xf>
    <xf numFmtId="169" fontId="11" fillId="3" borderId="9" xfId="0" applyNumberFormat="1" applyFont="1" applyFill="1" applyBorder="1" applyAlignment="1">
      <alignment horizontal="right"/>
    </xf>
    <xf numFmtId="169" fontId="11" fillId="3" borderId="11" xfId="0" applyNumberFormat="1" applyFont="1" applyFill="1" applyBorder="1" applyAlignment="1">
      <alignment horizontal="right"/>
    </xf>
    <xf numFmtId="0" fontId="17" fillId="4" borderId="9" xfId="0" applyFont="1" applyFill="1" applyBorder="1" applyAlignment="1">
      <alignment horizontal="right"/>
    </xf>
    <xf numFmtId="0" fontId="17" fillId="4" borderId="11" xfId="0" applyFont="1" applyFill="1" applyBorder="1" applyAlignment="1">
      <alignment horizontal="right"/>
    </xf>
    <xf numFmtId="0" fontId="15" fillId="3" borderId="0" xfId="15" applyFont="1" applyFill="1" applyBorder="1" applyAlignment="1">
      <alignment horizontal="right" vertical="center"/>
    </xf>
    <xf numFmtId="174" fontId="16" fillId="3" borderId="0" xfId="15" applyNumberFormat="1" applyFont="1" applyFill="1" applyBorder="1" applyAlignment="1">
      <alignment horizontal="right" vertical="center"/>
    </xf>
    <xf numFmtId="0" fontId="16" fillId="3" borderId="0" xfId="15" quotePrefix="1" applyFont="1" applyFill="1" applyBorder="1" applyAlignment="1">
      <alignment horizontal="center" vertical="center"/>
    </xf>
    <xf numFmtId="171" fontId="11" fillId="3" borderId="2" xfId="15" applyNumberFormat="1" applyFont="1" applyFill="1" applyBorder="1" applyAlignment="1">
      <alignment horizontal="center"/>
    </xf>
    <xf numFmtId="1" fontId="11" fillId="3" borderId="2" xfId="17" applyNumberFormat="1" applyFont="1" applyFill="1" applyBorder="1" applyAlignment="1">
      <alignment horizontal="center"/>
    </xf>
    <xf numFmtId="1" fontId="11" fillId="3" borderId="3" xfId="17" applyNumberFormat="1" applyFont="1" applyFill="1" applyBorder="1" applyAlignment="1">
      <alignment horizontal="center"/>
    </xf>
    <xf numFmtId="0" fontId="11" fillId="5" borderId="4" xfId="14" applyNumberFormat="1" applyFont="1" applyFill="1" applyBorder="1" applyAlignment="1">
      <alignment horizontal="center"/>
    </xf>
    <xf numFmtId="0" fontId="11" fillId="5" borderId="4" xfId="34" applyNumberFormat="1" applyFont="1" applyFill="1" applyBorder="1" applyAlignment="1">
      <alignment horizontal="center"/>
    </xf>
    <xf numFmtId="0" fontId="11" fillId="5" borderId="4" xfId="31" applyNumberFormat="1" applyFont="1" applyFill="1" applyBorder="1" applyAlignment="1">
      <alignment horizontal="center"/>
    </xf>
    <xf numFmtId="0" fontId="11" fillId="5" borderId="4" xfId="14" applyFont="1" applyFill="1" applyBorder="1" applyAlignment="1">
      <alignment horizontal="center"/>
    </xf>
    <xf numFmtId="172" fontId="11" fillId="5" borderId="4" xfId="14" applyNumberFormat="1" applyFont="1" applyFill="1" applyBorder="1" applyAlignment="1">
      <alignment horizontal="left"/>
    </xf>
    <xf numFmtId="0" fontId="11" fillId="5" borderId="4" xfId="14" applyNumberFormat="1" applyFont="1" applyFill="1" applyBorder="1" applyAlignment="1">
      <alignment horizontal="left"/>
    </xf>
    <xf numFmtId="0" fontId="11" fillId="5" borderId="4" xfId="14" applyNumberFormat="1" applyFont="1" applyFill="1" applyBorder="1" applyAlignment="1"/>
    <xf numFmtId="0" fontId="11" fillId="5" borderId="4" xfId="14" applyFont="1" applyFill="1" applyBorder="1"/>
    <xf numFmtId="0" fontId="11" fillId="5" borderId="11" xfId="14" applyNumberFormat="1" applyFont="1" applyFill="1" applyBorder="1" applyAlignment="1">
      <alignment horizontal="center"/>
    </xf>
    <xf numFmtId="0" fontId="11" fillId="5" borderId="11" xfId="34" applyNumberFormat="1" applyFont="1" applyFill="1" applyBorder="1" applyAlignment="1">
      <alignment horizontal="center"/>
    </xf>
    <xf numFmtId="0" fontId="11" fillId="5" borderId="11" xfId="31" applyNumberFormat="1" applyFont="1" applyFill="1" applyBorder="1" applyAlignment="1">
      <alignment horizontal="center"/>
    </xf>
    <xf numFmtId="0" fontId="11" fillId="5" borderId="11" xfId="14" applyFont="1" applyFill="1" applyBorder="1" applyAlignment="1">
      <alignment horizontal="center"/>
    </xf>
    <xf numFmtId="172" fontId="11" fillId="5" borderId="11" xfId="14" applyNumberFormat="1" applyFont="1" applyFill="1" applyBorder="1" applyAlignment="1">
      <alignment horizontal="left"/>
    </xf>
    <xf numFmtId="0" fontId="11" fillId="5" borderId="11" xfId="14" applyFont="1" applyFill="1" applyBorder="1"/>
    <xf numFmtId="0" fontId="11" fillId="0" borderId="9" xfId="14" applyFont="1" applyBorder="1"/>
    <xf numFmtId="0" fontId="11" fillId="0" borderId="4" xfId="14" applyFont="1" applyBorder="1"/>
    <xf numFmtId="0" fontId="11" fillId="0" borderId="11" xfId="14" applyFont="1" applyBorder="1"/>
    <xf numFmtId="0" fontId="11" fillId="6" borderId="2" xfId="11" applyNumberFormat="1" applyFont="1" applyFill="1" applyBorder="1" applyAlignment="1">
      <alignment horizontal="center"/>
    </xf>
    <xf numFmtId="0" fontId="11" fillId="5" borderId="11" xfId="14" applyNumberFormat="1" applyFont="1" applyFill="1" applyBorder="1" applyAlignment="1">
      <alignment horizontal="left"/>
    </xf>
    <xf numFmtId="0" fontId="11" fillId="5" borderId="11" xfId="14" applyNumberFormat="1" applyFont="1" applyFill="1" applyBorder="1" applyAlignment="1"/>
    <xf numFmtId="0" fontId="11" fillId="0" borderId="15" xfId="14" applyFont="1" applyBorder="1"/>
    <xf numFmtId="0" fontId="11" fillId="0" borderId="9" xfId="14" applyFont="1" applyBorder="1" applyAlignment="1">
      <alignment horizontal="left"/>
    </xf>
    <xf numFmtId="0" fontId="11" fillId="0" borderId="14" xfId="14" applyFont="1" applyBorder="1"/>
    <xf numFmtId="0" fontId="11" fillId="0" borderId="15" xfId="31" applyFont="1" applyBorder="1"/>
    <xf numFmtId="0" fontId="11" fillId="0" borderId="10" xfId="14" applyFont="1" applyBorder="1"/>
    <xf numFmtId="0" fontId="11" fillId="5" borderId="9" xfId="14" applyNumberFormat="1" applyFont="1" applyFill="1" applyBorder="1" applyAlignment="1">
      <alignment horizontal="center"/>
    </xf>
    <xf numFmtId="0" fontId="11" fillId="5" borderId="9" xfId="34" applyNumberFormat="1" applyFont="1" applyFill="1" applyBorder="1" applyAlignment="1">
      <alignment horizontal="center"/>
    </xf>
    <xf numFmtId="0" fontId="11" fillId="5" borderId="9" xfId="31" applyNumberFormat="1" applyFont="1" applyFill="1" applyBorder="1" applyAlignment="1">
      <alignment horizontal="center"/>
    </xf>
    <xf numFmtId="0" fontId="11" fillId="5" borderId="9" xfId="14" applyFont="1" applyFill="1" applyBorder="1" applyAlignment="1">
      <alignment horizontal="center"/>
    </xf>
    <xf numFmtId="172" fontId="11" fillId="5" borderId="9" xfId="14" applyNumberFormat="1" applyFont="1" applyFill="1" applyBorder="1" applyAlignment="1">
      <alignment horizontal="left"/>
    </xf>
    <xf numFmtId="0" fontId="11" fillId="5" borderId="9" xfId="14" applyNumberFormat="1" applyFont="1" applyFill="1" applyBorder="1" applyAlignment="1">
      <alignment horizontal="left"/>
    </xf>
    <xf numFmtId="0" fontId="11" fillId="5" borderId="9" xfId="14" applyNumberFormat="1" applyFont="1" applyFill="1" applyBorder="1" applyAlignment="1"/>
    <xf numFmtId="0" fontId="11" fillId="5" borderId="9" xfId="14" applyFont="1" applyFill="1" applyBorder="1"/>
    <xf numFmtId="175" fontId="11" fillId="3" borderId="9" xfId="0" applyNumberFormat="1" applyFont="1" applyFill="1" applyBorder="1" applyAlignment="1">
      <alignment horizontal="center"/>
    </xf>
    <xf numFmtId="175" fontId="11" fillId="3" borderId="11" xfId="0" applyNumberFormat="1" applyFont="1" applyFill="1" applyBorder="1" applyAlignment="1">
      <alignment horizontal="center"/>
    </xf>
    <xf numFmtId="0" fontId="11" fillId="0" borderId="0" xfId="14" applyFont="1" applyBorder="1"/>
    <xf numFmtId="0" fontId="11" fillId="7" borderId="4" xfId="0" applyFont="1" applyFill="1" applyBorder="1" applyAlignment="1">
      <alignment horizontal="center"/>
    </xf>
    <xf numFmtId="0" fontId="11" fillId="3" borderId="15" xfId="0" quotePrefix="1" applyFont="1" applyFill="1" applyBorder="1" applyAlignment="1">
      <alignment horizontal="center"/>
    </xf>
    <xf numFmtId="0" fontId="11" fillId="3" borderId="15" xfId="0" applyFont="1" applyFill="1" applyBorder="1" applyAlignment="1">
      <alignment horizontal="center"/>
    </xf>
    <xf numFmtId="0" fontId="11" fillId="5" borderId="0" xfId="15" applyFont="1" applyFill="1" applyBorder="1" applyAlignment="1">
      <alignment horizontal="right" vertical="center"/>
    </xf>
    <xf numFmtId="169" fontId="11" fillId="5" borderId="0" xfId="17" applyNumberFormat="1" applyFont="1" applyFill="1" applyBorder="1" applyAlignment="1">
      <alignment horizontal="center"/>
    </xf>
    <xf numFmtId="0" fontId="11" fillId="7" borderId="11" xfId="0" applyFont="1" applyFill="1" applyBorder="1" applyAlignment="1">
      <alignment horizontal="center"/>
    </xf>
    <xf numFmtId="0" fontId="11" fillId="8" borderId="0" xfId="15" applyFont="1" applyFill="1"/>
    <xf numFmtId="0" fontId="11" fillId="8" borderId="0" xfId="16" applyFont="1" applyFill="1"/>
    <xf numFmtId="0" fontId="11" fillId="8" borderId="0" xfId="15" applyFont="1" applyFill="1" applyBorder="1"/>
    <xf numFmtId="170" fontId="14" fillId="10" borderId="3" xfId="14" applyNumberFormat="1" applyFont="1" applyFill="1" applyBorder="1" applyAlignment="1" applyProtection="1">
      <alignment horizontal="center"/>
    </xf>
    <xf numFmtId="170" fontId="14" fillId="10" borderId="3" xfId="14" quotePrefix="1" applyNumberFormat="1" applyFont="1" applyFill="1" applyBorder="1" applyAlignment="1" applyProtection="1">
      <alignment horizontal="left"/>
    </xf>
    <xf numFmtId="170" fontId="14" fillId="10" borderId="3" xfId="14" quotePrefix="1" applyNumberFormat="1" applyFont="1" applyFill="1" applyBorder="1" applyAlignment="1" applyProtection="1">
      <alignment horizontal="center"/>
    </xf>
    <xf numFmtId="172" fontId="14" fillId="10" borderId="3" xfId="14" quotePrefix="1" applyNumberFormat="1" applyFont="1" applyFill="1" applyBorder="1" applyAlignment="1" applyProtection="1">
      <alignment horizontal="center"/>
    </xf>
    <xf numFmtId="173" fontId="14" fillId="10" borderId="3" xfId="14" quotePrefix="1" applyNumberFormat="1" applyFont="1" applyFill="1" applyBorder="1" applyAlignment="1" applyProtection="1">
      <alignment horizontal="center"/>
    </xf>
    <xf numFmtId="176" fontId="11" fillId="10" borderId="10" xfId="0" quotePrefix="1" applyNumberFormat="1" applyFont="1" applyFill="1" applyBorder="1" applyAlignment="1">
      <alignment horizontal="center"/>
    </xf>
    <xf numFmtId="1" fontId="16" fillId="10" borderId="8" xfId="0" applyNumberFormat="1" applyFont="1" applyFill="1" applyBorder="1" applyAlignment="1">
      <alignment horizontal="left"/>
    </xf>
    <xf numFmtId="0" fontId="11" fillId="8" borderId="0" xfId="0" applyFont="1" applyFill="1"/>
    <xf numFmtId="0" fontId="11" fillId="8" borderId="0" xfId="0" applyNumberFormat="1" applyFont="1" applyFill="1"/>
    <xf numFmtId="0" fontId="11" fillId="8" borderId="0" xfId="0" applyFont="1" applyFill="1" applyBorder="1"/>
    <xf numFmtId="0" fontId="11" fillId="8" borderId="0" xfId="0" applyFont="1" applyFill="1" applyBorder="1" applyAlignment="1"/>
    <xf numFmtId="171" fontId="11" fillId="8" borderId="0" xfId="0" applyNumberFormat="1" applyFont="1" applyFill="1" applyBorder="1" applyAlignment="1"/>
    <xf numFmtId="172" fontId="11" fillId="8" borderId="0" xfId="0" applyNumberFormat="1" applyFont="1" applyFill="1" applyBorder="1" applyAlignment="1"/>
    <xf numFmtId="173" fontId="11" fillId="8" borderId="0" xfId="0" applyNumberFormat="1" applyFont="1" applyFill="1" applyBorder="1"/>
    <xf numFmtId="172" fontId="11" fillId="8" borderId="0" xfId="17" applyNumberFormat="1" applyFont="1" applyFill="1" applyBorder="1"/>
    <xf numFmtId="0" fontId="20" fillId="8" borderId="0" xfId="0" applyFont="1" applyFill="1" applyAlignment="1">
      <alignment horizontal="center" vertical="center"/>
    </xf>
    <xf numFmtId="0" fontId="11" fillId="8" borderId="0" xfId="0" applyFont="1" applyFill="1" applyAlignment="1">
      <alignment horizontal="center"/>
    </xf>
    <xf numFmtId="0" fontId="11" fillId="8" borderId="0" xfId="0" applyFont="1" applyFill="1" applyAlignment="1"/>
    <xf numFmtId="2" fontId="11" fillId="8" borderId="0" xfId="0" applyNumberFormat="1" applyFont="1" applyFill="1"/>
    <xf numFmtId="2" fontId="11" fillId="8" borderId="6" xfId="0" applyNumberFormat="1" applyFont="1" applyFill="1" applyBorder="1" applyAlignment="1">
      <alignment horizontal="center" vertical="center"/>
    </xf>
    <xf numFmtId="2" fontId="11" fillId="8" borderId="5" xfId="0" applyNumberFormat="1" applyFont="1" applyFill="1" applyBorder="1" applyAlignment="1">
      <alignment horizontal="center" vertical="center"/>
    </xf>
    <xf numFmtId="172" fontId="11" fillId="8" borderId="4" xfId="0" applyNumberFormat="1" applyFont="1" applyFill="1" applyBorder="1" applyAlignment="1">
      <alignment vertical="center"/>
    </xf>
    <xf numFmtId="172" fontId="11" fillId="8" borderId="4" xfId="0" applyNumberFormat="1" applyFont="1" applyFill="1" applyBorder="1" applyAlignment="1"/>
    <xf numFmtId="0" fontId="11" fillId="8" borderId="0" xfId="0" applyFont="1" applyFill="1" applyAlignment="1">
      <alignment vertical="center"/>
    </xf>
    <xf numFmtId="0" fontId="22" fillId="8" borderId="0" xfId="0" applyFont="1" applyFill="1" applyAlignment="1">
      <alignment horizontal="center" vertical="center"/>
    </xf>
    <xf numFmtId="2" fontId="11" fillId="8" borderId="0" xfId="0" applyNumberFormat="1" applyFont="1" applyFill="1" applyBorder="1" applyAlignment="1">
      <alignment horizontal="center" vertical="center"/>
    </xf>
    <xf numFmtId="2" fontId="11" fillId="8" borderId="0" xfId="0" applyNumberFormat="1" applyFont="1" applyFill="1" applyBorder="1"/>
    <xf numFmtId="2" fontId="11" fillId="8" borderId="0" xfId="0" applyNumberFormat="1" applyFont="1" applyFill="1" applyBorder="1" applyAlignment="1"/>
    <xf numFmtId="0" fontId="11" fillId="8" borderId="0" xfId="0" applyFont="1" applyFill="1" applyBorder="1" applyAlignment="1">
      <alignment horizontal="center"/>
    </xf>
    <xf numFmtId="0" fontId="11" fillId="8" borderId="0" xfId="0" applyFont="1" applyFill="1" applyAlignment="1">
      <alignment horizontal="center" vertical="center"/>
    </xf>
    <xf numFmtId="2" fontId="11" fillId="8" borderId="4" xfId="0" applyNumberFormat="1" applyFont="1" applyFill="1" applyBorder="1" applyAlignment="1">
      <alignment horizontal="center" vertical="center"/>
    </xf>
    <xf numFmtId="177" fontId="11" fillId="8" borderId="0" xfId="0" applyNumberFormat="1" applyFont="1" applyFill="1"/>
    <xf numFmtId="172" fontId="11" fillId="8" borderId="0" xfId="0" applyNumberFormat="1" applyFont="1" applyFill="1" applyBorder="1"/>
    <xf numFmtId="172" fontId="11" fillId="8" borderId="0" xfId="0" applyNumberFormat="1" applyFont="1" applyFill="1"/>
    <xf numFmtId="0" fontId="11" fillId="9" borderId="2" xfId="0" applyFont="1" applyFill="1" applyBorder="1" applyAlignment="1">
      <alignment horizontal="center" vertical="center" wrapText="1"/>
    </xf>
    <xf numFmtId="0" fontId="11" fillId="9" borderId="12" xfId="0" applyFont="1" applyFill="1" applyBorder="1" applyAlignment="1">
      <alignment horizontal="center" vertical="center" wrapText="1"/>
    </xf>
    <xf numFmtId="0" fontId="17" fillId="7" borderId="9" xfId="0" applyFont="1" applyFill="1" applyBorder="1" applyAlignment="1">
      <alignment horizontal="centerContinuous" vertical="center" wrapText="1"/>
    </xf>
    <xf numFmtId="0" fontId="17" fillId="7" borderId="2" xfId="0" applyFont="1" applyFill="1" applyBorder="1" applyAlignment="1">
      <alignment horizontal="center" vertical="center" wrapText="1"/>
    </xf>
    <xf numFmtId="0" fontId="17" fillId="7" borderId="2" xfId="0" applyFont="1" applyFill="1" applyBorder="1" applyAlignment="1">
      <alignment horizontal="centerContinuous" vertical="center" wrapText="1"/>
    </xf>
    <xf numFmtId="0" fontId="11" fillId="11" borderId="2" xfId="0" applyFont="1" applyFill="1" applyBorder="1" applyAlignment="1"/>
    <xf numFmtId="171" fontId="11" fillId="11" borderId="2" xfId="0" applyNumberFormat="1" applyFont="1" applyFill="1" applyBorder="1" applyAlignment="1"/>
    <xf numFmtId="179" fontId="21" fillId="11" borderId="2" xfId="0" applyNumberFormat="1" applyFont="1" applyFill="1" applyBorder="1" applyAlignment="1"/>
    <xf numFmtId="173" fontId="11" fillId="11" borderId="2" xfId="0" applyNumberFormat="1" applyFont="1" applyFill="1" applyBorder="1"/>
    <xf numFmtId="172" fontId="11" fillId="11" borderId="2" xfId="17" applyNumberFormat="1" applyFont="1" applyFill="1" applyBorder="1"/>
    <xf numFmtId="0" fontId="11" fillId="11" borderId="4" xfId="0" applyFont="1" applyFill="1" applyBorder="1" applyAlignment="1"/>
    <xf numFmtId="171" fontId="11" fillId="11" borderId="4" xfId="0" applyNumberFormat="1" applyFont="1" applyFill="1" applyBorder="1" applyAlignment="1"/>
    <xf numFmtId="179" fontId="11" fillId="11" borderId="4" xfId="0" applyNumberFormat="1" applyFont="1" applyFill="1" applyBorder="1" applyAlignment="1"/>
    <xf numFmtId="173" fontId="11" fillId="11" borderId="4" xfId="0" applyNumberFormat="1" applyFont="1" applyFill="1" applyBorder="1"/>
    <xf numFmtId="172" fontId="11" fillId="11" borderId="4" xfId="17" applyNumberFormat="1" applyFont="1" applyFill="1" applyBorder="1"/>
    <xf numFmtId="0" fontId="11" fillId="11" borderId="11" xfId="0" applyFont="1" applyFill="1" applyBorder="1" applyAlignment="1"/>
    <xf numFmtId="171" fontId="11" fillId="11" borderId="11" xfId="0" applyNumberFormat="1" applyFont="1" applyFill="1" applyBorder="1" applyAlignment="1"/>
    <xf numFmtId="179" fontId="11" fillId="11" borderId="11" xfId="0" applyNumberFormat="1" applyFont="1" applyFill="1" applyBorder="1" applyAlignment="1"/>
    <xf numFmtId="173" fontId="11" fillId="11" borderId="11" xfId="0" applyNumberFormat="1" applyFont="1" applyFill="1" applyBorder="1"/>
    <xf numFmtId="172" fontId="11" fillId="11" borderId="11" xfId="17" applyNumberFormat="1" applyFont="1" applyFill="1" applyBorder="1"/>
    <xf numFmtId="0" fontId="11" fillId="11" borderId="9" xfId="0" applyFont="1" applyFill="1" applyBorder="1" applyAlignment="1">
      <alignment horizontal="center" vertical="center"/>
    </xf>
    <xf numFmtId="171" fontId="11" fillId="11" borderId="9" xfId="0" applyNumberFormat="1" applyFont="1" applyFill="1" applyBorder="1" applyAlignment="1"/>
    <xf numFmtId="171" fontId="11" fillId="11" borderId="9" xfId="0" applyNumberFormat="1" applyFont="1" applyFill="1" applyBorder="1"/>
    <xf numFmtId="173" fontId="11" fillId="11" borderId="9" xfId="0" applyNumberFormat="1" applyFont="1" applyFill="1" applyBorder="1"/>
    <xf numFmtId="175" fontId="11" fillId="11" borderId="9" xfId="0" applyNumberFormat="1" applyFont="1" applyFill="1" applyBorder="1"/>
    <xf numFmtId="172" fontId="11" fillId="11" borderId="4" xfId="0" applyNumberFormat="1" applyFont="1" applyFill="1" applyBorder="1"/>
    <xf numFmtId="0" fontId="11" fillId="11" borderId="4" xfId="0" applyFont="1" applyFill="1" applyBorder="1" applyAlignment="1">
      <alignment horizontal="center" vertical="center"/>
    </xf>
    <xf numFmtId="171" fontId="11" fillId="11" borderId="4" xfId="0" applyNumberFormat="1" applyFont="1" applyFill="1" applyBorder="1"/>
    <xf numFmtId="175" fontId="11" fillId="11" borderId="4" xfId="0" applyNumberFormat="1" applyFont="1" applyFill="1" applyBorder="1"/>
    <xf numFmtId="175" fontId="11" fillId="11" borderId="4" xfId="17" applyNumberFormat="1" applyFont="1" applyFill="1" applyBorder="1"/>
    <xf numFmtId="0" fontId="11" fillId="11" borderId="11" xfId="0" applyFont="1" applyFill="1" applyBorder="1" applyAlignment="1">
      <alignment horizontal="center" vertical="center"/>
    </xf>
    <xf numFmtId="171" fontId="11" fillId="11" borderId="11" xfId="0" applyNumberFormat="1" applyFont="1" applyFill="1" applyBorder="1"/>
    <xf numFmtId="175" fontId="11" fillId="11" borderId="11" xfId="0" applyNumberFormat="1" applyFont="1" applyFill="1" applyBorder="1"/>
    <xf numFmtId="175" fontId="11" fillId="11" borderId="11" xfId="17" applyNumberFormat="1" applyFont="1" applyFill="1" applyBorder="1"/>
    <xf numFmtId="172" fontId="11" fillId="11" borderId="11" xfId="0" applyNumberFormat="1" applyFont="1" applyFill="1" applyBorder="1"/>
    <xf numFmtId="171" fontId="11" fillId="11" borderId="2" xfId="0" applyNumberFormat="1" applyFont="1" applyFill="1" applyBorder="1" applyAlignment="1">
      <alignment horizontal="center" vertical="center"/>
    </xf>
    <xf numFmtId="171" fontId="11" fillId="11" borderId="2" xfId="0" applyNumberFormat="1" applyFont="1" applyFill="1" applyBorder="1" applyAlignment="1">
      <alignment vertical="center"/>
    </xf>
    <xf numFmtId="172" fontId="11" fillId="11" borderId="2" xfId="0" applyNumberFormat="1" applyFont="1" applyFill="1" applyBorder="1" applyAlignment="1">
      <alignment horizontal="center" vertical="center"/>
    </xf>
    <xf numFmtId="172" fontId="11" fillId="11" borderId="9" xfId="0" applyNumberFormat="1" applyFont="1" applyFill="1" applyBorder="1"/>
    <xf numFmtId="0" fontId="11" fillId="9" borderId="15" xfId="0" applyFont="1" applyFill="1" applyBorder="1"/>
    <xf numFmtId="175" fontId="11" fillId="11" borderId="2" xfId="0" applyNumberFormat="1" applyFont="1" applyFill="1" applyBorder="1" applyAlignment="1"/>
    <xf numFmtId="173" fontId="11" fillId="11" borderId="2" xfId="0" applyNumberFormat="1" applyFont="1" applyFill="1" applyBorder="1" applyAlignment="1"/>
    <xf numFmtId="172" fontId="11" fillId="11" borderId="2" xfId="0" applyNumberFormat="1" applyFont="1" applyFill="1" applyBorder="1" applyAlignment="1"/>
    <xf numFmtId="175" fontId="11" fillId="11" borderId="4" xfId="0" applyNumberFormat="1" applyFont="1" applyFill="1" applyBorder="1" applyAlignment="1"/>
    <xf numFmtId="173" fontId="11" fillId="11" borderId="4" xfId="0" applyNumberFormat="1" applyFont="1" applyFill="1" applyBorder="1" applyAlignment="1"/>
    <xf numFmtId="172" fontId="11" fillId="11" borderId="4" xfId="0" applyNumberFormat="1" applyFont="1" applyFill="1" applyBorder="1" applyAlignment="1"/>
    <xf numFmtId="175" fontId="11" fillId="11" borderId="11" xfId="0" applyNumberFormat="1" applyFont="1" applyFill="1" applyBorder="1" applyAlignment="1"/>
    <xf numFmtId="173" fontId="11" fillId="11" borderId="11" xfId="0" applyNumberFormat="1" applyFont="1" applyFill="1" applyBorder="1" applyAlignment="1"/>
    <xf numFmtId="172" fontId="11" fillId="11" borderId="11" xfId="0" applyNumberFormat="1" applyFont="1" applyFill="1" applyBorder="1" applyAlignment="1"/>
    <xf numFmtId="0" fontId="11" fillId="11" borderId="0" xfId="0" applyFont="1" applyFill="1" applyBorder="1"/>
    <xf numFmtId="175" fontId="11" fillId="11" borderId="14" xfId="0" applyNumberFormat="1" applyFont="1" applyFill="1" applyBorder="1"/>
    <xf numFmtId="172" fontId="11" fillId="11" borderId="6" xfId="0" applyNumberFormat="1" applyFont="1" applyFill="1" applyBorder="1"/>
    <xf numFmtId="175" fontId="11" fillId="11" borderId="6" xfId="0" applyNumberFormat="1" applyFont="1" applyFill="1" applyBorder="1"/>
    <xf numFmtId="0" fontId="11" fillId="11" borderId="24" xfId="0" applyFont="1" applyFill="1" applyBorder="1"/>
    <xf numFmtId="175" fontId="11" fillId="11" borderId="7" xfId="0" applyNumberFormat="1" applyFont="1" applyFill="1" applyBorder="1"/>
    <xf numFmtId="172" fontId="11" fillId="11" borderId="7" xfId="0" applyNumberFormat="1" applyFont="1" applyFill="1" applyBorder="1"/>
    <xf numFmtId="0" fontId="17" fillId="7" borderId="14" xfId="0" applyFont="1" applyFill="1" applyBorder="1" applyAlignment="1">
      <alignment horizontal="centerContinuous" vertical="center" wrapText="1"/>
    </xf>
    <xf numFmtId="0" fontId="17" fillId="7" borderId="15" xfId="0" applyFont="1" applyFill="1" applyBorder="1" applyAlignment="1">
      <alignment horizontal="centerContinuous" vertical="center" wrapText="1"/>
    </xf>
    <xf numFmtId="0" fontId="17" fillId="7" borderId="10" xfId="0" applyFont="1" applyFill="1" applyBorder="1" applyAlignment="1">
      <alignment horizontal="centerContinuous" vertical="center" wrapText="1"/>
    </xf>
    <xf numFmtId="0" fontId="11" fillId="8" borderId="0" xfId="0" applyNumberFormat="1" applyFont="1" applyFill="1" applyBorder="1" applyAlignment="1"/>
    <xf numFmtId="178" fontId="11" fillId="8" borderId="4" xfId="0" applyNumberFormat="1" applyFont="1" applyFill="1" applyBorder="1" applyAlignment="1"/>
    <xf numFmtId="172" fontId="11" fillId="11" borderId="14" xfId="17" applyNumberFormat="1" applyFont="1" applyFill="1" applyBorder="1"/>
    <xf numFmtId="172" fontId="11" fillId="11" borderId="6" xfId="17" applyNumberFormat="1" applyFont="1" applyFill="1" applyBorder="1"/>
    <xf numFmtId="172" fontId="11" fillId="11" borderId="7" xfId="17" applyNumberFormat="1" applyFont="1" applyFill="1" applyBorder="1"/>
    <xf numFmtId="0" fontId="11" fillId="9" borderId="12" xfId="14" applyFont="1" applyFill="1" applyBorder="1"/>
    <xf numFmtId="0" fontId="11" fillId="9" borderId="3" xfId="14" applyFont="1" applyFill="1" applyBorder="1"/>
    <xf numFmtId="0" fontId="24" fillId="9" borderId="2" xfId="14" applyFont="1" applyFill="1" applyBorder="1" applyAlignment="1">
      <alignment horizontal="left"/>
    </xf>
    <xf numFmtId="0" fontId="24" fillId="9" borderId="2" xfId="14" applyFont="1" applyFill="1" applyBorder="1" applyAlignment="1">
      <alignment horizontal="center" vertical="center"/>
    </xf>
    <xf numFmtId="0" fontId="11" fillId="9" borderId="2" xfId="14" applyFont="1" applyFill="1" applyBorder="1" applyAlignment="1">
      <alignment horizontal="left"/>
    </xf>
    <xf numFmtId="0" fontId="12" fillId="3" borderId="4" xfId="14" applyFont="1" applyFill="1" applyBorder="1" applyAlignment="1">
      <alignment horizontal="center"/>
    </xf>
    <xf numFmtId="0" fontId="12" fillId="3" borderId="4" xfId="14" applyFont="1" applyFill="1" applyBorder="1"/>
    <xf numFmtId="0" fontId="5" fillId="3" borderId="4" xfId="14" applyFont="1" applyFill="1" applyBorder="1"/>
    <xf numFmtId="0" fontId="12" fillId="3" borderId="11" xfId="14" applyFont="1" applyFill="1" applyBorder="1" applyAlignment="1">
      <alignment horizontal="center"/>
    </xf>
    <xf numFmtId="0" fontId="11" fillId="9" borderId="11" xfId="14" applyFont="1" applyFill="1" applyBorder="1" applyAlignment="1">
      <alignment horizontal="left"/>
    </xf>
    <xf numFmtId="172" fontId="17" fillId="9" borderId="12" xfId="20" applyNumberFormat="1" applyFont="1" applyFill="1" applyBorder="1" applyAlignment="1">
      <alignment horizontal="center" vertical="center" wrapText="1"/>
    </xf>
    <xf numFmtId="173" fontId="17" fillId="9" borderId="3" xfId="20" applyNumberFormat="1" applyFont="1" applyFill="1" applyBorder="1" applyAlignment="1">
      <alignment horizontal="center" vertical="center" wrapText="1"/>
    </xf>
    <xf numFmtId="172" fontId="17" fillId="9" borderId="2" xfId="20" applyNumberFormat="1" applyFont="1" applyFill="1" applyBorder="1" applyAlignment="1">
      <alignment horizontal="center" vertical="center" wrapText="1"/>
    </xf>
    <xf numFmtId="172" fontId="17" fillId="9" borderId="3" xfId="20" applyNumberFormat="1" applyFont="1" applyFill="1" applyBorder="1" applyAlignment="1">
      <alignment horizontal="center" vertical="center" wrapText="1"/>
    </xf>
    <xf numFmtId="0" fontId="11" fillId="3" borderId="19" xfId="14" applyFont="1" applyFill="1" applyBorder="1"/>
    <xf numFmtId="0" fontId="11" fillId="3" borderId="18" xfId="18" applyFont="1" applyFill="1" applyBorder="1"/>
    <xf numFmtId="0" fontId="11" fillId="0" borderId="5" xfId="19" applyFont="1" applyFill="1" applyBorder="1" applyAlignment="1">
      <alignment horizontal="center"/>
    </xf>
    <xf numFmtId="0" fontId="11" fillId="9" borderId="7" xfId="14" applyFont="1" applyFill="1" applyBorder="1" applyAlignment="1">
      <alignment horizontal="left"/>
    </xf>
    <xf numFmtId="0" fontId="11" fillId="3" borderId="5" xfId="18" applyFont="1" applyFill="1" applyBorder="1"/>
    <xf numFmtId="0" fontId="11" fillId="9" borderId="12" xfId="14" applyFont="1" applyFill="1" applyBorder="1" applyAlignment="1">
      <alignment horizontal="left"/>
    </xf>
    <xf numFmtId="0" fontId="11" fillId="3" borderId="6" xfId="14" applyFont="1" applyFill="1" applyBorder="1" applyAlignment="1">
      <alignment horizontal="center"/>
    </xf>
    <xf numFmtId="0" fontId="11" fillId="3" borderId="5" xfId="19" applyFont="1" applyFill="1" applyBorder="1" applyAlignment="1">
      <alignment horizontal="center"/>
    </xf>
    <xf numFmtId="0" fontId="11" fillId="3" borderId="5" xfId="18" applyFont="1" applyFill="1" applyBorder="1" applyAlignment="1">
      <alignment horizontal="center"/>
    </xf>
    <xf numFmtId="0" fontId="12" fillId="3" borderId="6" xfId="14" applyFont="1" applyFill="1" applyBorder="1" applyAlignment="1">
      <alignment horizontal="center"/>
    </xf>
    <xf numFmtId="0" fontId="11" fillId="3" borderId="5" xfId="0" applyFont="1" applyFill="1" applyBorder="1" applyAlignment="1">
      <alignment horizontal="center"/>
    </xf>
    <xf numFmtId="0" fontId="11" fillId="3" borderId="5" xfId="0" applyFont="1" applyFill="1" applyBorder="1"/>
    <xf numFmtId="0" fontId="12" fillId="0" borderId="6" xfId="14" applyFont="1" applyBorder="1"/>
    <xf numFmtId="0" fontId="12" fillId="3" borderId="7" xfId="14" applyFont="1" applyFill="1" applyBorder="1" applyAlignment="1">
      <alignment horizontal="center"/>
    </xf>
    <xf numFmtId="0" fontId="19" fillId="3" borderId="24" xfId="14" applyFont="1" applyFill="1" applyBorder="1" applyAlignment="1"/>
    <xf numFmtId="0" fontId="12" fillId="3" borderId="24" xfId="14" applyNumberFormat="1" applyFont="1" applyFill="1" applyBorder="1" applyAlignment="1"/>
    <xf numFmtId="0" fontId="11" fillId="3" borderId="24" xfId="0" applyFont="1" applyFill="1" applyBorder="1"/>
    <xf numFmtId="0" fontId="11" fillId="3" borderId="8" xfId="0" applyFont="1" applyFill="1" applyBorder="1"/>
    <xf numFmtId="172" fontId="11" fillId="11" borderId="6" xfId="20" applyNumberFormat="1" applyFont="1" applyFill="1" applyBorder="1" applyAlignment="1"/>
    <xf numFmtId="172" fontId="11" fillId="11" borderId="5" xfId="20" applyNumberFormat="1" applyFont="1" applyFill="1" applyBorder="1" applyAlignment="1"/>
    <xf numFmtId="172" fontId="11" fillId="11" borderId="7" xfId="20" applyNumberFormat="1" applyFont="1" applyFill="1" applyBorder="1" applyAlignment="1"/>
    <xf numFmtId="172" fontId="11" fillId="11" borderId="8" xfId="20" applyNumberFormat="1" applyFont="1" applyFill="1" applyBorder="1" applyAlignment="1"/>
    <xf numFmtId="172" fontId="11" fillId="11" borderId="12" xfId="20" applyNumberFormat="1" applyFont="1" applyFill="1" applyBorder="1" applyAlignment="1"/>
    <xf numFmtId="172" fontId="11" fillId="11" borderId="3" xfId="20" applyNumberFormat="1" applyFont="1" applyFill="1" applyBorder="1" applyAlignment="1"/>
    <xf numFmtId="172" fontId="11" fillId="11" borderId="14" xfId="20" applyNumberFormat="1" applyFont="1" applyFill="1" applyBorder="1" applyAlignment="1"/>
    <xf numFmtId="172" fontId="11" fillId="11" borderId="10" xfId="20" applyNumberFormat="1" applyFont="1" applyFill="1" applyBorder="1" applyAlignment="1"/>
    <xf numFmtId="172" fontId="11" fillId="11" borderId="4" xfId="20" applyNumberFormat="1" applyFont="1" applyFill="1" applyBorder="1" applyAlignment="1"/>
    <xf numFmtId="172" fontId="11" fillId="11" borderId="11" xfId="20" applyNumberFormat="1" applyFont="1" applyFill="1" applyBorder="1" applyAlignment="1"/>
    <xf numFmtId="172" fontId="11" fillId="11" borderId="2" xfId="20" applyNumberFormat="1" applyFont="1" applyFill="1" applyBorder="1" applyAlignment="1"/>
    <xf numFmtId="172" fontId="11" fillId="11" borderId="9" xfId="20" applyNumberFormat="1" applyFont="1" applyFill="1" applyBorder="1" applyAlignment="1"/>
    <xf numFmtId="0" fontId="11" fillId="11" borderId="6" xfId="20" applyNumberFormat="1" applyFont="1" applyFill="1" applyBorder="1" applyAlignment="1">
      <alignment vertical="center"/>
    </xf>
    <xf numFmtId="172" fontId="11" fillId="11" borderId="5" xfId="20" quotePrefix="1" applyNumberFormat="1" applyFont="1" applyFill="1" applyBorder="1" applyAlignment="1"/>
    <xf numFmtId="0" fontId="11" fillId="11" borderId="7" xfId="20" applyNumberFormat="1" applyFont="1" applyFill="1" applyBorder="1" applyAlignment="1">
      <alignment vertical="center"/>
    </xf>
    <xf numFmtId="0" fontId="11" fillId="11" borderId="12" xfId="20" applyNumberFormat="1" applyFont="1" applyFill="1" applyBorder="1" applyAlignment="1">
      <alignment vertical="center"/>
    </xf>
    <xf numFmtId="172" fontId="11" fillId="11" borderId="3" xfId="20" quotePrefix="1" applyNumberFormat="1" applyFont="1" applyFill="1" applyBorder="1" applyAlignment="1"/>
    <xf numFmtId="0" fontId="11" fillId="11" borderId="14" xfId="20" applyNumberFormat="1" applyFont="1" applyFill="1" applyBorder="1" applyAlignment="1"/>
    <xf numFmtId="172" fontId="11" fillId="11" borderId="10" xfId="20" quotePrefix="1" applyNumberFormat="1" applyFont="1" applyFill="1" applyBorder="1" applyAlignment="1"/>
    <xf numFmtId="0" fontId="11" fillId="11" borderId="6" xfId="20" applyNumberFormat="1" applyFont="1" applyFill="1" applyBorder="1" applyAlignment="1"/>
    <xf numFmtId="0" fontId="11" fillId="11" borderId="7" xfId="20" applyNumberFormat="1" applyFont="1" applyFill="1" applyBorder="1" applyAlignment="1"/>
    <xf numFmtId="172" fontId="11" fillId="11" borderId="8" xfId="20" quotePrefix="1" applyNumberFormat="1" applyFont="1" applyFill="1" applyBorder="1" applyAlignment="1"/>
    <xf numFmtId="0" fontId="11" fillId="11" borderId="14" xfId="20" applyNumberFormat="1" applyFont="1" applyFill="1" applyBorder="1" applyAlignment="1">
      <alignment horizontal="left"/>
    </xf>
    <xf numFmtId="0" fontId="11" fillId="11" borderId="6" xfId="20" applyNumberFormat="1" applyFont="1" applyFill="1" applyBorder="1" applyAlignment="1">
      <alignment horizontal="left"/>
    </xf>
    <xf numFmtId="0" fontId="11" fillId="11" borderId="7" xfId="20" applyNumberFormat="1" applyFont="1" applyFill="1" applyBorder="1" applyAlignment="1">
      <alignment horizontal="left"/>
    </xf>
    <xf numFmtId="0" fontId="17" fillId="11" borderId="9" xfId="14" applyFont="1" applyFill="1" applyBorder="1" applyAlignment="1"/>
    <xf numFmtId="0" fontId="11" fillId="11" borderId="9" xfId="14" applyNumberFormat="1" applyFont="1" applyFill="1" applyBorder="1" applyAlignment="1"/>
    <xf numFmtId="0" fontId="17" fillId="11" borderId="4" xfId="14" applyFont="1" applyFill="1" applyBorder="1" applyAlignment="1"/>
    <xf numFmtId="0" fontId="11" fillId="11" borderId="4" xfId="14" applyNumberFormat="1" applyFont="1" applyFill="1" applyBorder="1" applyAlignment="1"/>
    <xf numFmtId="0" fontId="17" fillId="11" borderId="11" xfId="14" applyFont="1" applyFill="1" applyBorder="1" applyAlignment="1"/>
    <xf numFmtId="0" fontId="11" fillId="11" borderId="11" xfId="14" applyNumberFormat="1" applyFont="1" applyFill="1" applyBorder="1" applyAlignment="1"/>
    <xf numFmtId="0" fontId="11" fillId="12" borderId="9" xfId="14" applyNumberFormat="1" applyFont="1" applyFill="1" applyBorder="1" applyAlignment="1"/>
    <xf numFmtId="0" fontId="11" fillId="12" borderId="4" xfId="14" applyNumberFormat="1" applyFont="1" applyFill="1" applyBorder="1" applyAlignment="1"/>
    <xf numFmtId="0" fontId="11" fillId="12" borderId="11" xfId="14" applyNumberFormat="1" applyFont="1" applyFill="1" applyBorder="1" applyAlignment="1"/>
    <xf numFmtId="0" fontId="12" fillId="8" borderId="0" xfId="14" applyFont="1" applyFill="1"/>
    <xf numFmtId="0" fontId="11" fillId="8" borderId="0" xfId="14" applyFont="1" applyFill="1"/>
    <xf numFmtId="0" fontId="17" fillId="9" borderId="2" xfId="14" applyFont="1" applyFill="1" applyBorder="1" applyAlignment="1">
      <alignment horizontal="center" vertical="center" wrapText="1"/>
    </xf>
    <xf numFmtId="0" fontId="17" fillId="9" borderId="2" xfId="31" applyFont="1" applyFill="1" applyBorder="1" applyAlignment="1">
      <alignment horizontal="center" vertical="center" wrapText="1"/>
    </xf>
    <xf numFmtId="0" fontId="11" fillId="9" borderId="2" xfId="14" applyFont="1" applyFill="1" applyBorder="1" applyAlignment="1">
      <alignment horizontal="center" vertical="center"/>
    </xf>
    <xf numFmtId="0" fontId="11" fillId="9" borderId="2" xfId="14" applyFont="1" applyFill="1" applyBorder="1" applyAlignment="1">
      <alignment horizontal="center" vertical="center" wrapText="1"/>
    </xf>
    <xf numFmtId="0" fontId="11" fillId="9" borderId="12" xfId="14" applyFont="1" applyFill="1" applyBorder="1" applyAlignment="1">
      <alignment horizontal="centerContinuous" vertical="center"/>
    </xf>
    <xf numFmtId="0" fontId="11" fillId="9" borderId="13" xfId="14" applyFont="1" applyFill="1" applyBorder="1" applyAlignment="1">
      <alignment horizontal="centerContinuous" vertical="center"/>
    </xf>
    <xf numFmtId="0" fontId="11" fillId="9" borderId="3" xfId="14" applyFont="1" applyFill="1" applyBorder="1" applyAlignment="1">
      <alignment horizontal="centerContinuous" vertical="center"/>
    </xf>
    <xf numFmtId="0" fontId="11" fillId="9" borderId="14" xfId="14" applyFont="1" applyFill="1" applyBorder="1" applyAlignment="1">
      <alignment horizontal="centerContinuous" vertical="center"/>
    </xf>
    <xf numFmtId="0" fontId="11" fillId="9" borderId="22" xfId="14" applyFont="1" applyFill="1" applyBorder="1" applyAlignment="1">
      <alignment horizontal="centerContinuous" vertical="center"/>
    </xf>
    <xf numFmtId="0" fontId="11" fillId="9" borderId="15" xfId="14" applyFont="1" applyFill="1" applyBorder="1" applyAlignment="1">
      <alignment horizontal="centerContinuous" vertical="center"/>
    </xf>
    <xf numFmtId="0" fontId="11" fillId="9" borderId="23" xfId="14" applyFont="1" applyFill="1" applyBorder="1" applyAlignment="1">
      <alignment horizontal="centerContinuous" vertical="center"/>
    </xf>
    <xf numFmtId="0" fontId="11" fillId="9" borderId="10" xfId="14" applyFont="1" applyFill="1" applyBorder="1" applyAlignment="1">
      <alignment horizontal="centerContinuous" vertical="center"/>
    </xf>
    <xf numFmtId="0" fontId="11" fillId="8" borderId="1" xfId="14" applyFont="1" applyFill="1" applyBorder="1"/>
    <xf numFmtId="0" fontId="11" fillId="8" borderId="1" xfId="14" applyFont="1" applyFill="1" applyBorder="1" applyAlignment="1">
      <alignment horizontal="center"/>
    </xf>
    <xf numFmtId="0" fontId="11" fillId="8" borderId="0" xfId="14" applyFont="1" applyFill="1" applyBorder="1"/>
    <xf numFmtId="0" fontId="11" fillId="8" borderId="0" xfId="14" applyFont="1" applyFill="1" applyBorder="1" applyAlignment="1">
      <alignment horizontal="center" vertical="center"/>
    </xf>
    <xf numFmtId="0" fontId="11" fillId="8" borderId="0" xfId="31" applyFont="1" applyFill="1"/>
    <xf numFmtId="172" fontId="11" fillId="8" borderId="0" xfId="41" applyNumberFormat="1" applyFont="1" applyFill="1"/>
    <xf numFmtId="0" fontId="11" fillId="8" borderId="0" xfId="14" applyFont="1" applyFill="1" applyAlignment="1">
      <alignment horizontal="left"/>
    </xf>
    <xf numFmtId="0" fontId="11" fillId="8" borderId="15" xfId="14" applyFont="1" applyFill="1" applyBorder="1"/>
    <xf numFmtId="171" fontId="11" fillId="8" borderId="0" xfId="0" applyNumberFormat="1" applyFont="1" applyFill="1"/>
    <xf numFmtId="180" fontId="11" fillId="8" borderId="0" xfId="0" applyNumberFormat="1" applyFont="1" applyFill="1"/>
    <xf numFmtId="171" fontId="11" fillId="8" borderId="0" xfId="0" applyNumberFormat="1" applyFont="1" applyFill="1" applyBorder="1"/>
    <xf numFmtId="0" fontId="11" fillId="8" borderId="17" xfId="0" applyFont="1" applyFill="1" applyBorder="1" applyAlignment="1"/>
    <xf numFmtId="0" fontId="11" fillId="7" borderId="2" xfId="0" applyFont="1" applyFill="1" applyBorder="1" applyAlignment="1">
      <alignment horizontal="center"/>
    </xf>
    <xf numFmtId="0" fontId="11" fillId="9" borderId="2" xfId="0" applyFont="1" applyFill="1" applyBorder="1"/>
    <xf numFmtId="0" fontId="11" fillId="11" borderId="9" xfId="0" applyNumberFormat="1" applyFont="1" applyFill="1" applyBorder="1"/>
    <xf numFmtId="0" fontId="11" fillId="11" borderId="4" xfId="0" applyNumberFormat="1" applyFont="1" applyFill="1" applyBorder="1"/>
    <xf numFmtId="178" fontId="11" fillId="11" borderId="4" xfId="0" applyNumberFormat="1" applyFont="1" applyFill="1" applyBorder="1"/>
    <xf numFmtId="0" fontId="11" fillId="11" borderId="11" xfId="0" applyNumberFormat="1" applyFont="1" applyFill="1" applyBorder="1"/>
    <xf numFmtId="172" fontId="21" fillId="11" borderId="2" xfId="0" applyNumberFormat="1" applyFont="1" applyFill="1" applyBorder="1"/>
    <xf numFmtId="2" fontId="21" fillId="11" borderId="2" xfId="0" applyNumberFormat="1" applyFont="1" applyFill="1" applyBorder="1"/>
    <xf numFmtId="0" fontId="21" fillId="11" borderId="2" xfId="0" applyNumberFormat="1" applyFont="1" applyFill="1" applyBorder="1"/>
    <xf numFmtId="2" fontId="11" fillId="11" borderId="4" xfId="0" applyNumberFormat="1" applyFont="1" applyFill="1" applyBorder="1"/>
    <xf numFmtId="2" fontId="11" fillId="11" borderId="11" xfId="0" applyNumberFormat="1" applyFont="1" applyFill="1" applyBorder="1"/>
    <xf numFmtId="0" fontId="11" fillId="11" borderId="2" xfId="0" applyFont="1" applyFill="1" applyBorder="1"/>
    <xf numFmtId="171" fontId="11" fillId="11" borderId="2" xfId="0" applyNumberFormat="1" applyFont="1" applyFill="1" applyBorder="1"/>
    <xf numFmtId="172" fontId="11" fillId="11" borderId="2" xfId="0" applyNumberFormat="1" applyFont="1" applyFill="1" applyBorder="1"/>
    <xf numFmtId="175" fontId="11" fillId="11" borderId="2" xfId="0" applyNumberFormat="1" applyFont="1" applyFill="1" applyBorder="1"/>
    <xf numFmtId="0" fontId="11" fillId="11" borderId="4" xfId="0" applyFont="1" applyFill="1" applyBorder="1"/>
    <xf numFmtId="0" fontId="11" fillId="11" borderId="11" xfId="0" applyFont="1" applyFill="1" applyBorder="1"/>
    <xf numFmtId="0" fontId="11" fillId="11" borderId="2" xfId="0" applyFont="1" applyFill="1" applyBorder="1" applyAlignment="1">
      <alignment horizontal="center"/>
    </xf>
    <xf numFmtId="0" fontId="11" fillId="11" borderId="6" xfId="14" applyFont="1" applyFill="1" applyBorder="1"/>
    <xf numFmtId="172" fontId="11" fillId="11" borderId="4" xfId="14" applyNumberFormat="1" applyFont="1" applyFill="1" applyBorder="1"/>
    <xf numFmtId="172" fontId="11" fillId="11" borderId="4" xfId="14" applyNumberFormat="1" applyFont="1" applyFill="1" applyBorder="1" applyAlignment="1">
      <alignment horizontal="center" vertical="center"/>
    </xf>
    <xf numFmtId="171" fontId="11" fillId="11" borderId="4" xfId="14" applyNumberFormat="1" applyFont="1" applyFill="1" applyBorder="1"/>
    <xf numFmtId="175" fontId="11" fillId="11" borderId="4" xfId="14" applyNumberFormat="1" applyFont="1" applyFill="1" applyBorder="1"/>
    <xf numFmtId="0" fontId="11" fillId="11" borderId="7" xfId="14" applyFont="1" applyFill="1" applyBorder="1"/>
    <xf numFmtId="172" fontId="11" fillId="11" borderId="11" xfId="14" applyNumberFormat="1" applyFont="1" applyFill="1" applyBorder="1"/>
    <xf numFmtId="172" fontId="11" fillId="11" borderId="11" xfId="14" applyNumberFormat="1" applyFont="1" applyFill="1" applyBorder="1" applyAlignment="1">
      <alignment horizontal="center" vertical="center"/>
    </xf>
    <xf numFmtId="171" fontId="11" fillId="11" borderId="11" xfId="14" applyNumberFormat="1" applyFont="1" applyFill="1" applyBorder="1"/>
    <xf numFmtId="175" fontId="11" fillId="11" borderId="11" xfId="14" applyNumberFormat="1" applyFont="1" applyFill="1" applyBorder="1"/>
    <xf numFmtId="175" fontId="11" fillId="11" borderId="9" xfId="14" applyNumberFormat="1" applyFont="1" applyFill="1" applyBorder="1"/>
    <xf numFmtId="0" fontId="11" fillId="11" borderId="4" xfId="14" applyFont="1" applyFill="1" applyBorder="1"/>
    <xf numFmtId="172" fontId="11" fillId="11" borderId="4" xfId="14" applyNumberFormat="1" applyFont="1" applyFill="1" applyBorder="1" applyAlignment="1">
      <alignment horizontal="center"/>
    </xf>
    <xf numFmtId="0" fontId="11" fillId="11" borderId="11" xfId="14" applyFont="1" applyFill="1" applyBorder="1"/>
    <xf numFmtId="172" fontId="11" fillId="11" borderId="11" xfId="14" applyNumberFormat="1" applyFont="1" applyFill="1" applyBorder="1" applyAlignment="1">
      <alignment horizontal="center"/>
    </xf>
    <xf numFmtId="0" fontId="23" fillId="11" borderId="4" xfId="42" applyFont="1" applyFill="1" applyBorder="1"/>
    <xf numFmtId="171" fontId="23" fillId="11" borderId="4" xfId="42" applyNumberFormat="1" applyFont="1" applyFill="1" applyBorder="1"/>
    <xf numFmtId="179" fontId="11" fillId="11" borderId="4" xfId="0" applyNumberFormat="1" applyFont="1" applyFill="1" applyBorder="1"/>
    <xf numFmtId="0" fontId="23" fillId="11" borderId="11" xfId="42" applyFont="1" applyFill="1" applyBorder="1"/>
    <xf numFmtId="171" fontId="23" fillId="11" borderId="11" xfId="42" applyNumberFormat="1" applyFont="1" applyFill="1" applyBorder="1"/>
    <xf numFmtId="179" fontId="11" fillId="11" borderId="11" xfId="0" applyNumberFormat="1" applyFont="1" applyFill="1" applyBorder="1"/>
    <xf numFmtId="0" fontId="11" fillId="8" borderId="0" xfId="0" applyFont="1" applyFill="1" applyAlignment="1">
      <alignment horizontal="right"/>
    </xf>
    <xf numFmtId="0" fontId="11" fillId="8" borderId="0" xfId="0" applyNumberFormat="1" applyFont="1" applyFill="1" applyBorder="1"/>
    <xf numFmtId="178" fontId="21" fillId="11" borderId="2" xfId="0" applyNumberFormat="1" applyFont="1" applyFill="1" applyBorder="1"/>
    <xf numFmtId="178" fontId="11" fillId="11" borderId="11" xfId="0" applyNumberFormat="1" applyFont="1" applyFill="1" applyBorder="1"/>
    <xf numFmtId="171" fontId="11" fillId="11" borderId="10" xfId="0" applyNumberFormat="1" applyFont="1" applyFill="1" applyBorder="1"/>
    <xf numFmtId="173" fontId="11" fillId="11" borderId="10" xfId="0" applyNumberFormat="1" applyFont="1" applyFill="1" applyBorder="1"/>
    <xf numFmtId="171" fontId="11" fillId="11" borderId="5" xfId="0" applyNumberFormat="1" applyFont="1" applyFill="1" applyBorder="1"/>
    <xf numFmtId="173" fontId="11" fillId="11" borderId="5" xfId="0" applyNumberFormat="1" applyFont="1" applyFill="1" applyBorder="1"/>
    <xf numFmtId="171" fontId="11" fillId="11" borderId="8" xfId="0" applyNumberFormat="1" applyFont="1" applyFill="1" applyBorder="1"/>
    <xf numFmtId="173" fontId="11" fillId="11" borderId="8" xfId="0" applyNumberFormat="1" applyFont="1" applyFill="1" applyBorder="1"/>
    <xf numFmtId="0" fontId="13" fillId="9" borderId="26" xfId="16" applyFont="1" applyFill="1" applyBorder="1" applyAlignment="1">
      <alignment horizontal="centerContinuous" vertical="center"/>
    </xf>
    <xf numFmtId="0" fontId="13" fillId="9" borderId="27" xfId="16" applyFont="1" applyFill="1" applyBorder="1" applyAlignment="1">
      <alignment horizontal="centerContinuous" vertical="center"/>
    </xf>
    <xf numFmtId="0" fontId="13" fillId="9" borderId="21" xfId="16" applyFont="1" applyFill="1" applyBorder="1" applyAlignment="1">
      <alignment horizontal="centerContinuous" vertical="center"/>
    </xf>
    <xf numFmtId="0" fontId="11" fillId="3" borderId="6" xfId="15" applyFont="1" applyFill="1" applyBorder="1"/>
    <xf numFmtId="0" fontId="11" fillId="3" borderId="5" xfId="15" applyFont="1" applyFill="1" applyBorder="1"/>
    <xf numFmtId="0" fontId="11" fillId="5" borderId="6" xfId="15" applyFont="1" applyFill="1" applyBorder="1"/>
    <xf numFmtId="0" fontId="11" fillId="5" borderId="0" xfId="15" applyFont="1" applyFill="1" applyBorder="1"/>
    <xf numFmtId="0" fontId="11" fillId="3" borderId="7" xfId="15" applyFont="1" applyFill="1" applyBorder="1"/>
    <xf numFmtId="0" fontId="11" fillId="3" borderId="24" xfId="15" applyFont="1" applyFill="1" applyBorder="1" applyAlignment="1">
      <alignment horizontal="center"/>
    </xf>
    <xf numFmtId="0" fontId="15" fillId="3" borderId="24" xfId="15" applyFont="1" applyFill="1" applyBorder="1" applyAlignment="1">
      <alignment horizontal="right" vertical="center"/>
    </xf>
    <xf numFmtId="0" fontId="11" fillId="3" borderId="8" xfId="15" applyFont="1" applyFill="1" applyBorder="1"/>
    <xf numFmtId="0" fontId="14" fillId="3" borderId="6" xfId="14" applyFont="1" applyFill="1" applyBorder="1"/>
    <xf numFmtId="0" fontId="14" fillId="3" borderId="5" xfId="14" applyFont="1" applyFill="1" applyBorder="1"/>
    <xf numFmtId="15" fontId="14" fillId="3" borderId="5" xfId="14" applyNumberFormat="1" applyFont="1" applyFill="1" applyBorder="1"/>
    <xf numFmtId="0" fontId="14" fillId="3" borderId="7" xfId="14" applyFont="1" applyFill="1" applyBorder="1"/>
    <xf numFmtId="0" fontId="14" fillId="3" borderId="24" xfId="14" applyFont="1" applyFill="1" applyBorder="1"/>
    <xf numFmtId="0" fontId="14" fillId="3" borderId="8" xfId="14" applyFont="1" applyFill="1" applyBorder="1"/>
    <xf numFmtId="0" fontId="11" fillId="3" borderId="6" xfId="0" applyFont="1" applyFill="1" applyBorder="1"/>
    <xf numFmtId="0" fontId="11" fillId="3" borderId="7" xfId="0" applyFont="1" applyFill="1" applyBorder="1"/>
    <xf numFmtId="0" fontId="11" fillId="5" borderId="5" xfId="15" applyFont="1" applyFill="1" applyBorder="1"/>
    <xf numFmtId="0" fontId="11" fillId="3" borderId="24" xfId="15" applyFont="1" applyFill="1" applyBorder="1"/>
    <xf numFmtId="0" fontId="16" fillId="3" borderId="5" xfId="15" applyFont="1" applyFill="1" applyBorder="1" applyAlignment="1">
      <alignment horizontal="right"/>
    </xf>
    <xf numFmtId="0" fontId="13" fillId="9" borderId="12" xfId="16" applyFont="1" applyFill="1" applyBorder="1" applyAlignment="1">
      <alignment horizontal="centerContinuous" vertical="center"/>
    </xf>
    <xf numFmtId="0" fontId="13" fillId="9" borderId="25" xfId="16" applyFont="1" applyFill="1" applyBorder="1" applyAlignment="1">
      <alignment horizontal="centerContinuous" vertical="center"/>
    </xf>
    <xf numFmtId="0" fontId="13" fillId="9" borderId="20" xfId="16" applyFont="1" applyFill="1" applyBorder="1" applyAlignment="1">
      <alignment horizontal="centerContinuous" vertical="center"/>
    </xf>
    <xf numFmtId="171" fontId="11" fillId="12" borderId="2" xfId="15" applyNumberFormat="1" applyFont="1" applyFill="1" applyBorder="1" applyAlignment="1">
      <alignment horizontal="center"/>
    </xf>
    <xf numFmtId="0" fontId="11" fillId="8" borderId="0" xfId="0" applyFont="1" applyFill="1" applyAlignment="1">
      <alignment horizontal="center" vertical="center"/>
    </xf>
    <xf numFmtId="0" fontId="13" fillId="5" borderId="6" xfId="16" applyFont="1" applyFill="1" applyBorder="1" applyAlignment="1">
      <alignment horizontal="centerContinuous" vertical="center"/>
    </xf>
    <xf numFmtId="0" fontId="13" fillId="5" borderId="0" xfId="16" applyFont="1" applyFill="1" applyBorder="1" applyAlignment="1">
      <alignment horizontal="centerContinuous" vertical="center"/>
    </xf>
    <xf numFmtId="0" fontId="13" fillId="5" borderId="5" xfId="16" applyFont="1" applyFill="1" applyBorder="1" applyAlignment="1">
      <alignment horizontal="centerContinuous" vertical="center"/>
    </xf>
    <xf numFmtId="0" fontId="11" fillId="8" borderId="0" xfId="0" applyFont="1" applyFill="1" applyAlignment="1">
      <alignment horizontal="center" vertical="center"/>
    </xf>
    <xf numFmtId="0" fontId="11" fillId="8" borderId="0" xfId="0" applyFont="1" applyFill="1" applyBorder="1" applyAlignment="1">
      <alignment horizontal="center" vertical="center"/>
    </xf>
    <xf numFmtId="0" fontId="11" fillId="8" borderId="4" xfId="0" applyFont="1" applyFill="1" applyBorder="1" applyAlignment="1">
      <alignment horizontal="center" vertical="center"/>
    </xf>
  </cellXfs>
  <cellStyles count="43">
    <cellStyle name="Euro" xfId="1"/>
    <cellStyle name="Euro 2" xfId="29"/>
    <cellStyle name="Migliaia (0)_AZIONI" xfId="2"/>
    <cellStyle name="Migliaia_AZIONI" xfId="3"/>
    <cellStyle name="Normal" xfId="0" builtinId="0"/>
    <cellStyle name="Normal 2" xfId="8"/>
    <cellStyle name="Normal 2 2" xfId="14"/>
    <cellStyle name="Normal 2 2 2" xfId="31"/>
    <cellStyle name="Normal 3" xfId="9"/>
    <cellStyle name="Normal 3 2" xfId="19"/>
    <cellStyle name="Normal 3 2 2" xfId="35"/>
    <cellStyle name="Normal 3 2 2 2" xfId="38"/>
    <cellStyle name="Normal 3 2 3" xfId="36"/>
    <cellStyle name="Normal 3 2 4" xfId="26"/>
    <cellStyle name="Normal 3 3" xfId="32"/>
    <cellStyle name="Normal 3 4" xfId="37"/>
    <cellStyle name="Normal 3 5" xfId="23"/>
    <cellStyle name="Normal 4" xfId="12"/>
    <cellStyle name="Normal 5" xfId="22"/>
    <cellStyle name="Normal 6" xfId="28"/>
    <cellStyle name="Normal 6 2" xfId="40"/>
    <cellStyle name="Normal 7" xfId="21"/>
    <cellStyle name="Normal 8" xfId="42"/>
    <cellStyle name="Normal_InterestRateQuotesFeed" xfId="15"/>
    <cellStyle name="Normal_SwaptionATMVols" xfId="16"/>
    <cellStyle name="Normal_TestSyntDisc" xfId="18"/>
    <cellStyle name="Normale_AZIONI" xfId="4"/>
    <cellStyle name="Percent 2" xfId="11"/>
    <cellStyle name="Percent 2 2" xfId="34"/>
    <cellStyle name="Percent 2 2 2" xfId="39"/>
    <cellStyle name="Percent 2 3" xfId="24"/>
    <cellStyle name="Percent 3" xfId="10"/>
    <cellStyle name="Percent 3 2" xfId="20"/>
    <cellStyle name="Percent 3 2 2" xfId="27"/>
    <cellStyle name="Percent 3 3" xfId="33"/>
    <cellStyle name="Percent 4" xfId="13"/>
    <cellStyle name="Percent 5" xfId="17"/>
    <cellStyle name="Percent 5 2" xfId="25"/>
    <cellStyle name="Percent 6" xfId="30"/>
    <cellStyle name="Percent 7" xfId="41"/>
    <cellStyle name="result" xfId="5"/>
    <cellStyle name="Valuta (0)_AZIONI" xfId="6"/>
    <cellStyle name="Valuta_AZIONI" xfId="7"/>
  </cellStyles>
  <dxfs count="1">
    <dxf>
      <font>
        <condense val="0"/>
        <extend val="0"/>
        <color indexed="57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218110236220472"/>
          <c:y val="5.1400554097404488E-2"/>
          <c:w val="0.83889238845144354"/>
          <c:h val="0.76201625838436848"/>
        </c:manualLayout>
      </c:layout>
      <c:lineChart>
        <c:grouping val="standard"/>
        <c:varyColors val="0"/>
        <c:ser>
          <c:idx val="0"/>
          <c:order val="0"/>
          <c:tx>
            <c:strRef>
              <c:f>'1MSynthDepo'!$AD$2</c:f>
              <c:strCache>
                <c:ptCount val="1"/>
                <c:pt idx="0">
                  <c:v>Flat</c:v>
                </c:pt>
              </c:strCache>
            </c:strRef>
          </c:tx>
          <c:marker>
            <c:symbol val="none"/>
          </c:marker>
          <c:cat>
            <c:numRef>
              <c:f>'1MSynthDepo'!$AB$3:$AB$90</c:f>
              <c:numCache>
                <c:formatCode>ddd\,\ dd\-mmm\-yyyy</c:formatCode>
                <c:ptCount val="88"/>
                <c:pt idx="0">
                  <c:v>42138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cat>
          <c:val>
            <c:numRef>
              <c:f>'1MSynthDepo'!$AD$3:$AD$90</c:f>
              <c:numCache>
                <c:formatCode>0.0000%</c:formatCode>
                <c:ptCount val="8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'1MSynthDepo'!$AE$2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'1MSynthDepo'!$AB$3:$AB$90</c:f>
              <c:numCache>
                <c:formatCode>ddd\,\ dd\-mmm\-yyyy</c:formatCode>
                <c:ptCount val="88"/>
                <c:pt idx="0">
                  <c:v>42138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cat>
          <c:val>
            <c:numRef>
              <c:f>'1MSynthDepo'!$AE$3:$AE$90</c:f>
              <c:numCache>
                <c:formatCode>0.0000%</c:formatCode>
                <c:ptCount val="8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'1MSynthDepo'!$AF$2</c:f>
              <c:strCache>
                <c:ptCount val="1"/>
                <c:pt idx="0">
                  <c:v>Quadratic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'1MSynthDepo'!$AB$3:$AB$90</c:f>
              <c:numCache>
                <c:formatCode>ddd\,\ dd\-mmm\-yyyy</c:formatCode>
                <c:ptCount val="88"/>
                <c:pt idx="0">
                  <c:v>42138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cat>
          <c:val>
            <c:numRef>
              <c:f>'1MSynthDepo'!$AF$3:$AF$90</c:f>
              <c:numCache>
                <c:formatCode>0.0000%</c:formatCode>
                <c:ptCount val="8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6558848"/>
        <c:axId val="196560384"/>
      </c:lineChart>
      <c:dateAx>
        <c:axId val="196558848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ln>
            <a:prstDash val="sysDash"/>
          </a:ln>
        </c:spPr>
        <c:txPr>
          <a:bodyPr rot="-2700000"/>
          <a:lstStyle/>
          <a:p>
            <a:pPr>
              <a:defRPr/>
            </a:pPr>
            <a:endParaRPr lang="en-US"/>
          </a:p>
        </c:txPr>
        <c:crossAx val="196560384"/>
        <c:crosses val="autoZero"/>
        <c:auto val="1"/>
        <c:lblOffset val="100"/>
        <c:baseTimeUnit val="days"/>
      </c:dateAx>
      <c:valAx>
        <c:axId val="196560384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19655884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307068387284927"/>
          <c:y val="0.54172915885514306"/>
          <c:w val="0.17981517935258093"/>
          <c:h val="0.2870303712035995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218110236220472"/>
          <c:y val="5.1400554097404488E-2"/>
          <c:w val="0.83889238845144354"/>
          <c:h val="0.76201625838436848"/>
        </c:manualLayout>
      </c:layout>
      <c:lineChart>
        <c:grouping val="standard"/>
        <c:varyColors val="0"/>
        <c:ser>
          <c:idx val="0"/>
          <c:order val="0"/>
          <c:tx>
            <c:strRef>
              <c:f>'3MSynthDepo'!$AH$2</c:f>
              <c:strCache>
                <c:ptCount val="1"/>
                <c:pt idx="0">
                  <c:v>Flat</c:v>
                </c:pt>
              </c:strCache>
            </c:strRef>
          </c:tx>
          <c:marker>
            <c:symbol val="none"/>
          </c:marker>
          <c:cat>
            <c:numRef>
              <c:f>'3MSynthDepo'!$AF$3:$AF$132</c:f>
              <c:numCache>
                <c:formatCode>ddd\,\ dd\-mmm\-yyyy</c:formatCode>
                <c:ptCount val="130"/>
                <c:pt idx="0">
                  <c:v>42138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</c:numCache>
            </c:numRef>
          </c:cat>
          <c:val>
            <c:numRef>
              <c:f>'3MSynthDepo'!$AH$3:$AH$132</c:f>
              <c:numCache>
                <c:formatCode>0.0000%</c:formatCode>
                <c:ptCount val="1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'3MSynthDepo'!$AI$2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'3MSynthDepo'!$AF$3:$AF$132</c:f>
              <c:numCache>
                <c:formatCode>ddd\,\ dd\-mmm\-yyyy</c:formatCode>
                <c:ptCount val="130"/>
                <c:pt idx="0">
                  <c:v>42138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</c:numCache>
            </c:numRef>
          </c:cat>
          <c:val>
            <c:numRef>
              <c:f>'3MSynthDepo'!$AI$3:$AI$132</c:f>
              <c:numCache>
                <c:formatCode>0.0000%</c:formatCode>
                <c:ptCount val="1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'3MSynthDepo'!$AJ$2</c:f>
              <c:strCache>
                <c:ptCount val="1"/>
                <c:pt idx="0">
                  <c:v>Quadratic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'3MSynthDepo'!$AF$3:$AF$132</c:f>
              <c:numCache>
                <c:formatCode>ddd\,\ dd\-mmm\-yyyy</c:formatCode>
                <c:ptCount val="130"/>
                <c:pt idx="0">
                  <c:v>42138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</c:numCache>
            </c:numRef>
          </c:cat>
          <c:val>
            <c:numRef>
              <c:f>'3MSynthDepo'!$AJ$3:$AJ$132</c:f>
              <c:numCache>
                <c:formatCode>0.0000%</c:formatCode>
                <c:ptCount val="1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6611456"/>
        <c:axId val="196613248"/>
      </c:lineChart>
      <c:dateAx>
        <c:axId val="196611456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ln>
            <a:prstDash val="sysDash"/>
          </a:ln>
        </c:spPr>
        <c:txPr>
          <a:bodyPr rot="-2700000"/>
          <a:lstStyle/>
          <a:p>
            <a:pPr>
              <a:defRPr/>
            </a:pPr>
            <a:endParaRPr lang="en-US"/>
          </a:p>
        </c:txPr>
        <c:crossAx val="196613248"/>
        <c:crosses val="autoZero"/>
        <c:auto val="1"/>
        <c:lblOffset val="100"/>
        <c:baseTimeUnit val="days"/>
      </c:dateAx>
      <c:valAx>
        <c:axId val="196613248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19661145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307068387284927"/>
          <c:y val="0.54172915885514306"/>
          <c:w val="0.17981517935258093"/>
          <c:h val="0.2870303712035995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218110236220472"/>
          <c:y val="5.1400554097404488E-2"/>
          <c:w val="0.83889238845144354"/>
          <c:h val="0.76201625838436848"/>
        </c:manualLayout>
      </c:layout>
      <c:lineChart>
        <c:grouping val="standard"/>
        <c:varyColors val="0"/>
        <c:ser>
          <c:idx val="0"/>
          <c:order val="0"/>
          <c:tx>
            <c:strRef>
              <c:f>'6MSynthDepo'!$AH$2</c:f>
              <c:strCache>
                <c:ptCount val="1"/>
                <c:pt idx="0">
                  <c:v>Flat</c:v>
                </c:pt>
              </c:strCache>
            </c:strRef>
          </c:tx>
          <c:marker>
            <c:symbol val="none"/>
          </c:marker>
          <c:cat>
            <c:numRef>
              <c:f>'6MSynthDepo'!$AF$3:$AF$132</c:f>
              <c:numCache>
                <c:formatCode>ddd\,\ dd\-mmm\-yyyy</c:formatCode>
                <c:ptCount val="130"/>
                <c:pt idx="0">
                  <c:v>42138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</c:numCache>
            </c:numRef>
          </c:cat>
          <c:val>
            <c:numRef>
              <c:f>'6MSynthDepo'!$AH$3:$AH$132</c:f>
              <c:numCache>
                <c:formatCode>0.0000%</c:formatCode>
                <c:ptCount val="1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'6MSynthDepo'!$AI$2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'6MSynthDepo'!$AF$3:$AF$132</c:f>
              <c:numCache>
                <c:formatCode>ddd\,\ dd\-mmm\-yyyy</c:formatCode>
                <c:ptCount val="130"/>
                <c:pt idx="0">
                  <c:v>42138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</c:numCache>
            </c:numRef>
          </c:cat>
          <c:val>
            <c:numRef>
              <c:f>'6MSynthDepo'!$AI$3:$AI$132</c:f>
              <c:numCache>
                <c:formatCode>0.0000%</c:formatCode>
                <c:ptCount val="1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'6MSynthDepo'!$AJ$2</c:f>
              <c:strCache>
                <c:ptCount val="1"/>
                <c:pt idx="0">
                  <c:v>Quadratic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'6MSynthDepo'!$AF$3:$AF$132</c:f>
              <c:numCache>
                <c:formatCode>ddd\,\ dd\-mmm\-yyyy</c:formatCode>
                <c:ptCount val="130"/>
                <c:pt idx="0">
                  <c:v>42138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</c:numCache>
            </c:numRef>
          </c:cat>
          <c:val>
            <c:numRef>
              <c:f>'6MSynthDepo'!$AJ$3:$AJ$132</c:f>
              <c:numCache>
                <c:formatCode>0.0000%</c:formatCode>
                <c:ptCount val="1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7297280"/>
        <c:axId val="197298816"/>
      </c:lineChart>
      <c:dateAx>
        <c:axId val="197297280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ln>
            <a:prstDash val="sysDash"/>
          </a:ln>
        </c:spPr>
        <c:txPr>
          <a:bodyPr rot="-2700000"/>
          <a:lstStyle/>
          <a:p>
            <a:pPr>
              <a:defRPr/>
            </a:pPr>
            <a:endParaRPr lang="en-US"/>
          </a:p>
        </c:txPr>
        <c:crossAx val="197298816"/>
        <c:crosses val="autoZero"/>
        <c:auto val="1"/>
        <c:lblOffset val="100"/>
        <c:baseTimeUnit val="days"/>
      </c:dateAx>
      <c:valAx>
        <c:axId val="197298816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19729728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307068387284927"/>
          <c:y val="0.54172915885514306"/>
          <c:w val="0.17981517935258093"/>
          <c:h val="0.2870303712035995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218110236220472"/>
          <c:y val="5.1400554097404488E-2"/>
          <c:w val="0.83889238845144354"/>
          <c:h val="0.76201625838436848"/>
        </c:manualLayout>
      </c:layout>
      <c:lineChart>
        <c:grouping val="standard"/>
        <c:varyColors val="0"/>
        <c:ser>
          <c:idx val="0"/>
          <c:order val="0"/>
          <c:tx>
            <c:strRef>
              <c:f>'12MSynthDepo'!$AH$2</c:f>
              <c:strCache>
                <c:ptCount val="1"/>
                <c:pt idx="0">
                  <c:v>Flat</c:v>
                </c:pt>
              </c:strCache>
            </c:strRef>
          </c:tx>
          <c:marker>
            <c:symbol val="none"/>
          </c:marker>
          <c:cat>
            <c:numRef>
              <c:f>'12MSynthDepo'!$AF$3:$AF$259</c:f>
              <c:numCache>
                <c:formatCode>ddd\,\ dd\-mmm\-yyyy</c:formatCode>
                <c:ptCount val="257"/>
                <c:pt idx="0">
                  <c:v>42138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</c:numCache>
            </c:numRef>
          </c:cat>
          <c:val>
            <c:numRef>
              <c:f>'12MSynthDepo'!$AH$3:$AH$259</c:f>
              <c:numCache>
                <c:formatCode>0.0000%</c:formatCode>
                <c:ptCount val="25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'12MSynthDepo'!$AI$2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'12MSynthDepo'!$AF$3:$AF$259</c:f>
              <c:numCache>
                <c:formatCode>ddd\,\ dd\-mmm\-yyyy</c:formatCode>
                <c:ptCount val="257"/>
                <c:pt idx="0">
                  <c:v>42138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</c:numCache>
            </c:numRef>
          </c:cat>
          <c:val>
            <c:numRef>
              <c:f>'12MSynthDepo'!$AI$3:$AI$259</c:f>
              <c:numCache>
                <c:formatCode>0.0000%</c:formatCode>
                <c:ptCount val="25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'12MSynthDepo'!$AJ$2</c:f>
              <c:strCache>
                <c:ptCount val="1"/>
                <c:pt idx="0">
                  <c:v>Quadratic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'12MSynthDepo'!$AF$3:$AF$259</c:f>
              <c:numCache>
                <c:formatCode>ddd\,\ dd\-mmm\-yyyy</c:formatCode>
                <c:ptCount val="257"/>
                <c:pt idx="0">
                  <c:v>42138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</c:numCache>
            </c:numRef>
          </c:cat>
          <c:val>
            <c:numRef>
              <c:f>'12MSynthDepo'!$AJ$3:$AJ$259</c:f>
              <c:numCache>
                <c:formatCode>0.0000%</c:formatCode>
                <c:ptCount val="25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7050368"/>
        <c:axId val="197051904"/>
      </c:lineChart>
      <c:dateAx>
        <c:axId val="197050368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low"/>
        <c:spPr>
          <a:ln>
            <a:prstDash val="sysDash"/>
          </a:ln>
        </c:spPr>
        <c:txPr>
          <a:bodyPr rot="-2700000"/>
          <a:lstStyle/>
          <a:p>
            <a:pPr>
              <a:defRPr/>
            </a:pPr>
            <a:endParaRPr lang="en-US"/>
          </a:p>
        </c:txPr>
        <c:crossAx val="197051904"/>
        <c:crosses val="autoZero"/>
        <c:auto val="1"/>
        <c:lblOffset val="100"/>
        <c:baseTimeUnit val="days"/>
      </c:dateAx>
      <c:valAx>
        <c:axId val="197051904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19705036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6701919067983371"/>
          <c:y val="7.6320488208664383E-2"/>
          <c:w val="0.17981517935258093"/>
          <c:h val="0.2870303712035995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Basis</a:t>
            </a:r>
          </a:p>
        </c:rich>
      </c:tx>
      <c:overlay val="1"/>
    </c:title>
    <c:autoTitleDeleted val="0"/>
    <c:plotArea>
      <c:layout>
        <c:manualLayout>
          <c:layoutTarget val="inner"/>
          <c:xMode val="edge"/>
          <c:yMode val="edge"/>
          <c:x val="6.2709973753280843E-2"/>
          <c:y val="1.8266641777536428E-2"/>
          <c:w val="0.90029237254434102"/>
          <c:h val="0.93730079509660247"/>
        </c:manualLayout>
      </c:layout>
      <c:scatterChart>
        <c:scatterStyle val="lineMarker"/>
        <c:varyColors val="0"/>
        <c:ser>
          <c:idx val="0"/>
          <c:order val="0"/>
          <c:tx>
            <c:v>Basis Fix</c:v>
          </c:tx>
          <c:spPr>
            <a:ln w="28575">
              <a:noFill/>
            </a:ln>
          </c:spPr>
          <c:marker>
            <c:symbol val="triangle"/>
            <c:size val="5"/>
            <c:spPr>
              <a:solidFill>
                <a:srgbClr val="00B050"/>
              </a:solidFill>
            </c:spPr>
          </c:marker>
          <c:xVal>
            <c:numRef>
              <c:f>'Delta 3M'!$E$3</c:f>
              <c:numCache>
                <c:formatCode>ddd\,\ dd\-mmm\-yyyy</c:formatCode>
                <c:ptCount val="1"/>
                <c:pt idx="0">
                  <c:v>42138</c:v>
                </c:pt>
              </c:numCache>
            </c:numRef>
          </c:xVal>
          <c:yVal>
            <c:numRef>
              <c:f>'Delta 3M'!$L$3</c:f>
              <c:numCache>
                <c:formatCode>0.0000%</c:formatCode>
                <c:ptCount val="1"/>
                <c:pt idx="0">
                  <c:v>0</c:v>
                </c:pt>
              </c:numCache>
            </c:numRef>
          </c:yVal>
          <c:smooth val="0"/>
        </c:ser>
        <c:ser>
          <c:idx val="1"/>
          <c:order val="1"/>
          <c:tx>
            <c:v>Basis FRA</c:v>
          </c:tx>
          <c:spPr>
            <a:ln w="28575">
              <a:noFill/>
            </a:ln>
          </c:spPr>
          <c:marker>
            <c:symbol val="square"/>
            <c:size val="5"/>
            <c:spPr>
              <a:solidFill>
                <a:srgbClr val="00B050"/>
              </a:solidFill>
              <a:ln>
                <a:noFill/>
              </a:ln>
            </c:spPr>
          </c:marker>
          <c:xVal>
            <c:numRef>
              <c:f>'Delta 3M'!$E$4:$E$6</c:f>
              <c:numCache>
                <c:formatCode>ddd\,\ dd\-mmm\-yyyy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xVal>
          <c:yVal>
            <c:numRef>
              <c:f>'Delta 3M'!$L$4:$L$6</c:f>
              <c:numCache>
                <c:formatCode>0.0000%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  <c:smooth val="0"/>
        </c:ser>
        <c:ser>
          <c:idx val="2"/>
          <c:order val="2"/>
          <c:tx>
            <c:v>Basis Fut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7030A0"/>
              </a:solidFill>
              <a:ln>
                <a:solidFill>
                  <a:srgbClr val="7030A0"/>
                </a:solidFill>
              </a:ln>
            </c:spPr>
          </c:marker>
          <c:xVal>
            <c:numRef>
              <c:f>'Delta 3M'!$E$7:$E$11</c:f>
              <c:numCache>
                <c:formatCode>ddd\,\ dd\-mmm\-yyyy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xVal>
          <c:yVal>
            <c:numRef>
              <c:f>'Delta 3M'!$L$7:$L$11</c:f>
              <c:numCache>
                <c:formatCode>0.0000%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</c:ser>
        <c:ser>
          <c:idx val="3"/>
          <c:order val="3"/>
          <c:tx>
            <c:v>Basis Interp</c:v>
          </c:tx>
          <c:spPr>
            <a:ln w="28575">
              <a:solidFill>
                <a:srgbClr val="92D050"/>
              </a:solidFill>
            </a:ln>
          </c:spPr>
          <c:marker>
            <c:symbol val="none"/>
          </c:marker>
          <c:xVal>
            <c:numRef>
              <c:f>'Delta 3M'!$R$3:$R$261</c:f>
              <c:numCache>
                <c:formatCode>ddd\,\ dd\-mmm\-yyyy</c:formatCode>
                <c:ptCount val="259"/>
                <c:pt idx="0">
                  <c:v>42138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</c:numCache>
            </c:numRef>
          </c:xVal>
          <c:yVal>
            <c:numRef>
              <c:f>'Delta 3M'!$U$3:$U$261</c:f>
              <c:numCache>
                <c:formatCode>0.0000%</c:formatCode>
                <c:ptCount val="25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7562752"/>
        <c:axId val="197564288"/>
      </c:scatterChart>
      <c:valAx>
        <c:axId val="197562752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197564288"/>
        <c:crosses val="autoZero"/>
        <c:crossBetween val="midCat"/>
      </c:valAx>
      <c:valAx>
        <c:axId val="197564288"/>
        <c:scaling>
          <c:orientation val="minMax"/>
        </c:scaling>
        <c:delete val="0"/>
        <c:axPos val="l"/>
        <c:majorGridlines/>
        <c:numFmt formatCode="0.0000%" sourceLinked="0"/>
        <c:majorTickMark val="out"/>
        <c:minorTickMark val="none"/>
        <c:tickLblPos val="nextTo"/>
        <c:crossAx val="197562752"/>
        <c:crosses val="autoZero"/>
        <c:crossBetween val="midCat"/>
        <c:majorUnit val="1.0000000000000003E-4"/>
      </c:valAx>
    </c:plotArea>
    <c:legend>
      <c:legendPos val="l"/>
      <c:layout>
        <c:manualLayout>
          <c:xMode val="edge"/>
          <c:yMode val="edge"/>
          <c:x val="0.84743699461809696"/>
          <c:y val="0.42417488762180589"/>
          <c:w val="0.10430329542140565"/>
          <c:h val="0.25841610854677649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Basis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6.2709973753280843E-2"/>
          <c:y val="1.8266641777536428E-2"/>
          <c:w val="0.90029237254434102"/>
          <c:h val="0.93730079509660247"/>
        </c:manualLayout>
      </c:layout>
      <c:scatterChart>
        <c:scatterStyle val="lineMarker"/>
        <c:varyColors val="0"/>
        <c:ser>
          <c:idx val="0"/>
          <c:order val="0"/>
          <c:tx>
            <c:v>Basis Fix</c:v>
          </c:tx>
          <c:spPr>
            <a:ln w="28575">
              <a:noFill/>
            </a:ln>
          </c:spPr>
          <c:marker>
            <c:symbol val="triangle"/>
            <c:size val="5"/>
            <c:spPr>
              <a:solidFill>
                <a:srgbClr val="00B050"/>
              </a:solidFill>
              <a:ln>
                <a:noFill/>
              </a:ln>
            </c:spPr>
          </c:marker>
          <c:xVal>
            <c:numRef>
              <c:f>'Delta 6M '!$E$3</c:f>
              <c:numCache>
                <c:formatCode>ddd\,\ dd\-mmm\-yyyy</c:formatCode>
                <c:ptCount val="1"/>
                <c:pt idx="0">
                  <c:v>42138</c:v>
                </c:pt>
              </c:numCache>
            </c:numRef>
          </c:xVal>
          <c:yVal>
            <c:numRef>
              <c:f>'Delta 6M '!$L$3</c:f>
              <c:numCache>
                <c:formatCode>0.0000%</c:formatCode>
                <c:ptCount val="1"/>
                <c:pt idx="0">
                  <c:v>0</c:v>
                </c:pt>
              </c:numCache>
            </c:numRef>
          </c:yVal>
          <c:smooth val="0"/>
        </c:ser>
        <c:ser>
          <c:idx val="1"/>
          <c:order val="1"/>
          <c:tx>
            <c:v>Basis FRA</c:v>
          </c:tx>
          <c:spPr>
            <a:ln w="28575">
              <a:noFill/>
            </a:ln>
          </c:spPr>
          <c:marker>
            <c:symbol val="square"/>
            <c:size val="5"/>
            <c:spPr>
              <a:solidFill>
                <a:srgbClr val="00B050"/>
              </a:solidFill>
              <a:ln>
                <a:noFill/>
              </a:ln>
            </c:spPr>
          </c:marker>
          <c:xVal>
            <c:numRef>
              <c:f>'Delta 6M '!$E$4:$E$15</c:f>
              <c:numCache>
                <c:formatCode>ddd\,\ dd\-mmm\-yyyy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xVal>
          <c:yVal>
            <c:numRef>
              <c:f>'Delta 6M '!$L$4:$L$21</c:f>
              <c:numCache>
                <c:formatCode>0.0000%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yVal>
          <c:smooth val="0"/>
        </c:ser>
        <c:ser>
          <c:idx val="2"/>
          <c:order val="2"/>
          <c:tx>
            <c:v>Basis Interp</c:v>
          </c:tx>
          <c:spPr>
            <a:ln w="28575">
              <a:solidFill>
                <a:srgbClr val="92D050"/>
              </a:solidFill>
            </a:ln>
          </c:spPr>
          <c:marker>
            <c:symbol val="none"/>
          </c:marker>
          <c:xVal>
            <c:numRef>
              <c:f>'Delta 6M '!$R$3:$R$262</c:f>
              <c:numCache>
                <c:formatCode>ddd\,\ dd\-mmm\-yyyy</c:formatCode>
                <c:ptCount val="260"/>
                <c:pt idx="0">
                  <c:v>42138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</c:numCache>
            </c:numRef>
          </c:xVal>
          <c:yVal>
            <c:numRef>
              <c:f>'Delta 6M '!$U$3:$U$262</c:f>
              <c:numCache>
                <c:formatCode>General</c:formatCode>
                <c:ptCount val="26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8008832"/>
        <c:axId val="198010368"/>
      </c:scatterChart>
      <c:valAx>
        <c:axId val="198008832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198010368"/>
        <c:crosses val="autoZero"/>
        <c:crossBetween val="midCat"/>
      </c:valAx>
      <c:valAx>
        <c:axId val="198010368"/>
        <c:scaling>
          <c:orientation val="minMax"/>
          <c:max val="2.5000000000000005E-3"/>
          <c:min val="1.5000000000000005E-3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198008832"/>
        <c:crosses val="autoZero"/>
        <c:crossBetween val="midCat"/>
      </c:valAx>
    </c:plotArea>
    <c:legend>
      <c:legendPos val="l"/>
      <c:layout>
        <c:manualLayout>
          <c:xMode val="edge"/>
          <c:yMode val="edge"/>
          <c:x val="0.85955820673930905"/>
          <c:y val="0.46907431290916224"/>
          <c:w val="0.10593971208144437"/>
          <c:h val="0.1623824837089329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Basis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6.2709973753280843E-2"/>
          <c:y val="1.8266641777536428E-2"/>
          <c:w val="0.90029237254434102"/>
          <c:h val="0.93730079509660247"/>
        </c:manualLayout>
      </c:layout>
      <c:scatterChart>
        <c:scatterStyle val="lineMarker"/>
        <c:varyColors val="0"/>
        <c:ser>
          <c:idx val="0"/>
          <c:order val="0"/>
          <c:tx>
            <c:v>Basis Fix</c:v>
          </c:tx>
          <c:spPr>
            <a:ln w="28575">
              <a:noFill/>
            </a:ln>
          </c:spPr>
          <c:marker>
            <c:symbol val="triangle"/>
            <c:size val="5"/>
            <c:spPr>
              <a:solidFill>
                <a:srgbClr val="00B050"/>
              </a:solidFill>
              <a:ln>
                <a:noFill/>
              </a:ln>
            </c:spPr>
          </c:marker>
          <c:xVal>
            <c:numRef>
              <c:f>'Delta 12M'!$E$3</c:f>
              <c:numCache>
                <c:formatCode>ddd\,\ dd\-mmm\-yyyy</c:formatCode>
                <c:ptCount val="1"/>
                <c:pt idx="0">
                  <c:v>42138</c:v>
                </c:pt>
              </c:numCache>
            </c:numRef>
          </c:xVal>
          <c:yVal>
            <c:numRef>
              <c:f>'Delta 12M'!$L$3</c:f>
              <c:numCache>
                <c:formatCode>0.0000%</c:formatCode>
                <c:ptCount val="1"/>
                <c:pt idx="0">
                  <c:v>0</c:v>
                </c:pt>
              </c:numCache>
            </c:numRef>
          </c:yVal>
          <c:smooth val="0"/>
        </c:ser>
        <c:ser>
          <c:idx val="1"/>
          <c:order val="1"/>
          <c:tx>
            <c:v>Basis FRA</c:v>
          </c:tx>
          <c:spPr>
            <a:ln w="28575">
              <a:noFill/>
            </a:ln>
          </c:spPr>
          <c:marker>
            <c:symbol val="square"/>
            <c:size val="5"/>
            <c:spPr>
              <a:solidFill>
                <a:srgbClr val="00B050"/>
              </a:solidFill>
              <a:ln>
                <a:noFill/>
              </a:ln>
            </c:spPr>
          </c:marker>
          <c:xVal>
            <c:numRef>
              <c:f>'Delta 12M'!$E$4:$E$15</c:f>
              <c:numCache>
                <c:formatCode>ddd\,\ dd\-mmm\-yyyy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xVal>
          <c:yVal>
            <c:numRef>
              <c:f>'Delta 12M'!$L$4:$L$15</c:f>
              <c:numCache>
                <c:formatCode>0.0000%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yVal>
          <c:smooth val="0"/>
        </c:ser>
        <c:ser>
          <c:idx val="2"/>
          <c:order val="2"/>
          <c:tx>
            <c:v>Basis Interp</c:v>
          </c:tx>
          <c:spPr>
            <a:ln w="28575">
              <a:solidFill>
                <a:srgbClr val="92D050"/>
              </a:solidFill>
            </a:ln>
          </c:spPr>
          <c:marker>
            <c:symbol val="none"/>
          </c:marker>
          <c:xVal>
            <c:numRef>
              <c:f>'Delta 12M'!$R$3:$R$262</c:f>
              <c:numCache>
                <c:formatCode>ddd\,\ dd\-mmm\-yyyy</c:formatCode>
                <c:ptCount val="260"/>
                <c:pt idx="0">
                  <c:v>42138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</c:numCache>
            </c:numRef>
          </c:xVal>
          <c:yVal>
            <c:numRef>
              <c:f>'Delta 12M'!$U$3:$U$262</c:f>
              <c:numCache>
                <c:formatCode>General</c:formatCode>
                <c:ptCount val="26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8139264"/>
        <c:axId val="198145152"/>
      </c:scatterChart>
      <c:valAx>
        <c:axId val="198139264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198145152"/>
        <c:crosses val="autoZero"/>
        <c:crossBetween val="midCat"/>
      </c:valAx>
      <c:valAx>
        <c:axId val="198145152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198139264"/>
        <c:crosses val="autoZero"/>
        <c:crossBetween val="midCat"/>
      </c:valAx>
    </c:plotArea>
    <c:legend>
      <c:legendPos val="l"/>
      <c:layout>
        <c:manualLayout>
          <c:xMode val="edge"/>
          <c:yMode val="edge"/>
          <c:x val="0.85955820673930905"/>
          <c:y val="0.46907431290916224"/>
          <c:w val="0.10593971208144437"/>
          <c:h val="0.1623824837089329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12</xdr:col>
      <xdr:colOff>542926</xdr:colOff>
      <xdr:row>13</xdr:row>
      <xdr:rowOff>85724</xdr:rowOff>
    </xdr:from>
    <xdr:to>
      <xdr:col>25</xdr:col>
      <xdr:colOff>476250</xdr:colOff>
      <xdr:row>40</xdr:row>
      <xdr:rowOff>85725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16</xdr:col>
      <xdr:colOff>552451</xdr:colOff>
      <xdr:row>13</xdr:row>
      <xdr:rowOff>95249</xdr:rowOff>
    </xdr:from>
    <xdr:to>
      <xdr:col>29</xdr:col>
      <xdr:colOff>485775</xdr:colOff>
      <xdr:row>40</xdr:row>
      <xdr:rowOff>95250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16</xdr:col>
      <xdr:colOff>552450</xdr:colOff>
      <xdr:row>13</xdr:row>
      <xdr:rowOff>66674</xdr:rowOff>
    </xdr:from>
    <xdr:to>
      <xdr:col>29</xdr:col>
      <xdr:colOff>485775</xdr:colOff>
      <xdr:row>40</xdr:row>
      <xdr:rowOff>19050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16</xdr:col>
      <xdr:colOff>552450</xdr:colOff>
      <xdr:row>13</xdr:row>
      <xdr:rowOff>66674</xdr:rowOff>
    </xdr:from>
    <xdr:to>
      <xdr:col>29</xdr:col>
      <xdr:colOff>485775</xdr:colOff>
      <xdr:row>40</xdr:row>
      <xdr:rowOff>19050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15</xdr:row>
      <xdr:rowOff>76199</xdr:rowOff>
    </xdr:from>
    <xdr:to>
      <xdr:col>13</xdr:col>
      <xdr:colOff>500025</xdr:colOff>
      <xdr:row>40</xdr:row>
      <xdr:rowOff>104324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21</xdr:row>
      <xdr:rowOff>9525</xdr:rowOff>
    </xdr:from>
    <xdr:to>
      <xdr:col>13</xdr:col>
      <xdr:colOff>500025</xdr:colOff>
      <xdr:row>46</xdr:row>
      <xdr:rowOff>37650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15</xdr:row>
      <xdr:rowOff>57150</xdr:rowOff>
    </xdr:from>
    <xdr:to>
      <xdr:col>13</xdr:col>
      <xdr:colOff>423825</xdr:colOff>
      <xdr:row>40</xdr:row>
      <xdr:rowOff>85275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UR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Euribor"/>
      <sheetName val="EuriborSwapIsdaFixA"/>
      <sheetName val="BasisSwap1MxM"/>
      <sheetName val="BasisSwap3M6M"/>
      <sheetName val="BasisSwapEON3M"/>
      <sheetName val="BasisSwapxM12M"/>
      <sheetName val="Deposits"/>
      <sheetName val="FRA"/>
      <sheetName val="Futures1M"/>
      <sheetName val="Futures3M"/>
      <sheetName val="ImmFra6M "/>
      <sheetName val="FuturesHWConvAdj"/>
      <sheetName val="OIS"/>
      <sheetName val="ECB OIS"/>
      <sheetName val="IMM OIS"/>
      <sheetName val="Swaps1M(&lt;1Y)"/>
      <sheetName val="Swap1M"/>
      <sheetName val="SwapsIMMDated"/>
      <sheetName val="Swap3M"/>
      <sheetName val="ON"/>
      <sheetName val="Swap6M"/>
      <sheetName val="ForwardSwap6M"/>
      <sheetName val="1M (3)"/>
      <sheetName val="3M (4)"/>
      <sheetName val="ON BASIS"/>
      <sheetName val="6M (3)"/>
      <sheetName val="1Y (3)"/>
      <sheetName val="Euribor 3M Time Series"/>
      <sheetName val="Euribor 6M Time Series"/>
      <sheetName val="EuriborSwapIsdaFixA1Y"/>
    </sheetNames>
    <definedNames>
      <definedName name="LastFixingsTrigger" refersTo="='General Settings'!$D$7"/>
      <definedName name="TriggerCounter" refersTo="='General Settings'!$D$6"/>
    </definedNames>
    <sheetDataSet>
      <sheetData sheetId="0">
        <row r="6">
          <cell r="D6">
            <v>1</v>
          </cell>
        </row>
        <row r="7">
          <cell r="D7">
            <v>1</v>
          </cell>
        </row>
      </sheetData>
      <sheetData sheetId="1">
        <row r="7">
          <cell r="D7" t="str">
            <v>EURSTD</v>
          </cell>
        </row>
      </sheetData>
      <sheetData sheetId="2">
        <row r="6">
          <cell r="D6" t="str">
            <v>EUR6M#0001</v>
          </cell>
        </row>
        <row r="7">
          <cell r="D7" t="str">
            <v>EUR6M#0001</v>
          </cell>
        </row>
      </sheetData>
      <sheetData sheetId="3">
        <row r="6">
          <cell r="D6" t="str">
            <v>6E</v>
          </cell>
        </row>
        <row r="7">
          <cell r="D7" t="str">
            <v>6E</v>
          </cell>
        </row>
      </sheetData>
      <sheetData sheetId="4">
        <row r="6">
          <cell r="D6" t="str">
            <v>6E</v>
          </cell>
        </row>
        <row r="7">
          <cell r="D7" t="str">
            <v>6E</v>
          </cell>
        </row>
      </sheetData>
      <sheetData sheetId="5">
        <row r="6">
          <cell r="D6" t="str">
            <v>3E</v>
          </cell>
        </row>
        <row r="7">
          <cell r="D7" t="str">
            <v>3E</v>
          </cell>
        </row>
      </sheetData>
      <sheetData sheetId="6">
        <row r="6">
          <cell r="D6" t="str">
            <v>12E</v>
          </cell>
        </row>
        <row r="7">
          <cell r="D7" t="str">
            <v>12E</v>
          </cell>
        </row>
      </sheetData>
      <sheetData sheetId="7">
        <row r="6">
          <cell r="D6" t="str">
            <v>EURTND_Quote#0001</v>
          </cell>
        </row>
        <row r="7">
          <cell r="D7" t="str">
            <v>EURSND_Quote#0001</v>
          </cell>
        </row>
      </sheetData>
      <sheetData sheetId="8">
        <row r="6">
          <cell r="D6" t="str">
            <v>EUR2x5F_Quote</v>
          </cell>
        </row>
        <row r="7">
          <cell r="D7" t="str">
            <v>EUR3x6F_Quote</v>
          </cell>
        </row>
      </sheetData>
      <sheetData sheetId="9">
        <row r="6">
          <cell r="D6" t="str">
            <v>K5</v>
          </cell>
        </row>
        <row r="7">
          <cell r="D7" t="str">
            <v>M5</v>
          </cell>
        </row>
      </sheetData>
      <sheetData sheetId="10">
        <row r="6">
          <cell r="D6" t="str">
            <v>Future Code</v>
          </cell>
        </row>
        <row r="7">
          <cell r="D7" t="str">
            <v>K5</v>
          </cell>
        </row>
      </sheetData>
      <sheetData sheetId="11">
        <row r="6">
          <cell r="D6" t="str">
            <v>K5</v>
          </cell>
        </row>
        <row r="7">
          <cell r="D7" t="str">
            <v>M5</v>
          </cell>
        </row>
      </sheetData>
      <sheetData sheetId="12">
        <row r="6">
          <cell r="D6" t="str">
            <v/>
          </cell>
        </row>
      </sheetData>
      <sheetData sheetId="13">
        <row r="6">
          <cell r="D6" t="str">
            <v>2W</v>
          </cell>
        </row>
        <row r="7">
          <cell r="D7" t="str">
            <v>3W</v>
          </cell>
        </row>
      </sheetData>
      <sheetData sheetId="14">
        <row r="6">
          <cell r="D6" t="str">
            <v>OIS</v>
          </cell>
        </row>
        <row r="7">
          <cell r="D7" t="str">
            <v>OIS</v>
          </cell>
        </row>
      </sheetData>
      <sheetData sheetId="15">
        <row r="6">
          <cell r="D6" t="str">
            <v>Z5</v>
          </cell>
        </row>
        <row r="7">
          <cell r="D7" t="str">
            <v>H5</v>
          </cell>
        </row>
      </sheetData>
      <sheetData sheetId="16">
        <row r="6">
          <cell r="D6" t="str">
            <v>X1S</v>
          </cell>
        </row>
        <row r="7">
          <cell r="D7" t="str">
            <v>X1S</v>
          </cell>
        </row>
      </sheetData>
      <sheetData sheetId="17">
        <row r="6">
          <cell r="D6" t="str">
            <v>1E</v>
          </cell>
        </row>
        <row r="7">
          <cell r="D7" t="str">
            <v>1E</v>
          </cell>
        </row>
      </sheetData>
      <sheetData sheetId="18">
        <row r="6">
          <cell r="D6">
            <v>12</v>
          </cell>
        </row>
        <row r="7">
          <cell r="D7">
            <v>12</v>
          </cell>
        </row>
      </sheetData>
      <sheetData sheetId="19">
        <row r="6">
          <cell r="D6" t="str">
            <v>3E</v>
          </cell>
        </row>
        <row r="7">
          <cell r="D7" t="str">
            <v>3E</v>
          </cell>
        </row>
      </sheetData>
      <sheetData sheetId="20"/>
      <sheetData sheetId="21">
        <row r="6">
          <cell r="D6" t="str">
            <v>6E</v>
          </cell>
        </row>
        <row r="7">
          <cell r="D7" t="str">
            <v>6E</v>
          </cell>
        </row>
      </sheetData>
      <sheetData sheetId="22">
        <row r="6">
          <cell r="D6" t="str">
            <v>EUR1F2Y_Quote</v>
          </cell>
        </row>
        <row r="7">
          <cell r="D7" t="str">
            <v>EUR1F3Y_Quote</v>
          </cell>
        </row>
      </sheetData>
      <sheetData sheetId="23">
        <row r="6">
          <cell r="D6" t="str">
            <v>1E</v>
          </cell>
        </row>
        <row r="7">
          <cell r="D7" t="str">
            <v>1E</v>
          </cell>
        </row>
      </sheetData>
      <sheetData sheetId="24">
        <row r="6">
          <cell r="D6" t="str">
            <v>3E</v>
          </cell>
        </row>
        <row r="7">
          <cell r="D7" t="str">
            <v>3E</v>
          </cell>
        </row>
      </sheetData>
      <sheetData sheetId="25">
        <row r="6">
          <cell r="D6" t="str">
            <v>3E</v>
          </cell>
        </row>
        <row r="7">
          <cell r="D7" t="str">
            <v>3E</v>
          </cell>
        </row>
      </sheetData>
      <sheetData sheetId="26">
        <row r="6">
          <cell r="D6" t="str">
            <v>6E</v>
          </cell>
        </row>
        <row r="7">
          <cell r="D7" t="str">
            <v>6E</v>
          </cell>
        </row>
      </sheetData>
      <sheetData sheetId="27">
        <row r="6">
          <cell r="D6" t="str">
            <v>12E</v>
          </cell>
        </row>
        <row r="7">
          <cell r="D7" t="str">
            <v>12E</v>
          </cell>
        </row>
      </sheetData>
      <sheetData sheetId="28">
        <row r="6">
          <cell r="D6">
            <v>42136</v>
          </cell>
        </row>
        <row r="7">
          <cell r="D7">
            <v>42135</v>
          </cell>
        </row>
      </sheetData>
      <sheetData sheetId="29">
        <row r="6">
          <cell r="D6">
            <v>42136</v>
          </cell>
        </row>
        <row r="7">
          <cell r="D7">
            <v>42135</v>
          </cell>
        </row>
      </sheetData>
      <sheetData sheetId="30">
        <row r="6">
          <cell r="D6">
            <v>42137</v>
          </cell>
        </row>
        <row r="7">
          <cell r="D7">
            <v>42136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AH40"/>
  <sheetViews>
    <sheetView workbookViewId="0"/>
  </sheetViews>
  <sheetFormatPr defaultColWidth="10.6640625" defaultRowHeight="11.25" x14ac:dyDescent="0.2"/>
  <cols>
    <col min="1" max="2" width="2.83203125" style="72" customWidth="1"/>
    <col min="3" max="3" width="27.5" style="72" bestFit="1" customWidth="1"/>
    <col min="4" max="4" width="35.83203125" style="72" customWidth="1"/>
    <col min="5" max="7" width="2.83203125" style="72" customWidth="1"/>
    <col min="8" max="8" width="27.5" style="72" bestFit="1" customWidth="1"/>
    <col min="9" max="9" width="39.33203125" style="72" bestFit="1" customWidth="1"/>
    <col min="10" max="10" width="2.83203125" style="72" customWidth="1"/>
    <col min="11" max="16384" width="10.6640625" style="72"/>
  </cols>
  <sheetData>
    <row r="1" spans="1:34" x14ac:dyDescent="0.2">
      <c r="B1" s="72" t="e">
        <f ca="1">_xll.qlxlVersion(TRUE,EvaluationDate)</f>
        <v>#NAME?</v>
      </c>
    </row>
    <row r="2" spans="1:34" ht="19.5" thickBot="1" x14ac:dyDescent="0.25">
      <c r="B2" s="314" t="s">
        <v>0</v>
      </c>
      <c r="C2" s="315"/>
      <c r="D2" s="315"/>
      <c r="E2" s="316"/>
      <c r="G2" s="314" t="s">
        <v>123</v>
      </c>
      <c r="H2" s="315"/>
      <c r="I2" s="315"/>
      <c r="J2" s="316"/>
    </row>
    <row r="3" spans="1:34" x14ac:dyDescent="0.2">
      <c r="B3" s="317"/>
      <c r="C3" s="1"/>
      <c r="D3" s="1"/>
      <c r="E3" s="318"/>
      <c r="G3" s="325"/>
      <c r="H3" s="5"/>
      <c r="I3" s="5"/>
      <c r="J3" s="326"/>
    </row>
    <row r="4" spans="1:34" x14ac:dyDescent="0.2">
      <c r="B4" s="317"/>
      <c r="C4" s="2" t="s">
        <v>1</v>
      </c>
      <c r="D4" s="3" t="s">
        <v>2</v>
      </c>
      <c r="E4" s="318"/>
      <c r="G4" s="325"/>
      <c r="H4" s="7" t="s">
        <v>8</v>
      </c>
      <c r="I4" s="75" t="b">
        <v>1</v>
      </c>
      <c r="J4" s="327"/>
    </row>
    <row r="5" spans="1:34" s="73" customFormat="1" x14ac:dyDescent="0.2">
      <c r="A5" s="72"/>
      <c r="B5" s="317"/>
      <c r="C5" s="2" t="s">
        <v>3</v>
      </c>
      <c r="D5" s="4" t="s">
        <v>4</v>
      </c>
      <c r="E5" s="318"/>
      <c r="F5" s="72"/>
      <c r="G5" s="325"/>
      <c r="H5" s="7" t="s">
        <v>9</v>
      </c>
      <c r="I5" s="75" t="b">
        <v>1</v>
      </c>
      <c r="J5" s="327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72"/>
      <c r="Z5" s="72"/>
      <c r="AA5" s="72"/>
      <c r="AB5" s="72"/>
      <c r="AC5" s="72"/>
      <c r="AD5" s="72"/>
      <c r="AE5" s="72"/>
      <c r="AF5" s="72"/>
      <c r="AG5" s="72"/>
      <c r="AH5" s="72"/>
    </row>
    <row r="6" spans="1:34" s="73" customFormat="1" x14ac:dyDescent="0.2">
      <c r="A6" s="72"/>
      <c r="B6" s="317"/>
      <c r="C6" s="2" t="s">
        <v>5</v>
      </c>
      <c r="D6" s="4" t="str">
        <f>IF(UPPER(Currency)&lt;&gt;"EUR","L","")&amp;"ibor"</f>
        <v>ibor</v>
      </c>
      <c r="E6" s="318"/>
      <c r="F6" s="72"/>
      <c r="G6" s="325"/>
      <c r="H6" s="7" t="s">
        <v>11</v>
      </c>
      <c r="I6" s="75" t="b">
        <v>0</v>
      </c>
      <c r="J6" s="327"/>
      <c r="K6" s="72"/>
      <c r="L6" s="72"/>
      <c r="M6" s="72"/>
      <c r="N6" s="72"/>
      <c r="O6" s="72"/>
      <c r="P6" s="72"/>
      <c r="Q6" s="72"/>
      <c r="R6" s="72"/>
      <c r="S6" s="72"/>
      <c r="T6" s="72"/>
      <c r="U6" s="72"/>
      <c r="V6" s="72"/>
      <c r="W6" s="72"/>
      <c r="X6" s="72"/>
      <c r="Y6" s="72"/>
      <c r="Z6" s="72"/>
      <c r="AA6" s="72"/>
      <c r="AB6" s="72"/>
      <c r="AC6" s="72"/>
      <c r="AD6" s="72"/>
      <c r="AE6" s="72"/>
      <c r="AF6" s="72"/>
      <c r="AG6" s="72"/>
      <c r="AH6" s="72"/>
    </row>
    <row r="7" spans="1:34" x14ac:dyDescent="0.2">
      <c r="B7" s="317"/>
      <c r="C7" s="2" t="s">
        <v>6</v>
      </c>
      <c r="D7" s="6" t="s">
        <v>7</v>
      </c>
      <c r="E7" s="318"/>
      <c r="G7" s="325"/>
      <c r="H7" s="7" t="s">
        <v>12</v>
      </c>
      <c r="I7" s="76"/>
      <c r="J7" s="327"/>
    </row>
    <row r="8" spans="1:34" x14ac:dyDescent="0.2">
      <c r="B8" s="317"/>
      <c r="C8" s="2" t="s">
        <v>105</v>
      </c>
      <c r="D8" s="9" t="s">
        <v>106</v>
      </c>
      <c r="E8" s="318"/>
      <c r="G8" s="325"/>
      <c r="H8" s="7" t="s">
        <v>13</v>
      </c>
      <c r="I8" s="77" t="b">
        <v>1</v>
      </c>
      <c r="J8" s="327"/>
    </row>
    <row r="9" spans="1:34" x14ac:dyDescent="0.2">
      <c r="B9" s="317"/>
      <c r="C9" s="2" t="s">
        <v>129</v>
      </c>
      <c r="D9" s="9" t="s">
        <v>14</v>
      </c>
      <c r="E9" s="318"/>
      <c r="G9" s="325"/>
      <c r="H9" s="5"/>
      <c r="I9" s="5"/>
      <c r="J9" s="326"/>
    </row>
    <row r="10" spans="1:34" x14ac:dyDescent="0.2">
      <c r="B10" s="319"/>
      <c r="C10" s="320"/>
      <c r="D10" s="320"/>
      <c r="E10" s="318"/>
      <c r="G10" s="325"/>
      <c r="H10" s="7" t="s">
        <v>15</v>
      </c>
      <c r="I10" s="77" t="s">
        <v>16</v>
      </c>
      <c r="J10" s="327"/>
    </row>
    <row r="11" spans="1:34" x14ac:dyDescent="0.2">
      <c r="B11" s="317"/>
      <c r="C11" s="24" t="s">
        <v>19</v>
      </c>
      <c r="D11" s="25">
        <v>42136.745196759257</v>
      </c>
      <c r="E11" s="318"/>
      <c r="G11" s="325"/>
      <c r="H11" s="7" t="s">
        <v>17</v>
      </c>
      <c r="I11" s="78">
        <v>1E-4</v>
      </c>
      <c r="J11" s="327"/>
    </row>
    <row r="12" spans="1:34" x14ac:dyDescent="0.2">
      <c r="B12" s="317"/>
      <c r="C12" s="24" t="s">
        <v>20</v>
      </c>
      <c r="D12" s="26" t="b">
        <v>1</v>
      </c>
      <c r="E12" s="318"/>
      <c r="G12" s="325"/>
      <c r="H12" s="7" t="s">
        <v>18</v>
      </c>
      <c r="I12" s="79">
        <v>-0.01</v>
      </c>
      <c r="J12" s="327"/>
    </row>
    <row r="13" spans="1:34" x14ac:dyDescent="0.2">
      <c r="B13" s="321"/>
      <c r="C13" s="322"/>
      <c r="D13" s="323"/>
      <c r="E13" s="324"/>
      <c r="G13" s="328"/>
      <c r="H13" s="329"/>
      <c r="I13" s="329"/>
      <c r="J13" s="330"/>
    </row>
    <row r="14" spans="1:34" x14ac:dyDescent="0.2">
      <c r="C14" s="74"/>
      <c r="D14" s="74"/>
      <c r="E14" s="74"/>
    </row>
    <row r="15" spans="1:34" ht="18.75" x14ac:dyDescent="0.2">
      <c r="B15" s="336" t="s">
        <v>89</v>
      </c>
      <c r="C15" s="337"/>
      <c r="D15" s="337"/>
      <c r="E15" s="338"/>
    </row>
    <row r="16" spans="1:34" ht="11.25" customHeight="1" x14ac:dyDescent="0.2">
      <c r="B16" s="341"/>
      <c r="C16" s="342"/>
      <c r="D16" s="342"/>
      <c r="E16" s="343"/>
    </row>
    <row r="17" spans="2:5" x14ac:dyDescent="0.2">
      <c r="B17" s="331"/>
      <c r="C17" s="19" t="s">
        <v>10</v>
      </c>
      <c r="D17" s="8">
        <f>_xll.qlCalendarAdvance(,Calendar,EvaluationDate,"2D","f")</f>
        <v>42138</v>
      </c>
      <c r="E17" s="198"/>
    </row>
    <row r="18" spans="2:5" x14ac:dyDescent="0.2">
      <c r="B18" s="331"/>
      <c r="C18" s="2" t="s">
        <v>21</v>
      </c>
      <c r="D18" s="339">
        <v>42136.744629629633</v>
      </c>
      <c r="E18" s="198"/>
    </row>
    <row r="19" spans="2:5" x14ac:dyDescent="0.2">
      <c r="B19" s="331"/>
      <c r="C19" s="2" t="s">
        <v>22</v>
      </c>
      <c r="D19" s="27">
        <f>_xll.qlSettingsEvaluationDate(Trigger)</f>
        <v>42136</v>
      </c>
      <c r="E19" s="198"/>
    </row>
    <row r="20" spans="2:5" x14ac:dyDescent="0.2">
      <c r="B20" s="331"/>
      <c r="C20" s="2" t="s">
        <v>23</v>
      </c>
      <c r="D20" s="28">
        <f>[1]!TriggerCounter</f>
        <v>1</v>
      </c>
      <c r="E20" s="198"/>
    </row>
    <row r="21" spans="2:5" x14ac:dyDescent="0.2">
      <c r="B21" s="331"/>
      <c r="C21" s="2" t="s">
        <v>24</v>
      </c>
      <c r="D21" s="29">
        <f>[1]!LastFixingsTrigger</f>
        <v>1</v>
      </c>
      <c r="E21" s="198"/>
    </row>
    <row r="22" spans="2:5" x14ac:dyDescent="0.2">
      <c r="B22" s="331"/>
      <c r="C22" s="2" t="s">
        <v>27</v>
      </c>
      <c r="D22" s="3">
        <f>_xll.ohTrigger(Contribution!U2,Contribution!U8,Contribution!U15,Contribution!U25)</f>
        <v>1</v>
      </c>
      <c r="E22" s="198"/>
    </row>
    <row r="23" spans="2:5" x14ac:dyDescent="0.2">
      <c r="B23" s="332"/>
      <c r="C23" s="203"/>
      <c r="D23" s="203"/>
      <c r="E23" s="204"/>
    </row>
    <row r="25" spans="2:5" ht="18.75" x14ac:dyDescent="0.2">
      <c r="B25" s="336" t="str">
        <f>D27&amp;" Curve Settings"</f>
        <v>1M Curve Settings</v>
      </c>
      <c r="C25" s="337"/>
      <c r="D25" s="337"/>
      <c r="E25" s="338"/>
    </row>
    <row r="26" spans="2:5" x14ac:dyDescent="0.2">
      <c r="B26" s="317"/>
      <c r="C26" s="1"/>
      <c r="D26" s="1"/>
      <c r="E26" s="318"/>
    </row>
    <row r="27" spans="2:5" x14ac:dyDescent="0.2">
      <c r="B27" s="317"/>
      <c r="C27" s="19" t="s">
        <v>25</v>
      </c>
      <c r="D27" s="3" t="s">
        <v>38</v>
      </c>
      <c r="E27" s="318"/>
    </row>
    <row r="28" spans="2:5" x14ac:dyDescent="0.2">
      <c r="B28" s="317"/>
      <c r="C28" s="19" t="s">
        <v>28</v>
      </c>
      <c r="D28" s="18">
        <v>2</v>
      </c>
      <c r="E28" s="318"/>
    </row>
    <row r="29" spans="2:5" x14ac:dyDescent="0.2">
      <c r="B29" s="317"/>
      <c r="C29" s="2" t="s">
        <v>85</v>
      </c>
      <c r="D29" s="47" t="e">
        <f>_xll.qlEuribor(Trigger,,"1M",D35)</f>
        <v>#VALUE!</v>
      </c>
      <c r="E29" s="318"/>
    </row>
    <row r="30" spans="2:5" x14ac:dyDescent="0.2">
      <c r="B30" s="319"/>
      <c r="C30" s="320"/>
      <c r="D30" s="320"/>
      <c r="E30" s="333"/>
    </row>
    <row r="31" spans="2:5" x14ac:dyDescent="0.2">
      <c r="B31" s="317"/>
      <c r="C31" s="19" t="s">
        <v>29</v>
      </c>
      <c r="D31" s="4">
        <v>1</v>
      </c>
      <c r="E31" s="318"/>
    </row>
    <row r="32" spans="2:5" x14ac:dyDescent="0.2">
      <c r="B32" s="317"/>
      <c r="C32" s="19" t="s">
        <v>30</v>
      </c>
      <c r="D32" s="6" t="s">
        <v>31</v>
      </c>
      <c r="E32" s="318"/>
    </row>
    <row r="33" spans="2:5" x14ac:dyDescent="0.2">
      <c r="B33" s="317"/>
      <c r="C33" s="19" t="s">
        <v>32</v>
      </c>
      <c r="D33" s="9" t="s">
        <v>122</v>
      </c>
      <c r="E33" s="318"/>
    </row>
    <row r="34" spans="2:5" x14ac:dyDescent="0.2">
      <c r="B34" s="319"/>
      <c r="C34" s="69"/>
      <c r="D34" s="70"/>
      <c r="E34" s="318"/>
    </row>
    <row r="35" spans="2:5" x14ac:dyDescent="0.2">
      <c r="B35" s="317"/>
      <c r="C35" s="22" t="s">
        <v>87</v>
      </c>
      <c r="D35" s="80" t="e">
        <f ca="1">_xll.qlPiecewiseYieldCurve(Trigger,,,,2,Calendar,_xll.ohPack('Delta 1M'!M13:M21),"actual/365",,,,D32,D33)</f>
        <v>#NUM!</v>
      </c>
      <c r="E35" s="318"/>
    </row>
    <row r="36" spans="2:5" x14ac:dyDescent="0.2">
      <c r="B36" s="317"/>
      <c r="C36" s="23" t="s">
        <v>88</v>
      </c>
      <c r="D36" s="81" t="str">
        <f ca="1">_xll.ohRangeRetrieveError(D35)</f>
        <v>qlPiecewiseYieldCurve - operToVectorImpl: error converting parameter 'qlrhs' to type 'class std::basic_string&lt;char,struct std::char_traits&lt;char&gt;,class std::allocator&lt;char&gt; &gt;' : Unable to convert type 'struct ObjectHandler::empty_property_tag' to type 'cla</v>
      </c>
      <c r="E36" s="335"/>
    </row>
    <row r="37" spans="2:5" x14ac:dyDescent="0.2">
      <c r="B37" s="319"/>
      <c r="C37" s="320"/>
      <c r="D37" s="320"/>
      <c r="E37" s="335"/>
    </row>
    <row r="38" spans="2:5" x14ac:dyDescent="0.2">
      <c r="B38" s="317"/>
      <c r="C38" s="20" t="e">
        <f ca="1">_xll.qlTermStructureReferenceDate(,D35)</f>
        <v>#VALUE!</v>
      </c>
      <c r="D38" s="63" t="e">
        <f ca="1">_xll.qlYieldTermStructureDiscount(Trigger,D35,C38)</f>
        <v>#VALUE!</v>
      </c>
      <c r="E38" s="335"/>
    </row>
    <row r="39" spans="2:5" x14ac:dyDescent="0.2">
      <c r="B39" s="317"/>
      <c r="C39" s="21" t="e">
        <f ca="1">qlTermStructureMaxDate(,D35)</f>
        <v>#NAME?</v>
      </c>
      <c r="D39" s="64" t="e">
        <f ca="1">_xll.qlYieldTermStructureDiscount(Trigger,D35,C39)</f>
        <v>#VALUE!</v>
      </c>
      <c r="E39" s="335"/>
    </row>
    <row r="40" spans="2:5" x14ac:dyDescent="0.2">
      <c r="B40" s="321"/>
      <c r="C40" s="334"/>
      <c r="D40" s="334"/>
      <c r="E40" s="324"/>
    </row>
  </sheetData>
  <conditionalFormatting sqref="D12">
    <cfRule type="cellIs" dxfId="0" priority="3" stopIfTrue="1" operator="equal">
      <formula>TRUE</formula>
    </cfRule>
  </conditionalFormatting>
  <dataValidations count="5">
    <dataValidation type="list" allowBlank="1" showInputMessage="1" showErrorMessage="1" sqref="D9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D5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D4">
      <formula1>"EUR,USD,GBP,JPY,CHF"</formula1>
    </dataValidation>
    <dataValidation type="list" allowBlank="1" showInputMessage="1" showErrorMessage="1" sqref="D33:D34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32">
      <formula1>"Discount,ZeroYield,ForwardRate"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132"/>
  <sheetViews>
    <sheetView tabSelected="1" workbookViewId="0">
      <selection activeCell="E9" sqref="E9"/>
    </sheetView>
  </sheetViews>
  <sheetFormatPr defaultColWidth="9.5" defaultRowHeight="11.25" x14ac:dyDescent="0.2"/>
  <cols>
    <col min="1" max="2" width="3.5" style="82" customWidth="1"/>
    <col min="3" max="5" width="22.83203125" style="82" customWidth="1"/>
    <col min="6" max="6" width="10.5" style="82" bestFit="1" customWidth="1"/>
    <col min="7" max="8" width="14.1640625" style="82" bestFit="1" customWidth="1"/>
    <col min="9" max="12" width="10.5" style="82" bestFit="1" customWidth="1"/>
    <col min="13" max="13" width="10.83203125" style="82" customWidth="1"/>
    <col min="14" max="14" width="13.1640625" style="82" customWidth="1"/>
    <col min="15" max="17" width="6.83203125" style="82" customWidth="1"/>
    <col min="18" max="18" width="2.33203125" style="82" bestFit="1" customWidth="1"/>
    <col min="19" max="19" width="10.83203125" style="82" customWidth="1"/>
    <col min="20" max="20" width="2.33203125" style="82" bestFit="1" customWidth="1"/>
    <col min="21" max="21" width="10.83203125" style="82" customWidth="1"/>
    <col min="22" max="22" width="12.5" style="82" bestFit="1" customWidth="1"/>
    <col min="23" max="25" width="9.33203125" style="82" bestFit="1" customWidth="1"/>
    <col min="26" max="27" width="9.5" style="82"/>
    <col min="28" max="28" width="20.33203125" style="82" bestFit="1" customWidth="1"/>
    <col min="29" max="29" width="8.1640625" style="82" bestFit="1" customWidth="1"/>
    <col min="30" max="31" width="9.5" style="82" bestFit="1" customWidth="1"/>
    <col min="32" max="32" width="12.1640625" style="82" customWidth="1"/>
    <col min="33" max="16384" width="9.5" style="82"/>
  </cols>
  <sheetData>
    <row r="2" spans="1:32" ht="19.5" customHeight="1" x14ac:dyDescent="0.2">
      <c r="C2" s="109" t="s">
        <v>92</v>
      </c>
      <c r="D2" s="109" t="s">
        <v>83</v>
      </c>
      <c r="E2" s="109" t="s">
        <v>84</v>
      </c>
      <c r="F2" s="109" t="s">
        <v>128</v>
      </c>
      <c r="G2" s="109" t="s">
        <v>132</v>
      </c>
      <c r="H2" s="109" t="s">
        <v>133</v>
      </c>
      <c r="I2" s="109" t="s">
        <v>99</v>
      </c>
      <c r="J2" s="110" t="s">
        <v>100</v>
      </c>
      <c r="K2" s="109" t="s">
        <v>101</v>
      </c>
      <c r="L2" s="109" t="s">
        <v>108</v>
      </c>
      <c r="S2" s="99" t="s">
        <v>97</v>
      </c>
      <c r="W2" s="344" t="s">
        <v>96</v>
      </c>
      <c r="X2" s="344"/>
      <c r="Y2" s="344"/>
      <c r="AB2" s="109" t="s">
        <v>83</v>
      </c>
      <c r="AC2" s="109" t="s">
        <v>124</v>
      </c>
      <c r="AD2" s="109" t="s">
        <v>37</v>
      </c>
      <c r="AE2" s="109" t="s">
        <v>90</v>
      </c>
      <c r="AF2" s="109" t="s">
        <v>91</v>
      </c>
    </row>
    <row r="3" spans="1:32" ht="12" customHeight="1" x14ac:dyDescent="0.2">
      <c r="C3" s="114" t="str">
        <f>$D$10&amp;"LastFixing"&amp;QuoteSuffix</f>
        <v>Euribor1MLastFixing_Quote</v>
      </c>
      <c r="D3" s="115" t="e">
        <f ca="1">_xll.qlCalendarAdvance(Calendar,_xll.qlLastFixingQuoteReferenceDate($C$3),_xll.qlInterestRateIndexFixingDays($D$10)&amp;"D","f",,LastFixingsTrigger)</f>
        <v>#VALUE!</v>
      </c>
      <c r="E3" s="115" t="e">
        <f ca="1">_xll.qlInterestRateIndexMaturity($D$10,D3)</f>
        <v>#NAME?</v>
      </c>
      <c r="F3" s="116" t="e">
        <f ca="1">'Delta 1M'!X26</f>
        <v>#VALUE!</v>
      </c>
      <c r="G3" s="117" t="e">
        <f ca="1">_xll.qlDayCounterYearFraction(DayCounter,SettlementDate,D3,,,Trigger)</f>
        <v>#NUM!</v>
      </c>
      <c r="H3" s="117" t="e">
        <f ca="1">_xll.qlDayCounterYearFraction(DayCounter,SettlementDate,E3,,,Trigger)</f>
        <v>#NUM!</v>
      </c>
      <c r="I3" s="117" t="e">
        <f ca="1">H3-G3</f>
        <v>#NUM!</v>
      </c>
      <c r="J3" s="117" t="e">
        <f ca="1">(H3^2-G3^2)/2</f>
        <v>#NUM!</v>
      </c>
      <c r="K3" s="117" t="e">
        <f ca="1">(H3^3-G3^3)/3</f>
        <v>#NUM!</v>
      </c>
      <c r="L3" s="118" t="b">
        <f>IF(D12="fixing",TRUE,FALSE)</f>
        <v>0</v>
      </c>
      <c r="N3" s="345" t="s">
        <v>93</v>
      </c>
      <c r="O3" s="94" t="e">
        <f t="array" aca="1" ref="O3:O5" ca="1">_xll.ohFilter(K3:K7,L3:L7)</f>
        <v>#NUM!</v>
      </c>
      <c r="P3" s="100" t="e">
        <f t="array" aca="1" ref="P3:P5" ca="1">_xll.ohFilter(J3:J7,L3:L7)</f>
        <v>#NUM!</v>
      </c>
      <c r="Q3" s="95" t="e">
        <f t="array" aca="1" ref="Q3:Q5" ca="1">_xll.ohFilter(I3:I7,L3:L7)</f>
        <v>#NUM!</v>
      </c>
      <c r="R3" s="101"/>
      <c r="S3" s="96" t="e">
        <f t="array" aca="1" ref="S3:S5" ca="1">MMULT(W3:Y5,U3:U5)</f>
        <v>#NUM!</v>
      </c>
      <c r="T3" s="102"/>
      <c r="U3" s="97" t="e">
        <f t="array" aca="1" ref="U3:U5" ca="1">_xll.ohFilter(F3:F7,L3:L7)</f>
        <v>#VALUE!</v>
      </c>
      <c r="W3" s="94" t="e">
        <f t="array" aca="1" ref="W3:Y5" ca="1">MINVERSE(O3:Q5)</f>
        <v>#NUM!</v>
      </c>
      <c r="X3" s="100" t="e">
        <f ca="1"/>
        <v>#NUM!</v>
      </c>
      <c r="Y3" s="95" t="e">
        <f ca="1"/>
        <v>#NUM!</v>
      </c>
      <c r="AB3" s="131">
        <f>SettlementDate</f>
        <v>42138</v>
      </c>
      <c r="AC3" s="122" t="e">
        <f>_xll.qlDayCounterYearFraction(DayCounter,SettlementDate,AB3,,,Trigger)</f>
        <v>#NUM!</v>
      </c>
      <c r="AD3" s="147" t="e">
        <f t="shared" ref="AD3:AD26" ca="1" si="0">$S$13</f>
        <v>#NUM!</v>
      </c>
      <c r="AE3" s="147" t="e">
        <f t="shared" ref="AE3:AE23" ca="1" si="1">$S$10+$S$9*AC3</f>
        <v>#NUM!</v>
      </c>
      <c r="AF3" s="147" t="e">
        <f t="shared" ref="AF3:AF23" ca="1" si="2">($S$5+$S$4*AC3+$S$3*AC3^2)</f>
        <v>#NUM!</v>
      </c>
    </row>
    <row r="4" spans="1:32" ht="12" customHeight="1" x14ac:dyDescent="0.2">
      <c r="A4" s="82">
        <v>0</v>
      </c>
      <c r="B4" s="83">
        <f>A4+SUBSTITUTE($D$9,"M","")</f>
        <v>1</v>
      </c>
      <c r="C4" s="119" t="str">
        <f>"Delta("&amp;A4&amp;"M,"&amp;B4&amp;"M)"</f>
        <v>Delta(0M,1M)</v>
      </c>
      <c r="D4" s="120">
        <f>SettlementDate</f>
        <v>42138</v>
      </c>
      <c r="E4" s="120" t="e">
        <f ca="1">_xll.qlInterestRateIndexMaturity($D$10,D4)</f>
        <v>#NAME?</v>
      </c>
      <c r="F4" s="121" t="e">
        <f t="array" aca="1" ref="F4:F7" ca="1">Delta1M</f>
        <v>#VALUE!</v>
      </c>
      <c r="G4" s="122" t="e">
        <f>_xll.qlDayCounterYearFraction(DayCounter,SettlementDate,D4,,,Trigger)</f>
        <v>#NUM!</v>
      </c>
      <c r="H4" s="122" t="e">
        <f ca="1">_xll.qlDayCounterYearFraction(DayCounter,SettlementDate,E4,,,Trigger)</f>
        <v>#NUM!</v>
      </c>
      <c r="I4" s="122" t="e">
        <f ca="1">H4-G4</f>
        <v>#NUM!</v>
      </c>
      <c r="J4" s="122" t="e">
        <f ca="1">(H4^2-G4^2)/2</f>
        <v>#NUM!</v>
      </c>
      <c r="K4" s="122" t="e">
        <f ca="1">(H4^3-G4^3)/3</f>
        <v>#NUM!</v>
      </c>
      <c r="L4" s="123" t="b">
        <f>IF(D12="fixing",FALSE,TRUE)</f>
        <v>1</v>
      </c>
      <c r="N4" s="345"/>
      <c r="O4" s="94" t="e">
        <f ca="1"/>
        <v>#NUM!</v>
      </c>
      <c r="P4" s="100" t="e">
        <f ca="1"/>
        <v>#NUM!</v>
      </c>
      <c r="Q4" s="95" t="e">
        <f ca="1"/>
        <v>#NUM!</v>
      </c>
      <c r="R4" s="103" t="s">
        <v>35</v>
      </c>
      <c r="S4" s="96" t="e">
        <f ca="1"/>
        <v>#NUM!</v>
      </c>
      <c r="T4" s="103" t="s">
        <v>36</v>
      </c>
      <c r="U4" s="97" t="e">
        <f ca="1"/>
        <v>#VALUE!</v>
      </c>
      <c r="W4" s="94" t="e">
        <f ca="1"/>
        <v>#NUM!</v>
      </c>
      <c r="X4" s="100" t="e">
        <f ca="1"/>
        <v>#NUM!</v>
      </c>
      <c r="Y4" s="95" t="e">
        <f ca="1"/>
        <v>#NUM!</v>
      </c>
      <c r="AB4" s="136" t="e">
        <f>_xll.qlCalendarAdvance(Calendar,AB3,"1d","mf",,Trigger)</f>
        <v>#NUM!</v>
      </c>
      <c r="AC4" s="122" t="e">
        <f>_xll.qlDayCounterYearFraction(DayCounter,SettlementDate,AB4,,,Trigger)</f>
        <v>#NUM!</v>
      </c>
      <c r="AD4" s="134" t="e">
        <f t="shared" ca="1" si="0"/>
        <v>#NUM!</v>
      </c>
      <c r="AE4" s="134" t="e">
        <f t="shared" ca="1" si="1"/>
        <v>#NUM!</v>
      </c>
      <c r="AF4" s="134" t="e">
        <f t="shared" ca="1" si="2"/>
        <v>#NUM!</v>
      </c>
    </row>
    <row r="5" spans="1:32" ht="12" customHeight="1" x14ac:dyDescent="0.2">
      <c r="A5" s="84">
        <v>1</v>
      </c>
      <c r="B5" s="83">
        <f t="shared" ref="B5:B7" si="3">A5+SUBSTITUTE($D$9,"M","")</f>
        <v>2</v>
      </c>
      <c r="C5" s="119" t="str">
        <f>"Delta("&amp;A5&amp;"M,"&amp;B5&amp;"M)"</f>
        <v>Delta(1M,2M)</v>
      </c>
      <c r="D5" s="120" t="e">
        <f>_xll.qlCalendarAdvance(Calendar,SettlementDate,A5&amp;"M","f")</f>
        <v>#NUM!</v>
      </c>
      <c r="E5" s="120" t="e">
        <f ca="1">_xll.qlInterestRateIndexMaturity($D$10,D5)</f>
        <v>#NAME?</v>
      </c>
      <c r="F5" s="121" t="e">
        <f ca="1"/>
        <v>#VALUE!</v>
      </c>
      <c r="G5" s="122" t="e">
        <f>_xll.qlDayCounterYearFraction(DayCounter,SettlementDate,D5,,,Trigger)</f>
        <v>#NUM!</v>
      </c>
      <c r="H5" s="122" t="e">
        <f ca="1">_xll.qlDayCounterYearFraction(DayCounter,SettlementDate,E5,,,Trigger)</f>
        <v>#NUM!</v>
      </c>
      <c r="I5" s="122" t="e">
        <f ca="1">H5-G5</f>
        <v>#NUM!</v>
      </c>
      <c r="J5" s="122" t="e">
        <f ca="1">(H5^2-G5^2)/2</f>
        <v>#NUM!</v>
      </c>
      <c r="K5" s="122" t="e">
        <f ca="1">(H5^3-G5^3)/3</f>
        <v>#NUM!</v>
      </c>
      <c r="L5" s="123" t="b">
        <v>1</v>
      </c>
      <c r="N5" s="345"/>
      <c r="O5" s="94" t="e">
        <f ca="1"/>
        <v>#NUM!</v>
      </c>
      <c r="P5" s="100" t="e">
        <f ca="1"/>
        <v>#NUM!</v>
      </c>
      <c r="Q5" s="95" t="e">
        <f ca="1"/>
        <v>#NUM!</v>
      </c>
      <c r="R5" s="84"/>
      <c r="S5" s="96" t="e">
        <f ca="1"/>
        <v>#NUM!</v>
      </c>
      <c r="T5" s="103"/>
      <c r="U5" s="97" t="e">
        <f ca="1"/>
        <v>#VALUE!</v>
      </c>
      <c r="W5" s="94" t="e">
        <f ca="1"/>
        <v>#NUM!</v>
      </c>
      <c r="X5" s="100" t="e">
        <f ca="1"/>
        <v>#NUM!</v>
      </c>
      <c r="Y5" s="95" t="e">
        <f ca="1"/>
        <v>#NUM!</v>
      </c>
      <c r="AB5" s="136" t="e">
        <f>_xll.qlCalendarAdvance(Calendar,AB4,"1d","mf",,Trigger)</f>
        <v>#VALUE!</v>
      </c>
      <c r="AC5" s="122" t="e">
        <f>_xll.qlDayCounterYearFraction(DayCounter,SettlementDate,AB5,,,Trigger)</f>
        <v>#NUM!</v>
      </c>
      <c r="AD5" s="134" t="e">
        <f t="shared" ca="1" si="0"/>
        <v>#NUM!</v>
      </c>
      <c r="AE5" s="134" t="e">
        <f t="shared" ca="1" si="1"/>
        <v>#NUM!</v>
      </c>
      <c r="AF5" s="134" t="e">
        <f t="shared" ca="1" si="2"/>
        <v>#NUM!</v>
      </c>
    </row>
    <row r="6" spans="1:32" ht="12" customHeight="1" x14ac:dyDescent="0.2">
      <c r="A6" s="84">
        <v>2</v>
      </c>
      <c r="B6" s="85">
        <f t="shared" si="3"/>
        <v>3</v>
      </c>
      <c r="C6" s="119" t="str">
        <f>"Delta("&amp;A6&amp;"M,"&amp;B6&amp;"M)"</f>
        <v>Delta(2M,3M)</v>
      </c>
      <c r="D6" s="120" t="e">
        <f>_xll.qlCalendarAdvance(Calendar,SettlementDate,A6&amp;"M","f")</f>
        <v>#NUM!</v>
      </c>
      <c r="E6" s="120" t="e">
        <f ca="1">_xll.qlInterestRateIndexMaturity($D$10,D6)</f>
        <v>#NAME?</v>
      </c>
      <c r="F6" s="121" t="e">
        <f ca="1"/>
        <v>#VALUE!</v>
      </c>
      <c r="G6" s="122" t="e">
        <f>_xll.qlDayCounterYearFraction(DayCounter,SettlementDate,D6,,,Trigger)</f>
        <v>#NUM!</v>
      </c>
      <c r="H6" s="122" t="e">
        <f ca="1">_xll.qlDayCounterYearFraction(DayCounter,SettlementDate,E6,,,Trigger)</f>
        <v>#NUM!</v>
      </c>
      <c r="I6" s="122" t="e">
        <f ca="1">H6-G6</f>
        <v>#NUM!</v>
      </c>
      <c r="J6" s="122" t="e">
        <f ca="1">(H6^2-G6^2)/2</f>
        <v>#NUM!</v>
      </c>
      <c r="K6" s="122" t="e">
        <f ca="1">(H6^3-G6^3)/3</f>
        <v>#NUM!</v>
      </c>
      <c r="L6" s="123" t="b">
        <v>1</v>
      </c>
      <c r="S6" s="98"/>
      <c r="T6" s="91"/>
      <c r="U6" s="92"/>
      <c r="AB6" s="136" t="e">
        <f>_xll.qlCalendarAdvance(Calendar,AB5,"1d","mf",,Trigger)</f>
        <v>#VALUE!</v>
      </c>
      <c r="AC6" s="122" t="e">
        <f>_xll.qlDayCounterYearFraction(DayCounter,SettlementDate,AB6,,,Trigger)</f>
        <v>#NUM!</v>
      </c>
      <c r="AD6" s="134" t="e">
        <f t="shared" ca="1" si="0"/>
        <v>#NUM!</v>
      </c>
      <c r="AE6" s="134" t="e">
        <f t="shared" ca="1" si="1"/>
        <v>#NUM!</v>
      </c>
      <c r="AF6" s="134" t="e">
        <f t="shared" ca="1" si="2"/>
        <v>#NUM!</v>
      </c>
    </row>
    <row r="7" spans="1:32" ht="12" customHeight="1" x14ac:dyDescent="0.2">
      <c r="A7" s="84">
        <v>3</v>
      </c>
      <c r="B7" s="85">
        <f t="shared" si="3"/>
        <v>4</v>
      </c>
      <c r="C7" s="124" t="str">
        <f>"Delta("&amp;A7&amp;"M,"&amp;B7&amp;"M)"</f>
        <v>Delta(3M,4M)</v>
      </c>
      <c r="D7" s="125" t="e">
        <f>_xll.qlCalendarAdvance(Calendar,SettlementDate,A7&amp;"M","f")</f>
        <v>#NUM!</v>
      </c>
      <c r="E7" s="125" t="e">
        <f ca="1">_xll.qlInterestRateIndexMaturity($D$10,D7)</f>
        <v>#NAME?</v>
      </c>
      <c r="F7" s="126" t="e">
        <f ca="1"/>
        <v>#VALUE!</v>
      </c>
      <c r="G7" s="127" t="e">
        <f>_xll.qlDayCounterYearFraction(DayCounter,SettlementDate,D7,,,Trigger)</f>
        <v>#NUM!</v>
      </c>
      <c r="H7" s="127" t="e">
        <f ca="1">_xll.qlDayCounterYearFraction(DayCounter,SettlementDate,E7,,,Trigger)</f>
        <v>#NUM!</v>
      </c>
      <c r="I7" s="127" t="e">
        <f ca="1">H7-G7</f>
        <v>#NUM!</v>
      </c>
      <c r="J7" s="127" t="e">
        <f ca="1">(H7^2-G7^2)/2</f>
        <v>#NUM!</v>
      </c>
      <c r="K7" s="127" t="e">
        <f ca="1">(H7^3-G7^3)/3</f>
        <v>#NUM!</v>
      </c>
      <c r="L7" s="128" t="b">
        <v>0</v>
      </c>
      <c r="S7" s="98"/>
      <c r="T7" s="91"/>
      <c r="U7" s="92"/>
      <c r="AB7" s="136" t="e">
        <f>_xll.qlCalendarAdvance(Calendar,AB6,"1d","mf",,Trigger)</f>
        <v>#VALUE!</v>
      </c>
      <c r="AC7" s="122" t="e">
        <f>_xll.qlDayCounterYearFraction(DayCounter,SettlementDate,AB7,,,Trigger)</f>
        <v>#NUM!</v>
      </c>
      <c r="AD7" s="134" t="e">
        <f t="shared" ca="1" si="0"/>
        <v>#NUM!</v>
      </c>
      <c r="AE7" s="134" t="e">
        <f t="shared" ca="1" si="1"/>
        <v>#NUM!</v>
      </c>
      <c r="AF7" s="134" t="e">
        <f t="shared" ca="1" si="2"/>
        <v>#NUM!</v>
      </c>
    </row>
    <row r="8" spans="1:32" ht="12" customHeight="1" x14ac:dyDescent="0.2">
      <c r="A8" s="84"/>
      <c r="B8" s="85"/>
      <c r="C8" s="85"/>
      <c r="D8" s="86"/>
      <c r="E8" s="86"/>
      <c r="F8" s="87"/>
      <c r="G8" s="88"/>
      <c r="H8" s="88"/>
      <c r="I8" s="88"/>
      <c r="J8" s="88"/>
      <c r="K8" s="88"/>
      <c r="L8" s="89"/>
      <c r="S8" s="90" t="s">
        <v>98</v>
      </c>
      <c r="T8" s="91"/>
      <c r="U8" s="92"/>
      <c r="AB8" s="136" t="e">
        <f>_xll.qlCalendarAdvance(Calendar,AB7,"1d","mf",,Trigger)</f>
        <v>#VALUE!</v>
      </c>
      <c r="AC8" s="122" t="e">
        <f>_xll.qlDayCounterYearFraction(DayCounter,SettlementDate,AB8,,,Trigger)</f>
        <v>#NUM!</v>
      </c>
      <c r="AD8" s="134" t="e">
        <f t="shared" ca="1" si="0"/>
        <v>#NUM!</v>
      </c>
      <c r="AE8" s="134" t="e">
        <f t="shared" ca="1" si="1"/>
        <v>#NUM!</v>
      </c>
      <c r="AF8" s="134" t="e">
        <f t="shared" ca="1" si="2"/>
        <v>#NUM!</v>
      </c>
    </row>
    <row r="9" spans="1:32" ht="12" customHeight="1" x14ac:dyDescent="0.2">
      <c r="C9" s="109" t="s">
        <v>139</v>
      </c>
      <c r="D9" s="144" t="s">
        <v>38</v>
      </c>
      <c r="N9" s="344" t="s">
        <v>94</v>
      </c>
      <c r="O9" s="93"/>
      <c r="P9" s="94" t="e">
        <f t="array" aca="1" ref="P9:P10" ca="1">_xll.ohFilter(J3:J7,L3:L7)</f>
        <v>#NUM!</v>
      </c>
      <c r="Q9" s="95" t="e">
        <f t="array" aca="1" ref="Q9:Q10" ca="1">_xll.ohFilter(I3:I7,L3:L7)</f>
        <v>#NUM!</v>
      </c>
      <c r="R9" s="346" t="s">
        <v>35</v>
      </c>
      <c r="S9" s="96" t="e">
        <f t="array" aca="1" ref="S9:S10" ca="1">MMULT(W9:X10,U9:U10)</f>
        <v>#NUM!</v>
      </c>
      <c r="T9" s="346" t="s">
        <v>36</v>
      </c>
      <c r="U9" s="97" t="e">
        <f t="array" aca="1" ref="U9:U10" ca="1">_xll.ohFilter(F3:F7,L3:L7)</f>
        <v>#VALUE!</v>
      </c>
      <c r="W9" s="94" t="e">
        <f t="array" aca="1" ref="W9:X10" ca="1">MINVERSE(P9:Q10)</f>
        <v>#NUM!</v>
      </c>
      <c r="X9" s="95" t="e">
        <f ca="1"/>
        <v>#NUM!</v>
      </c>
      <c r="AB9" s="136" t="e">
        <f>_xll.qlCalendarAdvance(Calendar,AB8,"1d","mf",,Trigger)</f>
        <v>#VALUE!</v>
      </c>
      <c r="AC9" s="122" t="e">
        <f>_xll.qlDayCounterYearFraction(DayCounter,SettlementDate,AB9,,,Trigger)</f>
        <v>#NUM!</v>
      </c>
      <c r="AD9" s="134" t="e">
        <f t="shared" ca="1" si="0"/>
        <v>#NUM!</v>
      </c>
      <c r="AE9" s="134" t="e">
        <f t="shared" ca="1" si="1"/>
        <v>#NUM!</v>
      </c>
      <c r="AF9" s="134" t="e">
        <f t="shared" ca="1" si="2"/>
        <v>#NUM!</v>
      </c>
    </row>
    <row r="10" spans="1:32" ht="12" customHeight="1" x14ac:dyDescent="0.2">
      <c r="C10" s="109" t="s">
        <v>107</v>
      </c>
      <c r="D10" s="144" t="str">
        <f>PROPER(Currency)&amp;IborType&amp;D9</f>
        <v>Euribor1M</v>
      </c>
      <c r="N10" s="344"/>
      <c r="O10" s="93"/>
      <c r="P10" s="94" t="e">
        <f ca="1"/>
        <v>#NUM!</v>
      </c>
      <c r="Q10" s="95" t="e">
        <f ca="1"/>
        <v>#NUM!</v>
      </c>
      <c r="R10" s="346"/>
      <c r="S10" s="96" t="e">
        <f ca="1"/>
        <v>#NUM!</v>
      </c>
      <c r="T10" s="346"/>
      <c r="U10" s="97" t="e">
        <f ca="1"/>
        <v>#VALUE!</v>
      </c>
      <c r="W10" s="94" t="e">
        <f ca="1"/>
        <v>#NUM!</v>
      </c>
      <c r="X10" s="95" t="e">
        <f ca="1"/>
        <v>#NUM!</v>
      </c>
      <c r="AB10" s="136" t="e">
        <f>_xll.qlCalendarAdvance(Calendar,AB9,"1d","mf",,Trigger)</f>
        <v>#VALUE!</v>
      </c>
      <c r="AC10" s="122" t="e">
        <f>_xll.qlDayCounterYearFraction(DayCounter,SettlementDate,AB10,,,Trigger)</f>
        <v>#NUM!</v>
      </c>
      <c r="AD10" s="134" t="e">
        <f t="shared" ca="1" si="0"/>
        <v>#NUM!</v>
      </c>
      <c r="AE10" s="134" t="e">
        <f t="shared" ca="1" si="1"/>
        <v>#NUM!</v>
      </c>
      <c r="AF10" s="134" t="e">
        <f t="shared" ca="1" si="2"/>
        <v>#NUM!</v>
      </c>
    </row>
    <row r="11" spans="1:32" ht="12" customHeight="1" x14ac:dyDescent="0.2">
      <c r="C11" s="109" t="s">
        <v>131</v>
      </c>
      <c r="D11" s="145" t="s">
        <v>86</v>
      </c>
      <c r="S11" s="98"/>
      <c r="T11" s="91"/>
      <c r="U11" s="92"/>
      <c r="AB11" s="136" t="e">
        <f>_xll.qlCalendarAdvance(Calendar,AB10,"1d","mf",,Trigger)</f>
        <v>#VALUE!</v>
      </c>
      <c r="AC11" s="122" t="e">
        <f>_xll.qlDayCounterYearFraction(DayCounter,SettlementDate,AB11,,,Trigger)</f>
        <v>#NUM!</v>
      </c>
      <c r="AD11" s="134" t="e">
        <f t="shared" ca="1" si="0"/>
        <v>#NUM!</v>
      </c>
      <c r="AE11" s="134" t="e">
        <f t="shared" ca="1" si="1"/>
        <v>#NUM!</v>
      </c>
      <c r="AF11" s="134" t="e">
        <f t="shared" ca="1" si="2"/>
        <v>#NUM!</v>
      </c>
    </row>
    <row r="12" spans="1:32" ht="12" customHeight="1" x14ac:dyDescent="0.2">
      <c r="C12" s="109" t="s">
        <v>130</v>
      </c>
      <c r="D12" s="144" t="s">
        <v>136</v>
      </c>
      <c r="S12" s="99" t="s">
        <v>33</v>
      </c>
      <c r="T12" s="91"/>
      <c r="U12" s="92"/>
      <c r="AB12" s="136" t="e">
        <f>_xll.qlCalendarAdvance(Calendar,AB11,"1d","mf",,Trigger)</f>
        <v>#VALUE!</v>
      </c>
      <c r="AC12" s="122" t="e">
        <f>_xll.qlDayCounterYearFraction(DayCounter,SettlementDate,AB12,,,Trigger)</f>
        <v>#NUM!</v>
      </c>
      <c r="AD12" s="134" t="e">
        <f t="shared" ca="1" si="0"/>
        <v>#NUM!</v>
      </c>
      <c r="AE12" s="134" t="e">
        <f t="shared" ca="1" si="1"/>
        <v>#NUM!</v>
      </c>
      <c r="AF12" s="134" t="e">
        <f t="shared" ca="1" si="2"/>
        <v>#NUM!</v>
      </c>
    </row>
    <row r="13" spans="1:32" ht="12" customHeight="1" x14ac:dyDescent="0.2">
      <c r="J13" s="111" t="str">
        <f>"Synthetic Deposits "&amp;D9</f>
        <v>Synthetic Deposits 1M</v>
      </c>
      <c r="K13" s="111"/>
      <c r="L13" s="111"/>
      <c r="N13" s="104" t="s">
        <v>95</v>
      </c>
      <c r="Q13" s="105" t="e">
        <f t="array" aca="1" ref="Q13" ca="1">_xll.ohFilter(I3:I7,L3:L7)</f>
        <v>#NUM!</v>
      </c>
      <c r="R13" s="104" t="s">
        <v>35</v>
      </c>
      <c r="S13" s="96" t="e">
        <f ca="1">MMULT(W13,U13)</f>
        <v>#NUM!</v>
      </c>
      <c r="T13" s="104" t="s">
        <v>36</v>
      </c>
      <c r="U13" s="97" t="e">
        <f t="array" aca="1" ref="U13" ca="1">_xll.ohFilter(F3:F7,L3:L7)</f>
        <v>#VALUE!</v>
      </c>
      <c r="W13" s="105" t="e">
        <f ca="1">MINVERSE(Q13)</f>
        <v>#NUM!</v>
      </c>
      <c r="AB13" s="136" t="e">
        <f>_xll.qlCalendarAdvance(Calendar,AB12,"1d","mf",,Trigger)</f>
        <v>#VALUE!</v>
      </c>
      <c r="AC13" s="122" t="e">
        <f>_xll.qlDayCounterYearFraction(DayCounter,SettlementDate,AB13,,,Trigger)</f>
        <v>#NUM!</v>
      </c>
      <c r="AD13" s="134" t="e">
        <f t="shared" ca="1" si="0"/>
        <v>#NUM!</v>
      </c>
      <c r="AE13" s="134" t="e">
        <f t="shared" ca="1" si="1"/>
        <v>#NUM!</v>
      </c>
      <c r="AF13" s="134" t="e">
        <f t="shared" ca="1" si="2"/>
        <v>#NUM!</v>
      </c>
    </row>
    <row r="14" spans="1:32" ht="12" customHeight="1" x14ac:dyDescent="0.2">
      <c r="C14" s="109" t="s">
        <v>102</v>
      </c>
      <c r="D14" s="109" t="s">
        <v>83</v>
      </c>
      <c r="E14" s="109" t="s">
        <v>84</v>
      </c>
      <c r="F14" s="109" t="s">
        <v>124</v>
      </c>
      <c r="G14" s="109" t="s">
        <v>125</v>
      </c>
      <c r="H14" s="109" t="s">
        <v>126</v>
      </c>
      <c r="I14" s="110" t="s">
        <v>127</v>
      </c>
      <c r="J14" s="112" t="s">
        <v>95</v>
      </c>
      <c r="K14" s="112" t="s">
        <v>94</v>
      </c>
      <c r="L14" s="112" t="s">
        <v>121</v>
      </c>
      <c r="AB14" s="136" t="e">
        <f>_xll.qlCalendarAdvance(Calendar,AB13,"1d","mf",,Trigger)</f>
        <v>#VALUE!</v>
      </c>
      <c r="AC14" s="122" t="e">
        <f>_xll.qlDayCounterYearFraction(DayCounter,SettlementDate,AB14,,,Trigger)</f>
        <v>#NUM!</v>
      </c>
      <c r="AD14" s="134" t="e">
        <f t="shared" ca="1" si="0"/>
        <v>#NUM!</v>
      </c>
      <c r="AE14" s="134" t="e">
        <f t="shared" ca="1" si="1"/>
        <v>#NUM!</v>
      </c>
      <c r="AF14" s="134" t="e">
        <f t="shared" ca="1" si="2"/>
        <v>#NUM!</v>
      </c>
    </row>
    <row r="15" spans="1:32" ht="12" customHeight="1" x14ac:dyDescent="0.2">
      <c r="C15" s="129" t="s">
        <v>41</v>
      </c>
      <c r="D15" s="130">
        <f t="shared" ref="D15:D19" si="4">SettlementDate</f>
        <v>42138</v>
      </c>
      <c r="E15" s="131" t="e">
        <f>_xll.qlCalendarAdvance(Calendar,SettlementDate,C15,"Following",,Trigger)</f>
        <v>#NUM!</v>
      </c>
      <c r="F15" s="132" t="e">
        <f>_xll.qlDayCounterYearFraction(DayCounter,D15,E15,,,Trigger)</f>
        <v>#NUM!</v>
      </c>
      <c r="G15" s="133" t="e">
        <f ca="1">_xll.qlYieldTSDiscount(Discounting,D15,,AllTriggers)</f>
        <v>#NAME?</v>
      </c>
      <c r="H15" s="133" t="e">
        <f ca="1">_xll.qlYieldTSDiscount(Discounting,E15,,AllTriggers)</f>
        <v>#NAME?</v>
      </c>
      <c r="I15" s="134" t="e">
        <f ca="1">(G15/H15-1)/F15</f>
        <v>#NAME?</v>
      </c>
      <c r="J15" s="134" t="e">
        <f ca="1">((1+I15*F15)*EXP($S$13*F15)-1)/F15</f>
        <v>#NAME?</v>
      </c>
      <c r="K15" s="134" t="e">
        <f ca="1">((1+F15*I15)*EXP($S$10*F15+0.5*$S$9*F15^2)-1)/F15</f>
        <v>#NUM!</v>
      </c>
      <c r="L15" s="134" t="e">
        <f ca="1">((1+F15*I15)*EXP($S$5*F15+0.5*$S$4*F15^2+1/3*$S$3*F15^3)-1)/F15</f>
        <v>#NUM!</v>
      </c>
      <c r="AB15" s="136" t="e">
        <f>_xll.qlCalendarAdvance(Calendar,AB14,"1d","mf",,Trigger)</f>
        <v>#VALUE!</v>
      </c>
      <c r="AC15" s="122" t="e">
        <f>_xll.qlDayCounterYearFraction(DayCounter,SettlementDate,AB15,,,Trigger)</f>
        <v>#NUM!</v>
      </c>
      <c r="AD15" s="134" t="e">
        <f t="shared" ca="1" si="0"/>
        <v>#NUM!</v>
      </c>
      <c r="AE15" s="134" t="e">
        <f t="shared" ca="1" si="1"/>
        <v>#NUM!</v>
      </c>
      <c r="AF15" s="134" t="e">
        <f t="shared" ca="1" si="2"/>
        <v>#NUM!</v>
      </c>
    </row>
    <row r="16" spans="1:32" ht="12" customHeight="1" x14ac:dyDescent="0.2">
      <c r="C16" s="135" t="s">
        <v>42</v>
      </c>
      <c r="D16" s="120">
        <f>SettlementDate</f>
        <v>42138</v>
      </c>
      <c r="E16" s="136" t="e">
        <f>_xll.qlCalendarAdvance(Calendar,SettlementDate,C16,"Following",,Trigger)</f>
        <v>#NUM!</v>
      </c>
      <c r="F16" s="122" t="e">
        <f>_xll.qlDayCounterYearFraction(DayCounter,D16,E16,,,Trigger)</f>
        <v>#NUM!</v>
      </c>
      <c r="G16" s="137" t="e">
        <f ca="1">_xll.qlYieldTSDiscount(Discounting,D16,,AllTriggers)</f>
        <v>#NAME?</v>
      </c>
      <c r="H16" s="138" t="e">
        <f ca="1">_xll.qlYieldTSDiscount(Discounting,E16,,AllTriggers)</f>
        <v>#NAME?</v>
      </c>
      <c r="I16" s="134" t="e">
        <f t="shared" ref="I16:I19" ca="1" si="5">(G16/H16-1)/F16</f>
        <v>#NAME?</v>
      </c>
      <c r="J16" s="134" t="e">
        <f t="shared" ref="J16:J19" ca="1" si="6">((1+I16*F16)*EXP($S$13*F16)-1)/F16</f>
        <v>#NAME?</v>
      </c>
      <c r="K16" s="134" t="e">
        <f t="shared" ref="K16:K19" ca="1" si="7">((1+F16*I16)*EXP($S$10*F16+0.5*$S$9*F16^2)-1)/F16</f>
        <v>#NUM!</v>
      </c>
      <c r="L16" s="134" t="e">
        <f t="shared" ref="L16:L19" ca="1" si="8">((1+F16*I16)*EXP($S$5*F16+0.5*$S$4*F16^2+1/3*$S$3*F16^3)-1)/F16</f>
        <v>#NUM!</v>
      </c>
      <c r="AB16" s="136" t="e">
        <f>_xll.qlCalendarAdvance(Calendar,AB15,"1d","mf",,Trigger)</f>
        <v>#VALUE!</v>
      </c>
      <c r="AC16" s="122" t="e">
        <f>_xll.qlDayCounterYearFraction(DayCounter,SettlementDate,AB16,,,Trigger)</f>
        <v>#NUM!</v>
      </c>
      <c r="AD16" s="134" t="e">
        <f t="shared" ca="1" si="0"/>
        <v>#NUM!</v>
      </c>
      <c r="AE16" s="134" t="e">
        <f t="shared" ca="1" si="1"/>
        <v>#NUM!</v>
      </c>
      <c r="AF16" s="134" t="e">
        <f t="shared" ca="1" si="2"/>
        <v>#NUM!</v>
      </c>
    </row>
    <row r="17" spans="3:32" ht="12" customHeight="1" x14ac:dyDescent="0.2">
      <c r="C17" s="135" t="s">
        <v>43</v>
      </c>
      <c r="D17" s="120">
        <f t="shared" si="4"/>
        <v>42138</v>
      </c>
      <c r="E17" s="136" t="e">
        <f>_xll.qlCalendarAdvance(Calendar,SettlementDate,C17,"Following",,Trigger)</f>
        <v>#NUM!</v>
      </c>
      <c r="F17" s="122" t="e">
        <f>_xll.qlDayCounterYearFraction(DayCounter,D17,E17,,,Trigger)</f>
        <v>#NUM!</v>
      </c>
      <c r="G17" s="137" t="e">
        <f ca="1">_xll.qlYieldTSDiscount(Discounting,D17,,AllTriggers)</f>
        <v>#NAME?</v>
      </c>
      <c r="H17" s="138" t="e">
        <f ca="1">_xll.qlYieldTSDiscount(Discounting,E17,,AllTriggers)</f>
        <v>#NAME?</v>
      </c>
      <c r="I17" s="134" t="e">
        <f t="shared" ca="1" si="5"/>
        <v>#NAME?</v>
      </c>
      <c r="J17" s="134" t="e">
        <f t="shared" ca="1" si="6"/>
        <v>#NAME?</v>
      </c>
      <c r="K17" s="134" t="e">
        <f t="shared" ca="1" si="7"/>
        <v>#NUM!</v>
      </c>
      <c r="L17" s="134" t="e">
        <f t="shared" ca="1" si="8"/>
        <v>#NUM!</v>
      </c>
      <c r="AB17" s="136" t="e">
        <f>_xll.qlCalendarAdvance(Calendar,AB16,"1d","mf",,Trigger)</f>
        <v>#VALUE!</v>
      </c>
      <c r="AC17" s="122" t="e">
        <f>_xll.qlDayCounterYearFraction(DayCounter,SettlementDate,AB17,,,Trigger)</f>
        <v>#NUM!</v>
      </c>
      <c r="AD17" s="134" t="e">
        <f t="shared" ca="1" si="0"/>
        <v>#NUM!</v>
      </c>
      <c r="AE17" s="134" t="e">
        <f t="shared" ca="1" si="1"/>
        <v>#NUM!</v>
      </c>
      <c r="AF17" s="134" t="e">
        <f t="shared" ca="1" si="2"/>
        <v>#NUM!</v>
      </c>
    </row>
    <row r="18" spans="3:32" ht="12" customHeight="1" x14ac:dyDescent="0.2">
      <c r="C18" s="135" t="s">
        <v>44</v>
      </c>
      <c r="D18" s="120">
        <f t="shared" si="4"/>
        <v>42138</v>
      </c>
      <c r="E18" s="136" t="e">
        <f>_xll.qlCalendarAdvance(Calendar,SettlementDate,C18,"Following",,Trigger)</f>
        <v>#NUM!</v>
      </c>
      <c r="F18" s="122" t="e">
        <f>_xll.qlDayCounterYearFraction(DayCounter,D18,E18,,,Trigger)</f>
        <v>#NUM!</v>
      </c>
      <c r="G18" s="137" t="e">
        <f ca="1">_xll.qlYieldTSDiscount(Discounting,D18,,AllTriggers)</f>
        <v>#NAME?</v>
      </c>
      <c r="H18" s="138" t="e">
        <f ca="1">_xll.qlYieldTSDiscount(Discounting,E18,,AllTriggers)</f>
        <v>#NAME?</v>
      </c>
      <c r="I18" s="134" t="e">
        <f t="shared" ca="1" si="5"/>
        <v>#NAME?</v>
      </c>
      <c r="J18" s="134" t="e">
        <f t="shared" ca="1" si="6"/>
        <v>#NAME?</v>
      </c>
      <c r="K18" s="134" t="e">
        <f t="shared" ca="1" si="7"/>
        <v>#NUM!</v>
      </c>
      <c r="L18" s="134" t="e">
        <f t="shared" ca="1" si="8"/>
        <v>#NUM!</v>
      </c>
      <c r="AB18" s="136" t="e">
        <f>_xll.qlCalendarAdvance(Calendar,AB17,"1d","mf",,Trigger)</f>
        <v>#VALUE!</v>
      </c>
      <c r="AC18" s="122" t="e">
        <f>_xll.qlDayCounterYearFraction(DayCounter,SettlementDate,AB18,,,Trigger)</f>
        <v>#NUM!</v>
      </c>
      <c r="AD18" s="134" t="e">
        <f t="shared" ca="1" si="0"/>
        <v>#NUM!</v>
      </c>
      <c r="AE18" s="134" t="e">
        <f t="shared" ca="1" si="1"/>
        <v>#NUM!</v>
      </c>
      <c r="AF18" s="134" t="e">
        <f t="shared" ca="1" si="2"/>
        <v>#NUM!</v>
      </c>
    </row>
    <row r="19" spans="3:32" ht="12" customHeight="1" x14ac:dyDescent="0.2">
      <c r="C19" s="139" t="s">
        <v>38</v>
      </c>
      <c r="D19" s="125">
        <f t="shared" si="4"/>
        <v>42138</v>
      </c>
      <c r="E19" s="140" t="e">
        <f>_xll.qlCalendarAdvance(Calendar,SettlementDate,C19,"mf",TRUE,Trigger)</f>
        <v>#NUM!</v>
      </c>
      <c r="F19" s="127" t="e">
        <f>_xll.qlDayCounterYearFraction(DayCounter,D19,E19,,,Trigger)</f>
        <v>#NUM!</v>
      </c>
      <c r="G19" s="141" t="e">
        <f ca="1">_xll.qlYieldTSDiscount(Discounting,D19,,AllTriggers)</f>
        <v>#NAME?</v>
      </c>
      <c r="H19" s="142" t="e">
        <f ca="1">_xll.qlYieldTSDiscount(Discounting,E19,,AllTriggers)</f>
        <v>#NAME?</v>
      </c>
      <c r="I19" s="143" t="e">
        <f t="shared" ca="1" si="5"/>
        <v>#NAME?</v>
      </c>
      <c r="J19" s="143" t="e">
        <f t="shared" ca="1" si="6"/>
        <v>#NAME?</v>
      </c>
      <c r="K19" s="143" t="e">
        <f t="shared" ca="1" si="7"/>
        <v>#NUM!</v>
      </c>
      <c r="L19" s="143" t="e">
        <f t="shared" ca="1" si="8"/>
        <v>#NUM!</v>
      </c>
      <c r="AB19" s="136" t="e">
        <f>_xll.qlCalendarAdvance(Calendar,AB18,"1d","mf",,Trigger)</f>
        <v>#VALUE!</v>
      </c>
      <c r="AC19" s="122" t="e">
        <f>_xll.qlDayCounterYearFraction(DayCounter,SettlementDate,AB19,,,Trigger)</f>
        <v>#NUM!</v>
      </c>
      <c r="AD19" s="134" t="e">
        <f t="shared" ca="1" si="0"/>
        <v>#NUM!</v>
      </c>
      <c r="AE19" s="134" t="e">
        <f t="shared" ca="1" si="1"/>
        <v>#NUM!</v>
      </c>
      <c r="AF19" s="134" t="e">
        <f t="shared" ca="1" si="2"/>
        <v>#NUM!</v>
      </c>
    </row>
    <row r="20" spans="3:32" ht="12" customHeight="1" x14ac:dyDescent="0.2">
      <c r="AB20" s="136" t="e">
        <f>_xll.qlCalendarAdvance(Calendar,AB19,"1d","mf",,Trigger)</f>
        <v>#VALUE!</v>
      </c>
      <c r="AC20" s="122" t="e">
        <f>_xll.qlDayCounterYearFraction(DayCounter,SettlementDate,AB20,,,Trigger)</f>
        <v>#NUM!</v>
      </c>
      <c r="AD20" s="134" t="e">
        <f t="shared" ca="1" si="0"/>
        <v>#NUM!</v>
      </c>
      <c r="AE20" s="134" t="e">
        <f t="shared" ca="1" si="1"/>
        <v>#NUM!</v>
      </c>
      <c r="AF20" s="134" t="e">
        <f t="shared" ca="1" si="2"/>
        <v>#NUM!</v>
      </c>
    </row>
    <row r="21" spans="3:32" ht="12" customHeight="1" x14ac:dyDescent="0.2">
      <c r="C21" s="109" t="s">
        <v>109</v>
      </c>
      <c r="AB21" s="136" t="e">
        <f>_xll.qlCalendarAdvance(Calendar,AB20,"1d","mf",,Trigger)</f>
        <v>#VALUE!</v>
      </c>
      <c r="AC21" s="122" t="e">
        <f>_xll.qlDayCounterYearFraction(DayCounter,SettlementDate,AB21,,,Trigger)</f>
        <v>#NUM!</v>
      </c>
      <c r="AD21" s="134" t="e">
        <f t="shared" ca="1" si="0"/>
        <v>#NUM!</v>
      </c>
      <c r="AE21" s="134" t="e">
        <f t="shared" ca="1" si="1"/>
        <v>#NUM!</v>
      </c>
      <c r="AF21" s="134" t="e">
        <f t="shared" ca="1" si="2"/>
        <v>#NUM!</v>
      </c>
    </row>
    <row r="22" spans="3:32" ht="12" customHeight="1" x14ac:dyDescent="0.2">
      <c r="C22" s="146" t="s">
        <v>93</v>
      </c>
      <c r="AB22" s="136" t="e">
        <f>_xll.qlCalendarAdvance(Calendar,AB21,"1d","mf",,Trigger)</f>
        <v>#VALUE!</v>
      </c>
      <c r="AC22" s="122" t="e">
        <f>_xll.qlDayCounterYearFraction(DayCounter,SettlementDate,AB22,,,Trigger)</f>
        <v>#NUM!</v>
      </c>
      <c r="AD22" s="134" t="e">
        <f t="shared" ca="1" si="0"/>
        <v>#NUM!</v>
      </c>
      <c r="AE22" s="134" t="e">
        <f t="shared" ca="1" si="1"/>
        <v>#NUM!</v>
      </c>
      <c r="AF22" s="134" t="e">
        <f t="shared" ca="1" si="2"/>
        <v>#NUM!</v>
      </c>
    </row>
    <row r="23" spans="3:32" ht="12" customHeight="1" x14ac:dyDescent="0.2">
      <c r="C23" s="134" t="e">
        <f ca="1">IF($C$22="FLAT",J15,IF($C$22="linear",K15,L15))</f>
        <v>#NUM!</v>
      </c>
      <c r="AB23" s="136" t="e">
        <f>_xll.qlCalendarAdvance(Calendar,AB22,"1d","mf",,Trigger)</f>
        <v>#VALUE!</v>
      </c>
      <c r="AC23" s="122" t="e">
        <f>_xll.qlDayCounterYearFraction(DayCounter,SettlementDate,AB23,,,Trigger)</f>
        <v>#NUM!</v>
      </c>
      <c r="AD23" s="134" t="e">
        <f t="shared" ca="1" si="0"/>
        <v>#NUM!</v>
      </c>
      <c r="AE23" s="134" t="e">
        <f t="shared" ca="1" si="1"/>
        <v>#NUM!</v>
      </c>
      <c r="AF23" s="134" t="e">
        <f t="shared" ca="1" si="2"/>
        <v>#NUM!</v>
      </c>
    </row>
    <row r="24" spans="3:32" ht="12" customHeight="1" x14ac:dyDescent="0.2">
      <c r="C24" s="134" t="e">
        <f ca="1">IF($C$22="FLAT",J16,IF($C$22="linear",K16,L16))</f>
        <v>#NUM!</v>
      </c>
      <c r="AB24" s="136" t="e">
        <f>_xll.qlCalendarAdvance(Calendar,AB23,"1d","mf",,Trigger)</f>
        <v>#VALUE!</v>
      </c>
      <c r="AC24" s="122" t="e">
        <f>_xll.qlDayCounterYearFraction(DayCounter,SettlementDate,AB24,,,Trigger)</f>
        <v>#NUM!</v>
      </c>
      <c r="AD24" s="134" t="e">
        <f t="shared" ca="1" si="0"/>
        <v>#NUM!</v>
      </c>
      <c r="AE24" s="134" t="e">
        <f t="shared" ref="AE24:AE26" ca="1" si="9">$S$10+$S$9*AC24</f>
        <v>#NUM!</v>
      </c>
      <c r="AF24" s="134" t="e">
        <f t="shared" ref="AF24:AF26" ca="1" si="10">($S$5+$S$4*AC24+$S$3*AC24^2)</f>
        <v>#NUM!</v>
      </c>
    </row>
    <row r="25" spans="3:32" ht="12" customHeight="1" x14ac:dyDescent="0.2">
      <c r="C25" s="134" t="e">
        <f ca="1">IF($C$22="FLAT",J17,IF($C$22="linear",K17,L17))</f>
        <v>#NUM!</v>
      </c>
      <c r="AB25" s="136" t="e">
        <f>_xll.qlCalendarAdvance(Calendar,AB24,"1d","mf",,Trigger)</f>
        <v>#VALUE!</v>
      </c>
      <c r="AC25" s="122" t="e">
        <f>_xll.qlDayCounterYearFraction(DayCounter,SettlementDate,AB25,,,Trigger)</f>
        <v>#NUM!</v>
      </c>
      <c r="AD25" s="134" t="e">
        <f t="shared" ca="1" si="0"/>
        <v>#NUM!</v>
      </c>
      <c r="AE25" s="134" t="e">
        <f t="shared" ca="1" si="9"/>
        <v>#NUM!</v>
      </c>
      <c r="AF25" s="134" t="e">
        <f t="shared" ca="1" si="10"/>
        <v>#NUM!</v>
      </c>
    </row>
    <row r="26" spans="3:32" ht="12" customHeight="1" x14ac:dyDescent="0.2">
      <c r="C26" s="134" t="e">
        <f ca="1">IF($C$22="FLAT",J18,IF($C$22="linear",K18,L18))</f>
        <v>#NUM!</v>
      </c>
      <c r="AB26" s="140" t="e">
        <f>_xll.qlCalendarAdvance(Calendar,AB25,"1d","mf",,Trigger)</f>
        <v>#VALUE!</v>
      </c>
      <c r="AC26" s="127" t="e">
        <f>_xll.qlDayCounterYearFraction(DayCounter,SettlementDate,AB26,,,Trigger)</f>
        <v>#NUM!</v>
      </c>
      <c r="AD26" s="143" t="e">
        <f t="shared" ca="1" si="0"/>
        <v>#NUM!</v>
      </c>
      <c r="AE26" s="143" t="e">
        <f t="shared" ca="1" si="9"/>
        <v>#NUM!</v>
      </c>
      <c r="AF26" s="143" t="e">
        <f t="shared" ca="1" si="10"/>
        <v>#NUM!</v>
      </c>
    </row>
    <row r="27" spans="3:32" ht="12" customHeight="1" x14ac:dyDescent="0.2">
      <c r="C27" s="143" t="e">
        <f ca="1">IF($C$22="FLAT",J19,IF($C$22="linear",K19,L19))</f>
        <v>#NUM!</v>
      </c>
    </row>
    <row r="28" spans="3:32" ht="12" customHeight="1" x14ac:dyDescent="0.2"/>
    <row r="29" spans="3:32" ht="12" customHeight="1" x14ac:dyDescent="0.2"/>
    <row r="30" spans="3:32" ht="12" customHeight="1" x14ac:dyDescent="0.2"/>
    <row r="31" spans="3:32" ht="12" customHeight="1" x14ac:dyDescent="0.2"/>
    <row r="32" spans="3:32" ht="12" customHeight="1" x14ac:dyDescent="0.2"/>
    <row r="39" spans="9:13" x14ac:dyDescent="0.2">
      <c r="I39" s="107"/>
      <c r="J39" s="107"/>
    </row>
    <row r="43" spans="9:13" ht="11.25" customHeight="1" x14ac:dyDescent="0.2"/>
    <row r="44" spans="9:13" x14ac:dyDescent="0.2">
      <c r="M44" s="106"/>
    </row>
    <row r="45" spans="9:13" x14ac:dyDescent="0.2">
      <c r="M45" s="106"/>
    </row>
    <row r="46" spans="9:13" x14ac:dyDescent="0.2">
      <c r="M46" s="106"/>
    </row>
    <row r="47" spans="9:13" x14ac:dyDescent="0.2">
      <c r="M47" s="106"/>
    </row>
    <row r="48" spans="9:13" x14ac:dyDescent="0.2">
      <c r="M48" s="106"/>
    </row>
    <row r="58" spans="9:10" x14ac:dyDescent="0.2">
      <c r="I58" s="107"/>
    </row>
    <row r="59" spans="9:10" x14ac:dyDescent="0.2">
      <c r="I59" s="107"/>
    </row>
    <row r="60" spans="9:10" x14ac:dyDescent="0.2">
      <c r="I60" s="107"/>
    </row>
    <row r="61" spans="9:10" x14ac:dyDescent="0.2">
      <c r="I61" s="107"/>
    </row>
    <row r="62" spans="9:10" x14ac:dyDescent="0.2">
      <c r="I62" s="107"/>
    </row>
    <row r="63" spans="9:10" x14ac:dyDescent="0.2">
      <c r="I63" s="107"/>
    </row>
    <row r="64" spans="9:10" x14ac:dyDescent="0.2">
      <c r="I64" s="107"/>
      <c r="J64" s="107"/>
    </row>
    <row r="65" spans="9:10" x14ac:dyDescent="0.2">
      <c r="I65" s="107"/>
      <c r="J65" s="107"/>
    </row>
    <row r="66" spans="9:10" x14ac:dyDescent="0.2">
      <c r="I66" s="107"/>
      <c r="J66" s="107"/>
    </row>
    <row r="67" spans="9:10" x14ac:dyDescent="0.2">
      <c r="I67" s="107"/>
      <c r="J67" s="107"/>
    </row>
    <row r="68" spans="9:10" x14ac:dyDescent="0.2">
      <c r="I68" s="107"/>
      <c r="J68" s="107"/>
    </row>
    <row r="69" spans="9:10" x14ac:dyDescent="0.2">
      <c r="I69" s="107"/>
      <c r="J69" s="107"/>
    </row>
    <row r="70" spans="9:10" x14ac:dyDescent="0.2">
      <c r="I70" s="107"/>
      <c r="J70" s="107"/>
    </row>
    <row r="71" spans="9:10" x14ac:dyDescent="0.2">
      <c r="I71" s="107"/>
      <c r="J71" s="107"/>
    </row>
    <row r="72" spans="9:10" x14ac:dyDescent="0.2">
      <c r="I72" s="107"/>
      <c r="J72" s="107"/>
    </row>
    <row r="73" spans="9:10" x14ac:dyDescent="0.2">
      <c r="I73" s="107"/>
      <c r="J73" s="107"/>
    </row>
    <row r="74" spans="9:10" x14ac:dyDescent="0.2">
      <c r="I74" s="107"/>
      <c r="J74" s="107"/>
    </row>
    <row r="75" spans="9:10" x14ac:dyDescent="0.2">
      <c r="I75" s="107"/>
      <c r="J75" s="107"/>
    </row>
    <row r="76" spans="9:10" x14ac:dyDescent="0.2">
      <c r="I76" s="107"/>
      <c r="J76" s="107"/>
    </row>
    <row r="77" spans="9:10" x14ac:dyDescent="0.2">
      <c r="I77" s="107"/>
      <c r="J77" s="107"/>
    </row>
    <row r="78" spans="9:10" x14ac:dyDescent="0.2">
      <c r="I78" s="107"/>
      <c r="J78" s="107"/>
    </row>
    <row r="79" spans="9:10" x14ac:dyDescent="0.2">
      <c r="I79" s="107"/>
      <c r="J79" s="107"/>
    </row>
    <row r="80" spans="9:10" x14ac:dyDescent="0.2">
      <c r="I80" s="107"/>
      <c r="J80" s="107"/>
    </row>
    <row r="81" spans="9:10" x14ac:dyDescent="0.2">
      <c r="I81" s="107"/>
      <c r="J81" s="107"/>
    </row>
    <row r="82" spans="9:10" x14ac:dyDescent="0.2">
      <c r="I82" s="107"/>
      <c r="J82" s="107"/>
    </row>
    <row r="83" spans="9:10" x14ac:dyDescent="0.2">
      <c r="I83" s="107"/>
      <c r="J83" s="107"/>
    </row>
    <row r="84" spans="9:10" x14ac:dyDescent="0.2">
      <c r="I84" s="107"/>
      <c r="J84" s="107"/>
    </row>
    <row r="85" spans="9:10" x14ac:dyDescent="0.2">
      <c r="I85" s="107"/>
      <c r="J85" s="107"/>
    </row>
    <row r="86" spans="9:10" x14ac:dyDescent="0.2">
      <c r="I86" s="107"/>
      <c r="J86" s="107"/>
    </row>
    <row r="87" spans="9:10" x14ac:dyDescent="0.2">
      <c r="I87" s="107"/>
      <c r="J87" s="107"/>
    </row>
    <row r="88" spans="9:10" x14ac:dyDescent="0.2">
      <c r="I88" s="107"/>
      <c r="J88" s="107"/>
    </row>
    <row r="89" spans="9:10" x14ac:dyDescent="0.2">
      <c r="I89" s="107"/>
      <c r="J89" s="107"/>
    </row>
    <row r="90" spans="9:10" x14ac:dyDescent="0.2">
      <c r="I90" s="107"/>
      <c r="J90" s="107"/>
    </row>
    <row r="91" spans="9:10" x14ac:dyDescent="0.2">
      <c r="I91" s="107"/>
      <c r="J91" s="107"/>
    </row>
    <row r="92" spans="9:10" x14ac:dyDescent="0.2">
      <c r="I92" s="107"/>
      <c r="J92" s="107"/>
    </row>
    <row r="93" spans="9:10" x14ac:dyDescent="0.2">
      <c r="I93" s="107"/>
      <c r="J93" s="107"/>
    </row>
    <row r="94" spans="9:10" x14ac:dyDescent="0.2">
      <c r="I94" s="107"/>
      <c r="J94" s="107"/>
    </row>
    <row r="95" spans="9:10" x14ac:dyDescent="0.2">
      <c r="I95" s="107"/>
      <c r="J95" s="107"/>
    </row>
    <row r="96" spans="9:10" x14ac:dyDescent="0.2">
      <c r="I96" s="107"/>
      <c r="J96" s="107"/>
    </row>
    <row r="97" spans="9:10" x14ac:dyDescent="0.2">
      <c r="I97" s="107"/>
      <c r="J97" s="107"/>
    </row>
    <row r="98" spans="9:10" x14ac:dyDescent="0.2">
      <c r="I98" s="107"/>
      <c r="J98" s="107"/>
    </row>
    <row r="99" spans="9:10" x14ac:dyDescent="0.2">
      <c r="I99" s="107"/>
      <c r="J99" s="107"/>
    </row>
    <row r="100" spans="9:10" x14ac:dyDescent="0.2">
      <c r="I100" s="107"/>
      <c r="J100" s="107"/>
    </row>
    <row r="101" spans="9:10" x14ac:dyDescent="0.2">
      <c r="I101" s="107"/>
      <c r="J101" s="107"/>
    </row>
    <row r="102" spans="9:10" x14ac:dyDescent="0.2">
      <c r="I102" s="107"/>
      <c r="J102" s="107"/>
    </row>
    <row r="103" spans="9:10" x14ac:dyDescent="0.2">
      <c r="I103" s="107"/>
      <c r="J103" s="107"/>
    </row>
    <row r="104" spans="9:10" x14ac:dyDescent="0.2">
      <c r="I104" s="107"/>
      <c r="J104" s="107"/>
    </row>
    <row r="105" spans="9:10" x14ac:dyDescent="0.2">
      <c r="I105" s="107"/>
      <c r="J105" s="107"/>
    </row>
    <row r="106" spans="9:10" x14ac:dyDescent="0.2">
      <c r="I106" s="107"/>
      <c r="J106" s="107"/>
    </row>
    <row r="107" spans="9:10" x14ac:dyDescent="0.2">
      <c r="I107" s="107"/>
      <c r="J107" s="107"/>
    </row>
    <row r="108" spans="9:10" x14ac:dyDescent="0.2">
      <c r="I108" s="107"/>
      <c r="J108" s="107"/>
    </row>
    <row r="109" spans="9:10" x14ac:dyDescent="0.2">
      <c r="I109" s="107"/>
      <c r="J109" s="107"/>
    </row>
    <row r="110" spans="9:10" x14ac:dyDescent="0.2">
      <c r="I110" s="107"/>
      <c r="J110" s="107"/>
    </row>
    <row r="111" spans="9:10" x14ac:dyDescent="0.2">
      <c r="I111" s="108"/>
      <c r="J111" s="107"/>
    </row>
    <row r="112" spans="9:10" x14ac:dyDescent="0.2">
      <c r="I112" s="108"/>
      <c r="J112" s="107"/>
    </row>
    <row r="113" spans="9:10" x14ac:dyDescent="0.2">
      <c r="I113" s="108"/>
      <c r="J113" s="107"/>
    </row>
    <row r="114" spans="9:10" x14ac:dyDescent="0.2">
      <c r="I114" s="108"/>
      <c r="J114" s="107"/>
    </row>
    <row r="115" spans="9:10" x14ac:dyDescent="0.2">
      <c r="I115" s="108"/>
      <c r="J115" s="107"/>
    </row>
    <row r="116" spans="9:10" x14ac:dyDescent="0.2">
      <c r="I116" s="108"/>
      <c r="J116" s="107"/>
    </row>
    <row r="117" spans="9:10" x14ac:dyDescent="0.2">
      <c r="I117" s="108"/>
      <c r="J117" s="108"/>
    </row>
    <row r="118" spans="9:10" x14ac:dyDescent="0.2">
      <c r="I118" s="108"/>
      <c r="J118" s="108"/>
    </row>
    <row r="119" spans="9:10" x14ac:dyDescent="0.2">
      <c r="I119" s="108"/>
      <c r="J119" s="108"/>
    </row>
    <row r="120" spans="9:10" x14ac:dyDescent="0.2">
      <c r="I120" s="108"/>
      <c r="J120" s="108"/>
    </row>
    <row r="121" spans="9:10" x14ac:dyDescent="0.2">
      <c r="I121" s="108"/>
      <c r="J121" s="108"/>
    </row>
    <row r="122" spans="9:10" x14ac:dyDescent="0.2">
      <c r="I122" s="108"/>
      <c r="J122" s="108"/>
    </row>
    <row r="123" spans="9:10" x14ac:dyDescent="0.2">
      <c r="I123" s="108"/>
      <c r="J123" s="108"/>
    </row>
    <row r="124" spans="9:10" x14ac:dyDescent="0.2">
      <c r="I124" s="108"/>
      <c r="J124" s="108"/>
    </row>
    <row r="125" spans="9:10" x14ac:dyDescent="0.2">
      <c r="I125" s="108"/>
      <c r="J125" s="108"/>
    </row>
    <row r="126" spans="9:10" x14ac:dyDescent="0.2">
      <c r="I126" s="108"/>
      <c r="J126" s="108"/>
    </row>
    <row r="127" spans="9:10" x14ac:dyDescent="0.2">
      <c r="J127" s="108"/>
    </row>
    <row r="128" spans="9:10" x14ac:dyDescent="0.2">
      <c r="J128" s="108"/>
    </row>
    <row r="129" spans="10:10" x14ac:dyDescent="0.2">
      <c r="J129" s="108"/>
    </row>
    <row r="130" spans="10:10" x14ac:dyDescent="0.2">
      <c r="J130" s="108"/>
    </row>
    <row r="131" spans="10:10" x14ac:dyDescent="0.2">
      <c r="J131" s="108"/>
    </row>
    <row r="132" spans="10:10" x14ac:dyDescent="0.2">
      <c r="J132" s="108"/>
    </row>
  </sheetData>
  <mergeCells count="5">
    <mergeCell ref="W2:Y2"/>
    <mergeCell ref="N3:N5"/>
    <mergeCell ref="N9:N10"/>
    <mergeCell ref="R9:R10"/>
    <mergeCell ref="T9:T10"/>
  </mergeCells>
  <dataValidations count="3">
    <dataValidation type="list" allowBlank="1" showInputMessage="1" showErrorMessage="1" sqref="D11">
      <formula1>"linear,MonotonicCubicNaturalSpline, CubicNaturalSpline"</formula1>
    </dataValidation>
    <dataValidation type="list" allowBlank="1" showInputMessage="1" showErrorMessage="1" sqref="D12">
      <formula1>"Delta(0M;1M)extrap,fixing"</formula1>
    </dataValidation>
    <dataValidation type="list" allowBlank="1" showInputMessage="1" showErrorMessage="1" sqref="C22">
      <formula1>"flat,linear,quadratic"</formula1>
    </dataValidation>
  </dataValidation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J134"/>
  <sheetViews>
    <sheetView workbookViewId="0"/>
  </sheetViews>
  <sheetFormatPr defaultColWidth="9.5" defaultRowHeight="11.25" outlineLevelCol="1" x14ac:dyDescent="0.2"/>
  <cols>
    <col min="1" max="2" width="3.5" style="82" customWidth="1"/>
    <col min="3" max="5" width="22.83203125" style="82" customWidth="1"/>
    <col min="6" max="7" width="14.1640625" style="82" hidden="1" customWidth="1" outlineLevel="1"/>
    <col min="8" max="8" width="8.1640625" style="82" hidden="1" customWidth="1" outlineLevel="1"/>
    <col min="9" max="9" width="10.5" style="82" hidden="1" customWidth="1" outlineLevel="1"/>
    <col min="10" max="10" width="10.5" style="82" bestFit="1" customWidth="1" collapsed="1"/>
    <col min="11" max="12" width="14.1640625" style="82" bestFit="1" customWidth="1"/>
    <col min="13" max="16" width="10.5" style="82" bestFit="1" customWidth="1"/>
    <col min="17" max="17" width="10.83203125" style="82" customWidth="1"/>
    <col min="18" max="18" width="13.1640625" style="82" customWidth="1"/>
    <col min="19" max="21" width="6.83203125" style="82" customWidth="1"/>
    <col min="22" max="22" width="2.33203125" style="82" bestFit="1" customWidth="1"/>
    <col min="23" max="23" width="10.83203125" style="82" customWidth="1"/>
    <col min="24" max="24" width="2.33203125" style="82" bestFit="1" customWidth="1"/>
    <col min="25" max="25" width="10.83203125" style="82" customWidth="1"/>
    <col min="26" max="26" width="12.5" style="82" bestFit="1" customWidth="1"/>
    <col min="27" max="29" width="9.33203125" style="82" bestFit="1" customWidth="1"/>
    <col min="30" max="31" width="9.5" style="82"/>
    <col min="32" max="32" width="20.33203125" style="82" bestFit="1" customWidth="1"/>
    <col min="33" max="33" width="8.1640625" style="82" bestFit="1" customWidth="1"/>
    <col min="34" max="35" width="9.5" style="82" bestFit="1" customWidth="1"/>
    <col min="36" max="36" width="12.1640625" style="82" customWidth="1"/>
    <col min="37" max="16384" width="9.5" style="82"/>
  </cols>
  <sheetData>
    <row r="2" spans="1:36" ht="19.5" customHeight="1" x14ac:dyDescent="0.2">
      <c r="C2" s="109" t="s">
        <v>92</v>
      </c>
      <c r="D2" s="109" t="s">
        <v>83</v>
      </c>
      <c r="E2" s="109" t="s">
        <v>84</v>
      </c>
      <c r="F2" s="109" t="s">
        <v>125</v>
      </c>
      <c r="G2" s="109" t="s">
        <v>126</v>
      </c>
      <c r="H2" s="109" t="s">
        <v>124</v>
      </c>
      <c r="I2" s="109" t="s">
        <v>127</v>
      </c>
      <c r="J2" s="109" t="s">
        <v>128</v>
      </c>
      <c r="K2" s="109" t="s">
        <v>132</v>
      </c>
      <c r="L2" s="109" t="s">
        <v>133</v>
      </c>
      <c r="M2" s="109" t="s">
        <v>99</v>
      </c>
      <c r="N2" s="110" t="s">
        <v>100</v>
      </c>
      <c r="O2" s="109" t="s">
        <v>101</v>
      </c>
      <c r="P2" s="109" t="s">
        <v>108</v>
      </c>
      <c r="W2" s="99" t="s">
        <v>97</v>
      </c>
      <c r="AA2" s="344" t="s">
        <v>96</v>
      </c>
      <c r="AB2" s="344"/>
      <c r="AC2" s="344"/>
      <c r="AF2" s="109" t="s">
        <v>83</v>
      </c>
      <c r="AG2" s="109" t="s">
        <v>124</v>
      </c>
      <c r="AH2" s="109" t="s">
        <v>37</v>
      </c>
      <c r="AI2" s="109" t="s">
        <v>90</v>
      </c>
      <c r="AJ2" s="109" t="s">
        <v>91</v>
      </c>
    </row>
    <row r="3" spans="1:36" ht="12" customHeight="1" x14ac:dyDescent="0.2">
      <c r="C3" s="114" t="str">
        <f>$D$10&amp;"LastFixing"&amp;QuoteSuffix</f>
        <v>Euribor3MLastFixing_Quote</v>
      </c>
      <c r="D3" s="115" t="e">
        <f ca="1">_xll.qlCalendarAdvance(Calendar,_xll.qlLastFixingQuoteReferenceDate($C$3),_xll.qlInterestRateIndexFixingDays($D$10)&amp;"D","f",,LastFixingsTrigger)</f>
        <v>#VALUE!</v>
      </c>
      <c r="E3" s="115" t="e">
        <f ca="1">_xll.qlInterestRateIndexMaturity($D$10,D3)</f>
        <v>#NAME?</v>
      </c>
      <c r="F3" s="149" t="e">
        <f ca="1">_xll.qlYieldTSDiscount(Discounting,D3,,AllTriggers)</f>
        <v>#NAME?</v>
      </c>
      <c r="G3" s="149" t="e">
        <f ca="1">_xll.qlYieldTSDiscount(Discounting,E3,,AllTriggers)</f>
        <v>#NAME?</v>
      </c>
      <c r="H3" s="150" t="e">
        <f ca="1">_xll.qlDayCounterYearFraction(DayCounter,D3,E3,,,Trigger)</f>
        <v>#VALUE!</v>
      </c>
      <c r="I3" s="151" t="e">
        <f ca="1">(F3/G3-1)/H3</f>
        <v>#NAME?</v>
      </c>
      <c r="J3" s="116" t="e">
        <f ca="1">'Delta 3M'!P3</f>
        <v>#NUM!</v>
      </c>
      <c r="K3" s="117" t="e">
        <f ca="1">_xll.qlDayCounterYearFraction(DayCounter,SettlementDate,D3,,,Trigger)</f>
        <v>#NUM!</v>
      </c>
      <c r="L3" s="117" t="e">
        <f ca="1">_xll.qlDayCounterYearFraction(DayCounter,SettlementDate,E3,,,Trigger)</f>
        <v>#NUM!</v>
      </c>
      <c r="M3" s="117" t="e">
        <f ca="1">L3-K3</f>
        <v>#NUM!</v>
      </c>
      <c r="N3" s="117" t="e">
        <f ca="1">(L3^2-K3^2)/2</f>
        <v>#NUM!</v>
      </c>
      <c r="O3" s="117" t="e">
        <f ca="1">(L3^3-K3^3)/3</f>
        <v>#NUM!</v>
      </c>
      <c r="P3" s="118" t="b">
        <f>IF(D12="fixing",TRUE,FALSE)</f>
        <v>0</v>
      </c>
      <c r="R3" s="345" t="s">
        <v>93</v>
      </c>
      <c r="S3" s="94" t="e">
        <f t="array" aca="1" ref="S3:S5" ca="1">_xll.ohFilter(O3:O7,P3:P7)</f>
        <v>#NUM!</v>
      </c>
      <c r="T3" s="100" t="e">
        <f t="array" aca="1" ref="T3:T5" ca="1">_xll.ohFilter(N3:N7,P3:P7)</f>
        <v>#NUM!</v>
      </c>
      <c r="U3" s="95" t="e">
        <f t="array" aca="1" ref="U3:U5" ca="1">_xll.ohFilter(M3:M7,P3:P7)</f>
        <v>#NUM!</v>
      </c>
      <c r="V3" s="101"/>
      <c r="W3" s="96" t="e">
        <f t="array" aca="1" ref="W3:W5" ca="1">MMULT(AA3:AC5,Y3:Y5)</f>
        <v>#NUM!</v>
      </c>
      <c r="X3" s="102"/>
      <c r="Y3" s="97" t="e">
        <f t="array" aca="1" ref="Y3:Y5" ca="1">_xll.ohFilter(J3:J7,P3:P7)</f>
        <v>#VALUE!</v>
      </c>
      <c r="AA3" s="94" t="e">
        <f t="array" aca="1" ref="AA3:AC5" ca="1">MINVERSE(S3:U5)</f>
        <v>#NUM!</v>
      </c>
      <c r="AB3" s="100" t="e">
        <f ca="1"/>
        <v>#NUM!</v>
      </c>
      <c r="AC3" s="95" t="e">
        <f ca="1"/>
        <v>#NUM!</v>
      </c>
      <c r="AF3" s="131">
        <f>SettlementDate</f>
        <v>42138</v>
      </c>
      <c r="AG3" s="122" t="e">
        <f>_xll.qlDayCounterYearFraction(DayCounter,SettlementDate,AF3,,,Trigger)</f>
        <v>#NUM!</v>
      </c>
      <c r="AH3" s="147" t="e">
        <f t="shared" ref="AH3:AH65" ca="1" si="0">$W$13</f>
        <v>#NUM!</v>
      </c>
      <c r="AI3" s="147" t="e">
        <f t="shared" ref="AI3:AI65" ca="1" si="1">$W$10+$W$9*AG3</f>
        <v>#NUM!</v>
      </c>
      <c r="AJ3" s="147" t="e">
        <f t="shared" ref="AJ3:AJ34" ca="1" si="2">($W$5+$W$4*AG3+$W$3*AG3^2)</f>
        <v>#NUM!</v>
      </c>
    </row>
    <row r="4" spans="1:36" ht="12" customHeight="1" x14ac:dyDescent="0.2">
      <c r="A4" s="304" t="e">
        <f ca="1">IF(_xll.qlIMMIsIMMdate(D4,FALSE),_xll.qlIMMcode(D4),"0")</f>
        <v>#NAME?</v>
      </c>
      <c r="B4" s="83" t="e">
        <f ca="1">A4+SUBSTITUTE($D$9,"M","")</f>
        <v>#NAME?</v>
      </c>
      <c r="C4" s="119" t="e">
        <f ca="1">"Delta("&amp;A4&amp;"M,"&amp;B4&amp;"M)extrap"</f>
        <v>#NAME?</v>
      </c>
      <c r="D4" s="120" t="e">
        <f ca="1">IF((_xll.qlIMMNextDate(SettlementDate-1,FALSE)-SettlementDate)&lt;7,_xll.qlIMMNextDate(SettlementDate-1,FALSE),SettlementDate)</f>
        <v>#NAME?</v>
      </c>
      <c r="E4" s="120" t="e">
        <f ca="1">_xll.qlInterestRateIndexMaturity($D$10,D4)</f>
        <v>#NAME?</v>
      </c>
      <c r="F4" s="152" t="e">
        <f ca="1">_xll.qlYieldTSDiscount(Discounting,D4,,AllTriggers)</f>
        <v>#NAME?</v>
      </c>
      <c r="G4" s="152" t="e">
        <f ca="1">_xll.qlYieldTSDiscount(Discounting,E4,,AllTriggers)</f>
        <v>#NAME?</v>
      </c>
      <c r="H4" s="153" t="e">
        <f ca="1">_xll.qlDayCounterYearFraction(DayCounter,D4,E4,,,Trigger)</f>
        <v>#VALUE!</v>
      </c>
      <c r="I4" s="154" t="e">
        <f t="shared" ref="I4:I7" ca="1" si="3">(F4/G4-1)/H4</f>
        <v>#NAME?</v>
      </c>
      <c r="J4" s="121" t="e">
        <f ca="1">LN((1+(_xll.qlInterpolationInterpolate(B3Minterpolation,D4,TRUE,AllTriggers)+I4)*H4)/(1+I4*H4))</f>
        <v>#VALUE!</v>
      </c>
      <c r="K4" s="122" t="e">
        <f ca="1">_xll.qlDayCounterYearFraction(DayCounter,SettlementDate,D4,,,Trigger)</f>
        <v>#NUM!</v>
      </c>
      <c r="L4" s="122" t="e">
        <f ca="1">_xll.qlDayCounterYearFraction(DayCounter,SettlementDate,E4,,,Trigger)</f>
        <v>#NUM!</v>
      </c>
      <c r="M4" s="122" t="e">
        <f ca="1">L4-K4</f>
        <v>#NUM!</v>
      </c>
      <c r="N4" s="122" t="e">
        <f ca="1">(L4^2-K4^2)/2</f>
        <v>#NUM!</v>
      </c>
      <c r="O4" s="122" t="e">
        <f ca="1">(L4^3-K4^3)/3</f>
        <v>#NUM!</v>
      </c>
      <c r="P4" s="123" t="b">
        <f>IF(D12="fixing",FALSE,TRUE)</f>
        <v>1</v>
      </c>
      <c r="R4" s="345"/>
      <c r="S4" s="94" t="e">
        <f ca="1"/>
        <v>#NUM!</v>
      </c>
      <c r="T4" s="100" t="e">
        <f ca="1"/>
        <v>#NUM!</v>
      </c>
      <c r="U4" s="95" t="e">
        <f ca="1"/>
        <v>#NUM!</v>
      </c>
      <c r="V4" s="103" t="s">
        <v>35</v>
      </c>
      <c r="W4" s="96" t="e">
        <f ca="1"/>
        <v>#NUM!</v>
      </c>
      <c r="X4" s="103" t="s">
        <v>36</v>
      </c>
      <c r="Y4" s="97" t="e">
        <f ca="1"/>
        <v>#VALUE!</v>
      </c>
      <c r="AA4" s="94" t="e">
        <f ca="1"/>
        <v>#NUM!</v>
      </c>
      <c r="AB4" s="100" t="e">
        <f ca="1"/>
        <v>#NUM!</v>
      </c>
      <c r="AC4" s="95" t="e">
        <f ca="1"/>
        <v>#NUM!</v>
      </c>
      <c r="AF4" s="136" t="e">
        <f>_xll.qlCalendarAdvance(Calendar,AF3,"1d","mf",,Trigger)</f>
        <v>#NUM!</v>
      </c>
      <c r="AG4" s="122" t="e">
        <f>_xll.qlDayCounterYearFraction(DayCounter,SettlementDate,AF4,,,Trigger)</f>
        <v>#NUM!</v>
      </c>
      <c r="AH4" s="134" t="e">
        <f t="shared" ca="1" si="0"/>
        <v>#NUM!</v>
      </c>
      <c r="AI4" s="134" t="e">
        <f t="shared" ca="1" si="1"/>
        <v>#NUM!</v>
      </c>
      <c r="AJ4" s="134" t="e">
        <f t="shared" ca="1" si="2"/>
        <v>#NUM!</v>
      </c>
    </row>
    <row r="5" spans="1:36" ht="12" customHeight="1" x14ac:dyDescent="0.2">
      <c r="A5" s="84" t="e">
        <f ca="1">MONTH(D5)</f>
        <v>#NAME?</v>
      </c>
      <c r="B5" s="83" t="e">
        <f ca="1">MONTH(E5)</f>
        <v>#NAME?</v>
      </c>
      <c r="C5" s="119" t="e">
        <f ca="1">"Delta("&amp;A5&amp;"M,"&amp;B5&amp;"M)"</f>
        <v>#NAME?</v>
      </c>
      <c r="D5" s="120" t="e">
        <f ca="1">_xll.qlIMMNextDate(D4,FALSE)</f>
        <v>#NAME?</v>
      </c>
      <c r="E5" s="120" t="e">
        <f ca="1">_xll.qlInterestRateIndexMaturity($D$10,D5)</f>
        <v>#NAME?</v>
      </c>
      <c r="F5" s="152" t="e">
        <f ca="1">_xll.qlYieldTSDiscount(Discounting,D5,,AllTriggers)</f>
        <v>#NAME?</v>
      </c>
      <c r="G5" s="152" t="e">
        <f ca="1">_xll.qlYieldTSDiscount(Discounting,E5,,AllTriggers)</f>
        <v>#NAME?</v>
      </c>
      <c r="H5" s="153" t="e">
        <f ca="1">_xll.qlDayCounterYearFraction(DayCounter,D5,E5,,,Trigger)</f>
        <v>#VALUE!</v>
      </c>
      <c r="I5" s="154" t="e">
        <f t="shared" ca="1" si="3"/>
        <v>#NAME?</v>
      </c>
      <c r="J5" s="121" t="e">
        <f ca="1">LN((1+(_xll.qlInterpolationInterpolate(B3Minterpolation,D5,TRUE,AllTriggers)+I5)*H5)/(1+I5*H5))</f>
        <v>#VALUE!</v>
      </c>
      <c r="K5" s="122" t="e">
        <f ca="1">_xll.qlDayCounterYearFraction(DayCounter,SettlementDate,D5,,,Trigger)</f>
        <v>#NUM!</v>
      </c>
      <c r="L5" s="122" t="e">
        <f ca="1">_xll.qlDayCounterYearFraction(DayCounter,SettlementDate,E5,,,Trigger)</f>
        <v>#NUM!</v>
      </c>
      <c r="M5" s="122" t="e">
        <f ca="1">L5-K5</f>
        <v>#NUM!</v>
      </c>
      <c r="N5" s="122" t="e">
        <f ca="1">(L5^2-K5^2)/2</f>
        <v>#NUM!</v>
      </c>
      <c r="O5" s="122" t="e">
        <f ca="1">(L5^3-K5^3)/3</f>
        <v>#NUM!</v>
      </c>
      <c r="P5" s="123" t="b">
        <v>1</v>
      </c>
      <c r="R5" s="345"/>
      <c r="S5" s="94" t="e">
        <f ca="1"/>
        <v>#NUM!</v>
      </c>
      <c r="T5" s="100" t="e">
        <f ca="1"/>
        <v>#NUM!</v>
      </c>
      <c r="U5" s="95" t="e">
        <f ca="1"/>
        <v>#NUM!</v>
      </c>
      <c r="V5" s="84"/>
      <c r="W5" s="96" t="e">
        <f ca="1"/>
        <v>#NUM!</v>
      </c>
      <c r="X5" s="103"/>
      <c r="Y5" s="97" t="e">
        <f ca="1"/>
        <v>#VALUE!</v>
      </c>
      <c r="AA5" s="94" t="e">
        <f ca="1"/>
        <v>#NUM!</v>
      </c>
      <c r="AB5" s="100" t="e">
        <f ca="1"/>
        <v>#NUM!</v>
      </c>
      <c r="AC5" s="95" t="e">
        <f ca="1"/>
        <v>#NUM!</v>
      </c>
      <c r="AF5" s="136" t="e">
        <f>_xll.qlCalendarAdvance(Calendar,AF4,"1d","mf",,Trigger)</f>
        <v>#VALUE!</v>
      </c>
      <c r="AG5" s="122" t="e">
        <f>_xll.qlDayCounterYearFraction(DayCounter,SettlementDate,AF5,,,Trigger)</f>
        <v>#NUM!</v>
      </c>
      <c r="AH5" s="134" t="e">
        <f t="shared" ca="1" si="0"/>
        <v>#NUM!</v>
      </c>
      <c r="AI5" s="134" t="e">
        <f t="shared" ca="1" si="1"/>
        <v>#NUM!</v>
      </c>
      <c r="AJ5" s="134" t="e">
        <f t="shared" ca="1" si="2"/>
        <v>#NUM!</v>
      </c>
    </row>
    <row r="6" spans="1:36" ht="12" customHeight="1" x14ac:dyDescent="0.2">
      <c r="A6" s="84" t="e">
        <f t="shared" ref="A6:A7" ca="1" si="4">MONTH(D6)</f>
        <v>#NAME?</v>
      </c>
      <c r="B6" s="83" t="e">
        <f t="shared" ref="B6:B7" ca="1" si="5">MONTH(E6)</f>
        <v>#NAME?</v>
      </c>
      <c r="C6" s="119" t="e">
        <f t="shared" ref="C6:C7" ca="1" si="6">"Delta("&amp;A6&amp;"M,"&amp;B6&amp;"M)"</f>
        <v>#NAME?</v>
      </c>
      <c r="D6" s="120" t="e">
        <f ca="1">_xll.qlIMMNextDate(D5,FALSE)</f>
        <v>#NAME?</v>
      </c>
      <c r="E6" s="120" t="e">
        <f ca="1">_xll.qlInterestRateIndexMaturity($D$10,D6)</f>
        <v>#NAME?</v>
      </c>
      <c r="F6" s="152" t="e">
        <f ca="1">_xll.qlYieldTSDiscount(Discounting,D6,,AllTriggers)</f>
        <v>#NAME?</v>
      </c>
      <c r="G6" s="152" t="e">
        <f ca="1">_xll.qlYieldTSDiscount(Discounting,E6,,AllTriggers)</f>
        <v>#NAME?</v>
      </c>
      <c r="H6" s="153" t="e">
        <f ca="1">_xll.qlDayCounterYearFraction(DayCounter,D6,E6,,,Trigger)</f>
        <v>#VALUE!</v>
      </c>
      <c r="I6" s="154" t="e">
        <f t="shared" ca="1" si="3"/>
        <v>#NAME?</v>
      </c>
      <c r="J6" s="121" t="e">
        <f ca="1">LN((1+(_xll.qlInterpolationInterpolate(B3Minterpolation,D6,TRUE,AllTriggers)+I6)*H6)/(1+I6*H6))</f>
        <v>#VALUE!</v>
      </c>
      <c r="K6" s="122" t="e">
        <f ca="1">_xll.qlDayCounterYearFraction(DayCounter,SettlementDate,D6,,,Trigger)</f>
        <v>#NUM!</v>
      </c>
      <c r="L6" s="122" t="e">
        <f ca="1">_xll.qlDayCounterYearFraction(DayCounter,SettlementDate,E6,,,Trigger)</f>
        <v>#NUM!</v>
      </c>
      <c r="M6" s="122" t="e">
        <f ca="1">L6-K6</f>
        <v>#NUM!</v>
      </c>
      <c r="N6" s="122" t="e">
        <f ca="1">(L6^2-K6^2)/2</f>
        <v>#NUM!</v>
      </c>
      <c r="O6" s="122" t="e">
        <f ca="1">(L6^3-K6^3)/3</f>
        <v>#NUM!</v>
      </c>
      <c r="P6" s="123" t="b">
        <v>1</v>
      </c>
      <c r="W6" s="98"/>
      <c r="X6" s="91"/>
      <c r="Y6" s="92"/>
      <c r="AF6" s="136" t="e">
        <f>_xll.qlCalendarAdvance(Calendar,AF5,"1d","mf",,Trigger)</f>
        <v>#VALUE!</v>
      </c>
      <c r="AG6" s="122" t="e">
        <f>_xll.qlDayCounterYearFraction(DayCounter,SettlementDate,AF6,,,Trigger)</f>
        <v>#NUM!</v>
      </c>
      <c r="AH6" s="134" t="e">
        <f t="shared" ca="1" si="0"/>
        <v>#NUM!</v>
      </c>
      <c r="AI6" s="134" t="e">
        <f t="shared" ca="1" si="1"/>
        <v>#NUM!</v>
      </c>
      <c r="AJ6" s="134" t="e">
        <f t="shared" ca="1" si="2"/>
        <v>#NUM!</v>
      </c>
    </row>
    <row r="7" spans="1:36" ht="12" customHeight="1" x14ac:dyDescent="0.2">
      <c r="A7" s="84" t="e">
        <f t="shared" ca="1" si="4"/>
        <v>#NAME?</v>
      </c>
      <c r="B7" s="83" t="e">
        <f t="shared" ca="1" si="5"/>
        <v>#NAME?</v>
      </c>
      <c r="C7" s="124" t="e">
        <f t="shared" ca="1" si="6"/>
        <v>#NAME?</v>
      </c>
      <c r="D7" s="125" t="e">
        <f ca="1">_xll.qlIMMNextDate(D6,FALSE)</f>
        <v>#NAME?</v>
      </c>
      <c r="E7" s="125" t="e">
        <f ca="1">_xll.qlInterestRateIndexMaturity($D$10,D7)</f>
        <v>#NAME?</v>
      </c>
      <c r="F7" s="155" t="e">
        <f ca="1">_xll.qlYieldTSDiscount(Discounting,D7,,AllTriggers)</f>
        <v>#NAME?</v>
      </c>
      <c r="G7" s="155" t="e">
        <f ca="1">_xll.qlYieldTSDiscount(Discounting,E7,,AllTriggers)</f>
        <v>#NAME?</v>
      </c>
      <c r="H7" s="156" t="e">
        <f ca="1">_xll.qlDayCounterYearFraction(DayCounter,D7,E7,,,Trigger)</f>
        <v>#VALUE!</v>
      </c>
      <c r="I7" s="157" t="e">
        <f t="shared" ca="1" si="3"/>
        <v>#NAME?</v>
      </c>
      <c r="J7" s="126" t="e">
        <f ca="1">LN((1+(_xll.qlInterpolationInterpolate(B3Minterpolation,D7,TRUE,AllTriggers)+I7)*H7)/(1+I7*H7))</f>
        <v>#VALUE!</v>
      </c>
      <c r="K7" s="127" t="e">
        <f ca="1">_xll.qlDayCounterYearFraction(DayCounter,SettlementDate,D7,,,Trigger)</f>
        <v>#NUM!</v>
      </c>
      <c r="L7" s="127" t="e">
        <f ca="1">_xll.qlDayCounterYearFraction(DayCounter,SettlementDate,E7,,,Trigger)</f>
        <v>#NUM!</v>
      </c>
      <c r="M7" s="127" t="e">
        <f ca="1">L7-K7</f>
        <v>#NUM!</v>
      </c>
      <c r="N7" s="127" t="e">
        <f ca="1">(L7^2-K7^2)/2</f>
        <v>#NUM!</v>
      </c>
      <c r="O7" s="127" t="e">
        <f ca="1">(L7^3-K7^3)/3</f>
        <v>#NUM!</v>
      </c>
      <c r="P7" s="128" t="b">
        <v>0</v>
      </c>
      <c r="W7" s="98"/>
      <c r="X7" s="91"/>
      <c r="Y7" s="92"/>
      <c r="AF7" s="136" t="e">
        <f>_xll.qlCalendarAdvance(Calendar,AF6,"1d","mf",,Trigger)</f>
        <v>#VALUE!</v>
      </c>
      <c r="AG7" s="122" t="e">
        <f>_xll.qlDayCounterYearFraction(DayCounter,SettlementDate,AF7,,,Trigger)</f>
        <v>#NUM!</v>
      </c>
      <c r="AH7" s="134" t="e">
        <f t="shared" ca="1" si="0"/>
        <v>#NUM!</v>
      </c>
      <c r="AI7" s="134" t="e">
        <f t="shared" ca="1" si="1"/>
        <v>#NUM!</v>
      </c>
      <c r="AJ7" s="134" t="e">
        <f t="shared" ca="1" si="2"/>
        <v>#NUM!</v>
      </c>
    </row>
    <row r="8" spans="1:36" ht="12" customHeight="1" x14ac:dyDescent="0.2">
      <c r="C8" s="85"/>
      <c r="D8" s="86"/>
      <c r="E8" s="86"/>
      <c r="F8" s="86"/>
      <c r="G8" s="86"/>
      <c r="H8" s="86"/>
      <c r="I8" s="86"/>
      <c r="J8" s="87"/>
      <c r="K8" s="88"/>
      <c r="L8" s="88"/>
      <c r="M8" s="88"/>
      <c r="N8" s="88"/>
      <c r="O8" s="88"/>
      <c r="P8" s="89"/>
      <c r="W8" s="90" t="s">
        <v>98</v>
      </c>
      <c r="X8" s="91"/>
      <c r="Y8" s="92"/>
      <c r="AF8" s="136" t="e">
        <f>_xll.qlCalendarAdvance(Calendar,AF7,"1d","mf",,Trigger)</f>
        <v>#VALUE!</v>
      </c>
      <c r="AG8" s="122" t="e">
        <f>_xll.qlDayCounterYearFraction(DayCounter,SettlementDate,AF8,,,Trigger)</f>
        <v>#NUM!</v>
      </c>
      <c r="AH8" s="134" t="e">
        <f t="shared" ca="1" si="0"/>
        <v>#NUM!</v>
      </c>
      <c r="AI8" s="134" t="e">
        <f t="shared" ca="1" si="1"/>
        <v>#NUM!</v>
      </c>
      <c r="AJ8" s="134" t="e">
        <f t="shared" ca="1" si="2"/>
        <v>#NUM!</v>
      </c>
    </row>
    <row r="9" spans="1:36" ht="12" customHeight="1" x14ac:dyDescent="0.2">
      <c r="C9" s="109" t="s">
        <v>139</v>
      </c>
      <c r="D9" s="144" t="s">
        <v>39</v>
      </c>
      <c r="R9" s="344" t="s">
        <v>94</v>
      </c>
      <c r="S9" s="93"/>
      <c r="T9" s="94" t="e">
        <f t="array" aca="1" ref="T9:T10" ca="1">_xll.ohFilter(N3:N7,P3:P7)</f>
        <v>#NUM!</v>
      </c>
      <c r="U9" s="95" t="e">
        <f t="array" aca="1" ref="U9:U10" ca="1">_xll.ohFilter(M3:M7,P3:P7)</f>
        <v>#NUM!</v>
      </c>
      <c r="V9" s="346" t="s">
        <v>35</v>
      </c>
      <c r="W9" s="96" t="e">
        <f t="array" aca="1" ref="W9:W10" ca="1">MMULT(AA9:AB10,Y9:Y10)</f>
        <v>#NUM!</v>
      </c>
      <c r="X9" s="346" t="s">
        <v>36</v>
      </c>
      <c r="Y9" s="97" t="e">
        <f t="array" aca="1" ref="Y9:Y10" ca="1">_xll.ohFilter(J3:J7,P3:P7)</f>
        <v>#VALUE!</v>
      </c>
      <c r="AA9" s="94" t="e">
        <f t="array" aca="1" ref="AA9:AB10" ca="1">MINVERSE(T9:U10)</f>
        <v>#NUM!</v>
      </c>
      <c r="AB9" s="95" t="e">
        <f ca="1"/>
        <v>#NUM!</v>
      </c>
      <c r="AF9" s="136" t="e">
        <f>_xll.qlCalendarAdvance(Calendar,AF8,"1d","mf",,Trigger)</f>
        <v>#VALUE!</v>
      </c>
      <c r="AG9" s="122" t="e">
        <f>_xll.qlDayCounterYearFraction(DayCounter,SettlementDate,AF9,,,Trigger)</f>
        <v>#NUM!</v>
      </c>
      <c r="AH9" s="134" t="e">
        <f t="shared" ca="1" si="0"/>
        <v>#NUM!</v>
      </c>
      <c r="AI9" s="134" t="e">
        <f t="shared" ca="1" si="1"/>
        <v>#NUM!</v>
      </c>
      <c r="AJ9" s="134" t="e">
        <f t="shared" ca="1" si="2"/>
        <v>#NUM!</v>
      </c>
    </row>
    <row r="10" spans="1:36" ht="12" customHeight="1" x14ac:dyDescent="0.2">
      <c r="C10" s="109" t="s">
        <v>107</v>
      </c>
      <c r="D10" s="144" t="str">
        <f>PROPER(Currency)&amp;IborType&amp;D9</f>
        <v>Euribor3M</v>
      </c>
      <c r="R10" s="344"/>
      <c r="S10" s="93"/>
      <c r="T10" s="94" t="e">
        <f ca="1"/>
        <v>#NUM!</v>
      </c>
      <c r="U10" s="95" t="e">
        <f ca="1"/>
        <v>#NUM!</v>
      </c>
      <c r="V10" s="346"/>
      <c r="W10" s="96" t="e">
        <f ca="1"/>
        <v>#NUM!</v>
      </c>
      <c r="X10" s="346"/>
      <c r="Y10" s="97" t="e">
        <f ca="1"/>
        <v>#VALUE!</v>
      </c>
      <c r="AA10" s="94" t="e">
        <f ca="1"/>
        <v>#NUM!</v>
      </c>
      <c r="AB10" s="95" t="e">
        <f ca="1"/>
        <v>#NUM!</v>
      </c>
      <c r="AF10" s="136" t="e">
        <f>_xll.qlCalendarAdvance(Calendar,AF9,"1d","mf",,Trigger)</f>
        <v>#VALUE!</v>
      </c>
      <c r="AG10" s="122" t="e">
        <f>_xll.qlDayCounterYearFraction(DayCounter,SettlementDate,AF10,,,Trigger)</f>
        <v>#NUM!</v>
      </c>
      <c r="AH10" s="134" t="e">
        <f t="shared" ca="1" si="0"/>
        <v>#NUM!</v>
      </c>
      <c r="AI10" s="134" t="e">
        <f t="shared" ca="1" si="1"/>
        <v>#NUM!</v>
      </c>
      <c r="AJ10" s="134" t="e">
        <f t="shared" ca="1" si="2"/>
        <v>#NUM!</v>
      </c>
    </row>
    <row r="11" spans="1:36" ht="12" customHeight="1" x14ac:dyDescent="0.2">
      <c r="C11" s="109" t="s">
        <v>131</v>
      </c>
      <c r="D11" s="145" t="s">
        <v>86</v>
      </c>
      <c r="W11" s="98"/>
      <c r="X11" s="91"/>
      <c r="Y11" s="92"/>
      <c r="AF11" s="136" t="e">
        <f>_xll.qlCalendarAdvance(Calendar,AF10,"1d","mf",,Trigger)</f>
        <v>#VALUE!</v>
      </c>
      <c r="AG11" s="122" t="e">
        <f>_xll.qlDayCounterYearFraction(DayCounter,SettlementDate,AF11,,,Trigger)</f>
        <v>#NUM!</v>
      </c>
      <c r="AH11" s="134" t="e">
        <f t="shared" ca="1" si="0"/>
        <v>#NUM!</v>
      </c>
      <c r="AI11" s="134" t="e">
        <f t="shared" ca="1" si="1"/>
        <v>#NUM!</v>
      </c>
      <c r="AJ11" s="134" t="e">
        <f t="shared" ca="1" si="2"/>
        <v>#NUM!</v>
      </c>
    </row>
    <row r="12" spans="1:36" ht="12" customHeight="1" x14ac:dyDescent="0.2">
      <c r="C12" s="109" t="s">
        <v>130</v>
      </c>
      <c r="D12" s="144" t="s">
        <v>134</v>
      </c>
      <c r="W12" s="99" t="s">
        <v>33</v>
      </c>
      <c r="X12" s="91"/>
      <c r="Y12" s="92"/>
      <c r="AF12" s="136" t="e">
        <f>_xll.qlCalendarAdvance(Calendar,AF11,"1d","mf",,Trigger)</f>
        <v>#VALUE!</v>
      </c>
      <c r="AG12" s="122" t="e">
        <f>_xll.qlDayCounterYearFraction(DayCounter,SettlementDate,AF12,,,Trigger)</f>
        <v>#NUM!</v>
      </c>
      <c r="AH12" s="134" t="e">
        <f t="shared" ca="1" si="0"/>
        <v>#NUM!</v>
      </c>
      <c r="AI12" s="134" t="e">
        <f t="shared" ca="1" si="1"/>
        <v>#NUM!</v>
      </c>
      <c r="AJ12" s="134" t="e">
        <f t="shared" ca="1" si="2"/>
        <v>#NUM!</v>
      </c>
    </row>
    <row r="13" spans="1:36" ht="12" customHeight="1" x14ac:dyDescent="0.2">
      <c r="N13" s="113" t="str">
        <f>"Synthetic Deposits "&amp;D9</f>
        <v>Synthetic Deposits 3M</v>
      </c>
      <c r="O13" s="113"/>
      <c r="P13" s="113"/>
      <c r="R13" s="104" t="s">
        <v>95</v>
      </c>
      <c r="U13" s="105" t="e">
        <f t="array" aca="1" ref="U13" ca="1">_xll.ohFilter(M3:M7,P3:P7)</f>
        <v>#NUM!</v>
      </c>
      <c r="V13" s="104" t="s">
        <v>35</v>
      </c>
      <c r="W13" s="96" t="e">
        <f ca="1">MMULT(AA13,Y13)</f>
        <v>#NUM!</v>
      </c>
      <c r="X13" s="104" t="s">
        <v>36</v>
      </c>
      <c r="Y13" s="97" t="e">
        <f t="array" aca="1" ref="Y13" ca="1">_xll.ohFilter(J3:J7,P3:P7)</f>
        <v>#VALUE!</v>
      </c>
      <c r="AA13" s="105" t="e">
        <f ca="1">MINVERSE(U13)</f>
        <v>#NUM!</v>
      </c>
      <c r="AF13" s="136" t="e">
        <f>_xll.qlCalendarAdvance(Calendar,AF12,"1d","mf",,Trigger)</f>
        <v>#VALUE!</v>
      </c>
      <c r="AG13" s="122" t="e">
        <f>_xll.qlDayCounterYearFraction(DayCounter,SettlementDate,AF13,,,Trigger)</f>
        <v>#NUM!</v>
      </c>
      <c r="AH13" s="134" t="e">
        <f t="shared" ca="1" si="0"/>
        <v>#NUM!</v>
      </c>
      <c r="AI13" s="134" t="e">
        <f t="shared" ca="1" si="1"/>
        <v>#NUM!</v>
      </c>
      <c r="AJ13" s="134" t="e">
        <f t="shared" ca="1" si="2"/>
        <v>#NUM!</v>
      </c>
    </row>
    <row r="14" spans="1:36" ht="12" customHeight="1" x14ac:dyDescent="0.2">
      <c r="C14" s="109" t="s">
        <v>102</v>
      </c>
      <c r="D14" s="109" t="s">
        <v>83</v>
      </c>
      <c r="E14" s="109" t="s">
        <v>84</v>
      </c>
      <c r="F14" s="148"/>
      <c r="G14" s="148"/>
      <c r="H14" s="148"/>
      <c r="I14" s="148"/>
      <c r="J14" s="110" t="s">
        <v>124</v>
      </c>
      <c r="K14" s="110" t="s">
        <v>125</v>
      </c>
      <c r="L14" s="109" t="s">
        <v>126</v>
      </c>
      <c r="M14" s="110" t="s">
        <v>127</v>
      </c>
      <c r="N14" s="112" t="s">
        <v>95</v>
      </c>
      <c r="O14" s="112" t="s">
        <v>94</v>
      </c>
      <c r="P14" s="112" t="s">
        <v>121</v>
      </c>
      <c r="AF14" s="136" t="e">
        <f>_xll.qlCalendarAdvance(Calendar,AF13,"1d","mf",,Trigger)</f>
        <v>#VALUE!</v>
      </c>
      <c r="AG14" s="122" t="e">
        <f>_xll.qlDayCounterYearFraction(DayCounter,SettlementDate,AF14,,,Trigger)</f>
        <v>#NUM!</v>
      </c>
      <c r="AH14" s="134" t="e">
        <f t="shared" ca="1" si="0"/>
        <v>#NUM!</v>
      </c>
      <c r="AI14" s="134" t="e">
        <f t="shared" ca="1" si="1"/>
        <v>#NUM!</v>
      </c>
      <c r="AJ14" s="134" t="e">
        <f t="shared" ca="1" si="2"/>
        <v>#NUM!</v>
      </c>
    </row>
    <row r="15" spans="1:36" ht="12" customHeight="1" x14ac:dyDescent="0.2">
      <c r="C15" s="129" t="s">
        <v>41</v>
      </c>
      <c r="D15" s="130">
        <f t="shared" ref="D15:D21" si="7">SettlementDate</f>
        <v>42138</v>
      </c>
      <c r="E15" s="131" t="e">
        <f>_xll.qlCalendarAdvance(Calendar,SettlementDate,C15,"Following",,Trigger)</f>
        <v>#NUM!</v>
      </c>
      <c r="F15" s="158"/>
      <c r="G15" s="158"/>
      <c r="H15" s="158"/>
      <c r="I15" s="158"/>
      <c r="J15" s="132" t="e">
        <f>_xll.qlDayCounterYearFraction(DayCounter,D15,E15,,,Trigger)</f>
        <v>#NUM!</v>
      </c>
      <c r="K15" s="159" t="e">
        <f ca="1">_xll.qlYieldTSDiscount(Discounting,D15,,AllTriggers)</f>
        <v>#NAME?</v>
      </c>
      <c r="L15" s="133" t="e">
        <f ca="1">_xll.qlYieldTSDiscount(Discounting,E15,,AllTriggers)</f>
        <v>#NAME?</v>
      </c>
      <c r="M15" s="160" t="e">
        <f ca="1">(K15/L15-1)/J15</f>
        <v>#NAME?</v>
      </c>
      <c r="N15" s="147" t="e">
        <f ca="1">((1+M15*J15)*EXP($W$13*J15)-1)/J15</f>
        <v>#NAME?</v>
      </c>
      <c r="O15" s="147" t="e">
        <f ca="1">((1+J15*M15)*EXP($W$10*J15+0.5*$W$9*J15^2)-1)/J15</f>
        <v>#NUM!</v>
      </c>
      <c r="P15" s="147" t="e">
        <f t="shared" ref="P15:P21" ca="1" si="8">((1+J15*M15)*EXP($W$5*J15+0.5*$W$4*J15^2+1/3*$W$3*J15^3)-1)/J15</f>
        <v>#NUM!</v>
      </c>
      <c r="AF15" s="136" t="e">
        <f>_xll.qlCalendarAdvance(Calendar,AF14,"1d","mf",,Trigger)</f>
        <v>#VALUE!</v>
      </c>
      <c r="AG15" s="122" t="e">
        <f>_xll.qlDayCounterYearFraction(DayCounter,SettlementDate,AF15,,,Trigger)</f>
        <v>#NUM!</v>
      </c>
      <c r="AH15" s="134" t="e">
        <f t="shared" ca="1" si="0"/>
        <v>#NUM!</v>
      </c>
      <c r="AI15" s="134" t="e">
        <f t="shared" ca="1" si="1"/>
        <v>#NUM!</v>
      </c>
      <c r="AJ15" s="134" t="e">
        <f t="shared" ca="1" si="2"/>
        <v>#NUM!</v>
      </c>
    </row>
    <row r="16" spans="1:36" ht="12" customHeight="1" x14ac:dyDescent="0.2">
      <c r="C16" s="135" t="s">
        <v>42</v>
      </c>
      <c r="D16" s="120">
        <f>SettlementDate</f>
        <v>42138</v>
      </c>
      <c r="E16" s="136" t="e">
        <f>_xll.qlCalendarAdvance(Calendar,SettlementDate,C16,"Following",,Trigger)</f>
        <v>#NUM!</v>
      </c>
      <c r="F16" s="158"/>
      <c r="G16" s="158"/>
      <c r="H16" s="158"/>
      <c r="I16" s="158"/>
      <c r="J16" s="122" t="e">
        <f>_xll.qlDayCounterYearFraction(DayCounter,D16,E16,,,Trigger)</f>
        <v>#NUM!</v>
      </c>
      <c r="K16" s="161" t="e">
        <f ca="1">_xll.qlYieldTSDiscount(Discounting,D16,,AllTriggers)</f>
        <v>#NAME?</v>
      </c>
      <c r="L16" s="137" t="e">
        <f ca="1">_xll.qlYieldTSDiscount(Discounting,E16,,AllTriggers)</f>
        <v>#NAME?</v>
      </c>
      <c r="M16" s="160" t="e">
        <f t="shared" ref="M16:M21" ca="1" si="9">(K16/L16-1)/J16</f>
        <v>#NAME?</v>
      </c>
      <c r="N16" s="134" t="e">
        <f t="shared" ref="N16:N20" ca="1" si="10">((1+M16*J16)*EXP($W$13*J16)-1)/J16</f>
        <v>#NAME?</v>
      </c>
      <c r="O16" s="134" t="e">
        <f t="shared" ref="O16:O20" ca="1" si="11">((1+J16*M16)*EXP($W$10*J16+0.5*$W$9*J16^2)-1)/J16</f>
        <v>#NUM!</v>
      </c>
      <c r="P16" s="134" t="e">
        <f t="shared" ca="1" si="8"/>
        <v>#NUM!</v>
      </c>
      <c r="AF16" s="136" t="e">
        <f>_xll.qlCalendarAdvance(Calendar,AF15,"1d","mf",,Trigger)</f>
        <v>#VALUE!</v>
      </c>
      <c r="AG16" s="122" t="e">
        <f>_xll.qlDayCounterYearFraction(DayCounter,SettlementDate,AF16,,,Trigger)</f>
        <v>#NUM!</v>
      </c>
      <c r="AH16" s="134" t="e">
        <f t="shared" ca="1" si="0"/>
        <v>#NUM!</v>
      </c>
      <c r="AI16" s="134" t="e">
        <f t="shared" ca="1" si="1"/>
        <v>#NUM!</v>
      </c>
      <c r="AJ16" s="134" t="e">
        <f t="shared" ca="1" si="2"/>
        <v>#NUM!</v>
      </c>
    </row>
    <row r="17" spans="3:36" ht="12" customHeight="1" x14ac:dyDescent="0.2">
      <c r="C17" s="135" t="s">
        <v>43</v>
      </c>
      <c r="D17" s="120">
        <f t="shared" si="7"/>
        <v>42138</v>
      </c>
      <c r="E17" s="136" t="e">
        <f>_xll.qlCalendarAdvance(Calendar,SettlementDate,C17,"Following",,Trigger)</f>
        <v>#NUM!</v>
      </c>
      <c r="F17" s="158"/>
      <c r="G17" s="158"/>
      <c r="H17" s="158"/>
      <c r="I17" s="158"/>
      <c r="J17" s="122" t="e">
        <f>_xll.qlDayCounterYearFraction(DayCounter,D17,E17,,,Trigger)</f>
        <v>#NUM!</v>
      </c>
      <c r="K17" s="161" t="e">
        <f ca="1">_xll.qlYieldTSDiscount(Discounting,D17,,AllTriggers)</f>
        <v>#NAME?</v>
      </c>
      <c r="L17" s="137" t="e">
        <f ca="1">_xll.qlYieldTSDiscount(Discounting,E17,,AllTriggers)</f>
        <v>#NAME?</v>
      </c>
      <c r="M17" s="160" t="e">
        <f t="shared" ca="1" si="9"/>
        <v>#NAME?</v>
      </c>
      <c r="N17" s="134" t="e">
        <f t="shared" ca="1" si="10"/>
        <v>#NAME?</v>
      </c>
      <c r="O17" s="134" t="e">
        <f t="shared" ca="1" si="11"/>
        <v>#NUM!</v>
      </c>
      <c r="P17" s="134" t="e">
        <f t="shared" ca="1" si="8"/>
        <v>#NUM!</v>
      </c>
      <c r="AF17" s="136" t="e">
        <f>_xll.qlCalendarAdvance(Calendar,AF16,"1d","mf",,Trigger)</f>
        <v>#VALUE!</v>
      </c>
      <c r="AG17" s="122" t="e">
        <f>_xll.qlDayCounterYearFraction(DayCounter,SettlementDate,AF17,,,Trigger)</f>
        <v>#NUM!</v>
      </c>
      <c r="AH17" s="134" t="e">
        <f t="shared" ca="1" si="0"/>
        <v>#NUM!</v>
      </c>
      <c r="AI17" s="134" t="e">
        <f t="shared" ca="1" si="1"/>
        <v>#NUM!</v>
      </c>
      <c r="AJ17" s="134" t="e">
        <f t="shared" ca="1" si="2"/>
        <v>#NUM!</v>
      </c>
    </row>
    <row r="18" spans="3:36" ht="12" customHeight="1" x14ac:dyDescent="0.2">
      <c r="C18" s="135" t="s">
        <v>44</v>
      </c>
      <c r="D18" s="120">
        <f t="shared" si="7"/>
        <v>42138</v>
      </c>
      <c r="E18" s="136" t="e">
        <f>_xll.qlCalendarAdvance(Calendar,SettlementDate,C18,"Following",,Trigger)</f>
        <v>#NUM!</v>
      </c>
      <c r="F18" s="158"/>
      <c r="G18" s="158"/>
      <c r="H18" s="158"/>
      <c r="I18" s="158"/>
      <c r="J18" s="122" t="e">
        <f>_xll.qlDayCounterYearFraction(DayCounter,D18,E18,,,Trigger)</f>
        <v>#NUM!</v>
      </c>
      <c r="K18" s="161" t="e">
        <f ca="1">_xll.qlYieldTSDiscount(Discounting,D18,,AllTriggers)</f>
        <v>#NAME?</v>
      </c>
      <c r="L18" s="137" t="e">
        <f ca="1">_xll.qlYieldTSDiscount(Discounting,E18,,AllTriggers)</f>
        <v>#NAME?</v>
      </c>
      <c r="M18" s="160" t="e">
        <f t="shared" ca="1" si="9"/>
        <v>#NAME?</v>
      </c>
      <c r="N18" s="134" t="e">
        <f t="shared" ca="1" si="10"/>
        <v>#NAME?</v>
      </c>
      <c r="O18" s="134" t="e">
        <f t="shared" ca="1" si="11"/>
        <v>#NUM!</v>
      </c>
      <c r="P18" s="134" t="e">
        <f t="shared" ca="1" si="8"/>
        <v>#NUM!</v>
      </c>
      <c r="AF18" s="136" t="e">
        <f>_xll.qlCalendarAdvance(Calendar,AF17,"1d","mf",,Trigger)</f>
        <v>#VALUE!</v>
      </c>
      <c r="AG18" s="122" t="e">
        <f>_xll.qlDayCounterYearFraction(DayCounter,SettlementDate,AF18,,,Trigger)</f>
        <v>#NUM!</v>
      </c>
      <c r="AH18" s="134" t="e">
        <f t="shared" ca="1" si="0"/>
        <v>#NUM!</v>
      </c>
      <c r="AI18" s="134" t="e">
        <f t="shared" ca="1" si="1"/>
        <v>#NUM!</v>
      </c>
      <c r="AJ18" s="134" t="e">
        <f t="shared" ca="1" si="2"/>
        <v>#NUM!</v>
      </c>
    </row>
    <row r="19" spans="3:36" ht="12" customHeight="1" x14ac:dyDescent="0.2">
      <c r="C19" s="135" t="s">
        <v>38</v>
      </c>
      <c r="D19" s="120">
        <f t="shared" si="7"/>
        <v>42138</v>
      </c>
      <c r="E19" s="136" t="e">
        <f>_xll.qlCalendarAdvance(Calendar,SettlementDate,C19,"mf",TRUE,Trigger)</f>
        <v>#NUM!</v>
      </c>
      <c r="F19" s="158"/>
      <c r="G19" s="158"/>
      <c r="H19" s="158"/>
      <c r="I19" s="158"/>
      <c r="J19" s="122" t="e">
        <f>_xll.qlDayCounterYearFraction(DayCounter,D19,E19,,,Trigger)</f>
        <v>#NUM!</v>
      </c>
      <c r="K19" s="161" t="e">
        <f ca="1">_xll.qlYieldTSDiscount(Discounting,D19,,AllTriggers)</f>
        <v>#NAME?</v>
      </c>
      <c r="L19" s="137" t="e">
        <f ca="1">_xll.qlYieldTSDiscount(Discounting,E19,,AllTriggers)</f>
        <v>#NAME?</v>
      </c>
      <c r="M19" s="160" t="e">
        <f t="shared" ca="1" si="9"/>
        <v>#NAME?</v>
      </c>
      <c r="N19" s="134" t="e">
        <f t="shared" ca="1" si="10"/>
        <v>#NAME?</v>
      </c>
      <c r="O19" s="134" t="e">
        <f t="shared" ca="1" si="11"/>
        <v>#NUM!</v>
      </c>
      <c r="P19" s="134" t="e">
        <f t="shared" ca="1" si="8"/>
        <v>#NUM!</v>
      </c>
      <c r="AF19" s="136" t="e">
        <f>_xll.qlCalendarAdvance(Calendar,AF18,"1d","mf",,Trigger)</f>
        <v>#VALUE!</v>
      </c>
      <c r="AG19" s="122" t="e">
        <f>_xll.qlDayCounterYearFraction(DayCounter,SettlementDate,AF19,,,Trigger)</f>
        <v>#NUM!</v>
      </c>
      <c r="AH19" s="134" t="e">
        <f t="shared" ca="1" si="0"/>
        <v>#NUM!</v>
      </c>
      <c r="AI19" s="134" t="e">
        <f t="shared" ca="1" si="1"/>
        <v>#NUM!</v>
      </c>
      <c r="AJ19" s="134" t="e">
        <f t="shared" ca="1" si="2"/>
        <v>#NUM!</v>
      </c>
    </row>
    <row r="20" spans="3:36" ht="12" customHeight="1" x14ac:dyDescent="0.2">
      <c r="C20" s="135" t="s">
        <v>45</v>
      </c>
      <c r="D20" s="120">
        <f t="shared" si="7"/>
        <v>42138</v>
      </c>
      <c r="E20" s="136" t="e">
        <f>_xll.qlCalendarAdvance(Calendar,SettlementDate,C20,"mf",TRUE,Trigger)</f>
        <v>#NUM!</v>
      </c>
      <c r="F20" s="158"/>
      <c r="G20" s="158"/>
      <c r="H20" s="158"/>
      <c r="I20" s="158"/>
      <c r="J20" s="122" t="e">
        <f>_xll.qlDayCounterYearFraction(DayCounter,D20,E20,,,Trigger)</f>
        <v>#NUM!</v>
      </c>
      <c r="K20" s="161" t="e">
        <f ca="1">_xll.qlYieldTSDiscount(Discounting,D20,,AllTriggers)</f>
        <v>#NAME?</v>
      </c>
      <c r="L20" s="137" t="e">
        <f ca="1">_xll.qlYieldTSDiscount(Discounting,E20,,AllTriggers)</f>
        <v>#NAME?</v>
      </c>
      <c r="M20" s="160" t="e">
        <f t="shared" ca="1" si="9"/>
        <v>#NAME?</v>
      </c>
      <c r="N20" s="134" t="e">
        <f t="shared" ca="1" si="10"/>
        <v>#NAME?</v>
      </c>
      <c r="O20" s="134" t="e">
        <f t="shared" ca="1" si="11"/>
        <v>#NUM!</v>
      </c>
      <c r="P20" s="134" t="e">
        <f t="shared" ca="1" si="8"/>
        <v>#NUM!</v>
      </c>
      <c r="AF20" s="136" t="e">
        <f>_xll.qlCalendarAdvance(Calendar,AF19,"1d","mf",,Trigger)</f>
        <v>#VALUE!</v>
      </c>
      <c r="AG20" s="122" t="e">
        <f>_xll.qlDayCounterYearFraction(DayCounter,SettlementDate,AF20,,,Trigger)</f>
        <v>#NUM!</v>
      </c>
      <c r="AH20" s="134" t="e">
        <f t="shared" ca="1" si="0"/>
        <v>#NUM!</v>
      </c>
      <c r="AI20" s="134" t="e">
        <f t="shared" ca="1" si="1"/>
        <v>#NUM!</v>
      </c>
      <c r="AJ20" s="134" t="e">
        <f t="shared" ca="1" si="2"/>
        <v>#NUM!</v>
      </c>
    </row>
    <row r="21" spans="3:36" ht="12" customHeight="1" x14ac:dyDescent="0.2">
      <c r="C21" s="139" t="s">
        <v>39</v>
      </c>
      <c r="D21" s="125">
        <f t="shared" si="7"/>
        <v>42138</v>
      </c>
      <c r="E21" s="140" t="e">
        <f>_xll.qlCalendarAdvance(Calendar,SettlementDate,C21,"mf",TRUE,Trigger)</f>
        <v>#NUM!</v>
      </c>
      <c r="F21" s="162"/>
      <c r="G21" s="162"/>
      <c r="H21" s="162"/>
      <c r="I21" s="162"/>
      <c r="J21" s="127" t="e">
        <f>_xll.qlDayCounterYearFraction(DayCounter,D21,E21,,,Trigger)</f>
        <v>#NUM!</v>
      </c>
      <c r="K21" s="163" t="e">
        <f ca="1">_xll.qlYieldTSDiscount(Discounting,D21,,AllTriggers)</f>
        <v>#NAME?</v>
      </c>
      <c r="L21" s="141" t="e">
        <f ca="1">_xll.qlYieldTSDiscount(Discounting,E21,,AllTriggers)</f>
        <v>#NAME?</v>
      </c>
      <c r="M21" s="164" t="e">
        <f t="shared" ca="1" si="9"/>
        <v>#NAME?</v>
      </c>
      <c r="N21" s="143" t="e">
        <f ca="1">((1+M21*J21)*EXP($W$13*J21)-1)/J21</f>
        <v>#NAME?</v>
      </c>
      <c r="O21" s="143" t="e">
        <f ca="1">((1+J21*M21)*EXP($W$10*J21+0.5*$W$9*J21^2)-1)/J21</f>
        <v>#NUM!</v>
      </c>
      <c r="P21" s="143" t="e">
        <f t="shared" ca="1" si="8"/>
        <v>#NUM!</v>
      </c>
      <c r="AF21" s="136" t="e">
        <f>_xll.qlCalendarAdvance(Calendar,AF20,"1d","mf",,Trigger)</f>
        <v>#VALUE!</v>
      </c>
      <c r="AG21" s="122" t="e">
        <f>_xll.qlDayCounterYearFraction(DayCounter,SettlementDate,AF21,,,Trigger)</f>
        <v>#NUM!</v>
      </c>
      <c r="AH21" s="134" t="e">
        <f t="shared" ca="1" si="0"/>
        <v>#NUM!</v>
      </c>
      <c r="AI21" s="134" t="e">
        <f t="shared" ca="1" si="1"/>
        <v>#NUM!</v>
      </c>
      <c r="AJ21" s="134" t="e">
        <f t="shared" ca="1" si="2"/>
        <v>#NUM!</v>
      </c>
    </row>
    <row r="22" spans="3:36" ht="12" customHeight="1" x14ac:dyDescent="0.2">
      <c r="AF22" s="136" t="e">
        <f>_xll.qlCalendarAdvance(Calendar,AF21,"1d","mf",,Trigger)</f>
        <v>#VALUE!</v>
      </c>
      <c r="AG22" s="122" t="e">
        <f>_xll.qlDayCounterYearFraction(DayCounter,SettlementDate,AF22,,,Trigger)</f>
        <v>#NUM!</v>
      </c>
      <c r="AH22" s="134" t="e">
        <f t="shared" ca="1" si="0"/>
        <v>#NUM!</v>
      </c>
      <c r="AI22" s="134" t="e">
        <f t="shared" ca="1" si="1"/>
        <v>#NUM!</v>
      </c>
      <c r="AJ22" s="134" t="e">
        <f t="shared" ca="1" si="2"/>
        <v>#NUM!</v>
      </c>
    </row>
    <row r="23" spans="3:36" ht="12" customHeight="1" x14ac:dyDescent="0.2">
      <c r="C23" s="109" t="s">
        <v>109</v>
      </c>
      <c r="AF23" s="136" t="e">
        <f>_xll.qlCalendarAdvance(Calendar,AF22,"1d","mf",,Trigger)</f>
        <v>#VALUE!</v>
      </c>
      <c r="AG23" s="122" t="e">
        <f>_xll.qlDayCounterYearFraction(DayCounter,SettlementDate,AF23,,,Trigger)</f>
        <v>#NUM!</v>
      </c>
      <c r="AH23" s="134" t="e">
        <f t="shared" ca="1" si="0"/>
        <v>#NUM!</v>
      </c>
      <c r="AI23" s="134" t="e">
        <f t="shared" ca="1" si="1"/>
        <v>#NUM!</v>
      </c>
      <c r="AJ23" s="134" t="e">
        <f t="shared" ca="1" si="2"/>
        <v>#NUM!</v>
      </c>
    </row>
    <row r="24" spans="3:36" ht="12" customHeight="1" x14ac:dyDescent="0.2">
      <c r="C24" s="146" t="s">
        <v>93</v>
      </c>
      <c r="AF24" s="136" t="e">
        <f>_xll.qlCalendarAdvance(Calendar,AF23,"1d","mf",,Trigger)</f>
        <v>#VALUE!</v>
      </c>
      <c r="AG24" s="122" t="e">
        <f>_xll.qlDayCounterYearFraction(DayCounter,SettlementDate,AF24,,,Trigger)</f>
        <v>#NUM!</v>
      </c>
      <c r="AH24" s="134" t="e">
        <f t="shared" ca="1" si="0"/>
        <v>#NUM!</v>
      </c>
      <c r="AI24" s="134" t="e">
        <f t="shared" ca="1" si="1"/>
        <v>#NUM!</v>
      </c>
      <c r="AJ24" s="134" t="e">
        <f t="shared" ca="1" si="2"/>
        <v>#NUM!</v>
      </c>
    </row>
    <row r="25" spans="3:36" ht="12" customHeight="1" x14ac:dyDescent="0.2">
      <c r="C25" s="134" t="e">
        <f t="shared" ref="C25:C31" ca="1" si="12">IF($C$24="FLAT",N15,IF($C$24="linear",O15,P15))</f>
        <v>#NUM!</v>
      </c>
      <c r="AF25" s="136" t="e">
        <f>_xll.qlCalendarAdvance(Calendar,AF24,"1d","mf",,Trigger)</f>
        <v>#VALUE!</v>
      </c>
      <c r="AG25" s="122" t="e">
        <f>_xll.qlDayCounterYearFraction(DayCounter,SettlementDate,AF25,,,Trigger)</f>
        <v>#NUM!</v>
      </c>
      <c r="AH25" s="134" t="e">
        <f t="shared" ca="1" si="0"/>
        <v>#NUM!</v>
      </c>
      <c r="AI25" s="134" t="e">
        <f t="shared" ca="1" si="1"/>
        <v>#NUM!</v>
      </c>
      <c r="AJ25" s="134" t="e">
        <f t="shared" ca="1" si="2"/>
        <v>#NUM!</v>
      </c>
    </row>
    <row r="26" spans="3:36" ht="12" customHeight="1" x14ac:dyDescent="0.2">
      <c r="C26" s="134" t="e">
        <f t="shared" ca="1" si="12"/>
        <v>#NUM!</v>
      </c>
      <c r="AF26" s="136" t="e">
        <f>_xll.qlCalendarAdvance(Calendar,AF25,"1d","mf",,Trigger)</f>
        <v>#VALUE!</v>
      </c>
      <c r="AG26" s="122" t="e">
        <f>_xll.qlDayCounterYearFraction(DayCounter,SettlementDate,AF26,,,Trigger)</f>
        <v>#NUM!</v>
      </c>
      <c r="AH26" s="134" t="e">
        <f t="shared" ca="1" si="0"/>
        <v>#NUM!</v>
      </c>
      <c r="AI26" s="134" t="e">
        <f t="shared" ca="1" si="1"/>
        <v>#NUM!</v>
      </c>
      <c r="AJ26" s="134" t="e">
        <f t="shared" ca="1" si="2"/>
        <v>#NUM!</v>
      </c>
    </row>
    <row r="27" spans="3:36" ht="12" customHeight="1" x14ac:dyDescent="0.2">
      <c r="C27" s="134" t="e">
        <f t="shared" ca="1" si="12"/>
        <v>#NUM!</v>
      </c>
      <c r="AF27" s="136" t="e">
        <f>_xll.qlCalendarAdvance(Calendar,AF26,"1d","mf",,Trigger)</f>
        <v>#VALUE!</v>
      </c>
      <c r="AG27" s="122" t="e">
        <f>_xll.qlDayCounterYearFraction(DayCounter,SettlementDate,AF27,,,Trigger)</f>
        <v>#NUM!</v>
      </c>
      <c r="AH27" s="134" t="e">
        <f t="shared" ca="1" si="0"/>
        <v>#NUM!</v>
      </c>
      <c r="AI27" s="134" t="e">
        <f t="shared" ca="1" si="1"/>
        <v>#NUM!</v>
      </c>
      <c r="AJ27" s="134" t="e">
        <f t="shared" ca="1" si="2"/>
        <v>#NUM!</v>
      </c>
    </row>
    <row r="28" spans="3:36" ht="12" customHeight="1" x14ac:dyDescent="0.2">
      <c r="C28" s="134" t="e">
        <f t="shared" ca="1" si="12"/>
        <v>#NUM!</v>
      </c>
      <c r="AF28" s="136" t="e">
        <f>_xll.qlCalendarAdvance(Calendar,AF27,"1d","mf",,Trigger)</f>
        <v>#VALUE!</v>
      </c>
      <c r="AG28" s="122" t="e">
        <f>_xll.qlDayCounterYearFraction(DayCounter,SettlementDate,AF28,,,Trigger)</f>
        <v>#NUM!</v>
      </c>
      <c r="AH28" s="134" t="e">
        <f t="shared" ca="1" si="0"/>
        <v>#NUM!</v>
      </c>
      <c r="AI28" s="134" t="e">
        <f t="shared" ca="1" si="1"/>
        <v>#NUM!</v>
      </c>
      <c r="AJ28" s="134" t="e">
        <f t="shared" ca="1" si="2"/>
        <v>#NUM!</v>
      </c>
    </row>
    <row r="29" spans="3:36" ht="12" customHeight="1" x14ac:dyDescent="0.2">
      <c r="C29" s="134" t="e">
        <f t="shared" ca="1" si="12"/>
        <v>#NUM!</v>
      </c>
      <c r="AF29" s="136" t="e">
        <f>_xll.qlCalendarAdvance(Calendar,AF28,"1d","mf",,Trigger)</f>
        <v>#VALUE!</v>
      </c>
      <c r="AG29" s="122" t="e">
        <f>_xll.qlDayCounterYearFraction(DayCounter,SettlementDate,AF29,,,Trigger)</f>
        <v>#NUM!</v>
      </c>
      <c r="AH29" s="134" t="e">
        <f t="shared" ca="1" si="0"/>
        <v>#NUM!</v>
      </c>
      <c r="AI29" s="134" t="e">
        <f t="shared" ca="1" si="1"/>
        <v>#NUM!</v>
      </c>
      <c r="AJ29" s="134" t="e">
        <f t="shared" ca="1" si="2"/>
        <v>#NUM!</v>
      </c>
    </row>
    <row r="30" spans="3:36" ht="12" customHeight="1" x14ac:dyDescent="0.2">
      <c r="C30" s="134" t="e">
        <f t="shared" ca="1" si="12"/>
        <v>#NUM!</v>
      </c>
      <c r="AF30" s="136" t="e">
        <f>_xll.qlCalendarAdvance(Calendar,AF29,"1d","mf",,Trigger)</f>
        <v>#VALUE!</v>
      </c>
      <c r="AG30" s="122" t="e">
        <f>_xll.qlDayCounterYearFraction(DayCounter,SettlementDate,AF30,,,Trigger)</f>
        <v>#NUM!</v>
      </c>
      <c r="AH30" s="134" t="e">
        <f t="shared" ca="1" si="0"/>
        <v>#NUM!</v>
      </c>
      <c r="AI30" s="134" t="e">
        <f t="shared" ca="1" si="1"/>
        <v>#NUM!</v>
      </c>
      <c r="AJ30" s="134" t="e">
        <f t="shared" ca="1" si="2"/>
        <v>#NUM!</v>
      </c>
    </row>
    <row r="31" spans="3:36" ht="12" customHeight="1" x14ac:dyDescent="0.2">
      <c r="C31" s="143" t="e">
        <f t="shared" ca="1" si="12"/>
        <v>#NUM!</v>
      </c>
      <c r="AF31" s="136" t="e">
        <f>_xll.qlCalendarAdvance(Calendar,AF30,"1d","mf",,Trigger)</f>
        <v>#VALUE!</v>
      </c>
      <c r="AG31" s="122" t="e">
        <f>_xll.qlDayCounterYearFraction(DayCounter,SettlementDate,AF31,,,Trigger)</f>
        <v>#NUM!</v>
      </c>
      <c r="AH31" s="134" t="e">
        <f t="shared" ca="1" si="0"/>
        <v>#NUM!</v>
      </c>
      <c r="AI31" s="134" t="e">
        <f t="shared" ca="1" si="1"/>
        <v>#NUM!</v>
      </c>
      <c r="AJ31" s="134" t="e">
        <f t="shared" ca="1" si="2"/>
        <v>#NUM!</v>
      </c>
    </row>
    <row r="32" spans="3:36" ht="12" customHeight="1" x14ac:dyDescent="0.2">
      <c r="AF32" s="136" t="e">
        <f>_xll.qlCalendarAdvance(Calendar,AF31,"1d","mf",,Trigger)</f>
        <v>#VALUE!</v>
      </c>
      <c r="AG32" s="122" t="e">
        <f>_xll.qlDayCounterYearFraction(DayCounter,SettlementDate,AF32,,,Trigger)</f>
        <v>#NUM!</v>
      </c>
      <c r="AH32" s="134" t="e">
        <f t="shared" ca="1" si="0"/>
        <v>#NUM!</v>
      </c>
      <c r="AI32" s="134" t="e">
        <f t="shared" ca="1" si="1"/>
        <v>#NUM!</v>
      </c>
      <c r="AJ32" s="134" t="e">
        <f t="shared" ca="1" si="2"/>
        <v>#NUM!</v>
      </c>
    </row>
    <row r="33" spans="13:36" x14ac:dyDescent="0.2">
      <c r="AF33" s="136" t="e">
        <f>_xll.qlCalendarAdvance(Calendar,AF32,"1d","mf",,Trigger)</f>
        <v>#VALUE!</v>
      </c>
      <c r="AG33" s="122" t="e">
        <f>_xll.qlDayCounterYearFraction(DayCounter,SettlementDate,AF33,,,Trigger)</f>
        <v>#NUM!</v>
      </c>
      <c r="AH33" s="134" t="e">
        <f t="shared" ca="1" si="0"/>
        <v>#NUM!</v>
      </c>
      <c r="AI33" s="134" t="e">
        <f t="shared" ca="1" si="1"/>
        <v>#NUM!</v>
      </c>
      <c r="AJ33" s="134" t="e">
        <f t="shared" ca="1" si="2"/>
        <v>#NUM!</v>
      </c>
    </row>
    <row r="34" spans="13:36" x14ac:dyDescent="0.2">
      <c r="AF34" s="136" t="e">
        <f>_xll.qlCalendarAdvance(Calendar,AF33,"1d","mf",,Trigger)</f>
        <v>#VALUE!</v>
      </c>
      <c r="AG34" s="122" t="e">
        <f>_xll.qlDayCounterYearFraction(DayCounter,SettlementDate,AF34,,,Trigger)</f>
        <v>#NUM!</v>
      </c>
      <c r="AH34" s="134" t="e">
        <f t="shared" ca="1" si="0"/>
        <v>#NUM!</v>
      </c>
      <c r="AI34" s="134" t="e">
        <f t="shared" ca="1" si="1"/>
        <v>#NUM!</v>
      </c>
      <c r="AJ34" s="134" t="e">
        <f t="shared" ca="1" si="2"/>
        <v>#NUM!</v>
      </c>
    </row>
    <row r="35" spans="13:36" x14ac:dyDescent="0.2">
      <c r="AF35" s="136" t="e">
        <f>_xll.qlCalendarAdvance(Calendar,AF34,"1d","mf",,Trigger)</f>
        <v>#VALUE!</v>
      </c>
      <c r="AG35" s="122" t="e">
        <f>_xll.qlDayCounterYearFraction(DayCounter,SettlementDate,AF35,,,Trigger)</f>
        <v>#NUM!</v>
      </c>
      <c r="AH35" s="134" t="e">
        <f t="shared" ca="1" si="0"/>
        <v>#NUM!</v>
      </c>
      <c r="AI35" s="134" t="e">
        <f t="shared" ca="1" si="1"/>
        <v>#NUM!</v>
      </c>
      <c r="AJ35" s="134" t="e">
        <f t="shared" ref="AJ35:AJ65" ca="1" si="13">($W$5+$W$4*AG35+$W$3*AG35^2)</f>
        <v>#NUM!</v>
      </c>
    </row>
    <row r="36" spans="13:36" x14ac:dyDescent="0.2">
      <c r="AF36" s="136" t="e">
        <f>_xll.qlCalendarAdvance(Calendar,AF35,"1d","mf",,Trigger)</f>
        <v>#VALUE!</v>
      </c>
      <c r="AG36" s="122" t="e">
        <f>_xll.qlDayCounterYearFraction(DayCounter,SettlementDate,AF36,,,Trigger)</f>
        <v>#NUM!</v>
      </c>
      <c r="AH36" s="134" t="e">
        <f t="shared" ca="1" si="0"/>
        <v>#NUM!</v>
      </c>
      <c r="AI36" s="134" t="e">
        <f t="shared" ca="1" si="1"/>
        <v>#NUM!</v>
      </c>
      <c r="AJ36" s="134" t="e">
        <f t="shared" ca="1" si="13"/>
        <v>#NUM!</v>
      </c>
    </row>
    <row r="37" spans="13:36" x14ac:dyDescent="0.2">
      <c r="AF37" s="136" t="e">
        <f>_xll.qlCalendarAdvance(Calendar,AF36,"1d","mf",,Trigger)</f>
        <v>#VALUE!</v>
      </c>
      <c r="AG37" s="122" t="e">
        <f>_xll.qlDayCounterYearFraction(DayCounter,SettlementDate,AF37,,,Trigger)</f>
        <v>#NUM!</v>
      </c>
      <c r="AH37" s="134" t="e">
        <f t="shared" ca="1" si="0"/>
        <v>#NUM!</v>
      </c>
      <c r="AI37" s="134" t="e">
        <f t="shared" ca="1" si="1"/>
        <v>#NUM!</v>
      </c>
      <c r="AJ37" s="134" t="e">
        <f t="shared" ca="1" si="13"/>
        <v>#NUM!</v>
      </c>
    </row>
    <row r="38" spans="13:36" x14ac:dyDescent="0.2">
      <c r="AF38" s="136" t="e">
        <f>_xll.qlCalendarAdvance(Calendar,AF37,"1d","mf",,Trigger)</f>
        <v>#VALUE!</v>
      </c>
      <c r="AG38" s="122" t="e">
        <f>_xll.qlDayCounterYearFraction(DayCounter,SettlementDate,AF38,,,Trigger)</f>
        <v>#NUM!</v>
      </c>
      <c r="AH38" s="134" t="e">
        <f t="shared" ca="1" si="0"/>
        <v>#NUM!</v>
      </c>
      <c r="AI38" s="134" t="e">
        <f t="shared" ca="1" si="1"/>
        <v>#NUM!</v>
      </c>
      <c r="AJ38" s="134" t="e">
        <f t="shared" ca="1" si="13"/>
        <v>#NUM!</v>
      </c>
    </row>
    <row r="39" spans="13:36" x14ac:dyDescent="0.2">
      <c r="AF39" s="136" t="e">
        <f>_xll.qlCalendarAdvance(Calendar,AF38,"1d","mf",,Trigger)</f>
        <v>#VALUE!</v>
      </c>
      <c r="AG39" s="122" t="e">
        <f>_xll.qlDayCounterYearFraction(DayCounter,SettlementDate,AF39,,,Trigger)</f>
        <v>#NUM!</v>
      </c>
      <c r="AH39" s="134" t="e">
        <f t="shared" ca="1" si="0"/>
        <v>#NUM!</v>
      </c>
      <c r="AI39" s="134" t="e">
        <f t="shared" ca="1" si="1"/>
        <v>#NUM!</v>
      </c>
      <c r="AJ39" s="134" t="e">
        <f t="shared" ca="1" si="13"/>
        <v>#NUM!</v>
      </c>
    </row>
    <row r="40" spans="13:36" x14ac:dyDescent="0.2">
      <c r="AF40" s="136" t="e">
        <f>_xll.qlCalendarAdvance(Calendar,AF39,"1d","mf",,Trigger)</f>
        <v>#VALUE!</v>
      </c>
      <c r="AG40" s="122" t="e">
        <f>_xll.qlDayCounterYearFraction(DayCounter,SettlementDate,AF40,,,Trigger)</f>
        <v>#NUM!</v>
      </c>
      <c r="AH40" s="134" t="e">
        <f t="shared" ca="1" si="0"/>
        <v>#NUM!</v>
      </c>
      <c r="AI40" s="134" t="e">
        <f t="shared" ca="1" si="1"/>
        <v>#NUM!</v>
      </c>
      <c r="AJ40" s="134" t="e">
        <f t="shared" ca="1" si="13"/>
        <v>#NUM!</v>
      </c>
    </row>
    <row r="41" spans="13:36" x14ac:dyDescent="0.2">
      <c r="M41" s="107"/>
      <c r="N41" s="107"/>
      <c r="AF41" s="136" t="e">
        <f>_xll.qlCalendarAdvance(Calendar,AF40,"1d","mf",,Trigger)</f>
        <v>#VALUE!</v>
      </c>
      <c r="AG41" s="122" t="e">
        <f>_xll.qlDayCounterYearFraction(DayCounter,SettlementDate,AF41,,,Trigger)</f>
        <v>#NUM!</v>
      </c>
      <c r="AH41" s="134" t="e">
        <f t="shared" ca="1" si="0"/>
        <v>#NUM!</v>
      </c>
      <c r="AI41" s="134" t="e">
        <f t="shared" ca="1" si="1"/>
        <v>#NUM!</v>
      </c>
      <c r="AJ41" s="134" t="e">
        <f t="shared" ca="1" si="13"/>
        <v>#NUM!</v>
      </c>
    </row>
    <row r="42" spans="13:36" x14ac:dyDescent="0.2">
      <c r="AF42" s="136" t="e">
        <f>_xll.qlCalendarAdvance(Calendar,AF41,"1d","mf",,Trigger)</f>
        <v>#VALUE!</v>
      </c>
      <c r="AG42" s="122" t="e">
        <f>_xll.qlDayCounterYearFraction(DayCounter,SettlementDate,AF42,,,Trigger)</f>
        <v>#NUM!</v>
      </c>
      <c r="AH42" s="134" t="e">
        <f t="shared" ca="1" si="0"/>
        <v>#NUM!</v>
      </c>
      <c r="AI42" s="134" t="e">
        <f t="shared" ca="1" si="1"/>
        <v>#NUM!</v>
      </c>
      <c r="AJ42" s="134" t="e">
        <f t="shared" ca="1" si="13"/>
        <v>#NUM!</v>
      </c>
    </row>
    <row r="43" spans="13:36" ht="11.25" customHeight="1" x14ac:dyDescent="0.2">
      <c r="AF43" s="136" t="e">
        <f>_xll.qlCalendarAdvance(Calendar,AF42,"1d","mf",,Trigger)</f>
        <v>#VALUE!</v>
      </c>
      <c r="AG43" s="122" t="e">
        <f>_xll.qlDayCounterYearFraction(DayCounter,SettlementDate,AF43,,,Trigger)</f>
        <v>#NUM!</v>
      </c>
      <c r="AH43" s="134" t="e">
        <f t="shared" ca="1" si="0"/>
        <v>#NUM!</v>
      </c>
      <c r="AI43" s="134" t="e">
        <f t="shared" ca="1" si="1"/>
        <v>#NUM!</v>
      </c>
      <c r="AJ43" s="134" t="e">
        <f t="shared" ca="1" si="13"/>
        <v>#NUM!</v>
      </c>
    </row>
    <row r="44" spans="13:36" x14ac:dyDescent="0.2">
      <c r="Q44" s="106"/>
      <c r="AF44" s="136" t="e">
        <f>_xll.qlCalendarAdvance(Calendar,AF43,"1d","mf",,Trigger)</f>
        <v>#VALUE!</v>
      </c>
      <c r="AG44" s="122" t="e">
        <f>_xll.qlDayCounterYearFraction(DayCounter,SettlementDate,AF44,,,Trigger)</f>
        <v>#NUM!</v>
      </c>
      <c r="AH44" s="134" t="e">
        <f t="shared" ca="1" si="0"/>
        <v>#NUM!</v>
      </c>
      <c r="AI44" s="134" t="e">
        <f t="shared" ca="1" si="1"/>
        <v>#NUM!</v>
      </c>
      <c r="AJ44" s="134" t="e">
        <f t="shared" ca="1" si="13"/>
        <v>#NUM!</v>
      </c>
    </row>
    <row r="45" spans="13:36" x14ac:dyDescent="0.2">
      <c r="Q45" s="106"/>
      <c r="AF45" s="136" t="e">
        <f>_xll.qlCalendarAdvance(Calendar,AF44,"1d","mf",,Trigger)</f>
        <v>#VALUE!</v>
      </c>
      <c r="AG45" s="122" t="e">
        <f>_xll.qlDayCounterYearFraction(DayCounter,SettlementDate,AF45,,,Trigger)</f>
        <v>#NUM!</v>
      </c>
      <c r="AH45" s="134" t="e">
        <f t="shared" ca="1" si="0"/>
        <v>#NUM!</v>
      </c>
      <c r="AI45" s="134" t="e">
        <f t="shared" ca="1" si="1"/>
        <v>#NUM!</v>
      </c>
      <c r="AJ45" s="134" t="e">
        <f t="shared" ca="1" si="13"/>
        <v>#NUM!</v>
      </c>
    </row>
    <row r="46" spans="13:36" x14ac:dyDescent="0.2">
      <c r="Q46" s="106"/>
      <c r="AF46" s="136" t="e">
        <f>_xll.qlCalendarAdvance(Calendar,AF45,"1d","mf",,Trigger)</f>
        <v>#VALUE!</v>
      </c>
      <c r="AG46" s="122" t="e">
        <f>_xll.qlDayCounterYearFraction(DayCounter,SettlementDate,AF46,,,Trigger)</f>
        <v>#NUM!</v>
      </c>
      <c r="AH46" s="134" t="e">
        <f t="shared" ca="1" si="0"/>
        <v>#NUM!</v>
      </c>
      <c r="AI46" s="134" t="e">
        <f t="shared" ca="1" si="1"/>
        <v>#NUM!</v>
      </c>
      <c r="AJ46" s="134" t="e">
        <f t="shared" ca="1" si="13"/>
        <v>#NUM!</v>
      </c>
    </row>
    <row r="47" spans="13:36" x14ac:dyDescent="0.2">
      <c r="Q47" s="106"/>
      <c r="AF47" s="136" t="e">
        <f>_xll.qlCalendarAdvance(Calendar,AF46,"1d","mf",,Trigger)</f>
        <v>#VALUE!</v>
      </c>
      <c r="AG47" s="122" t="e">
        <f>_xll.qlDayCounterYearFraction(DayCounter,SettlementDate,AF47,,,Trigger)</f>
        <v>#NUM!</v>
      </c>
      <c r="AH47" s="134" t="e">
        <f t="shared" ca="1" si="0"/>
        <v>#NUM!</v>
      </c>
      <c r="AI47" s="134" t="e">
        <f t="shared" ca="1" si="1"/>
        <v>#NUM!</v>
      </c>
      <c r="AJ47" s="134" t="e">
        <f t="shared" ca="1" si="13"/>
        <v>#NUM!</v>
      </c>
    </row>
    <row r="48" spans="13:36" x14ac:dyDescent="0.2">
      <c r="Q48" s="106"/>
      <c r="AF48" s="136" t="e">
        <f>_xll.qlCalendarAdvance(Calendar,AF47,"1d","mf",,Trigger)</f>
        <v>#VALUE!</v>
      </c>
      <c r="AG48" s="122" t="e">
        <f>_xll.qlDayCounterYearFraction(DayCounter,SettlementDate,AF48,,,Trigger)</f>
        <v>#NUM!</v>
      </c>
      <c r="AH48" s="134" t="e">
        <f t="shared" ca="1" si="0"/>
        <v>#NUM!</v>
      </c>
      <c r="AI48" s="134" t="e">
        <f t="shared" ca="1" si="1"/>
        <v>#NUM!</v>
      </c>
      <c r="AJ48" s="134" t="e">
        <f t="shared" ca="1" si="13"/>
        <v>#NUM!</v>
      </c>
    </row>
    <row r="49" spans="13:36" x14ac:dyDescent="0.2">
      <c r="AF49" s="136" t="e">
        <f>_xll.qlCalendarAdvance(Calendar,AF48,"1d","mf",,Trigger)</f>
        <v>#VALUE!</v>
      </c>
      <c r="AG49" s="122" t="e">
        <f>_xll.qlDayCounterYearFraction(DayCounter,SettlementDate,AF49,,,Trigger)</f>
        <v>#NUM!</v>
      </c>
      <c r="AH49" s="134" t="e">
        <f t="shared" ca="1" si="0"/>
        <v>#NUM!</v>
      </c>
      <c r="AI49" s="134" t="e">
        <f t="shared" ca="1" si="1"/>
        <v>#NUM!</v>
      </c>
      <c r="AJ49" s="134" t="e">
        <f t="shared" ca="1" si="13"/>
        <v>#NUM!</v>
      </c>
    </row>
    <row r="50" spans="13:36" x14ac:dyDescent="0.2">
      <c r="AF50" s="136" t="e">
        <f>_xll.qlCalendarAdvance(Calendar,AF49,"1d","mf",,Trigger)</f>
        <v>#VALUE!</v>
      </c>
      <c r="AG50" s="122" t="e">
        <f>_xll.qlDayCounterYearFraction(DayCounter,SettlementDate,AF50,,,Trigger)</f>
        <v>#NUM!</v>
      </c>
      <c r="AH50" s="134" t="e">
        <f t="shared" ca="1" si="0"/>
        <v>#NUM!</v>
      </c>
      <c r="AI50" s="134" t="e">
        <f t="shared" ca="1" si="1"/>
        <v>#NUM!</v>
      </c>
      <c r="AJ50" s="134" t="e">
        <f t="shared" ca="1" si="13"/>
        <v>#NUM!</v>
      </c>
    </row>
    <row r="51" spans="13:36" x14ac:dyDescent="0.2">
      <c r="AF51" s="136" t="e">
        <f>_xll.qlCalendarAdvance(Calendar,AF50,"1d","mf",,Trigger)</f>
        <v>#VALUE!</v>
      </c>
      <c r="AG51" s="122" t="e">
        <f>_xll.qlDayCounterYearFraction(DayCounter,SettlementDate,AF51,,,Trigger)</f>
        <v>#NUM!</v>
      </c>
      <c r="AH51" s="134" t="e">
        <f t="shared" ca="1" si="0"/>
        <v>#NUM!</v>
      </c>
      <c r="AI51" s="134" t="e">
        <f t="shared" ca="1" si="1"/>
        <v>#NUM!</v>
      </c>
      <c r="AJ51" s="134" t="e">
        <f t="shared" ca="1" si="13"/>
        <v>#NUM!</v>
      </c>
    </row>
    <row r="52" spans="13:36" x14ac:dyDescent="0.2">
      <c r="AF52" s="136" t="e">
        <f>_xll.qlCalendarAdvance(Calendar,AF51,"1d","mf",,Trigger)</f>
        <v>#VALUE!</v>
      </c>
      <c r="AG52" s="122" t="e">
        <f>_xll.qlDayCounterYearFraction(DayCounter,SettlementDate,AF52,,,Trigger)</f>
        <v>#NUM!</v>
      </c>
      <c r="AH52" s="134" t="e">
        <f t="shared" ca="1" si="0"/>
        <v>#NUM!</v>
      </c>
      <c r="AI52" s="134" t="e">
        <f t="shared" ca="1" si="1"/>
        <v>#NUM!</v>
      </c>
      <c r="AJ52" s="134" t="e">
        <f t="shared" ca="1" si="13"/>
        <v>#NUM!</v>
      </c>
    </row>
    <row r="53" spans="13:36" x14ac:dyDescent="0.2">
      <c r="AF53" s="136" t="e">
        <f>_xll.qlCalendarAdvance(Calendar,AF52,"1d","mf",,Trigger)</f>
        <v>#VALUE!</v>
      </c>
      <c r="AG53" s="122" t="e">
        <f>_xll.qlDayCounterYearFraction(DayCounter,SettlementDate,AF53,,,Trigger)</f>
        <v>#NUM!</v>
      </c>
      <c r="AH53" s="134" t="e">
        <f t="shared" ca="1" si="0"/>
        <v>#NUM!</v>
      </c>
      <c r="AI53" s="134" t="e">
        <f t="shared" ca="1" si="1"/>
        <v>#NUM!</v>
      </c>
      <c r="AJ53" s="134" t="e">
        <f t="shared" ca="1" si="13"/>
        <v>#NUM!</v>
      </c>
    </row>
    <row r="54" spans="13:36" x14ac:dyDescent="0.2">
      <c r="AF54" s="136" t="e">
        <f>_xll.qlCalendarAdvance(Calendar,AF53,"1d","mf",,Trigger)</f>
        <v>#VALUE!</v>
      </c>
      <c r="AG54" s="122" t="e">
        <f>_xll.qlDayCounterYearFraction(DayCounter,SettlementDate,AF54,,,Trigger)</f>
        <v>#NUM!</v>
      </c>
      <c r="AH54" s="134" t="e">
        <f t="shared" ca="1" si="0"/>
        <v>#NUM!</v>
      </c>
      <c r="AI54" s="134" t="e">
        <f t="shared" ca="1" si="1"/>
        <v>#NUM!</v>
      </c>
      <c r="AJ54" s="134" t="e">
        <f t="shared" ca="1" si="13"/>
        <v>#NUM!</v>
      </c>
    </row>
    <row r="55" spans="13:36" x14ac:dyDescent="0.2">
      <c r="AF55" s="136" t="e">
        <f>_xll.qlCalendarAdvance(Calendar,AF54,"1d","mf",,Trigger)</f>
        <v>#VALUE!</v>
      </c>
      <c r="AG55" s="122" t="e">
        <f>_xll.qlDayCounterYearFraction(DayCounter,SettlementDate,AF55,,,Trigger)</f>
        <v>#NUM!</v>
      </c>
      <c r="AH55" s="134" t="e">
        <f t="shared" ca="1" si="0"/>
        <v>#NUM!</v>
      </c>
      <c r="AI55" s="134" t="e">
        <f t="shared" ca="1" si="1"/>
        <v>#NUM!</v>
      </c>
      <c r="AJ55" s="134" t="e">
        <f t="shared" ca="1" si="13"/>
        <v>#NUM!</v>
      </c>
    </row>
    <row r="56" spans="13:36" x14ac:dyDescent="0.2">
      <c r="AF56" s="136" t="e">
        <f>_xll.qlCalendarAdvance(Calendar,AF55,"1d","mf",,Trigger)</f>
        <v>#VALUE!</v>
      </c>
      <c r="AG56" s="122" t="e">
        <f>_xll.qlDayCounterYearFraction(DayCounter,SettlementDate,AF56,,,Trigger)</f>
        <v>#NUM!</v>
      </c>
      <c r="AH56" s="134" t="e">
        <f t="shared" ca="1" si="0"/>
        <v>#NUM!</v>
      </c>
      <c r="AI56" s="134" t="e">
        <f t="shared" ca="1" si="1"/>
        <v>#NUM!</v>
      </c>
      <c r="AJ56" s="134" t="e">
        <f t="shared" ca="1" si="13"/>
        <v>#NUM!</v>
      </c>
    </row>
    <row r="57" spans="13:36" x14ac:dyDescent="0.2">
      <c r="AF57" s="136" t="e">
        <f>_xll.qlCalendarAdvance(Calendar,AF56,"1d","mf",,Trigger)</f>
        <v>#VALUE!</v>
      </c>
      <c r="AG57" s="122" t="e">
        <f>_xll.qlDayCounterYearFraction(DayCounter,SettlementDate,AF57,,,Trigger)</f>
        <v>#NUM!</v>
      </c>
      <c r="AH57" s="134" t="e">
        <f t="shared" ca="1" si="0"/>
        <v>#NUM!</v>
      </c>
      <c r="AI57" s="134" t="e">
        <f t="shared" ca="1" si="1"/>
        <v>#NUM!</v>
      </c>
      <c r="AJ57" s="134" t="e">
        <f t="shared" ca="1" si="13"/>
        <v>#NUM!</v>
      </c>
    </row>
    <row r="58" spans="13:36" x14ac:dyDescent="0.2">
      <c r="AF58" s="136" t="e">
        <f>_xll.qlCalendarAdvance(Calendar,AF57,"1d","mf",,Trigger)</f>
        <v>#VALUE!</v>
      </c>
      <c r="AG58" s="122" t="e">
        <f>_xll.qlDayCounterYearFraction(DayCounter,SettlementDate,AF58,,,Trigger)</f>
        <v>#NUM!</v>
      </c>
      <c r="AH58" s="134" t="e">
        <f t="shared" ca="1" si="0"/>
        <v>#NUM!</v>
      </c>
      <c r="AI58" s="134" t="e">
        <f t="shared" ca="1" si="1"/>
        <v>#NUM!</v>
      </c>
      <c r="AJ58" s="134" t="e">
        <f t="shared" ca="1" si="13"/>
        <v>#NUM!</v>
      </c>
    </row>
    <row r="59" spans="13:36" x14ac:dyDescent="0.2">
      <c r="AF59" s="136" t="e">
        <f>_xll.qlCalendarAdvance(Calendar,AF58,"1d","mf",,Trigger)</f>
        <v>#VALUE!</v>
      </c>
      <c r="AG59" s="122" t="e">
        <f>_xll.qlDayCounterYearFraction(DayCounter,SettlementDate,AF59,,,Trigger)</f>
        <v>#NUM!</v>
      </c>
      <c r="AH59" s="134" t="e">
        <f t="shared" ca="1" si="0"/>
        <v>#NUM!</v>
      </c>
      <c r="AI59" s="134" t="e">
        <f t="shared" ca="1" si="1"/>
        <v>#NUM!</v>
      </c>
      <c r="AJ59" s="134" t="e">
        <f t="shared" ca="1" si="13"/>
        <v>#NUM!</v>
      </c>
    </row>
    <row r="60" spans="13:36" x14ac:dyDescent="0.2">
      <c r="M60" s="107"/>
      <c r="AF60" s="136" t="e">
        <f>_xll.qlCalendarAdvance(Calendar,AF59,"1d","mf",,Trigger)</f>
        <v>#VALUE!</v>
      </c>
      <c r="AG60" s="122" t="e">
        <f>_xll.qlDayCounterYearFraction(DayCounter,SettlementDate,AF60,,,Trigger)</f>
        <v>#NUM!</v>
      </c>
      <c r="AH60" s="134" t="e">
        <f t="shared" ca="1" si="0"/>
        <v>#NUM!</v>
      </c>
      <c r="AI60" s="134" t="e">
        <f t="shared" ca="1" si="1"/>
        <v>#NUM!</v>
      </c>
      <c r="AJ60" s="134" t="e">
        <f t="shared" ca="1" si="13"/>
        <v>#NUM!</v>
      </c>
    </row>
    <row r="61" spans="13:36" x14ac:dyDescent="0.2">
      <c r="M61" s="107"/>
      <c r="AF61" s="136" t="e">
        <f>_xll.qlCalendarAdvance(Calendar,AF60,"1d","mf",,Trigger)</f>
        <v>#VALUE!</v>
      </c>
      <c r="AG61" s="122" t="e">
        <f>_xll.qlDayCounterYearFraction(DayCounter,SettlementDate,AF61,,,Trigger)</f>
        <v>#NUM!</v>
      </c>
      <c r="AH61" s="134" t="e">
        <f t="shared" ca="1" si="0"/>
        <v>#NUM!</v>
      </c>
      <c r="AI61" s="134" t="e">
        <f t="shared" ca="1" si="1"/>
        <v>#NUM!</v>
      </c>
      <c r="AJ61" s="134" t="e">
        <f t="shared" ca="1" si="13"/>
        <v>#NUM!</v>
      </c>
    </row>
    <row r="62" spans="13:36" x14ac:dyDescent="0.2">
      <c r="M62" s="107"/>
      <c r="AF62" s="136" t="e">
        <f>_xll.qlCalendarAdvance(Calendar,AF61,"1d","mf",,Trigger)</f>
        <v>#VALUE!</v>
      </c>
      <c r="AG62" s="122" t="e">
        <f>_xll.qlDayCounterYearFraction(DayCounter,SettlementDate,AF62,,,Trigger)</f>
        <v>#NUM!</v>
      </c>
      <c r="AH62" s="134" t="e">
        <f t="shared" ca="1" si="0"/>
        <v>#NUM!</v>
      </c>
      <c r="AI62" s="134" t="e">
        <f t="shared" ca="1" si="1"/>
        <v>#NUM!</v>
      </c>
      <c r="AJ62" s="134" t="e">
        <f t="shared" ca="1" si="13"/>
        <v>#NUM!</v>
      </c>
    </row>
    <row r="63" spans="13:36" x14ac:dyDescent="0.2">
      <c r="M63" s="107"/>
      <c r="AF63" s="136" t="e">
        <f>_xll.qlCalendarAdvance(Calendar,AF62,"1d","mf",,Trigger)</f>
        <v>#VALUE!</v>
      </c>
      <c r="AG63" s="122" t="e">
        <f>_xll.qlDayCounterYearFraction(DayCounter,SettlementDate,AF63,,,Trigger)</f>
        <v>#NUM!</v>
      </c>
      <c r="AH63" s="134" t="e">
        <f t="shared" ca="1" si="0"/>
        <v>#NUM!</v>
      </c>
      <c r="AI63" s="134" t="e">
        <f t="shared" ca="1" si="1"/>
        <v>#NUM!</v>
      </c>
      <c r="AJ63" s="134" t="e">
        <f t="shared" ca="1" si="13"/>
        <v>#NUM!</v>
      </c>
    </row>
    <row r="64" spans="13:36" x14ac:dyDescent="0.2">
      <c r="M64" s="107"/>
      <c r="AF64" s="136" t="e">
        <f>_xll.qlCalendarAdvance(Calendar,AF63,"1d","mf",,Trigger)</f>
        <v>#VALUE!</v>
      </c>
      <c r="AG64" s="122" t="e">
        <f>_xll.qlDayCounterYearFraction(DayCounter,SettlementDate,AF64,,,Trigger)</f>
        <v>#NUM!</v>
      </c>
      <c r="AH64" s="134" t="e">
        <f t="shared" ca="1" si="0"/>
        <v>#NUM!</v>
      </c>
      <c r="AI64" s="134" t="e">
        <f t="shared" ca="1" si="1"/>
        <v>#NUM!</v>
      </c>
      <c r="AJ64" s="134" t="e">
        <f t="shared" ca="1" si="13"/>
        <v>#NUM!</v>
      </c>
    </row>
    <row r="65" spans="13:36" x14ac:dyDescent="0.2">
      <c r="M65" s="107"/>
      <c r="AF65" s="140" t="e">
        <f>_xll.qlCalendarAdvance(Calendar,AF64,"1d","mf",,Trigger)</f>
        <v>#VALUE!</v>
      </c>
      <c r="AG65" s="127" t="e">
        <f>_xll.qlDayCounterYearFraction(DayCounter,SettlementDate,AF65,,,Trigger)</f>
        <v>#NUM!</v>
      </c>
      <c r="AH65" s="143" t="e">
        <f t="shared" ca="1" si="0"/>
        <v>#NUM!</v>
      </c>
      <c r="AI65" s="143" t="e">
        <f t="shared" ca="1" si="1"/>
        <v>#NUM!</v>
      </c>
      <c r="AJ65" s="143" t="e">
        <f t="shared" ca="1" si="13"/>
        <v>#NUM!</v>
      </c>
    </row>
    <row r="66" spans="13:36" x14ac:dyDescent="0.2">
      <c r="M66" s="107"/>
      <c r="N66" s="107"/>
    </row>
    <row r="67" spans="13:36" x14ac:dyDescent="0.2">
      <c r="M67" s="107"/>
      <c r="N67" s="107"/>
    </row>
    <row r="68" spans="13:36" x14ac:dyDescent="0.2">
      <c r="M68" s="107"/>
      <c r="N68" s="107"/>
    </row>
    <row r="69" spans="13:36" x14ac:dyDescent="0.2">
      <c r="M69" s="107"/>
      <c r="N69" s="107"/>
    </row>
    <row r="70" spans="13:36" x14ac:dyDescent="0.2">
      <c r="M70" s="107"/>
      <c r="N70" s="107"/>
    </row>
    <row r="71" spans="13:36" x14ac:dyDescent="0.2">
      <c r="M71" s="107"/>
      <c r="N71" s="107"/>
    </row>
    <row r="72" spans="13:36" x14ac:dyDescent="0.2">
      <c r="M72" s="107"/>
      <c r="N72" s="107"/>
    </row>
    <row r="73" spans="13:36" x14ac:dyDescent="0.2">
      <c r="M73" s="107"/>
      <c r="N73" s="107"/>
    </row>
    <row r="74" spans="13:36" x14ac:dyDescent="0.2">
      <c r="M74" s="107"/>
      <c r="N74" s="107"/>
    </row>
    <row r="75" spans="13:36" x14ac:dyDescent="0.2">
      <c r="M75" s="107"/>
      <c r="N75" s="107"/>
    </row>
    <row r="76" spans="13:36" x14ac:dyDescent="0.2">
      <c r="M76" s="107"/>
      <c r="N76" s="107"/>
    </row>
    <row r="77" spans="13:36" x14ac:dyDescent="0.2">
      <c r="M77" s="107"/>
      <c r="N77" s="107"/>
    </row>
    <row r="78" spans="13:36" x14ac:dyDescent="0.2">
      <c r="M78" s="107"/>
      <c r="N78" s="107"/>
    </row>
    <row r="79" spans="13:36" x14ac:dyDescent="0.2">
      <c r="M79" s="107"/>
      <c r="N79" s="107"/>
    </row>
    <row r="80" spans="13:36" x14ac:dyDescent="0.2">
      <c r="M80" s="107"/>
      <c r="N80" s="107"/>
    </row>
    <row r="81" spans="13:14" x14ac:dyDescent="0.2">
      <c r="M81" s="107"/>
      <c r="N81" s="107"/>
    </row>
    <row r="82" spans="13:14" x14ac:dyDescent="0.2">
      <c r="M82" s="107"/>
      <c r="N82" s="107"/>
    </row>
    <row r="83" spans="13:14" x14ac:dyDescent="0.2">
      <c r="M83" s="107"/>
      <c r="N83" s="107"/>
    </row>
    <row r="84" spans="13:14" x14ac:dyDescent="0.2">
      <c r="M84" s="107"/>
      <c r="N84" s="107"/>
    </row>
    <row r="85" spans="13:14" x14ac:dyDescent="0.2">
      <c r="M85" s="107"/>
      <c r="N85" s="107"/>
    </row>
    <row r="86" spans="13:14" x14ac:dyDescent="0.2">
      <c r="M86" s="107"/>
      <c r="N86" s="107"/>
    </row>
    <row r="87" spans="13:14" x14ac:dyDescent="0.2">
      <c r="M87" s="107"/>
      <c r="N87" s="107"/>
    </row>
    <row r="88" spans="13:14" x14ac:dyDescent="0.2">
      <c r="M88" s="107"/>
      <c r="N88" s="107"/>
    </row>
    <row r="89" spans="13:14" x14ac:dyDescent="0.2">
      <c r="M89" s="107"/>
      <c r="N89" s="107"/>
    </row>
    <row r="90" spans="13:14" x14ac:dyDescent="0.2">
      <c r="M90" s="107"/>
      <c r="N90" s="107"/>
    </row>
    <row r="91" spans="13:14" x14ac:dyDescent="0.2">
      <c r="M91" s="107"/>
      <c r="N91" s="107"/>
    </row>
    <row r="92" spans="13:14" x14ac:dyDescent="0.2">
      <c r="M92" s="107"/>
      <c r="N92" s="107"/>
    </row>
    <row r="93" spans="13:14" x14ac:dyDescent="0.2">
      <c r="M93" s="107"/>
      <c r="N93" s="107"/>
    </row>
    <row r="94" spans="13:14" x14ac:dyDescent="0.2">
      <c r="M94" s="107"/>
      <c r="N94" s="107"/>
    </row>
    <row r="95" spans="13:14" x14ac:dyDescent="0.2">
      <c r="M95" s="107"/>
      <c r="N95" s="107"/>
    </row>
    <row r="96" spans="13:14" x14ac:dyDescent="0.2">
      <c r="M96" s="107"/>
      <c r="N96" s="107"/>
    </row>
    <row r="97" spans="13:14" x14ac:dyDescent="0.2">
      <c r="M97" s="107"/>
      <c r="N97" s="107"/>
    </row>
    <row r="98" spans="13:14" x14ac:dyDescent="0.2">
      <c r="M98" s="107"/>
      <c r="N98" s="107"/>
    </row>
    <row r="99" spans="13:14" x14ac:dyDescent="0.2">
      <c r="M99" s="107"/>
      <c r="N99" s="107"/>
    </row>
    <row r="100" spans="13:14" x14ac:dyDescent="0.2">
      <c r="M100" s="107"/>
      <c r="N100" s="107"/>
    </row>
    <row r="101" spans="13:14" x14ac:dyDescent="0.2">
      <c r="M101" s="107"/>
      <c r="N101" s="107"/>
    </row>
    <row r="102" spans="13:14" x14ac:dyDescent="0.2">
      <c r="M102" s="107"/>
      <c r="N102" s="107"/>
    </row>
    <row r="103" spans="13:14" x14ac:dyDescent="0.2">
      <c r="M103" s="107"/>
      <c r="N103" s="107"/>
    </row>
    <row r="104" spans="13:14" x14ac:dyDescent="0.2">
      <c r="M104" s="107"/>
      <c r="N104" s="107"/>
    </row>
    <row r="105" spans="13:14" x14ac:dyDescent="0.2">
      <c r="M105" s="107"/>
      <c r="N105" s="107"/>
    </row>
    <row r="106" spans="13:14" x14ac:dyDescent="0.2">
      <c r="M106" s="107"/>
      <c r="N106" s="107"/>
    </row>
    <row r="107" spans="13:14" x14ac:dyDescent="0.2">
      <c r="M107" s="107"/>
      <c r="N107" s="107"/>
    </row>
    <row r="108" spans="13:14" x14ac:dyDescent="0.2">
      <c r="M108" s="107"/>
      <c r="N108" s="107"/>
    </row>
    <row r="109" spans="13:14" x14ac:dyDescent="0.2">
      <c r="M109" s="107"/>
      <c r="N109" s="107"/>
    </row>
    <row r="110" spans="13:14" x14ac:dyDescent="0.2">
      <c r="M110" s="107"/>
      <c r="N110" s="107"/>
    </row>
    <row r="111" spans="13:14" x14ac:dyDescent="0.2">
      <c r="M111" s="107"/>
      <c r="N111" s="107"/>
    </row>
    <row r="112" spans="13:14" x14ac:dyDescent="0.2">
      <c r="M112" s="107"/>
      <c r="N112" s="107"/>
    </row>
    <row r="113" spans="13:14" x14ac:dyDescent="0.2">
      <c r="M113" s="108"/>
      <c r="N113" s="107"/>
    </row>
    <row r="114" spans="13:14" x14ac:dyDescent="0.2">
      <c r="M114" s="108"/>
      <c r="N114" s="107"/>
    </row>
    <row r="115" spans="13:14" x14ac:dyDescent="0.2">
      <c r="M115" s="108"/>
      <c r="N115" s="107"/>
    </row>
    <row r="116" spans="13:14" x14ac:dyDescent="0.2">
      <c r="M116" s="108"/>
      <c r="N116" s="107"/>
    </row>
    <row r="117" spans="13:14" x14ac:dyDescent="0.2">
      <c r="M117" s="108"/>
      <c r="N117" s="107"/>
    </row>
    <row r="118" spans="13:14" x14ac:dyDescent="0.2">
      <c r="M118" s="108"/>
      <c r="N118" s="107"/>
    </row>
    <row r="119" spans="13:14" x14ac:dyDescent="0.2">
      <c r="M119" s="108"/>
      <c r="N119" s="108"/>
    </row>
    <row r="120" spans="13:14" x14ac:dyDescent="0.2">
      <c r="M120" s="108"/>
      <c r="N120" s="108"/>
    </row>
    <row r="121" spans="13:14" x14ac:dyDescent="0.2">
      <c r="M121" s="108"/>
      <c r="N121" s="108"/>
    </row>
    <row r="122" spans="13:14" x14ac:dyDescent="0.2">
      <c r="M122" s="108"/>
      <c r="N122" s="108"/>
    </row>
    <row r="123" spans="13:14" x14ac:dyDescent="0.2">
      <c r="M123" s="108"/>
      <c r="N123" s="108"/>
    </row>
    <row r="124" spans="13:14" x14ac:dyDescent="0.2">
      <c r="M124" s="108"/>
      <c r="N124" s="108"/>
    </row>
    <row r="125" spans="13:14" x14ac:dyDescent="0.2">
      <c r="M125" s="108"/>
      <c r="N125" s="108"/>
    </row>
    <row r="126" spans="13:14" x14ac:dyDescent="0.2">
      <c r="M126" s="108"/>
      <c r="N126" s="108"/>
    </row>
    <row r="127" spans="13:14" x14ac:dyDescent="0.2">
      <c r="M127" s="108"/>
      <c r="N127" s="108"/>
    </row>
    <row r="128" spans="13:14" x14ac:dyDescent="0.2">
      <c r="M128" s="108"/>
      <c r="N128" s="108"/>
    </row>
    <row r="129" spans="14:14" x14ac:dyDescent="0.2">
      <c r="N129" s="108"/>
    </row>
    <row r="130" spans="14:14" x14ac:dyDescent="0.2">
      <c r="N130" s="108"/>
    </row>
    <row r="131" spans="14:14" x14ac:dyDescent="0.2">
      <c r="N131" s="108"/>
    </row>
    <row r="132" spans="14:14" x14ac:dyDescent="0.2">
      <c r="N132" s="108"/>
    </row>
    <row r="133" spans="14:14" x14ac:dyDescent="0.2">
      <c r="N133" s="108"/>
    </row>
    <row r="134" spans="14:14" x14ac:dyDescent="0.2">
      <c r="N134" s="108"/>
    </row>
  </sheetData>
  <mergeCells count="5">
    <mergeCell ref="AA2:AC2"/>
    <mergeCell ref="R3:R5"/>
    <mergeCell ref="R9:R10"/>
    <mergeCell ref="V9:V10"/>
    <mergeCell ref="X9:X10"/>
  </mergeCells>
  <dataValidations count="3">
    <dataValidation type="list" allowBlank="1" showInputMessage="1" showErrorMessage="1" sqref="C24">
      <formula1>"flat,linear,quadratic"</formula1>
    </dataValidation>
    <dataValidation type="list" allowBlank="1" showInputMessage="1" showErrorMessage="1" sqref="D12">
      <formula1>"Delta(0M;3M)extrap,fixing"</formula1>
    </dataValidation>
    <dataValidation type="list" allowBlank="1" showInputMessage="1" showErrorMessage="1" sqref="D11">
      <formula1>"linear,MonotonicCubicNaturalSpline, CubicNaturalSpline"</formula1>
    </dataValidation>
  </dataValidation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J134"/>
  <sheetViews>
    <sheetView workbookViewId="0"/>
  </sheetViews>
  <sheetFormatPr defaultColWidth="9.5" defaultRowHeight="11.25" outlineLevelCol="1" x14ac:dyDescent="0.2"/>
  <cols>
    <col min="1" max="2" width="3.5" style="82" customWidth="1"/>
    <col min="3" max="5" width="22.83203125" style="82" customWidth="1"/>
    <col min="6" max="7" width="14.1640625" style="82" hidden="1" customWidth="1" outlineLevel="1"/>
    <col min="8" max="8" width="8.1640625" style="82" hidden="1" customWidth="1" outlineLevel="1"/>
    <col min="9" max="9" width="10.5" style="82" hidden="1" customWidth="1" outlineLevel="1"/>
    <col min="10" max="10" width="10.5" style="82" bestFit="1" customWidth="1" collapsed="1"/>
    <col min="11" max="12" width="14.1640625" style="82" bestFit="1" customWidth="1"/>
    <col min="13" max="13" width="10.5" style="82" bestFit="1" customWidth="1"/>
    <col min="14" max="16" width="10.5" style="82" customWidth="1"/>
    <col min="17" max="17" width="10.83203125" style="82" customWidth="1"/>
    <col min="18" max="18" width="13.1640625" style="82" customWidth="1"/>
    <col min="19" max="21" width="6.83203125" style="82" customWidth="1"/>
    <col min="22" max="22" width="2.33203125" style="82" bestFit="1" customWidth="1"/>
    <col min="23" max="23" width="10.83203125" style="82" customWidth="1"/>
    <col min="24" max="24" width="2.33203125" style="82" bestFit="1" customWidth="1"/>
    <col min="25" max="25" width="10.83203125" style="82" customWidth="1"/>
    <col min="26" max="26" width="12.5" style="82" bestFit="1" customWidth="1"/>
    <col min="27" max="29" width="9.33203125" style="82" customWidth="1"/>
    <col min="30" max="31" width="9.5" style="82"/>
    <col min="32" max="32" width="20.33203125" style="82" bestFit="1" customWidth="1"/>
    <col min="33" max="33" width="8.1640625" style="82" bestFit="1" customWidth="1"/>
    <col min="34" max="35" width="9.5" style="82" bestFit="1" customWidth="1"/>
    <col min="36" max="36" width="11.6640625" style="82" bestFit="1" customWidth="1"/>
    <col min="37" max="16384" width="9.5" style="82"/>
  </cols>
  <sheetData>
    <row r="2" spans="1:36" ht="19.5" customHeight="1" x14ac:dyDescent="0.2">
      <c r="C2" s="109" t="s">
        <v>92</v>
      </c>
      <c r="D2" s="109" t="s">
        <v>83</v>
      </c>
      <c r="E2" s="109" t="s">
        <v>84</v>
      </c>
      <c r="F2" s="109" t="s">
        <v>125</v>
      </c>
      <c r="G2" s="109" t="s">
        <v>126</v>
      </c>
      <c r="H2" s="109" t="s">
        <v>124</v>
      </c>
      <c r="I2" s="109" t="s">
        <v>127</v>
      </c>
      <c r="J2" s="109" t="s">
        <v>128</v>
      </c>
      <c r="K2" s="109" t="s">
        <v>132</v>
      </c>
      <c r="L2" s="109" t="s">
        <v>133</v>
      </c>
      <c r="M2" s="109" t="s">
        <v>99</v>
      </c>
      <c r="N2" s="110" t="s">
        <v>100</v>
      </c>
      <c r="O2" s="109" t="s">
        <v>101</v>
      </c>
      <c r="P2" s="109" t="s">
        <v>108</v>
      </c>
      <c r="W2" s="99" t="s">
        <v>97</v>
      </c>
      <c r="AA2" s="344" t="s">
        <v>96</v>
      </c>
      <c r="AB2" s="344"/>
      <c r="AC2" s="344"/>
      <c r="AF2" s="109" t="s">
        <v>83</v>
      </c>
      <c r="AG2" s="109" t="s">
        <v>124</v>
      </c>
      <c r="AH2" s="109" t="s">
        <v>37</v>
      </c>
      <c r="AI2" s="109" t="s">
        <v>90</v>
      </c>
      <c r="AJ2" s="109" t="s">
        <v>91</v>
      </c>
    </row>
    <row r="3" spans="1:36" ht="12" customHeight="1" x14ac:dyDescent="0.2">
      <c r="C3" s="114" t="str">
        <f>$D$10&amp;"LastFixing"&amp;QuoteSuffix</f>
        <v>Euribor6MLastFixing_Quote</v>
      </c>
      <c r="D3" s="115" t="e">
        <f ca="1">_xll.qlCalendarAdvance(Calendar,_xll.qlLastFixingQuoteReferenceDate($C$3),_xll.qlInterestRateIndexFixingDays($D$10)&amp;"D","f",,LastFixingsTrigger)</f>
        <v>#VALUE!</v>
      </c>
      <c r="E3" s="115" t="e">
        <f ca="1">_xll.qlInterestRateIndexMaturity($D$10,D3)</f>
        <v>#NAME?</v>
      </c>
      <c r="F3" s="149" t="e">
        <f ca="1">_xll.qlYieldTSDiscount(Discounting,D3,,AllTriggers)</f>
        <v>#NAME?</v>
      </c>
      <c r="G3" s="149" t="e">
        <f ca="1">_xll.qlYieldTSDiscount(Discounting,E3,,AllTriggers)</f>
        <v>#NAME?</v>
      </c>
      <c r="H3" s="150" t="e">
        <f ca="1">_xll.qlDayCounterYearFraction(DayCounter,D3,E3,,,Trigger)</f>
        <v>#VALUE!</v>
      </c>
      <c r="I3" s="151" t="e">
        <f ca="1">(F3/G3-1)/H3</f>
        <v>#NAME?</v>
      </c>
      <c r="J3" s="116" t="e">
        <f ca="1">'Delta 6M '!P3</f>
        <v>#NUM!</v>
      </c>
      <c r="K3" s="117" t="e">
        <f ca="1">_xll.qlDayCounterYearFraction(DayCounter,SettlementDate,D3,,,Trigger)</f>
        <v>#NUM!</v>
      </c>
      <c r="L3" s="117" t="e">
        <f ca="1">_xll.qlDayCounterYearFraction(DayCounter,SettlementDate,E3,,,Trigger)</f>
        <v>#NUM!</v>
      </c>
      <c r="M3" s="117" t="e">
        <f ca="1">L3-K3</f>
        <v>#NUM!</v>
      </c>
      <c r="N3" s="117" t="e">
        <f ca="1">(L3^2-K3^2)/2</f>
        <v>#NUM!</v>
      </c>
      <c r="O3" s="117" t="e">
        <f ca="1">(L3^3-K3^3)/3</f>
        <v>#NUM!</v>
      </c>
      <c r="P3" s="118" t="b">
        <f>IF(D12="fixing",TRUE,FALSE)</f>
        <v>0</v>
      </c>
      <c r="R3" s="345" t="s">
        <v>93</v>
      </c>
      <c r="S3" s="94" t="e">
        <f t="array" aca="1" ref="S3:S5" ca="1">_xll.ohFilter(O3:O7,P3:P7)</f>
        <v>#NUM!</v>
      </c>
      <c r="T3" s="100" t="e">
        <f t="array" aca="1" ref="T3:T5" ca="1">_xll.ohFilter(N3:N7,P3:P7)</f>
        <v>#NUM!</v>
      </c>
      <c r="U3" s="95" t="e">
        <f t="array" aca="1" ref="U3:U5" ca="1">_xll.ohFilter(M3:M7,P3:P7)</f>
        <v>#NUM!</v>
      </c>
      <c r="V3" s="101"/>
      <c r="W3" s="96" t="e">
        <f t="array" aca="1" ref="W3:W5" ca="1">MMULT(AA3:AC5,Y3:Y5)</f>
        <v>#NUM!</v>
      </c>
      <c r="X3" s="102"/>
      <c r="Y3" s="169" t="e">
        <f t="array" aca="1" ref="Y3:Y5" ca="1">_xll.ohFilter(J3:J7,P3:P7)</f>
        <v>#VALUE!</v>
      </c>
      <c r="AA3" s="94" t="e">
        <f t="array" aca="1" ref="AA3:AC5" ca="1">MINVERSE(S3:U5)</f>
        <v>#NUM!</v>
      </c>
      <c r="AB3" s="100" t="e">
        <f ca="1"/>
        <v>#NUM!</v>
      </c>
      <c r="AC3" s="95" t="e">
        <f ca="1"/>
        <v>#NUM!</v>
      </c>
      <c r="AF3" s="131">
        <f>SettlementDate</f>
        <v>42138</v>
      </c>
      <c r="AG3" s="122" t="e">
        <f>_xll.qlDayCounterYearFraction(DayCounter,SettlementDate,AF3,,,Trigger)</f>
        <v>#NUM!</v>
      </c>
      <c r="AH3" s="147" t="e">
        <f t="shared" ref="AH3:AH34" ca="1" si="0">$W$13</f>
        <v>#NUM!</v>
      </c>
      <c r="AI3" s="147" t="e">
        <f t="shared" ref="AI3:AI34" ca="1" si="1">$W$10+$W$9*AG3</f>
        <v>#NUM!</v>
      </c>
      <c r="AJ3" s="147" t="e">
        <f t="shared" ref="AJ3:AJ34" ca="1" si="2">($W$5+$W$4*AG3+$W$3*AG3^2)</f>
        <v>#NUM!</v>
      </c>
    </row>
    <row r="4" spans="1:36" ht="12" customHeight="1" x14ac:dyDescent="0.2">
      <c r="A4" s="82">
        <v>0</v>
      </c>
      <c r="B4" s="168">
        <f>A4+SUBSTITUTE($D$9,"M","")</f>
        <v>6</v>
      </c>
      <c r="C4" s="119" t="str">
        <f>"Delta("&amp;A4&amp;"M,"&amp;B4&amp;"M)extrap"</f>
        <v>Delta(0M,6M)extrap</v>
      </c>
      <c r="D4" s="120">
        <f>SettlementDate</f>
        <v>42138</v>
      </c>
      <c r="E4" s="120" t="e">
        <f ca="1">_xll.qlInterestRateIndexMaturity($D$10,D4)</f>
        <v>#NAME?</v>
      </c>
      <c r="F4" s="152" t="e">
        <f ca="1">_xll.qlYieldTSDiscount(Discounting,D4,,AllTriggers)</f>
        <v>#NAME?</v>
      </c>
      <c r="G4" s="152" t="e">
        <f ca="1">_xll.qlYieldTSDiscount(Discounting,E4,,AllTriggers)</f>
        <v>#NAME?</v>
      </c>
      <c r="H4" s="153" t="e">
        <f ca="1">_xll.qlDayCounterYearFraction(DayCounter,D4,E4,,,Trigger)</f>
        <v>#NUM!</v>
      </c>
      <c r="I4" s="154" t="e">
        <f t="shared" ref="I4:I7" ca="1" si="3">(F4/G4-1)/H4</f>
        <v>#NAME?</v>
      </c>
      <c r="J4" s="121" t="e">
        <f ca="1">LN((1+(_xll.qlInterpolationInterpolate(B6Minterpolation,D4,TRUE,AllTriggers)+I4)*H4)/(1+I4*H4))</f>
        <v>#VALUE!</v>
      </c>
      <c r="K4" s="122" t="e">
        <f>_xll.qlDayCounterYearFraction(DayCounter,SettlementDate,D4,,,Trigger)</f>
        <v>#NUM!</v>
      </c>
      <c r="L4" s="122" t="e">
        <f ca="1">_xll.qlDayCounterYearFraction(DayCounter,SettlementDate,E4,,,Trigger)</f>
        <v>#NUM!</v>
      </c>
      <c r="M4" s="122" t="e">
        <f ca="1">L4-K4</f>
        <v>#NUM!</v>
      </c>
      <c r="N4" s="122" t="e">
        <f ca="1">(L4^2-K4^2)/2</f>
        <v>#NUM!</v>
      </c>
      <c r="O4" s="122" t="e">
        <f ca="1">(L4^3-K4^3)/3</f>
        <v>#NUM!</v>
      </c>
      <c r="P4" s="123" t="b">
        <f>IF(D12="fixing",FALSE,TRUE)</f>
        <v>1</v>
      </c>
      <c r="R4" s="345"/>
      <c r="S4" s="94" t="e">
        <f ca="1"/>
        <v>#NUM!</v>
      </c>
      <c r="T4" s="100" t="e">
        <f ca="1"/>
        <v>#NUM!</v>
      </c>
      <c r="U4" s="95" t="e">
        <f ca="1"/>
        <v>#NUM!</v>
      </c>
      <c r="V4" s="103" t="s">
        <v>35</v>
      </c>
      <c r="W4" s="96" t="e">
        <f ca="1"/>
        <v>#NUM!</v>
      </c>
      <c r="X4" s="103" t="s">
        <v>36</v>
      </c>
      <c r="Y4" s="169" t="e">
        <f ca="1"/>
        <v>#VALUE!</v>
      </c>
      <c r="AA4" s="94" t="e">
        <f ca="1"/>
        <v>#NUM!</v>
      </c>
      <c r="AB4" s="100" t="e">
        <f ca="1"/>
        <v>#NUM!</v>
      </c>
      <c r="AC4" s="95" t="e">
        <f ca="1"/>
        <v>#NUM!</v>
      </c>
      <c r="AF4" s="136" t="e">
        <f>_xll.qlCalendarAdvance(Calendar,AF3,"1d","mf",,Trigger)</f>
        <v>#NUM!</v>
      </c>
      <c r="AG4" s="122" t="e">
        <f>_xll.qlDayCounterYearFraction(DayCounter,SettlementDate,AF4,,,Trigger)</f>
        <v>#NUM!</v>
      </c>
      <c r="AH4" s="134" t="e">
        <f t="shared" ca="1" si="0"/>
        <v>#NUM!</v>
      </c>
      <c r="AI4" s="134" t="e">
        <f t="shared" ca="1" si="1"/>
        <v>#NUM!</v>
      </c>
      <c r="AJ4" s="134" t="e">
        <f t="shared" ca="1" si="2"/>
        <v>#NUM!</v>
      </c>
    </row>
    <row r="5" spans="1:36" ht="12" customHeight="1" x14ac:dyDescent="0.2">
      <c r="A5" s="84">
        <v>1</v>
      </c>
      <c r="B5" s="168">
        <f t="shared" ref="B5:B7" si="4">A5+SUBSTITUTE($D$9,"M","")</f>
        <v>7</v>
      </c>
      <c r="C5" s="119" t="str">
        <f>"Delta("&amp;A5&amp;"M,"&amp;B5&amp;"M)"</f>
        <v>Delta(1M,7M)</v>
      </c>
      <c r="D5" s="120" t="e">
        <f>_xll.qlCalendarAdvance(Calendar,SettlementDate,A5&amp;"M","mf")</f>
        <v>#NUM!</v>
      </c>
      <c r="E5" s="120" t="e">
        <f ca="1">_xll.qlInterestRateIndexMaturity($D$10,D5)</f>
        <v>#NAME?</v>
      </c>
      <c r="F5" s="152" t="e">
        <f ca="1">_xll.qlYieldTSDiscount(Discounting,D5,,AllTriggers)</f>
        <v>#NAME?</v>
      </c>
      <c r="G5" s="152" t="e">
        <f ca="1">_xll.qlYieldTSDiscount(Discounting,E5,,AllTriggers)</f>
        <v>#NAME?</v>
      </c>
      <c r="H5" s="153" t="e">
        <f>_xll.qlDayCounterYearFraction(DayCounter,D5,E5,,,Trigger)</f>
        <v>#VALUE!</v>
      </c>
      <c r="I5" s="154" t="e">
        <f t="shared" ca="1" si="3"/>
        <v>#NAME?</v>
      </c>
      <c r="J5" s="121" t="e">
        <f ca="1">LN((1+(_xll.qlInterpolationInterpolate(B6Minterpolation,D5,TRUE,AllTriggers)+I5)*H5)/(1+I5*H5))</f>
        <v>#VALUE!</v>
      </c>
      <c r="K5" s="122" t="e">
        <f>_xll.qlDayCounterYearFraction(DayCounter,SettlementDate,D5,,,Trigger)</f>
        <v>#NUM!</v>
      </c>
      <c r="L5" s="122" t="e">
        <f ca="1">_xll.qlDayCounterYearFraction(DayCounter,SettlementDate,E5,,,Trigger)</f>
        <v>#NUM!</v>
      </c>
      <c r="M5" s="122" t="e">
        <f ca="1">L5-K5</f>
        <v>#NUM!</v>
      </c>
      <c r="N5" s="122" t="e">
        <f ca="1">(L5^2-K5^2)/2</f>
        <v>#NUM!</v>
      </c>
      <c r="O5" s="122" t="e">
        <f ca="1">(L5^3-K5^3)/3</f>
        <v>#NUM!</v>
      </c>
      <c r="P5" s="123" t="b">
        <v>1</v>
      </c>
      <c r="R5" s="345"/>
      <c r="S5" s="94" t="e">
        <f ca="1"/>
        <v>#NUM!</v>
      </c>
      <c r="T5" s="100" t="e">
        <f ca="1"/>
        <v>#NUM!</v>
      </c>
      <c r="U5" s="95" t="e">
        <f ca="1"/>
        <v>#NUM!</v>
      </c>
      <c r="V5" s="84"/>
      <c r="W5" s="96" t="e">
        <f ca="1"/>
        <v>#NUM!</v>
      </c>
      <c r="X5" s="103"/>
      <c r="Y5" s="169" t="e">
        <f ca="1"/>
        <v>#VALUE!</v>
      </c>
      <c r="AA5" s="94" t="e">
        <f ca="1"/>
        <v>#NUM!</v>
      </c>
      <c r="AB5" s="100" t="e">
        <f ca="1"/>
        <v>#NUM!</v>
      </c>
      <c r="AC5" s="95" t="e">
        <f ca="1"/>
        <v>#NUM!</v>
      </c>
      <c r="AF5" s="136" t="e">
        <f>_xll.qlCalendarAdvance(Calendar,AF4,"1d","mf",,Trigger)</f>
        <v>#VALUE!</v>
      </c>
      <c r="AG5" s="122" t="e">
        <f>_xll.qlDayCounterYearFraction(DayCounter,SettlementDate,AF5,,,Trigger)</f>
        <v>#NUM!</v>
      </c>
      <c r="AH5" s="134" t="e">
        <f t="shared" ca="1" si="0"/>
        <v>#NUM!</v>
      </c>
      <c r="AI5" s="134" t="e">
        <f t="shared" ca="1" si="1"/>
        <v>#NUM!</v>
      </c>
      <c r="AJ5" s="134" t="e">
        <f t="shared" ca="1" si="2"/>
        <v>#NUM!</v>
      </c>
    </row>
    <row r="6" spans="1:36" ht="12" customHeight="1" x14ac:dyDescent="0.2">
      <c r="A6" s="84">
        <v>2</v>
      </c>
      <c r="B6" s="168">
        <f t="shared" si="4"/>
        <v>8</v>
      </c>
      <c r="C6" s="119" t="str">
        <f>"Delta("&amp;A6&amp;"M,"&amp;B6&amp;"M)"</f>
        <v>Delta(2M,8M)</v>
      </c>
      <c r="D6" s="120" t="e">
        <f>_xll.qlCalendarAdvance(Calendar,SettlementDate,A6&amp;"M","mf")</f>
        <v>#NUM!</v>
      </c>
      <c r="E6" s="120" t="e">
        <f ca="1">_xll.qlInterestRateIndexMaturity($D$10,D6)</f>
        <v>#NAME?</v>
      </c>
      <c r="F6" s="152" t="e">
        <f ca="1">_xll.qlYieldTSDiscount(Discounting,D6,,AllTriggers)</f>
        <v>#NAME?</v>
      </c>
      <c r="G6" s="152" t="e">
        <f ca="1">_xll.qlYieldTSDiscount(Discounting,E6,,AllTriggers)</f>
        <v>#NAME?</v>
      </c>
      <c r="H6" s="153" t="e">
        <f>_xll.qlDayCounterYearFraction(DayCounter,D6,E6,,,Trigger)</f>
        <v>#VALUE!</v>
      </c>
      <c r="I6" s="154" t="e">
        <f t="shared" ca="1" si="3"/>
        <v>#NAME?</v>
      </c>
      <c r="J6" s="121" t="e">
        <f ca="1">LN((1+(_xll.qlInterpolationInterpolate(B6Minterpolation,D6,TRUE,AllTriggers)+I6)*H6)/(1+I6*H6))</f>
        <v>#VALUE!</v>
      </c>
      <c r="K6" s="122" t="e">
        <f>_xll.qlDayCounterYearFraction(DayCounter,SettlementDate,D6,,,Trigger)</f>
        <v>#NUM!</v>
      </c>
      <c r="L6" s="122" t="e">
        <f ca="1">_xll.qlDayCounterYearFraction(DayCounter,SettlementDate,E6,,,Trigger)</f>
        <v>#NUM!</v>
      </c>
      <c r="M6" s="122" t="e">
        <f ca="1">L6-K6</f>
        <v>#NUM!</v>
      </c>
      <c r="N6" s="122" t="e">
        <f ca="1">(L6^2-K6^2)/2</f>
        <v>#NUM!</v>
      </c>
      <c r="O6" s="122" t="e">
        <f ca="1">(L6^3-K6^3)/3</f>
        <v>#NUM!</v>
      </c>
      <c r="P6" s="123" t="b">
        <v>1</v>
      </c>
      <c r="W6" s="98"/>
      <c r="X6" s="91"/>
      <c r="Y6" s="92"/>
      <c r="AF6" s="136" t="e">
        <f>_xll.qlCalendarAdvance(Calendar,AF5,"1d","mf",,Trigger)</f>
        <v>#VALUE!</v>
      </c>
      <c r="AG6" s="122" t="e">
        <f>_xll.qlDayCounterYearFraction(DayCounter,SettlementDate,AF6,,,Trigger)</f>
        <v>#NUM!</v>
      </c>
      <c r="AH6" s="134" t="e">
        <f t="shared" ca="1" si="0"/>
        <v>#NUM!</v>
      </c>
      <c r="AI6" s="134" t="e">
        <f t="shared" ca="1" si="1"/>
        <v>#NUM!</v>
      </c>
      <c r="AJ6" s="134" t="e">
        <f t="shared" ca="1" si="2"/>
        <v>#NUM!</v>
      </c>
    </row>
    <row r="7" spans="1:36" ht="12" customHeight="1" x14ac:dyDescent="0.2">
      <c r="A7" s="84">
        <v>3</v>
      </c>
      <c r="B7" s="168">
        <f t="shared" si="4"/>
        <v>9</v>
      </c>
      <c r="C7" s="124" t="str">
        <f>"Delta("&amp;A7&amp;"M,"&amp;B7&amp;"M)"</f>
        <v>Delta(3M,9M)</v>
      </c>
      <c r="D7" s="125" t="e">
        <f>_xll.qlCalendarAdvance(Calendar,SettlementDate,A7&amp;"M","mf")</f>
        <v>#NUM!</v>
      </c>
      <c r="E7" s="125" t="e">
        <f ca="1">_xll.qlInterestRateIndexMaturity($D$10,D7)</f>
        <v>#NAME?</v>
      </c>
      <c r="F7" s="155" t="e">
        <f ca="1">_xll.qlYieldTSDiscount(Discounting,D7,,AllTriggers)</f>
        <v>#NAME?</v>
      </c>
      <c r="G7" s="155" t="e">
        <f ca="1">_xll.qlYieldTSDiscount(Discounting,E7,,AllTriggers)</f>
        <v>#NAME?</v>
      </c>
      <c r="H7" s="156" t="e">
        <f>_xll.qlDayCounterYearFraction(DayCounter,D7,E7,,,Trigger)</f>
        <v>#VALUE!</v>
      </c>
      <c r="I7" s="157" t="e">
        <f t="shared" ca="1" si="3"/>
        <v>#NAME?</v>
      </c>
      <c r="J7" s="126" t="e">
        <f ca="1">LN((1+(_xll.qlInterpolationInterpolate(B6Minterpolation,D7,TRUE,AllTriggers)+I7)*H7)/(1+I7*H7))</f>
        <v>#VALUE!</v>
      </c>
      <c r="K7" s="127" t="e">
        <f>_xll.qlDayCounterYearFraction(DayCounter,SettlementDate,D7,,,Trigger)</f>
        <v>#NUM!</v>
      </c>
      <c r="L7" s="127" t="e">
        <f ca="1">_xll.qlDayCounterYearFraction(DayCounter,SettlementDate,E7,,,Trigger)</f>
        <v>#NUM!</v>
      </c>
      <c r="M7" s="127" t="e">
        <f ca="1">L7-K7</f>
        <v>#NUM!</v>
      </c>
      <c r="N7" s="127" t="e">
        <f ca="1">(L7^2-K7^2)/2</f>
        <v>#NUM!</v>
      </c>
      <c r="O7" s="127" t="e">
        <f ca="1">(L7^3-K7^3)/3</f>
        <v>#NUM!</v>
      </c>
      <c r="P7" s="128" t="b">
        <v>0</v>
      </c>
      <c r="W7" s="98"/>
      <c r="X7" s="91"/>
      <c r="Y7" s="92"/>
      <c r="AF7" s="136" t="e">
        <f>_xll.qlCalendarAdvance(Calendar,AF6,"1d","mf",,Trigger)</f>
        <v>#VALUE!</v>
      </c>
      <c r="AG7" s="122" t="e">
        <f>_xll.qlDayCounterYearFraction(DayCounter,SettlementDate,AF7,,,Trigger)</f>
        <v>#NUM!</v>
      </c>
      <c r="AH7" s="134" t="e">
        <f t="shared" ca="1" si="0"/>
        <v>#NUM!</v>
      </c>
      <c r="AI7" s="134" t="e">
        <f t="shared" ca="1" si="1"/>
        <v>#NUM!</v>
      </c>
      <c r="AJ7" s="134" t="e">
        <f t="shared" ca="1" si="2"/>
        <v>#NUM!</v>
      </c>
    </row>
    <row r="8" spans="1:36" ht="12" customHeight="1" x14ac:dyDescent="0.2">
      <c r="B8" s="85"/>
      <c r="C8" s="85"/>
      <c r="D8" s="86"/>
      <c r="E8" s="86"/>
      <c r="F8" s="86"/>
      <c r="G8" s="86"/>
      <c r="H8" s="86"/>
      <c r="I8" s="86"/>
      <c r="J8" s="87"/>
      <c r="K8" s="88"/>
      <c r="L8" s="88"/>
      <c r="M8" s="88"/>
      <c r="N8" s="88"/>
      <c r="O8" s="88"/>
      <c r="P8" s="89"/>
      <c r="W8" s="90" t="s">
        <v>98</v>
      </c>
      <c r="X8" s="91"/>
      <c r="Y8" s="92"/>
      <c r="AF8" s="136" t="e">
        <f>_xll.qlCalendarAdvance(Calendar,AF7,"1d","mf",,Trigger)</f>
        <v>#VALUE!</v>
      </c>
      <c r="AG8" s="122" t="e">
        <f>_xll.qlDayCounterYearFraction(DayCounter,SettlementDate,AF8,,,Trigger)</f>
        <v>#NUM!</v>
      </c>
      <c r="AH8" s="134" t="e">
        <f t="shared" ca="1" si="0"/>
        <v>#NUM!</v>
      </c>
      <c r="AI8" s="134" t="e">
        <f t="shared" ca="1" si="1"/>
        <v>#NUM!</v>
      </c>
      <c r="AJ8" s="134" t="e">
        <f t="shared" ca="1" si="2"/>
        <v>#NUM!</v>
      </c>
    </row>
    <row r="9" spans="1:36" ht="12" customHeight="1" x14ac:dyDescent="0.2">
      <c r="C9" s="109" t="s">
        <v>139</v>
      </c>
      <c r="D9" s="144" t="s">
        <v>40</v>
      </c>
      <c r="R9" s="344" t="s">
        <v>94</v>
      </c>
      <c r="S9" s="93"/>
      <c r="T9" s="94" t="e">
        <f t="array" aca="1" ref="T9:T10" ca="1">_xll.ohFilter(N3:N7,P3:P7)</f>
        <v>#NUM!</v>
      </c>
      <c r="U9" s="95" t="e">
        <f t="array" aca="1" ref="U9:U10" ca="1">_xll.ohFilter(M3:M7,P3:P7)</f>
        <v>#NUM!</v>
      </c>
      <c r="V9" s="346" t="s">
        <v>35</v>
      </c>
      <c r="W9" s="96" t="e">
        <f t="array" aca="1" ref="W9:W10" ca="1">MMULT(AA9:AB10,Y9:Y10)</f>
        <v>#NUM!</v>
      </c>
      <c r="X9" s="346" t="s">
        <v>36</v>
      </c>
      <c r="Y9" s="169" t="e">
        <f t="array" aca="1" ref="Y9:Y10" ca="1">_xll.ohFilter(J3:J7,P3:P7)</f>
        <v>#VALUE!</v>
      </c>
      <c r="AA9" s="94" t="e">
        <f t="array" aca="1" ref="AA9:AB10" ca="1">MINVERSE(T9:U10)</f>
        <v>#NUM!</v>
      </c>
      <c r="AB9" s="95" t="e">
        <f ca="1"/>
        <v>#NUM!</v>
      </c>
      <c r="AF9" s="136" t="e">
        <f>_xll.qlCalendarAdvance(Calendar,AF8,"1d","mf",,Trigger)</f>
        <v>#VALUE!</v>
      </c>
      <c r="AG9" s="122" t="e">
        <f>_xll.qlDayCounterYearFraction(DayCounter,SettlementDate,AF9,,,Trigger)</f>
        <v>#NUM!</v>
      </c>
      <c r="AH9" s="134" t="e">
        <f t="shared" ca="1" si="0"/>
        <v>#NUM!</v>
      </c>
      <c r="AI9" s="134" t="e">
        <f t="shared" ca="1" si="1"/>
        <v>#NUM!</v>
      </c>
      <c r="AJ9" s="134" t="e">
        <f t="shared" ca="1" si="2"/>
        <v>#NUM!</v>
      </c>
    </row>
    <row r="10" spans="1:36" ht="12" customHeight="1" x14ac:dyDescent="0.2">
      <c r="C10" s="109" t="s">
        <v>107</v>
      </c>
      <c r="D10" s="144" t="str">
        <f>PROPER(Currency)&amp;IborType&amp;$D$9</f>
        <v>Euribor6M</v>
      </c>
      <c r="R10" s="344"/>
      <c r="S10" s="93"/>
      <c r="T10" s="94" t="e">
        <f ca="1"/>
        <v>#NUM!</v>
      </c>
      <c r="U10" s="95" t="e">
        <f ca="1"/>
        <v>#NUM!</v>
      </c>
      <c r="V10" s="346"/>
      <c r="W10" s="96" t="e">
        <f ca="1"/>
        <v>#NUM!</v>
      </c>
      <c r="X10" s="346"/>
      <c r="Y10" s="169" t="e">
        <f ca="1"/>
        <v>#VALUE!</v>
      </c>
      <c r="AA10" s="94" t="e">
        <f ca="1"/>
        <v>#NUM!</v>
      </c>
      <c r="AB10" s="95" t="e">
        <f ca="1"/>
        <v>#NUM!</v>
      </c>
      <c r="AF10" s="136" t="e">
        <f>_xll.qlCalendarAdvance(Calendar,AF9,"1d","mf",,Trigger)</f>
        <v>#VALUE!</v>
      </c>
      <c r="AG10" s="122" t="e">
        <f>_xll.qlDayCounterYearFraction(DayCounter,SettlementDate,AF10,,,Trigger)</f>
        <v>#NUM!</v>
      </c>
      <c r="AH10" s="134" t="e">
        <f t="shared" ca="1" si="0"/>
        <v>#NUM!</v>
      </c>
      <c r="AI10" s="134" t="e">
        <f t="shared" ca="1" si="1"/>
        <v>#NUM!</v>
      </c>
      <c r="AJ10" s="134" t="e">
        <f t="shared" ca="1" si="2"/>
        <v>#NUM!</v>
      </c>
    </row>
    <row r="11" spans="1:36" ht="12" customHeight="1" x14ac:dyDescent="0.2">
      <c r="C11" s="109" t="s">
        <v>131</v>
      </c>
      <c r="D11" s="145" t="s">
        <v>86</v>
      </c>
      <c r="W11" s="98"/>
      <c r="X11" s="91"/>
      <c r="Y11" s="92"/>
      <c r="AF11" s="136" t="e">
        <f>_xll.qlCalendarAdvance(Calendar,AF10,"1d","mf",,Trigger)</f>
        <v>#VALUE!</v>
      </c>
      <c r="AG11" s="122" t="e">
        <f>_xll.qlDayCounterYearFraction(DayCounter,SettlementDate,AF11,,,Trigger)</f>
        <v>#NUM!</v>
      </c>
      <c r="AH11" s="134" t="e">
        <f t="shared" ca="1" si="0"/>
        <v>#NUM!</v>
      </c>
      <c r="AI11" s="134" t="e">
        <f t="shared" ca="1" si="1"/>
        <v>#NUM!</v>
      </c>
      <c r="AJ11" s="134" t="e">
        <f t="shared" ca="1" si="2"/>
        <v>#NUM!</v>
      </c>
    </row>
    <row r="12" spans="1:36" ht="12" customHeight="1" x14ac:dyDescent="0.2">
      <c r="C12" s="109" t="s">
        <v>130</v>
      </c>
      <c r="D12" s="144" t="s">
        <v>135</v>
      </c>
      <c r="Q12" s="107"/>
      <c r="W12" s="99" t="s">
        <v>33</v>
      </c>
      <c r="X12" s="91"/>
      <c r="Y12" s="92"/>
      <c r="AF12" s="136" t="e">
        <f>_xll.qlCalendarAdvance(Calendar,AF11,"1d","mf",,Trigger)</f>
        <v>#VALUE!</v>
      </c>
      <c r="AG12" s="122" t="e">
        <f>_xll.qlDayCounterYearFraction(DayCounter,SettlementDate,AF12,,,Trigger)</f>
        <v>#NUM!</v>
      </c>
      <c r="AH12" s="134" t="e">
        <f t="shared" ca="1" si="0"/>
        <v>#NUM!</v>
      </c>
      <c r="AI12" s="134" t="e">
        <f t="shared" ca="1" si="1"/>
        <v>#NUM!</v>
      </c>
      <c r="AJ12" s="134" t="e">
        <f t="shared" ca="1" si="2"/>
        <v>#NUM!</v>
      </c>
    </row>
    <row r="13" spans="1:36" ht="12" customHeight="1" x14ac:dyDescent="0.2">
      <c r="N13" s="165" t="str">
        <f>"Synthetic Deposits "&amp;D9</f>
        <v>Synthetic Deposits 6M</v>
      </c>
      <c r="O13" s="166"/>
      <c r="P13" s="167"/>
      <c r="Q13" s="107"/>
      <c r="R13" s="104" t="s">
        <v>95</v>
      </c>
      <c r="U13" s="105" t="e">
        <f t="array" aca="1" ref="U13" ca="1">_xll.ohFilter(M3:M7,P3:P7)</f>
        <v>#NUM!</v>
      </c>
      <c r="V13" s="104" t="s">
        <v>35</v>
      </c>
      <c r="W13" s="96" t="e">
        <f ca="1">MMULT(AA13,Y13)</f>
        <v>#NUM!</v>
      </c>
      <c r="X13" s="104" t="s">
        <v>36</v>
      </c>
      <c r="Y13" s="169" t="e">
        <f t="array" aca="1" ref="Y13" ca="1">_xll.ohFilter(J3:J7,P3:P7)</f>
        <v>#VALUE!</v>
      </c>
      <c r="AA13" s="105" t="e">
        <f ca="1">MINVERSE(U13)</f>
        <v>#NUM!</v>
      </c>
      <c r="AF13" s="136" t="e">
        <f>_xll.qlCalendarAdvance(Calendar,AF12,"1d","mf",,Trigger)</f>
        <v>#VALUE!</v>
      </c>
      <c r="AG13" s="122" t="e">
        <f>_xll.qlDayCounterYearFraction(DayCounter,SettlementDate,AF13,,,Trigger)</f>
        <v>#NUM!</v>
      </c>
      <c r="AH13" s="134" t="e">
        <f t="shared" ca="1" si="0"/>
        <v>#NUM!</v>
      </c>
      <c r="AI13" s="134" t="e">
        <f t="shared" ca="1" si="1"/>
        <v>#NUM!</v>
      </c>
      <c r="AJ13" s="134" t="e">
        <f t="shared" ca="1" si="2"/>
        <v>#NUM!</v>
      </c>
    </row>
    <row r="14" spans="1:36" ht="12" customHeight="1" x14ac:dyDescent="0.2">
      <c r="C14" s="109" t="s">
        <v>102</v>
      </c>
      <c r="D14" s="109" t="s">
        <v>83</v>
      </c>
      <c r="E14" s="109" t="s">
        <v>84</v>
      </c>
      <c r="F14" s="148"/>
      <c r="G14" s="148"/>
      <c r="H14" s="148"/>
      <c r="I14" s="148"/>
      <c r="J14" s="110" t="s">
        <v>124</v>
      </c>
      <c r="K14" s="110" t="s">
        <v>125</v>
      </c>
      <c r="L14" s="110" t="s">
        <v>126</v>
      </c>
      <c r="M14" s="110" t="s">
        <v>127</v>
      </c>
      <c r="N14" s="112" t="s">
        <v>95</v>
      </c>
      <c r="O14" s="112" t="s">
        <v>94</v>
      </c>
      <c r="P14" s="112" t="s">
        <v>121</v>
      </c>
      <c r="Q14" s="107"/>
      <c r="AF14" s="136" t="e">
        <f>_xll.qlCalendarAdvance(Calendar,AF13,"1d","mf",,Trigger)</f>
        <v>#VALUE!</v>
      </c>
      <c r="AG14" s="122" t="e">
        <f>_xll.qlDayCounterYearFraction(DayCounter,SettlementDate,AF14,,,Trigger)</f>
        <v>#NUM!</v>
      </c>
      <c r="AH14" s="134" t="e">
        <f t="shared" ca="1" si="0"/>
        <v>#NUM!</v>
      </c>
      <c r="AI14" s="134" t="e">
        <f t="shared" ca="1" si="1"/>
        <v>#NUM!</v>
      </c>
      <c r="AJ14" s="134" t="e">
        <f t="shared" ca="1" si="2"/>
        <v>#NUM!</v>
      </c>
    </row>
    <row r="15" spans="1:36" ht="12" customHeight="1" x14ac:dyDescent="0.2">
      <c r="C15" s="129" t="s">
        <v>41</v>
      </c>
      <c r="D15" s="130">
        <f t="shared" ref="D15:D24" si="5">SettlementDate</f>
        <v>42138</v>
      </c>
      <c r="E15" s="131" t="e">
        <f>_xll.qlCalendarAdvance(Calendar,SettlementDate,C15,"Following",,Trigger)</f>
        <v>#NUM!</v>
      </c>
      <c r="F15" s="158"/>
      <c r="G15" s="158"/>
      <c r="H15" s="158"/>
      <c r="I15" s="158"/>
      <c r="J15" s="132" t="e">
        <f>_xll.qlDayCounterYearFraction(DayCounter,D15,E15,,,Trigger)</f>
        <v>#NUM!</v>
      </c>
      <c r="K15" s="159" t="e">
        <f ca="1">_xll.qlYieldTSDiscount(Discounting,D15,,AllTriggers)</f>
        <v>#NAME?</v>
      </c>
      <c r="L15" s="159" t="e">
        <f ca="1">_xll.qlYieldTSDiscount(Discounting,E15,,AllTriggers)</f>
        <v>#NAME?</v>
      </c>
      <c r="M15" s="170" t="e">
        <f ca="1">(K15/L15-1)/J15</f>
        <v>#NAME?</v>
      </c>
      <c r="N15" s="134" t="e">
        <f t="shared" ref="N15:N24" ca="1" si="6">((1+M15*J15)*EXP($W$13*J15)-1)/J15</f>
        <v>#NAME?</v>
      </c>
      <c r="O15" s="134" t="e">
        <f ca="1">((1+J15*M15)*EXP($W$10*J15+0.5*$W$9*J15^2)-1)/J15</f>
        <v>#NUM!</v>
      </c>
      <c r="P15" s="134" t="e">
        <f ca="1">((1+J15*M15)*EXP($W$5*J15+0.5*$W$4*J15^2+1/3*$W$3*J15^3)-1)/J15</f>
        <v>#NUM!</v>
      </c>
      <c r="Q15" s="107"/>
      <c r="AF15" s="136" t="e">
        <f>_xll.qlCalendarAdvance(Calendar,AF14,"1d","mf",,Trigger)</f>
        <v>#VALUE!</v>
      </c>
      <c r="AG15" s="122" t="e">
        <f>_xll.qlDayCounterYearFraction(DayCounter,SettlementDate,AF15,,,Trigger)</f>
        <v>#NUM!</v>
      </c>
      <c r="AH15" s="134" t="e">
        <f t="shared" ca="1" si="0"/>
        <v>#NUM!</v>
      </c>
      <c r="AI15" s="134" t="e">
        <f t="shared" ca="1" si="1"/>
        <v>#NUM!</v>
      </c>
      <c r="AJ15" s="134" t="e">
        <f t="shared" ca="1" si="2"/>
        <v>#NUM!</v>
      </c>
    </row>
    <row r="16" spans="1:36" ht="12" customHeight="1" x14ac:dyDescent="0.2">
      <c r="C16" s="135" t="s">
        <v>42</v>
      </c>
      <c r="D16" s="120">
        <f>SettlementDate</f>
        <v>42138</v>
      </c>
      <c r="E16" s="136" t="e">
        <f>_xll.qlCalendarAdvance(Calendar,SettlementDate,C16,"Following",,Trigger)</f>
        <v>#NUM!</v>
      </c>
      <c r="F16" s="158"/>
      <c r="G16" s="158"/>
      <c r="H16" s="158"/>
      <c r="I16" s="158"/>
      <c r="J16" s="122" t="e">
        <f>_xll.qlDayCounterYearFraction(DayCounter,D16,E16,,,Trigger)</f>
        <v>#NUM!</v>
      </c>
      <c r="K16" s="161" t="e">
        <f ca="1">_xll.qlYieldTSDiscount(Discounting,D16,,AllTriggers)</f>
        <v>#NAME?</v>
      </c>
      <c r="L16" s="161" t="e">
        <f ca="1">_xll.qlYieldTSDiscount(Discounting,E16,,AllTriggers)</f>
        <v>#NAME?</v>
      </c>
      <c r="M16" s="171" t="e">
        <f t="shared" ref="M16:M24" ca="1" si="7">(K16/L16-1)/J16</f>
        <v>#NAME?</v>
      </c>
      <c r="N16" s="134" t="e">
        <f t="shared" ca="1" si="6"/>
        <v>#NAME?</v>
      </c>
      <c r="O16" s="134" t="e">
        <f t="shared" ref="O16:O24" ca="1" si="8">((1+J16*M16)*EXP($W$10*J16+0.5*$W$9*J16^2)-1)/J16</f>
        <v>#NUM!</v>
      </c>
      <c r="P16" s="134" t="e">
        <f t="shared" ref="P16:P24" ca="1" si="9">((1+J16*M16)*EXP($W$5*J16+0.5*$W$4*J16^2+1/3*$W$3*J16^3)-1)/J16</f>
        <v>#NUM!</v>
      </c>
      <c r="Q16" s="107"/>
      <c r="AF16" s="136" t="e">
        <f>_xll.qlCalendarAdvance(Calendar,AF15,"1d","mf",,Trigger)</f>
        <v>#VALUE!</v>
      </c>
      <c r="AG16" s="122" t="e">
        <f>_xll.qlDayCounterYearFraction(DayCounter,SettlementDate,AF16,,,Trigger)</f>
        <v>#NUM!</v>
      </c>
      <c r="AH16" s="134" t="e">
        <f t="shared" ca="1" si="0"/>
        <v>#NUM!</v>
      </c>
      <c r="AI16" s="134" t="e">
        <f t="shared" ca="1" si="1"/>
        <v>#NUM!</v>
      </c>
      <c r="AJ16" s="134" t="e">
        <f t="shared" ca="1" si="2"/>
        <v>#NUM!</v>
      </c>
    </row>
    <row r="17" spans="3:36" ht="12" customHeight="1" x14ac:dyDescent="0.2">
      <c r="C17" s="135" t="s">
        <v>43</v>
      </c>
      <c r="D17" s="120">
        <f t="shared" si="5"/>
        <v>42138</v>
      </c>
      <c r="E17" s="136" t="e">
        <f>_xll.qlCalendarAdvance(Calendar,SettlementDate,C17,"Following",,Trigger)</f>
        <v>#NUM!</v>
      </c>
      <c r="F17" s="158"/>
      <c r="G17" s="158"/>
      <c r="H17" s="158"/>
      <c r="I17" s="158"/>
      <c r="J17" s="122" t="e">
        <f>_xll.qlDayCounterYearFraction(DayCounter,D17,E17,,,Trigger)</f>
        <v>#NUM!</v>
      </c>
      <c r="K17" s="161" t="e">
        <f ca="1">_xll.qlYieldTSDiscount(Discounting,D17,,AllTriggers)</f>
        <v>#NAME?</v>
      </c>
      <c r="L17" s="161" t="e">
        <f ca="1">_xll.qlYieldTSDiscount(Discounting,E17,,AllTriggers)</f>
        <v>#NAME?</v>
      </c>
      <c r="M17" s="171" t="e">
        <f t="shared" ca="1" si="7"/>
        <v>#NAME?</v>
      </c>
      <c r="N17" s="134" t="e">
        <f t="shared" ca="1" si="6"/>
        <v>#NAME?</v>
      </c>
      <c r="O17" s="134" t="e">
        <f t="shared" ca="1" si="8"/>
        <v>#NUM!</v>
      </c>
      <c r="P17" s="134" t="e">
        <f t="shared" ca="1" si="9"/>
        <v>#NUM!</v>
      </c>
      <c r="Q17" s="107"/>
      <c r="AF17" s="136" t="e">
        <f>_xll.qlCalendarAdvance(Calendar,AF16,"1d","mf",,Trigger)</f>
        <v>#VALUE!</v>
      </c>
      <c r="AG17" s="122" t="e">
        <f>_xll.qlDayCounterYearFraction(DayCounter,SettlementDate,AF17,,,Trigger)</f>
        <v>#NUM!</v>
      </c>
      <c r="AH17" s="134" t="e">
        <f t="shared" ca="1" si="0"/>
        <v>#NUM!</v>
      </c>
      <c r="AI17" s="134" t="e">
        <f t="shared" ca="1" si="1"/>
        <v>#NUM!</v>
      </c>
      <c r="AJ17" s="134" t="e">
        <f t="shared" ca="1" si="2"/>
        <v>#NUM!</v>
      </c>
    </row>
    <row r="18" spans="3:36" ht="12" customHeight="1" x14ac:dyDescent="0.2">
      <c r="C18" s="135" t="s">
        <v>44</v>
      </c>
      <c r="D18" s="120">
        <f t="shared" si="5"/>
        <v>42138</v>
      </c>
      <c r="E18" s="136" t="e">
        <f>_xll.qlCalendarAdvance(Calendar,SettlementDate,C18,"Following",,Trigger)</f>
        <v>#NUM!</v>
      </c>
      <c r="F18" s="158"/>
      <c r="G18" s="158"/>
      <c r="H18" s="158"/>
      <c r="I18" s="158"/>
      <c r="J18" s="122" t="e">
        <f>_xll.qlDayCounterYearFraction(DayCounter,D18,E18,,,Trigger)</f>
        <v>#NUM!</v>
      </c>
      <c r="K18" s="161" t="e">
        <f ca="1">_xll.qlYieldTSDiscount(Discounting,D18,,AllTriggers)</f>
        <v>#NAME?</v>
      </c>
      <c r="L18" s="161" t="e">
        <f ca="1">_xll.qlYieldTSDiscount(Discounting,E18,,AllTriggers)</f>
        <v>#NAME?</v>
      </c>
      <c r="M18" s="171" t="e">
        <f t="shared" ca="1" si="7"/>
        <v>#NAME?</v>
      </c>
      <c r="N18" s="134" t="e">
        <f t="shared" ca="1" si="6"/>
        <v>#NAME?</v>
      </c>
      <c r="O18" s="134" t="e">
        <f t="shared" ca="1" si="8"/>
        <v>#NUM!</v>
      </c>
      <c r="P18" s="134" t="e">
        <f t="shared" ca="1" si="9"/>
        <v>#NUM!</v>
      </c>
      <c r="Q18" s="107"/>
      <c r="AF18" s="136" t="e">
        <f>_xll.qlCalendarAdvance(Calendar,AF17,"1d","mf",,Trigger)</f>
        <v>#VALUE!</v>
      </c>
      <c r="AG18" s="122" t="e">
        <f>_xll.qlDayCounterYearFraction(DayCounter,SettlementDate,AF18,,,Trigger)</f>
        <v>#NUM!</v>
      </c>
      <c r="AH18" s="134" t="e">
        <f t="shared" ca="1" si="0"/>
        <v>#NUM!</v>
      </c>
      <c r="AI18" s="134" t="e">
        <f t="shared" ca="1" si="1"/>
        <v>#NUM!</v>
      </c>
      <c r="AJ18" s="134" t="e">
        <f t="shared" ca="1" si="2"/>
        <v>#NUM!</v>
      </c>
    </row>
    <row r="19" spans="3:36" ht="12" customHeight="1" x14ac:dyDescent="0.2">
      <c r="C19" s="135" t="s">
        <v>38</v>
      </c>
      <c r="D19" s="120">
        <f t="shared" si="5"/>
        <v>42138</v>
      </c>
      <c r="E19" s="136" t="e">
        <f>_xll.qlCalendarAdvance(Calendar,SettlementDate,C19,"mf",TRUE,Trigger)</f>
        <v>#NUM!</v>
      </c>
      <c r="F19" s="158"/>
      <c r="G19" s="158"/>
      <c r="H19" s="158"/>
      <c r="I19" s="158"/>
      <c r="J19" s="122" t="e">
        <f>_xll.qlDayCounterYearFraction(DayCounter,D19,E19,,,Trigger)</f>
        <v>#NUM!</v>
      </c>
      <c r="K19" s="161" t="e">
        <f ca="1">_xll.qlYieldTSDiscount(Discounting,D19,,AllTriggers)</f>
        <v>#NAME?</v>
      </c>
      <c r="L19" s="161" t="e">
        <f ca="1">_xll.qlYieldTSDiscount(Discounting,E19,,AllTriggers)</f>
        <v>#NAME?</v>
      </c>
      <c r="M19" s="171" t="e">
        <f t="shared" ca="1" si="7"/>
        <v>#NAME?</v>
      </c>
      <c r="N19" s="134" t="e">
        <f t="shared" ca="1" si="6"/>
        <v>#NAME?</v>
      </c>
      <c r="O19" s="134" t="e">
        <f t="shared" ca="1" si="8"/>
        <v>#NUM!</v>
      </c>
      <c r="P19" s="134" t="e">
        <f t="shared" ca="1" si="9"/>
        <v>#NUM!</v>
      </c>
      <c r="Q19" s="107"/>
      <c r="AF19" s="136" t="e">
        <f>_xll.qlCalendarAdvance(Calendar,AF18,"1d","mf",,Trigger)</f>
        <v>#VALUE!</v>
      </c>
      <c r="AG19" s="122" t="e">
        <f>_xll.qlDayCounterYearFraction(DayCounter,SettlementDate,AF19,,,Trigger)</f>
        <v>#NUM!</v>
      </c>
      <c r="AH19" s="134" t="e">
        <f t="shared" ca="1" si="0"/>
        <v>#NUM!</v>
      </c>
      <c r="AI19" s="134" t="e">
        <f t="shared" ca="1" si="1"/>
        <v>#NUM!</v>
      </c>
      <c r="AJ19" s="134" t="e">
        <f t="shared" ca="1" si="2"/>
        <v>#NUM!</v>
      </c>
    </row>
    <row r="20" spans="3:36" ht="12" customHeight="1" x14ac:dyDescent="0.2">
      <c r="C20" s="135" t="s">
        <v>45</v>
      </c>
      <c r="D20" s="120">
        <f t="shared" si="5"/>
        <v>42138</v>
      </c>
      <c r="E20" s="136" t="e">
        <f>_xll.qlCalendarAdvance(Calendar,SettlementDate,C20,"mf",TRUE,Trigger)</f>
        <v>#NUM!</v>
      </c>
      <c r="F20" s="158"/>
      <c r="G20" s="158"/>
      <c r="H20" s="158"/>
      <c r="I20" s="158"/>
      <c r="J20" s="122" t="e">
        <f>_xll.qlDayCounterYearFraction(DayCounter,D20,E20,,,Trigger)</f>
        <v>#NUM!</v>
      </c>
      <c r="K20" s="161" t="e">
        <f ca="1">_xll.qlYieldTSDiscount(Discounting,D20,,AllTriggers)</f>
        <v>#NAME?</v>
      </c>
      <c r="L20" s="161" t="e">
        <f ca="1">_xll.qlYieldTSDiscount(Discounting,E20,,AllTriggers)</f>
        <v>#NAME?</v>
      </c>
      <c r="M20" s="171" t="e">
        <f t="shared" ca="1" si="7"/>
        <v>#NAME?</v>
      </c>
      <c r="N20" s="134" t="e">
        <f t="shared" ca="1" si="6"/>
        <v>#NAME?</v>
      </c>
      <c r="O20" s="134" t="e">
        <f t="shared" ca="1" si="8"/>
        <v>#NUM!</v>
      </c>
      <c r="P20" s="134" t="e">
        <f t="shared" ca="1" si="9"/>
        <v>#NUM!</v>
      </c>
      <c r="Q20" s="107"/>
      <c r="AF20" s="136" t="e">
        <f>_xll.qlCalendarAdvance(Calendar,AF19,"1d","mf",,Trigger)</f>
        <v>#VALUE!</v>
      </c>
      <c r="AG20" s="122" t="e">
        <f>_xll.qlDayCounterYearFraction(DayCounter,SettlementDate,AF20,,,Trigger)</f>
        <v>#NUM!</v>
      </c>
      <c r="AH20" s="134" t="e">
        <f t="shared" ca="1" si="0"/>
        <v>#NUM!</v>
      </c>
      <c r="AI20" s="134" t="e">
        <f t="shared" ca="1" si="1"/>
        <v>#NUM!</v>
      </c>
      <c r="AJ20" s="134" t="e">
        <f t="shared" ca="1" si="2"/>
        <v>#NUM!</v>
      </c>
    </row>
    <row r="21" spans="3:36" ht="12" customHeight="1" x14ac:dyDescent="0.2">
      <c r="C21" s="135" t="s">
        <v>39</v>
      </c>
      <c r="D21" s="120">
        <f t="shared" si="5"/>
        <v>42138</v>
      </c>
      <c r="E21" s="136" t="e">
        <f>_xll.qlCalendarAdvance(Calendar,SettlementDate,C21,"mf",TRUE,Trigger)</f>
        <v>#NUM!</v>
      </c>
      <c r="F21" s="158"/>
      <c r="G21" s="158"/>
      <c r="H21" s="158"/>
      <c r="I21" s="158"/>
      <c r="J21" s="122" t="e">
        <f>_xll.qlDayCounterYearFraction(DayCounter,D21,E21,,,Trigger)</f>
        <v>#NUM!</v>
      </c>
      <c r="K21" s="161" t="e">
        <f ca="1">_xll.qlYieldTSDiscount(Discounting,D21,,AllTriggers)</f>
        <v>#NAME?</v>
      </c>
      <c r="L21" s="161" t="e">
        <f ca="1">_xll.qlYieldTSDiscount(Discounting,E21,,AllTriggers)</f>
        <v>#NAME?</v>
      </c>
      <c r="M21" s="171" t="e">
        <f t="shared" ca="1" si="7"/>
        <v>#NAME?</v>
      </c>
      <c r="N21" s="134" t="e">
        <f t="shared" ca="1" si="6"/>
        <v>#NAME?</v>
      </c>
      <c r="O21" s="134" t="e">
        <f t="shared" ca="1" si="8"/>
        <v>#NUM!</v>
      </c>
      <c r="P21" s="134" t="e">
        <f t="shared" ca="1" si="9"/>
        <v>#NUM!</v>
      </c>
      <c r="Q21" s="107"/>
      <c r="AF21" s="136" t="e">
        <f>_xll.qlCalendarAdvance(Calendar,AF20,"1d","mf",,Trigger)</f>
        <v>#VALUE!</v>
      </c>
      <c r="AG21" s="122" t="e">
        <f>_xll.qlDayCounterYearFraction(DayCounter,SettlementDate,AF21,,,Trigger)</f>
        <v>#NUM!</v>
      </c>
      <c r="AH21" s="134" t="e">
        <f t="shared" ca="1" si="0"/>
        <v>#NUM!</v>
      </c>
      <c r="AI21" s="134" t="e">
        <f t="shared" ca="1" si="1"/>
        <v>#NUM!</v>
      </c>
      <c r="AJ21" s="134" t="e">
        <f t="shared" ca="1" si="2"/>
        <v>#NUM!</v>
      </c>
    </row>
    <row r="22" spans="3:36" ht="12" customHeight="1" x14ac:dyDescent="0.2">
      <c r="C22" s="135" t="s">
        <v>46</v>
      </c>
      <c r="D22" s="120">
        <f t="shared" si="5"/>
        <v>42138</v>
      </c>
      <c r="E22" s="136" t="e">
        <f>_xll.qlCalendarAdvance(Calendar,SettlementDate,C22,"mf",TRUE,Trigger)</f>
        <v>#NUM!</v>
      </c>
      <c r="F22" s="158"/>
      <c r="G22" s="158"/>
      <c r="H22" s="158"/>
      <c r="I22" s="158"/>
      <c r="J22" s="122" t="e">
        <f>_xll.qlDayCounterYearFraction(DayCounter,D22,E22,,,Trigger)</f>
        <v>#NUM!</v>
      </c>
      <c r="K22" s="161" t="e">
        <f ca="1">_xll.qlYieldTSDiscount(Discounting,D22,,AllTriggers)</f>
        <v>#NAME?</v>
      </c>
      <c r="L22" s="161" t="e">
        <f ca="1">_xll.qlYieldTSDiscount(Discounting,E22,,AllTriggers)</f>
        <v>#NAME?</v>
      </c>
      <c r="M22" s="171" t="e">
        <f t="shared" ca="1" si="7"/>
        <v>#NAME?</v>
      </c>
      <c r="N22" s="134" t="e">
        <f t="shared" ca="1" si="6"/>
        <v>#NAME?</v>
      </c>
      <c r="O22" s="134" t="e">
        <f t="shared" ca="1" si="8"/>
        <v>#NUM!</v>
      </c>
      <c r="P22" s="134" t="e">
        <f t="shared" ca="1" si="9"/>
        <v>#NUM!</v>
      </c>
      <c r="Q22" s="107"/>
      <c r="AF22" s="136" t="e">
        <f>_xll.qlCalendarAdvance(Calendar,AF21,"1d","mf",,Trigger)</f>
        <v>#VALUE!</v>
      </c>
      <c r="AG22" s="122" t="e">
        <f>_xll.qlDayCounterYearFraction(DayCounter,SettlementDate,AF22,,,Trigger)</f>
        <v>#NUM!</v>
      </c>
      <c r="AH22" s="134" t="e">
        <f t="shared" ca="1" si="0"/>
        <v>#NUM!</v>
      </c>
      <c r="AI22" s="134" t="e">
        <f t="shared" ca="1" si="1"/>
        <v>#NUM!</v>
      </c>
      <c r="AJ22" s="134" t="e">
        <f t="shared" ca="1" si="2"/>
        <v>#NUM!</v>
      </c>
    </row>
    <row r="23" spans="3:36" ht="12" customHeight="1" x14ac:dyDescent="0.2">
      <c r="C23" s="135" t="s">
        <v>47</v>
      </c>
      <c r="D23" s="120">
        <f t="shared" si="5"/>
        <v>42138</v>
      </c>
      <c r="E23" s="136" t="e">
        <f>_xll.qlCalendarAdvance(Calendar,SettlementDate,C23,"mf",TRUE,Trigger)</f>
        <v>#NUM!</v>
      </c>
      <c r="F23" s="158"/>
      <c r="G23" s="158"/>
      <c r="H23" s="158"/>
      <c r="I23" s="158"/>
      <c r="J23" s="122" t="e">
        <f>_xll.qlDayCounterYearFraction(DayCounter,D23,E23,,,Trigger)</f>
        <v>#NUM!</v>
      </c>
      <c r="K23" s="161" t="e">
        <f ca="1">_xll.qlYieldTSDiscount(Discounting,D23,,AllTriggers)</f>
        <v>#NAME?</v>
      </c>
      <c r="L23" s="161" t="e">
        <f ca="1">_xll.qlYieldTSDiscount(Discounting,E23,,AllTriggers)</f>
        <v>#NAME?</v>
      </c>
      <c r="M23" s="171" t="e">
        <f t="shared" ca="1" si="7"/>
        <v>#NAME?</v>
      </c>
      <c r="N23" s="134" t="e">
        <f t="shared" ca="1" si="6"/>
        <v>#NAME?</v>
      </c>
      <c r="O23" s="134" t="e">
        <f t="shared" ca="1" si="8"/>
        <v>#NUM!</v>
      </c>
      <c r="P23" s="134" t="e">
        <f t="shared" ca="1" si="9"/>
        <v>#NUM!</v>
      </c>
      <c r="Q23" s="107"/>
      <c r="AF23" s="136" t="e">
        <f>_xll.qlCalendarAdvance(Calendar,AF22,"1d","mf",,Trigger)</f>
        <v>#VALUE!</v>
      </c>
      <c r="AG23" s="122" t="e">
        <f>_xll.qlDayCounterYearFraction(DayCounter,SettlementDate,AF23,,,Trigger)</f>
        <v>#NUM!</v>
      </c>
      <c r="AH23" s="134" t="e">
        <f t="shared" ca="1" si="0"/>
        <v>#NUM!</v>
      </c>
      <c r="AI23" s="134" t="e">
        <f t="shared" ca="1" si="1"/>
        <v>#NUM!</v>
      </c>
      <c r="AJ23" s="134" t="e">
        <f t="shared" ca="1" si="2"/>
        <v>#NUM!</v>
      </c>
    </row>
    <row r="24" spans="3:36" ht="12" customHeight="1" x14ac:dyDescent="0.2">
      <c r="C24" s="139" t="s">
        <v>40</v>
      </c>
      <c r="D24" s="125">
        <f t="shared" si="5"/>
        <v>42138</v>
      </c>
      <c r="E24" s="140" t="e">
        <f>_xll.qlCalendarAdvance(Calendar,SettlementDate,C24,"mf",TRUE,Trigger)</f>
        <v>#NUM!</v>
      </c>
      <c r="F24" s="162"/>
      <c r="G24" s="162"/>
      <c r="H24" s="162"/>
      <c r="I24" s="162"/>
      <c r="J24" s="127" t="e">
        <f>_xll.qlDayCounterYearFraction(DayCounter,D24,E24,,,Trigger)</f>
        <v>#NUM!</v>
      </c>
      <c r="K24" s="163" t="e">
        <f ca="1">_xll.qlYieldTSDiscount(Discounting,D24,,AllTriggers)</f>
        <v>#NAME?</v>
      </c>
      <c r="L24" s="163" t="e">
        <f ca="1">_xll.qlYieldTSDiscount(Discounting,E24,,AllTriggers)</f>
        <v>#NAME?</v>
      </c>
      <c r="M24" s="172" t="e">
        <f t="shared" ca="1" si="7"/>
        <v>#NAME?</v>
      </c>
      <c r="N24" s="143" t="e">
        <f t="shared" ca="1" si="6"/>
        <v>#NAME?</v>
      </c>
      <c r="O24" s="143" t="e">
        <f t="shared" ca="1" si="8"/>
        <v>#NUM!</v>
      </c>
      <c r="P24" s="143" t="e">
        <f t="shared" ca="1" si="9"/>
        <v>#NUM!</v>
      </c>
      <c r="AF24" s="136" t="e">
        <f>_xll.qlCalendarAdvance(Calendar,AF23,"1d","mf",,Trigger)</f>
        <v>#VALUE!</v>
      </c>
      <c r="AG24" s="122" t="e">
        <f>_xll.qlDayCounterYearFraction(DayCounter,SettlementDate,AF24,,,Trigger)</f>
        <v>#NUM!</v>
      </c>
      <c r="AH24" s="134" t="e">
        <f t="shared" ca="1" si="0"/>
        <v>#NUM!</v>
      </c>
      <c r="AI24" s="134" t="e">
        <f t="shared" ca="1" si="1"/>
        <v>#NUM!</v>
      </c>
      <c r="AJ24" s="134" t="e">
        <f t="shared" ca="1" si="2"/>
        <v>#NUM!</v>
      </c>
    </row>
    <row r="25" spans="3:36" ht="12" customHeight="1" x14ac:dyDescent="0.2">
      <c r="AF25" s="136" t="e">
        <f>_xll.qlCalendarAdvance(Calendar,AF24,"1d","mf",,Trigger)</f>
        <v>#VALUE!</v>
      </c>
      <c r="AG25" s="122" t="e">
        <f>_xll.qlDayCounterYearFraction(DayCounter,SettlementDate,AF25,,,Trigger)</f>
        <v>#NUM!</v>
      </c>
      <c r="AH25" s="134" t="e">
        <f t="shared" ca="1" si="0"/>
        <v>#NUM!</v>
      </c>
      <c r="AI25" s="134" t="e">
        <f t="shared" ca="1" si="1"/>
        <v>#NUM!</v>
      </c>
      <c r="AJ25" s="134" t="e">
        <f t="shared" ca="1" si="2"/>
        <v>#NUM!</v>
      </c>
    </row>
    <row r="26" spans="3:36" ht="12" customHeight="1" x14ac:dyDescent="0.2">
      <c r="C26" s="109" t="s">
        <v>109</v>
      </c>
      <c r="AF26" s="136" t="e">
        <f>_xll.qlCalendarAdvance(Calendar,AF25,"1d","mf",,Trigger)</f>
        <v>#VALUE!</v>
      </c>
      <c r="AG26" s="122" t="e">
        <f>_xll.qlDayCounterYearFraction(DayCounter,SettlementDate,AF26,,,Trigger)</f>
        <v>#NUM!</v>
      </c>
      <c r="AH26" s="134" t="e">
        <f t="shared" ca="1" si="0"/>
        <v>#NUM!</v>
      </c>
      <c r="AI26" s="134" t="e">
        <f t="shared" ca="1" si="1"/>
        <v>#NUM!</v>
      </c>
      <c r="AJ26" s="134" t="e">
        <f t="shared" ca="1" si="2"/>
        <v>#NUM!</v>
      </c>
    </row>
    <row r="27" spans="3:36" ht="12" customHeight="1" x14ac:dyDescent="0.2">
      <c r="C27" s="146" t="s">
        <v>94</v>
      </c>
      <c r="AF27" s="136" t="e">
        <f>_xll.qlCalendarAdvance(Calendar,AF26,"1d","mf",,Trigger)</f>
        <v>#VALUE!</v>
      </c>
      <c r="AG27" s="122" t="e">
        <f>_xll.qlDayCounterYearFraction(DayCounter,SettlementDate,AF27,,,Trigger)</f>
        <v>#NUM!</v>
      </c>
      <c r="AH27" s="134" t="e">
        <f t="shared" ca="1" si="0"/>
        <v>#NUM!</v>
      </c>
      <c r="AI27" s="134" t="e">
        <f t="shared" ca="1" si="1"/>
        <v>#NUM!</v>
      </c>
      <c r="AJ27" s="134" t="e">
        <f t="shared" ca="1" si="2"/>
        <v>#NUM!</v>
      </c>
    </row>
    <row r="28" spans="3:36" ht="12" customHeight="1" x14ac:dyDescent="0.2">
      <c r="C28" s="134" t="e">
        <f t="shared" ref="C28:C37" ca="1" si="10">IF($C$27="FLAT",N15,IF($C$27="linear",O15,P15))</f>
        <v>#NUM!</v>
      </c>
      <c r="AF28" s="136" t="e">
        <f>_xll.qlCalendarAdvance(Calendar,AF27,"1d","mf",,Trigger)</f>
        <v>#VALUE!</v>
      </c>
      <c r="AG28" s="122" t="e">
        <f>_xll.qlDayCounterYearFraction(DayCounter,SettlementDate,AF28,,,Trigger)</f>
        <v>#NUM!</v>
      </c>
      <c r="AH28" s="134" t="e">
        <f t="shared" ca="1" si="0"/>
        <v>#NUM!</v>
      </c>
      <c r="AI28" s="134" t="e">
        <f t="shared" ca="1" si="1"/>
        <v>#NUM!</v>
      </c>
      <c r="AJ28" s="134" t="e">
        <f t="shared" ca="1" si="2"/>
        <v>#NUM!</v>
      </c>
    </row>
    <row r="29" spans="3:36" ht="12" customHeight="1" x14ac:dyDescent="0.2">
      <c r="C29" s="134" t="e">
        <f t="shared" ca="1" si="10"/>
        <v>#NUM!</v>
      </c>
      <c r="AF29" s="136" t="e">
        <f>_xll.qlCalendarAdvance(Calendar,AF28,"1d","mf",,Trigger)</f>
        <v>#VALUE!</v>
      </c>
      <c r="AG29" s="122" t="e">
        <f>_xll.qlDayCounterYearFraction(DayCounter,SettlementDate,AF29,,,Trigger)</f>
        <v>#NUM!</v>
      </c>
      <c r="AH29" s="134" t="e">
        <f t="shared" ca="1" si="0"/>
        <v>#NUM!</v>
      </c>
      <c r="AI29" s="134" t="e">
        <f t="shared" ca="1" si="1"/>
        <v>#NUM!</v>
      </c>
      <c r="AJ29" s="134" t="e">
        <f t="shared" ca="1" si="2"/>
        <v>#NUM!</v>
      </c>
    </row>
    <row r="30" spans="3:36" ht="12" customHeight="1" x14ac:dyDescent="0.2">
      <c r="C30" s="134" t="e">
        <f t="shared" ca="1" si="10"/>
        <v>#NUM!</v>
      </c>
      <c r="AF30" s="136" t="e">
        <f>_xll.qlCalendarAdvance(Calendar,AF29,"1d","mf",,Trigger)</f>
        <v>#VALUE!</v>
      </c>
      <c r="AG30" s="122" t="e">
        <f>_xll.qlDayCounterYearFraction(DayCounter,SettlementDate,AF30,,,Trigger)</f>
        <v>#NUM!</v>
      </c>
      <c r="AH30" s="134" t="e">
        <f t="shared" ca="1" si="0"/>
        <v>#NUM!</v>
      </c>
      <c r="AI30" s="134" t="e">
        <f t="shared" ca="1" si="1"/>
        <v>#NUM!</v>
      </c>
      <c r="AJ30" s="134" t="e">
        <f t="shared" ca="1" si="2"/>
        <v>#NUM!</v>
      </c>
    </row>
    <row r="31" spans="3:36" ht="12" customHeight="1" x14ac:dyDescent="0.2">
      <c r="C31" s="134" t="e">
        <f t="shared" ca="1" si="10"/>
        <v>#NUM!</v>
      </c>
      <c r="AF31" s="136" t="e">
        <f>_xll.qlCalendarAdvance(Calendar,AF30,"1d","mf",,Trigger)</f>
        <v>#VALUE!</v>
      </c>
      <c r="AG31" s="122" t="e">
        <f>_xll.qlDayCounterYearFraction(DayCounter,SettlementDate,AF31,,,Trigger)</f>
        <v>#NUM!</v>
      </c>
      <c r="AH31" s="134" t="e">
        <f t="shared" ca="1" si="0"/>
        <v>#NUM!</v>
      </c>
      <c r="AI31" s="134" t="e">
        <f t="shared" ca="1" si="1"/>
        <v>#NUM!</v>
      </c>
      <c r="AJ31" s="134" t="e">
        <f t="shared" ca="1" si="2"/>
        <v>#NUM!</v>
      </c>
    </row>
    <row r="32" spans="3:36" ht="12" customHeight="1" x14ac:dyDescent="0.2">
      <c r="C32" s="134" t="e">
        <f t="shared" ca="1" si="10"/>
        <v>#NUM!</v>
      </c>
      <c r="AF32" s="136" t="e">
        <f>_xll.qlCalendarAdvance(Calendar,AF31,"1d","mf",,Trigger)</f>
        <v>#VALUE!</v>
      </c>
      <c r="AG32" s="122" t="e">
        <f>_xll.qlDayCounterYearFraction(DayCounter,SettlementDate,AF32,,,Trigger)</f>
        <v>#NUM!</v>
      </c>
      <c r="AH32" s="134" t="e">
        <f t="shared" ca="1" si="0"/>
        <v>#NUM!</v>
      </c>
      <c r="AI32" s="134" t="e">
        <f t="shared" ca="1" si="1"/>
        <v>#NUM!</v>
      </c>
      <c r="AJ32" s="134" t="e">
        <f t="shared" ca="1" si="2"/>
        <v>#NUM!</v>
      </c>
    </row>
    <row r="33" spans="3:36" ht="12" customHeight="1" x14ac:dyDescent="0.2">
      <c r="C33" s="134" t="e">
        <f t="shared" ca="1" si="10"/>
        <v>#NUM!</v>
      </c>
      <c r="AF33" s="136" t="e">
        <f>_xll.qlCalendarAdvance(Calendar,AF32,"1d","mf",,Trigger)</f>
        <v>#VALUE!</v>
      </c>
      <c r="AG33" s="122" t="e">
        <f>_xll.qlDayCounterYearFraction(DayCounter,SettlementDate,AF33,,,Trigger)</f>
        <v>#NUM!</v>
      </c>
      <c r="AH33" s="134" t="e">
        <f t="shared" ca="1" si="0"/>
        <v>#NUM!</v>
      </c>
      <c r="AI33" s="134" t="e">
        <f t="shared" ca="1" si="1"/>
        <v>#NUM!</v>
      </c>
      <c r="AJ33" s="134" t="e">
        <f t="shared" ca="1" si="2"/>
        <v>#NUM!</v>
      </c>
    </row>
    <row r="34" spans="3:36" ht="12" customHeight="1" x14ac:dyDescent="0.2">
      <c r="C34" s="134" t="e">
        <f t="shared" ca="1" si="10"/>
        <v>#NUM!</v>
      </c>
      <c r="AF34" s="136" t="e">
        <f>_xll.qlCalendarAdvance(Calendar,AF33,"1d","mf",,Trigger)</f>
        <v>#VALUE!</v>
      </c>
      <c r="AG34" s="122" t="e">
        <f>_xll.qlDayCounterYearFraction(DayCounter,SettlementDate,AF34,,,Trigger)</f>
        <v>#NUM!</v>
      </c>
      <c r="AH34" s="134" t="e">
        <f t="shared" ca="1" si="0"/>
        <v>#NUM!</v>
      </c>
      <c r="AI34" s="134" t="e">
        <f t="shared" ca="1" si="1"/>
        <v>#NUM!</v>
      </c>
      <c r="AJ34" s="134" t="e">
        <f t="shared" ca="1" si="2"/>
        <v>#NUM!</v>
      </c>
    </row>
    <row r="35" spans="3:36" ht="12" customHeight="1" x14ac:dyDescent="0.2">
      <c r="C35" s="134" t="e">
        <f t="shared" ca="1" si="10"/>
        <v>#NUM!</v>
      </c>
      <c r="AF35" s="136" t="e">
        <f>_xll.qlCalendarAdvance(Calendar,AF34,"1d","mf",,Trigger)</f>
        <v>#VALUE!</v>
      </c>
      <c r="AG35" s="122" t="e">
        <f>_xll.qlDayCounterYearFraction(DayCounter,SettlementDate,AF35,,,Trigger)</f>
        <v>#NUM!</v>
      </c>
      <c r="AH35" s="134" t="e">
        <f t="shared" ref="AH35:AH66" ca="1" si="11">$W$13</f>
        <v>#NUM!</v>
      </c>
      <c r="AI35" s="134" t="e">
        <f t="shared" ref="AI35:AI66" ca="1" si="12">$W$10+$W$9*AG35</f>
        <v>#NUM!</v>
      </c>
      <c r="AJ35" s="134" t="e">
        <f t="shared" ref="AJ35:AJ66" ca="1" si="13">($W$5+$W$4*AG35+$W$3*AG35^2)</f>
        <v>#NUM!</v>
      </c>
    </row>
    <row r="36" spans="3:36" ht="12" customHeight="1" x14ac:dyDescent="0.2">
      <c r="C36" s="134" t="e">
        <f t="shared" ca="1" si="10"/>
        <v>#NUM!</v>
      </c>
      <c r="AF36" s="136" t="e">
        <f>_xll.qlCalendarAdvance(Calendar,AF35,"1d","mf",,Trigger)</f>
        <v>#VALUE!</v>
      </c>
      <c r="AG36" s="122" t="e">
        <f>_xll.qlDayCounterYearFraction(DayCounter,SettlementDate,AF36,,,Trigger)</f>
        <v>#NUM!</v>
      </c>
      <c r="AH36" s="134" t="e">
        <f t="shared" ca="1" si="11"/>
        <v>#NUM!</v>
      </c>
      <c r="AI36" s="134" t="e">
        <f t="shared" ca="1" si="12"/>
        <v>#NUM!</v>
      </c>
      <c r="AJ36" s="134" t="e">
        <f t="shared" ca="1" si="13"/>
        <v>#NUM!</v>
      </c>
    </row>
    <row r="37" spans="3:36" ht="12" customHeight="1" x14ac:dyDescent="0.2">
      <c r="C37" s="143" t="e">
        <f t="shared" ca="1" si="10"/>
        <v>#NUM!</v>
      </c>
      <c r="AF37" s="136" t="e">
        <f>_xll.qlCalendarAdvance(Calendar,AF36,"1d","mf",,Trigger)</f>
        <v>#VALUE!</v>
      </c>
      <c r="AG37" s="122" t="e">
        <f>_xll.qlDayCounterYearFraction(DayCounter,SettlementDate,AF37,,,Trigger)</f>
        <v>#NUM!</v>
      </c>
      <c r="AH37" s="134" t="e">
        <f t="shared" ca="1" si="11"/>
        <v>#NUM!</v>
      </c>
      <c r="AI37" s="134" t="e">
        <f t="shared" ca="1" si="12"/>
        <v>#NUM!</v>
      </c>
      <c r="AJ37" s="134" t="e">
        <f t="shared" ca="1" si="13"/>
        <v>#NUM!</v>
      </c>
    </row>
    <row r="38" spans="3:36" x14ac:dyDescent="0.2">
      <c r="AF38" s="136" t="e">
        <f>_xll.qlCalendarAdvance(Calendar,AF37,"1d","mf",,Trigger)</f>
        <v>#VALUE!</v>
      </c>
      <c r="AG38" s="122" t="e">
        <f>_xll.qlDayCounterYearFraction(DayCounter,SettlementDate,AF38,,,Trigger)</f>
        <v>#NUM!</v>
      </c>
      <c r="AH38" s="134" t="e">
        <f t="shared" ca="1" si="11"/>
        <v>#NUM!</v>
      </c>
      <c r="AI38" s="134" t="e">
        <f t="shared" ca="1" si="12"/>
        <v>#NUM!</v>
      </c>
      <c r="AJ38" s="134" t="e">
        <f t="shared" ca="1" si="13"/>
        <v>#NUM!</v>
      </c>
    </row>
    <row r="39" spans="3:36" x14ac:dyDescent="0.2">
      <c r="AF39" s="136" t="e">
        <f>_xll.qlCalendarAdvance(Calendar,AF38,"1d","mf",,Trigger)</f>
        <v>#VALUE!</v>
      </c>
      <c r="AG39" s="122" t="e">
        <f>_xll.qlDayCounterYearFraction(DayCounter,SettlementDate,AF39,,,Trigger)</f>
        <v>#NUM!</v>
      </c>
      <c r="AH39" s="134" t="e">
        <f t="shared" ca="1" si="11"/>
        <v>#NUM!</v>
      </c>
      <c r="AI39" s="134" t="e">
        <f t="shared" ca="1" si="12"/>
        <v>#NUM!</v>
      </c>
      <c r="AJ39" s="134" t="e">
        <f t="shared" ca="1" si="13"/>
        <v>#NUM!</v>
      </c>
    </row>
    <row r="40" spans="3:36" x14ac:dyDescent="0.2">
      <c r="AF40" s="136" t="e">
        <f>_xll.qlCalendarAdvance(Calendar,AF39,"1d","mf",,Trigger)</f>
        <v>#VALUE!</v>
      </c>
      <c r="AG40" s="122" t="e">
        <f>_xll.qlDayCounterYearFraction(DayCounter,SettlementDate,AF40,,,Trigger)</f>
        <v>#NUM!</v>
      </c>
      <c r="AH40" s="134" t="e">
        <f t="shared" ca="1" si="11"/>
        <v>#NUM!</v>
      </c>
      <c r="AI40" s="134" t="e">
        <f t="shared" ca="1" si="12"/>
        <v>#NUM!</v>
      </c>
      <c r="AJ40" s="134" t="e">
        <f t="shared" ca="1" si="13"/>
        <v>#NUM!</v>
      </c>
    </row>
    <row r="41" spans="3:36" x14ac:dyDescent="0.2">
      <c r="N41" s="107"/>
      <c r="O41" s="107"/>
      <c r="AF41" s="136" t="e">
        <f>_xll.qlCalendarAdvance(Calendar,AF40,"1d","mf",,Trigger)</f>
        <v>#VALUE!</v>
      </c>
      <c r="AG41" s="122" t="e">
        <f>_xll.qlDayCounterYearFraction(DayCounter,SettlementDate,AF41,,,Trigger)</f>
        <v>#NUM!</v>
      </c>
      <c r="AH41" s="134" t="e">
        <f t="shared" ca="1" si="11"/>
        <v>#NUM!</v>
      </c>
      <c r="AI41" s="134" t="e">
        <f t="shared" ca="1" si="12"/>
        <v>#NUM!</v>
      </c>
      <c r="AJ41" s="134" t="e">
        <f t="shared" ca="1" si="13"/>
        <v>#NUM!</v>
      </c>
    </row>
    <row r="42" spans="3:36" x14ac:dyDescent="0.2">
      <c r="AF42" s="136" t="e">
        <f>_xll.qlCalendarAdvance(Calendar,AF41,"1d","mf",,Trigger)</f>
        <v>#VALUE!</v>
      </c>
      <c r="AG42" s="122" t="e">
        <f>_xll.qlDayCounterYearFraction(DayCounter,SettlementDate,AF42,,,Trigger)</f>
        <v>#NUM!</v>
      </c>
      <c r="AH42" s="134" t="e">
        <f t="shared" ca="1" si="11"/>
        <v>#NUM!</v>
      </c>
      <c r="AI42" s="134" t="e">
        <f t="shared" ca="1" si="12"/>
        <v>#NUM!</v>
      </c>
      <c r="AJ42" s="134" t="e">
        <f t="shared" ca="1" si="13"/>
        <v>#NUM!</v>
      </c>
    </row>
    <row r="43" spans="3:36" ht="11.25" customHeight="1" x14ac:dyDescent="0.2">
      <c r="AF43" s="136" t="e">
        <f>_xll.qlCalendarAdvance(Calendar,AF42,"1d","mf",,Trigger)</f>
        <v>#VALUE!</v>
      </c>
      <c r="AG43" s="122" t="e">
        <f>_xll.qlDayCounterYearFraction(DayCounter,SettlementDate,AF43,,,Trigger)</f>
        <v>#NUM!</v>
      </c>
      <c r="AH43" s="134" t="e">
        <f t="shared" ca="1" si="11"/>
        <v>#NUM!</v>
      </c>
      <c r="AI43" s="134" t="e">
        <f t="shared" ca="1" si="12"/>
        <v>#NUM!</v>
      </c>
      <c r="AJ43" s="134" t="e">
        <f t="shared" ca="1" si="13"/>
        <v>#NUM!</v>
      </c>
    </row>
    <row r="44" spans="3:36" x14ac:dyDescent="0.2">
      <c r="AF44" s="136" t="e">
        <f>_xll.qlCalendarAdvance(Calendar,AF43,"1d","mf",,Trigger)</f>
        <v>#VALUE!</v>
      </c>
      <c r="AG44" s="122" t="e">
        <f>_xll.qlDayCounterYearFraction(DayCounter,SettlementDate,AF44,,,Trigger)</f>
        <v>#NUM!</v>
      </c>
      <c r="AH44" s="134" t="e">
        <f t="shared" ca="1" si="11"/>
        <v>#NUM!</v>
      </c>
      <c r="AI44" s="134" t="e">
        <f t="shared" ca="1" si="12"/>
        <v>#NUM!</v>
      </c>
      <c r="AJ44" s="134" t="e">
        <f t="shared" ca="1" si="13"/>
        <v>#NUM!</v>
      </c>
    </row>
    <row r="45" spans="3:36" x14ac:dyDescent="0.2">
      <c r="AF45" s="136" t="e">
        <f>_xll.qlCalendarAdvance(Calendar,AF44,"1d","mf",,Trigger)</f>
        <v>#VALUE!</v>
      </c>
      <c r="AG45" s="122" t="e">
        <f>_xll.qlDayCounterYearFraction(DayCounter,SettlementDate,AF45,,,Trigger)</f>
        <v>#NUM!</v>
      </c>
      <c r="AH45" s="134" t="e">
        <f t="shared" ca="1" si="11"/>
        <v>#NUM!</v>
      </c>
      <c r="AI45" s="134" t="e">
        <f t="shared" ca="1" si="12"/>
        <v>#NUM!</v>
      </c>
      <c r="AJ45" s="134" t="e">
        <f t="shared" ca="1" si="13"/>
        <v>#NUM!</v>
      </c>
    </row>
    <row r="46" spans="3:36" x14ac:dyDescent="0.2">
      <c r="AF46" s="136" t="e">
        <f>_xll.qlCalendarAdvance(Calendar,AF45,"1d","mf",,Trigger)</f>
        <v>#VALUE!</v>
      </c>
      <c r="AG46" s="122" t="e">
        <f>_xll.qlDayCounterYearFraction(DayCounter,SettlementDate,AF46,,,Trigger)</f>
        <v>#NUM!</v>
      </c>
      <c r="AH46" s="134" t="e">
        <f t="shared" ca="1" si="11"/>
        <v>#NUM!</v>
      </c>
      <c r="AI46" s="134" t="e">
        <f t="shared" ca="1" si="12"/>
        <v>#NUM!</v>
      </c>
      <c r="AJ46" s="134" t="e">
        <f t="shared" ca="1" si="13"/>
        <v>#NUM!</v>
      </c>
    </row>
    <row r="47" spans="3:36" x14ac:dyDescent="0.2">
      <c r="AF47" s="136" t="e">
        <f>_xll.qlCalendarAdvance(Calendar,AF46,"1d","mf",,Trigger)</f>
        <v>#VALUE!</v>
      </c>
      <c r="AG47" s="122" t="e">
        <f>_xll.qlDayCounterYearFraction(DayCounter,SettlementDate,AF47,,,Trigger)</f>
        <v>#NUM!</v>
      </c>
      <c r="AH47" s="134" t="e">
        <f t="shared" ca="1" si="11"/>
        <v>#NUM!</v>
      </c>
      <c r="AI47" s="134" t="e">
        <f t="shared" ca="1" si="12"/>
        <v>#NUM!</v>
      </c>
      <c r="AJ47" s="134" t="e">
        <f t="shared" ca="1" si="13"/>
        <v>#NUM!</v>
      </c>
    </row>
    <row r="48" spans="3:36" x14ac:dyDescent="0.2">
      <c r="AF48" s="136" t="e">
        <f>_xll.qlCalendarAdvance(Calendar,AF47,"1d","mf",,Trigger)</f>
        <v>#VALUE!</v>
      </c>
      <c r="AG48" s="122" t="e">
        <f>_xll.qlDayCounterYearFraction(DayCounter,SettlementDate,AF48,,,Trigger)</f>
        <v>#NUM!</v>
      </c>
      <c r="AH48" s="134" t="e">
        <f t="shared" ca="1" si="11"/>
        <v>#NUM!</v>
      </c>
      <c r="AI48" s="134" t="e">
        <f t="shared" ca="1" si="12"/>
        <v>#NUM!</v>
      </c>
      <c r="AJ48" s="134" t="e">
        <f t="shared" ca="1" si="13"/>
        <v>#NUM!</v>
      </c>
    </row>
    <row r="49" spans="14:36" x14ac:dyDescent="0.2">
      <c r="AF49" s="136" t="e">
        <f>_xll.qlCalendarAdvance(Calendar,AF48,"1d","mf",,Trigger)</f>
        <v>#VALUE!</v>
      </c>
      <c r="AG49" s="122" t="e">
        <f>_xll.qlDayCounterYearFraction(DayCounter,SettlementDate,AF49,,,Trigger)</f>
        <v>#NUM!</v>
      </c>
      <c r="AH49" s="134" t="e">
        <f t="shared" ca="1" si="11"/>
        <v>#NUM!</v>
      </c>
      <c r="AI49" s="134" t="e">
        <f t="shared" ca="1" si="12"/>
        <v>#NUM!</v>
      </c>
      <c r="AJ49" s="134" t="e">
        <f t="shared" ca="1" si="13"/>
        <v>#NUM!</v>
      </c>
    </row>
    <row r="50" spans="14:36" x14ac:dyDescent="0.2">
      <c r="AF50" s="136" t="e">
        <f>_xll.qlCalendarAdvance(Calendar,AF49,"1d","mf",,Trigger)</f>
        <v>#VALUE!</v>
      </c>
      <c r="AG50" s="122" t="e">
        <f>_xll.qlDayCounterYearFraction(DayCounter,SettlementDate,AF50,,,Trigger)</f>
        <v>#NUM!</v>
      </c>
      <c r="AH50" s="134" t="e">
        <f t="shared" ca="1" si="11"/>
        <v>#NUM!</v>
      </c>
      <c r="AI50" s="134" t="e">
        <f t="shared" ca="1" si="12"/>
        <v>#NUM!</v>
      </c>
      <c r="AJ50" s="134" t="e">
        <f t="shared" ca="1" si="13"/>
        <v>#NUM!</v>
      </c>
    </row>
    <row r="51" spans="14:36" x14ac:dyDescent="0.2">
      <c r="AF51" s="136" t="e">
        <f>_xll.qlCalendarAdvance(Calendar,AF50,"1d","mf",,Trigger)</f>
        <v>#VALUE!</v>
      </c>
      <c r="AG51" s="122" t="e">
        <f>_xll.qlDayCounterYearFraction(DayCounter,SettlementDate,AF51,,,Trigger)</f>
        <v>#NUM!</v>
      </c>
      <c r="AH51" s="134" t="e">
        <f t="shared" ca="1" si="11"/>
        <v>#NUM!</v>
      </c>
      <c r="AI51" s="134" t="e">
        <f t="shared" ca="1" si="12"/>
        <v>#NUM!</v>
      </c>
      <c r="AJ51" s="134" t="e">
        <f t="shared" ca="1" si="13"/>
        <v>#NUM!</v>
      </c>
    </row>
    <row r="52" spans="14:36" x14ac:dyDescent="0.2">
      <c r="AF52" s="136" t="e">
        <f>_xll.qlCalendarAdvance(Calendar,AF51,"1d","mf",,Trigger)</f>
        <v>#VALUE!</v>
      </c>
      <c r="AG52" s="122" t="e">
        <f>_xll.qlDayCounterYearFraction(DayCounter,SettlementDate,AF52,,,Trigger)</f>
        <v>#NUM!</v>
      </c>
      <c r="AH52" s="134" t="e">
        <f t="shared" ca="1" si="11"/>
        <v>#NUM!</v>
      </c>
      <c r="AI52" s="134" t="e">
        <f t="shared" ca="1" si="12"/>
        <v>#NUM!</v>
      </c>
      <c r="AJ52" s="134" t="e">
        <f t="shared" ca="1" si="13"/>
        <v>#NUM!</v>
      </c>
    </row>
    <row r="53" spans="14:36" x14ac:dyDescent="0.2">
      <c r="AF53" s="136" t="e">
        <f>_xll.qlCalendarAdvance(Calendar,AF52,"1d","mf",,Trigger)</f>
        <v>#VALUE!</v>
      </c>
      <c r="AG53" s="122" t="e">
        <f>_xll.qlDayCounterYearFraction(DayCounter,SettlementDate,AF53,,,Trigger)</f>
        <v>#NUM!</v>
      </c>
      <c r="AH53" s="134" t="e">
        <f t="shared" ca="1" si="11"/>
        <v>#NUM!</v>
      </c>
      <c r="AI53" s="134" t="e">
        <f t="shared" ca="1" si="12"/>
        <v>#NUM!</v>
      </c>
      <c r="AJ53" s="134" t="e">
        <f t="shared" ca="1" si="13"/>
        <v>#NUM!</v>
      </c>
    </row>
    <row r="54" spans="14:36" x14ac:dyDescent="0.2">
      <c r="AF54" s="136" t="e">
        <f>_xll.qlCalendarAdvance(Calendar,AF53,"1d","mf",,Trigger)</f>
        <v>#VALUE!</v>
      </c>
      <c r="AG54" s="122" t="e">
        <f>_xll.qlDayCounterYearFraction(DayCounter,SettlementDate,AF54,,,Trigger)</f>
        <v>#NUM!</v>
      </c>
      <c r="AH54" s="134" t="e">
        <f t="shared" ca="1" si="11"/>
        <v>#NUM!</v>
      </c>
      <c r="AI54" s="134" t="e">
        <f t="shared" ca="1" si="12"/>
        <v>#NUM!</v>
      </c>
      <c r="AJ54" s="134" t="e">
        <f t="shared" ca="1" si="13"/>
        <v>#NUM!</v>
      </c>
    </row>
    <row r="55" spans="14:36" x14ac:dyDescent="0.2">
      <c r="AF55" s="136" t="e">
        <f>_xll.qlCalendarAdvance(Calendar,AF54,"1d","mf",,Trigger)</f>
        <v>#VALUE!</v>
      </c>
      <c r="AG55" s="122" t="e">
        <f>_xll.qlDayCounterYearFraction(DayCounter,SettlementDate,AF55,,,Trigger)</f>
        <v>#NUM!</v>
      </c>
      <c r="AH55" s="134" t="e">
        <f t="shared" ca="1" si="11"/>
        <v>#NUM!</v>
      </c>
      <c r="AI55" s="134" t="e">
        <f t="shared" ca="1" si="12"/>
        <v>#NUM!</v>
      </c>
      <c r="AJ55" s="134" t="e">
        <f t="shared" ca="1" si="13"/>
        <v>#NUM!</v>
      </c>
    </row>
    <row r="56" spans="14:36" x14ac:dyDescent="0.2">
      <c r="AF56" s="136" t="e">
        <f>_xll.qlCalendarAdvance(Calendar,AF55,"1d","mf",,Trigger)</f>
        <v>#VALUE!</v>
      </c>
      <c r="AG56" s="122" t="e">
        <f>_xll.qlDayCounterYearFraction(DayCounter,SettlementDate,AF56,,,Trigger)</f>
        <v>#NUM!</v>
      </c>
      <c r="AH56" s="134" t="e">
        <f t="shared" ca="1" si="11"/>
        <v>#NUM!</v>
      </c>
      <c r="AI56" s="134" t="e">
        <f t="shared" ca="1" si="12"/>
        <v>#NUM!</v>
      </c>
      <c r="AJ56" s="134" t="e">
        <f t="shared" ca="1" si="13"/>
        <v>#NUM!</v>
      </c>
    </row>
    <row r="57" spans="14:36" x14ac:dyDescent="0.2">
      <c r="AF57" s="136" t="e">
        <f>_xll.qlCalendarAdvance(Calendar,AF56,"1d","mf",,Trigger)</f>
        <v>#VALUE!</v>
      </c>
      <c r="AG57" s="122" t="e">
        <f>_xll.qlDayCounterYearFraction(DayCounter,SettlementDate,AF57,,,Trigger)</f>
        <v>#NUM!</v>
      </c>
      <c r="AH57" s="134" t="e">
        <f t="shared" ca="1" si="11"/>
        <v>#NUM!</v>
      </c>
      <c r="AI57" s="134" t="e">
        <f t="shared" ca="1" si="12"/>
        <v>#NUM!</v>
      </c>
      <c r="AJ57" s="134" t="e">
        <f t="shared" ca="1" si="13"/>
        <v>#NUM!</v>
      </c>
    </row>
    <row r="58" spans="14:36" x14ac:dyDescent="0.2">
      <c r="AF58" s="136" t="e">
        <f>_xll.qlCalendarAdvance(Calendar,AF57,"1d","mf",,Trigger)</f>
        <v>#VALUE!</v>
      </c>
      <c r="AG58" s="122" t="e">
        <f>_xll.qlDayCounterYearFraction(DayCounter,SettlementDate,AF58,,,Trigger)</f>
        <v>#NUM!</v>
      </c>
      <c r="AH58" s="134" t="e">
        <f t="shared" ca="1" si="11"/>
        <v>#NUM!</v>
      </c>
      <c r="AI58" s="134" t="e">
        <f t="shared" ca="1" si="12"/>
        <v>#NUM!</v>
      </c>
      <c r="AJ58" s="134" t="e">
        <f t="shared" ca="1" si="13"/>
        <v>#NUM!</v>
      </c>
    </row>
    <row r="59" spans="14:36" x14ac:dyDescent="0.2">
      <c r="AF59" s="136" t="e">
        <f>_xll.qlCalendarAdvance(Calendar,AF58,"1d","mf",,Trigger)</f>
        <v>#VALUE!</v>
      </c>
      <c r="AG59" s="122" t="e">
        <f>_xll.qlDayCounterYearFraction(DayCounter,SettlementDate,AF59,,,Trigger)</f>
        <v>#NUM!</v>
      </c>
      <c r="AH59" s="134" t="e">
        <f t="shared" ca="1" si="11"/>
        <v>#NUM!</v>
      </c>
      <c r="AI59" s="134" t="e">
        <f t="shared" ca="1" si="12"/>
        <v>#NUM!</v>
      </c>
      <c r="AJ59" s="134" t="e">
        <f t="shared" ca="1" si="13"/>
        <v>#NUM!</v>
      </c>
    </row>
    <row r="60" spans="14:36" x14ac:dyDescent="0.2">
      <c r="N60" s="107"/>
      <c r="AF60" s="136" t="e">
        <f>_xll.qlCalendarAdvance(Calendar,AF59,"1d","mf",,Trigger)</f>
        <v>#VALUE!</v>
      </c>
      <c r="AG60" s="122" t="e">
        <f>_xll.qlDayCounterYearFraction(DayCounter,SettlementDate,AF60,,,Trigger)</f>
        <v>#NUM!</v>
      </c>
      <c r="AH60" s="134" t="e">
        <f t="shared" ca="1" si="11"/>
        <v>#NUM!</v>
      </c>
      <c r="AI60" s="134" t="e">
        <f t="shared" ca="1" si="12"/>
        <v>#NUM!</v>
      </c>
      <c r="AJ60" s="134" t="e">
        <f t="shared" ca="1" si="13"/>
        <v>#NUM!</v>
      </c>
    </row>
    <row r="61" spans="14:36" x14ac:dyDescent="0.2">
      <c r="N61" s="107"/>
      <c r="AF61" s="136" t="e">
        <f>_xll.qlCalendarAdvance(Calendar,AF60,"1d","mf",,Trigger)</f>
        <v>#VALUE!</v>
      </c>
      <c r="AG61" s="122" t="e">
        <f>_xll.qlDayCounterYearFraction(DayCounter,SettlementDate,AF61,,,Trigger)</f>
        <v>#NUM!</v>
      </c>
      <c r="AH61" s="134" t="e">
        <f t="shared" ca="1" si="11"/>
        <v>#NUM!</v>
      </c>
      <c r="AI61" s="134" t="e">
        <f t="shared" ca="1" si="12"/>
        <v>#NUM!</v>
      </c>
      <c r="AJ61" s="134" t="e">
        <f t="shared" ca="1" si="13"/>
        <v>#NUM!</v>
      </c>
    </row>
    <row r="62" spans="14:36" x14ac:dyDescent="0.2">
      <c r="N62" s="107"/>
      <c r="AF62" s="136" t="e">
        <f>_xll.qlCalendarAdvance(Calendar,AF61,"1d","mf",,Trigger)</f>
        <v>#VALUE!</v>
      </c>
      <c r="AG62" s="122" t="e">
        <f>_xll.qlDayCounterYearFraction(DayCounter,SettlementDate,AF62,,,Trigger)</f>
        <v>#NUM!</v>
      </c>
      <c r="AH62" s="134" t="e">
        <f t="shared" ca="1" si="11"/>
        <v>#NUM!</v>
      </c>
      <c r="AI62" s="134" t="e">
        <f t="shared" ca="1" si="12"/>
        <v>#NUM!</v>
      </c>
      <c r="AJ62" s="134" t="e">
        <f t="shared" ca="1" si="13"/>
        <v>#NUM!</v>
      </c>
    </row>
    <row r="63" spans="14:36" x14ac:dyDescent="0.2">
      <c r="N63" s="107"/>
      <c r="AF63" s="136" t="e">
        <f>_xll.qlCalendarAdvance(Calendar,AF62,"1d","mf",,Trigger)</f>
        <v>#VALUE!</v>
      </c>
      <c r="AG63" s="122" t="e">
        <f>_xll.qlDayCounterYearFraction(DayCounter,SettlementDate,AF63,,,Trigger)</f>
        <v>#NUM!</v>
      </c>
      <c r="AH63" s="134" t="e">
        <f t="shared" ca="1" si="11"/>
        <v>#NUM!</v>
      </c>
      <c r="AI63" s="134" t="e">
        <f t="shared" ca="1" si="12"/>
        <v>#NUM!</v>
      </c>
      <c r="AJ63" s="134" t="e">
        <f t="shared" ca="1" si="13"/>
        <v>#NUM!</v>
      </c>
    </row>
    <row r="64" spans="14:36" x14ac:dyDescent="0.2">
      <c r="N64" s="107"/>
      <c r="AF64" s="136" t="e">
        <f>_xll.qlCalendarAdvance(Calendar,AF63,"1d","mf",,Trigger)</f>
        <v>#VALUE!</v>
      </c>
      <c r="AG64" s="122" t="e">
        <f>_xll.qlDayCounterYearFraction(DayCounter,SettlementDate,AF64,,,Trigger)</f>
        <v>#NUM!</v>
      </c>
      <c r="AH64" s="134" t="e">
        <f t="shared" ca="1" si="11"/>
        <v>#NUM!</v>
      </c>
      <c r="AI64" s="134" t="e">
        <f t="shared" ca="1" si="12"/>
        <v>#NUM!</v>
      </c>
      <c r="AJ64" s="134" t="e">
        <f t="shared" ca="1" si="13"/>
        <v>#NUM!</v>
      </c>
    </row>
    <row r="65" spans="14:36" x14ac:dyDescent="0.2">
      <c r="N65" s="107"/>
      <c r="AF65" s="136" t="e">
        <f>_xll.qlCalendarAdvance(Calendar,AF64,"1d","mf",,Trigger)</f>
        <v>#VALUE!</v>
      </c>
      <c r="AG65" s="122" t="e">
        <f>_xll.qlDayCounterYearFraction(DayCounter,SettlementDate,AF65,,,Trigger)</f>
        <v>#NUM!</v>
      </c>
      <c r="AH65" s="134" t="e">
        <f t="shared" ca="1" si="11"/>
        <v>#NUM!</v>
      </c>
      <c r="AI65" s="134" t="e">
        <f t="shared" ca="1" si="12"/>
        <v>#NUM!</v>
      </c>
      <c r="AJ65" s="134" t="e">
        <f t="shared" ca="1" si="13"/>
        <v>#NUM!</v>
      </c>
    </row>
    <row r="66" spans="14:36" x14ac:dyDescent="0.2">
      <c r="N66" s="107"/>
      <c r="O66" s="107"/>
      <c r="AF66" s="136" t="e">
        <f>_xll.qlCalendarAdvance(Calendar,AF65,"1d","mf",,Trigger)</f>
        <v>#VALUE!</v>
      </c>
      <c r="AG66" s="122" t="e">
        <f>_xll.qlDayCounterYearFraction(DayCounter,SettlementDate,AF66,,,Trigger)</f>
        <v>#NUM!</v>
      </c>
      <c r="AH66" s="134" t="e">
        <f t="shared" ca="1" si="11"/>
        <v>#NUM!</v>
      </c>
      <c r="AI66" s="134" t="e">
        <f t="shared" ca="1" si="12"/>
        <v>#NUM!</v>
      </c>
      <c r="AJ66" s="134" t="e">
        <f t="shared" ca="1" si="13"/>
        <v>#NUM!</v>
      </c>
    </row>
    <row r="67" spans="14:36" x14ac:dyDescent="0.2">
      <c r="N67" s="107"/>
      <c r="O67" s="107"/>
      <c r="AF67" s="136" t="e">
        <f>_xll.qlCalendarAdvance(Calendar,AF66,"1d","mf",,Trigger)</f>
        <v>#VALUE!</v>
      </c>
      <c r="AG67" s="122" t="e">
        <f>_xll.qlDayCounterYearFraction(DayCounter,SettlementDate,AF67,,,Trigger)</f>
        <v>#NUM!</v>
      </c>
      <c r="AH67" s="134" t="e">
        <f t="shared" ref="AH67:AH98" ca="1" si="14">$W$13</f>
        <v>#NUM!</v>
      </c>
      <c r="AI67" s="134" t="e">
        <f t="shared" ref="AI67:AI98" ca="1" si="15">$W$10+$W$9*AG67</f>
        <v>#NUM!</v>
      </c>
      <c r="AJ67" s="134" t="e">
        <f t="shared" ref="AJ67:AJ98" ca="1" si="16">($W$5+$W$4*AG67+$W$3*AG67^2)</f>
        <v>#NUM!</v>
      </c>
    </row>
    <row r="68" spans="14:36" x14ac:dyDescent="0.2">
      <c r="N68" s="107"/>
      <c r="O68" s="107"/>
      <c r="AF68" s="136" t="e">
        <f>_xll.qlCalendarAdvance(Calendar,AF67,"1d","mf",,Trigger)</f>
        <v>#VALUE!</v>
      </c>
      <c r="AG68" s="122" t="e">
        <f>_xll.qlDayCounterYearFraction(DayCounter,SettlementDate,AF68,,,Trigger)</f>
        <v>#NUM!</v>
      </c>
      <c r="AH68" s="134" t="e">
        <f t="shared" ca="1" si="14"/>
        <v>#NUM!</v>
      </c>
      <c r="AI68" s="134" t="e">
        <f t="shared" ca="1" si="15"/>
        <v>#NUM!</v>
      </c>
      <c r="AJ68" s="134" t="e">
        <f t="shared" ca="1" si="16"/>
        <v>#NUM!</v>
      </c>
    </row>
    <row r="69" spans="14:36" x14ac:dyDescent="0.2">
      <c r="N69" s="107"/>
      <c r="O69" s="107"/>
      <c r="AF69" s="136" t="e">
        <f>_xll.qlCalendarAdvance(Calendar,AF68,"1d","mf",,Trigger)</f>
        <v>#VALUE!</v>
      </c>
      <c r="AG69" s="122" t="e">
        <f>_xll.qlDayCounterYearFraction(DayCounter,SettlementDate,AF69,,,Trigger)</f>
        <v>#NUM!</v>
      </c>
      <c r="AH69" s="134" t="e">
        <f t="shared" ca="1" si="14"/>
        <v>#NUM!</v>
      </c>
      <c r="AI69" s="134" t="e">
        <f t="shared" ca="1" si="15"/>
        <v>#NUM!</v>
      </c>
      <c r="AJ69" s="134" t="e">
        <f t="shared" ca="1" si="16"/>
        <v>#NUM!</v>
      </c>
    </row>
    <row r="70" spans="14:36" x14ac:dyDescent="0.2">
      <c r="N70" s="107"/>
      <c r="O70" s="107"/>
      <c r="AF70" s="136" t="e">
        <f>_xll.qlCalendarAdvance(Calendar,AF69,"1d","mf",,Trigger)</f>
        <v>#VALUE!</v>
      </c>
      <c r="AG70" s="122" t="e">
        <f>_xll.qlDayCounterYearFraction(DayCounter,SettlementDate,AF70,,,Trigger)</f>
        <v>#NUM!</v>
      </c>
      <c r="AH70" s="134" t="e">
        <f t="shared" ca="1" si="14"/>
        <v>#NUM!</v>
      </c>
      <c r="AI70" s="134" t="e">
        <f t="shared" ca="1" si="15"/>
        <v>#NUM!</v>
      </c>
      <c r="AJ70" s="134" t="e">
        <f t="shared" ca="1" si="16"/>
        <v>#NUM!</v>
      </c>
    </row>
    <row r="71" spans="14:36" x14ac:dyDescent="0.2">
      <c r="N71" s="107"/>
      <c r="O71" s="107"/>
      <c r="AF71" s="136" t="e">
        <f>_xll.qlCalendarAdvance(Calendar,AF70,"1d","mf",,Trigger)</f>
        <v>#VALUE!</v>
      </c>
      <c r="AG71" s="122" t="e">
        <f>_xll.qlDayCounterYearFraction(DayCounter,SettlementDate,AF71,,,Trigger)</f>
        <v>#NUM!</v>
      </c>
      <c r="AH71" s="134" t="e">
        <f t="shared" ca="1" si="14"/>
        <v>#NUM!</v>
      </c>
      <c r="AI71" s="134" t="e">
        <f t="shared" ca="1" si="15"/>
        <v>#NUM!</v>
      </c>
      <c r="AJ71" s="134" t="e">
        <f t="shared" ca="1" si="16"/>
        <v>#NUM!</v>
      </c>
    </row>
    <row r="72" spans="14:36" x14ac:dyDescent="0.2">
      <c r="N72" s="107"/>
      <c r="O72" s="107"/>
      <c r="AF72" s="136" t="e">
        <f>_xll.qlCalendarAdvance(Calendar,AF71,"1d","mf",,Trigger)</f>
        <v>#VALUE!</v>
      </c>
      <c r="AG72" s="122" t="e">
        <f>_xll.qlDayCounterYearFraction(DayCounter,SettlementDate,AF72,,,Trigger)</f>
        <v>#NUM!</v>
      </c>
      <c r="AH72" s="134" t="e">
        <f t="shared" ca="1" si="14"/>
        <v>#NUM!</v>
      </c>
      <c r="AI72" s="134" t="e">
        <f t="shared" ca="1" si="15"/>
        <v>#NUM!</v>
      </c>
      <c r="AJ72" s="134" t="e">
        <f t="shared" ca="1" si="16"/>
        <v>#NUM!</v>
      </c>
    </row>
    <row r="73" spans="14:36" x14ac:dyDescent="0.2">
      <c r="N73" s="107"/>
      <c r="O73" s="107"/>
      <c r="AF73" s="136" t="e">
        <f>_xll.qlCalendarAdvance(Calendar,AF72,"1d","mf",,Trigger)</f>
        <v>#VALUE!</v>
      </c>
      <c r="AG73" s="122" t="e">
        <f>_xll.qlDayCounterYearFraction(DayCounter,SettlementDate,AF73,,,Trigger)</f>
        <v>#NUM!</v>
      </c>
      <c r="AH73" s="134" t="e">
        <f t="shared" ca="1" si="14"/>
        <v>#NUM!</v>
      </c>
      <c r="AI73" s="134" t="e">
        <f t="shared" ca="1" si="15"/>
        <v>#NUM!</v>
      </c>
      <c r="AJ73" s="134" t="e">
        <f t="shared" ca="1" si="16"/>
        <v>#NUM!</v>
      </c>
    </row>
    <row r="74" spans="14:36" x14ac:dyDescent="0.2">
      <c r="N74" s="107"/>
      <c r="O74" s="107"/>
      <c r="AF74" s="136" t="e">
        <f>_xll.qlCalendarAdvance(Calendar,AF73,"1d","mf",,Trigger)</f>
        <v>#VALUE!</v>
      </c>
      <c r="AG74" s="122" t="e">
        <f>_xll.qlDayCounterYearFraction(DayCounter,SettlementDate,AF74,,,Trigger)</f>
        <v>#NUM!</v>
      </c>
      <c r="AH74" s="134" t="e">
        <f t="shared" ca="1" si="14"/>
        <v>#NUM!</v>
      </c>
      <c r="AI74" s="134" t="e">
        <f t="shared" ca="1" si="15"/>
        <v>#NUM!</v>
      </c>
      <c r="AJ74" s="134" t="e">
        <f t="shared" ca="1" si="16"/>
        <v>#NUM!</v>
      </c>
    </row>
    <row r="75" spans="14:36" x14ac:dyDescent="0.2">
      <c r="N75" s="107"/>
      <c r="O75" s="107"/>
      <c r="AF75" s="136" t="e">
        <f>_xll.qlCalendarAdvance(Calendar,AF74,"1d","mf",,Trigger)</f>
        <v>#VALUE!</v>
      </c>
      <c r="AG75" s="122" t="e">
        <f>_xll.qlDayCounterYearFraction(DayCounter,SettlementDate,AF75,,,Trigger)</f>
        <v>#NUM!</v>
      </c>
      <c r="AH75" s="134" t="e">
        <f t="shared" ca="1" si="14"/>
        <v>#NUM!</v>
      </c>
      <c r="AI75" s="134" t="e">
        <f t="shared" ca="1" si="15"/>
        <v>#NUM!</v>
      </c>
      <c r="AJ75" s="134" t="e">
        <f t="shared" ca="1" si="16"/>
        <v>#NUM!</v>
      </c>
    </row>
    <row r="76" spans="14:36" x14ac:dyDescent="0.2">
      <c r="N76" s="107"/>
      <c r="O76" s="107"/>
      <c r="AF76" s="136" t="e">
        <f>_xll.qlCalendarAdvance(Calendar,AF75,"1d","mf",,Trigger)</f>
        <v>#VALUE!</v>
      </c>
      <c r="AG76" s="122" t="e">
        <f>_xll.qlDayCounterYearFraction(DayCounter,SettlementDate,AF76,,,Trigger)</f>
        <v>#NUM!</v>
      </c>
      <c r="AH76" s="134" t="e">
        <f t="shared" ca="1" si="14"/>
        <v>#NUM!</v>
      </c>
      <c r="AI76" s="134" t="e">
        <f t="shared" ca="1" si="15"/>
        <v>#NUM!</v>
      </c>
      <c r="AJ76" s="134" t="e">
        <f t="shared" ca="1" si="16"/>
        <v>#NUM!</v>
      </c>
    </row>
    <row r="77" spans="14:36" x14ac:dyDescent="0.2">
      <c r="N77" s="107"/>
      <c r="O77" s="107"/>
      <c r="AF77" s="136" t="e">
        <f>_xll.qlCalendarAdvance(Calendar,AF76,"1d","mf",,Trigger)</f>
        <v>#VALUE!</v>
      </c>
      <c r="AG77" s="122" t="e">
        <f>_xll.qlDayCounterYearFraction(DayCounter,SettlementDate,AF77,,,Trigger)</f>
        <v>#NUM!</v>
      </c>
      <c r="AH77" s="134" t="e">
        <f t="shared" ca="1" si="14"/>
        <v>#NUM!</v>
      </c>
      <c r="AI77" s="134" t="e">
        <f t="shared" ca="1" si="15"/>
        <v>#NUM!</v>
      </c>
      <c r="AJ77" s="134" t="e">
        <f t="shared" ca="1" si="16"/>
        <v>#NUM!</v>
      </c>
    </row>
    <row r="78" spans="14:36" x14ac:dyDescent="0.2">
      <c r="N78" s="107"/>
      <c r="O78" s="107"/>
      <c r="AF78" s="136" t="e">
        <f>_xll.qlCalendarAdvance(Calendar,AF77,"1d","mf",,Trigger)</f>
        <v>#VALUE!</v>
      </c>
      <c r="AG78" s="122" t="e">
        <f>_xll.qlDayCounterYearFraction(DayCounter,SettlementDate,AF78,,,Trigger)</f>
        <v>#NUM!</v>
      </c>
      <c r="AH78" s="134" t="e">
        <f t="shared" ca="1" si="14"/>
        <v>#NUM!</v>
      </c>
      <c r="AI78" s="134" t="e">
        <f t="shared" ca="1" si="15"/>
        <v>#NUM!</v>
      </c>
      <c r="AJ78" s="134" t="e">
        <f t="shared" ca="1" si="16"/>
        <v>#NUM!</v>
      </c>
    </row>
    <row r="79" spans="14:36" x14ac:dyDescent="0.2">
      <c r="N79" s="107"/>
      <c r="O79" s="107"/>
      <c r="AF79" s="136" t="e">
        <f>_xll.qlCalendarAdvance(Calendar,AF78,"1d","mf",,Trigger)</f>
        <v>#VALUE!</v>
      </c>
      <c r="AG79" s="122" t="e">
        <f>_xll.qlDayCounterYearFraction(DayCounter,SettlementDate,AF79,,,Trigger)</f>
        <v>#NUM!</v>
      </c>
      <c r="AH79" s="134" t="e">
        <f t="shared" ca="1" si="14"/>
        <v>#NUM!</v>
      </c>
      <c r="AI79" s="134" t="e">
        <f t="shared" ca="1" si="15"/>
        <v>#NUM!</v>
      </c>
      <c r="AJ79" s="134" t="e">
        <f t="shared" ca="1" si="16"/>
        <v>#NUM!</v>
      </c>
    </row>
    <row r="80" spans="14:36" x14ac:dyDescent="0.2">
      <c r="N80" s="107"/>
      <c r="O80" s="107"/>
      <c r="AF80" s="136" t="e">
        <f>_xll.qlCalendarAdvance(Calendar,AF79,"1d","mf",,Trigger)</f>
        <v>#VALUE!</v>
      </c>
      <c r="AG80" s="122" t="e">
        <f>_xll.qlDayCounterYearFraction(DayCounter,SettlementDate,AF80,,,Trigger)</f>
        <v>#NUM!</v>
      </c>
      <c r="AH80" s="134" t="e">
        <f t="shared" ca="1" si="14"/>
        <v>#NUM!</v>
      </c>
      <c r="AI80" s="134" t="e">
        <f t="shared" ca="1" si="15"/>
        <v>#NUM!</v>
      </c>
      <c r="AJ80" s="134" t="e">
        <f t="shared" ca="1" si="16"/>
        <v>#NUM!</v>
      </c>
    </row>
    <row r="81" spans="14:36" x14ac:dyDescent="0.2">
      <c r="N81" s="107"/>
      <c r="O81" s="107"/>
      <c r="AF81" s="136" t="e">
        <f>_xll.qlCalendarAdvance(Calendar,AF80,"1d","mf",,Trigger)</f>
        <v>#VALUE!</v>
      </c>
      <c r="AG81" s="122" t="e">
        <f>_xll.qlDayCounterYearFraction(DayCounter,SettlementDate,AF81,,,Trigger)</f>
        <v>#NUM!</v>
      </c>
      <c r="AH81" s="134" t="e">
        <f t="shared" ca="1" si="14"/>
        <v>#NUM!</v>
      </c>
      <c r="AI81" s="134" t="e">
        <f t="shared" ca="1" si="15"/>
        <v>#NUM!</v>
      </c>
      <c r="AJ81" s="134" t="e">
        <f t="shared" ca="1" si="16"/>
        <v>#NUM!</v>
      </c>
    </row>
    <row r="82" spans="14:36" x14ac:dyDescent="0.2">
      <c r="N82" s="107"/>
      <c r="O82" s="107"/>
      <c r="AF82" s="136" t="e">
        <f>_xll.qlCalendarAdvance(Calendar,AF81,"1d","mf",,Trigger)</f>
        <v>#VALUE!</v>
      </c>
      <c r="AG82" s="122" t="e">
        <f>_xll.qlDayCounterYearFraction(DayCounter,SettlementDate,AF82,,,Trigger)</f>
        <v>#NUM!</v>
      </c>
      <c r="AH82" s="134" t="e">
        <f t="shared" ca="1" si="14"/>
        <v>#NUM!</v>
      </c>
      <c r="AI82" s="134" t="e">
        <f t="shared" ca="1" si="15"/>
        <v>#NUM!</v>
      </c>
      <c r="AJ82" s="134" t="e">
        <f t="shared" ca="1" si="16"/>
        <v>#NUM!</v>
      </c>
    </row>
    <row r="83" spans="14:36" x14ac:dyDescent="0.2">
      <c r="N83" s="107"/>
      <c r="O83" s="107"/>
      <c r="AF83" s="136" t="e">
        <f>_xll.qlCalendarAdvance(Calendar,AF82,"1d","mf",,Trigger)</f>
        <v>#VALUE!</v>
      </c>
      <c r="AG83" s="122" t="e">
        <f>_xll.qlDayCounterYearFraction(DayCounter,SettlementDate,AF83,,,Trigger)</f>
        <v>#NUM!</v>
      </c>
      <c r="AH83" s="134" t="e">
        <f t="shared" ca="1" si="14"/>
        <v>#NUM!</v>
      </c>
      <c r="AI83" s="134" t="e">
        <f t="shared" ca="1" si="15"/>
        <v>#NUM!</v>
      </c>
      <c r="AJ83" s="134" t="e">
        <f t="shared" ca="1" si="16"/>
        <v>#NUM!</v>
      </c>
    </row>
    <row r="84" spans="14:36" x14ac:dyDescent="0.2">
      <c r="N84" s="107"/>
      <c r="O84" s="107"/>
      <c r="AF84" s="136" t="e">
        <f>_xll.qlCalendarAdvance(Calendar,AF83,"1d","mf",,Trigger)</f>
        <v>#VALUE!</v>
      </c>
      <c r="AG84" s="122" t="e">
        <f>_xll.qlDayCounterYearFraction(DayCounter,SettlementDate,AF84,,,Trigger)</f>
        <v>#NUM!</v>
      </c>
      <c r="AH84" s="134" t="e">
        <f t="shared" ca="1" si="14"/>
        <v>#NUM!</v>
      </c>
      <c r="AI84" s="134" t="e">
        <f t="shared" ca="1" si="15"/>
        <v>#NUM!</v>
      </c>
      <c r="AJ84" s="134" t="e">
        <f t="shared" ca="1" si="16"/>
        <v>#NUM!</v>
      </c>
    </row>
    <row r="85" spans="14:36" x14ac:dyDescent="0.2">
      <c r="N85" s="107"/>
      <c r="O85" s="107"/>
      <c r="AF85" s="136" t="e">
        <f>_xll.qlCalendarAdvance(Calendar,AF84,"1d","mf",,Trigger)</f>
        <v>#VALUE!</v>
      </c>
      <c r="AG85" s="122" t="e">
        <f>_xll.qlDayCounterYearFraction(DayCounter,SettlementDate,AF85,,,Trigger)</f>
        <v>#NUM!</v>
      </c>
      <c r="AH85" s="134" t="e">
        <f t="shared" ca="1" si="14"/>
        <v>#NUM!</v>
      </c>
      <c r="AI85" s="134" t="e">
        <f t="shared" ca="1" si="15"/>
        <v>#NUM!</v>
      </c>
      <c r="AJ85" s="134" t="e">
        <f t="shared" ca="1" si="16"/>
        <v>#NUM!</v>
      </c>
    </row>
    <row r="86" spans="14:36" x14ac:dyDescent="0.2">
      <c r="N86" s="107"/>
      <c r="O86" s="107"/>
      <c r="AF86" s="136" t="e">
        <f>_xll.qlCalendarAdvance(Calendar,AF85,"1d","mf",,Trigger)</f>
        <v>#VALUE!</v>
      </c>
      <c r="AG86" s="122" t="e">
        <f>_xll.qlDayCounterYearFraction(DayCounter,SettlementDate,AF86,,,Trigger)</f>
        <v>#NUM!</v>
      </c>
      <c r="AH86" s="134" t="e">
        <f t="shared" ca="1" si="14"/>
        <v>#NUM!</v>
      </c>
      <c r="AI86" s="134" t="e">
        <f t="shared" ca="1" si="15"/>
        <v>#NUM!</v>
      </c>
      <c r="AJ86" s="134" t="e">
        <f t="shared" ca="1" si="16"/>
        <v>#NUM!</v>
      </c>
    </row>
    <row r="87" spans="14:36" x14ac:dyDescent="0.2">
      <c r="N87" s="107"/>
      <c r="O87" s="107"/>
      <c r="AF87" s="136" t="e">
        <f>_xll.qlCalendarAdvance(Calendar,AF86,"1d","mf",,Trigger)</f>
        <v>#VALUE!</v>
      </c>
      <c r="AG87" s="122" t="e">
        <f>_xll.qlDayCounterYearFraction(DayCounter,SettlementDate,AF87,,,Trigger)</f>
        <v>#NUM!</v>
      </c>
      <c r="AH87" s="134" t="e">
        <f t="shared" ca="1" si="14"/>
        <v>#NUM!</v>
      </c>
      <c r="AI87" s="134" t="e">
        <f t="shared" ca="1" si="15"/>
        <v>#NUM!</v>
      </c>
      <c r="AJ87" s="134" t="e">
        <f t="shared" ca="1" si="16"/>
        <v>#NUM!</v>
      </c>
    </row>
    <row r="88" spans="14:36" x14ac:dyDescent="0.2">
      <c r="N88" s="107"/>
      <c r="O88" s="107"/>
      <c r="AF88" s="136" t="e">
        <f>_xll.qlCalendarAdvance(Calendar,AF87,"1d","mf",,Trigger)</f>
        <v>#VALUE!</v>
      </c>
      <c r="AG88" s="122" t="e">
        <f>_xll.qlDayCounterYearFraction(DayCounter,SettlementDate,AF88,,,Trigger)</f>
        <v>#NUM!</v>
      </c>
      <c r="AH88" s="134" t="e">
        <f t="shared" ca="1" si="14"/>
        <v>#NUM!</v>
      </c>
      <c r="AI88" s="134" t="e">
        <f t="shared" ca="1" si="15"/>
        <v>#NUM!</v>
      </c>
      <c r="AJ88" s="134" t="e">
        <f t="shared" ca="1" si="16"/>
        <v>#NUM!</v>
      </c>
    </row>
    <row r="89" spans="14:36" x14ac:dyDescent="0.2">
      <c r="N89" s="107"/>
      <c r="O89" s="107"/>
      <c r="AF89" s="136" t="e">
        <f>_xll.qlCalendarAdvance(Calendar,AF88,"1d","mf",,Trigger)</f>
        <v>#VALUE!</v>
      </c>
      <c r="AG89" s="122" t="e">
        <f>_xll.qlDayCounterYearFraction(DayCounter,SettlementDate,AF89,,,Trigger)</f>
        <v>#NUM!</v>
      </c>
      <c r="AH89" s="134" t="e">
        <f t="shared" ca="1" si="14"/>
        <v>#NUM!</v>
      </c>
      <c r="AI89" s="134" t="e">
        <f t="shared" ca="1" si="15"/>
        <v>#NUM!</v>
      </c>
      <c r="AJ89" s="134" t="e">
        <f t="shared" ca="1" si="16"/>
        <v>#NUM!</v>
      </c>
    </row>
    <row r="90" spans="14:36" x14ac:dyDescent="0.2">
      <c r="N90" s="107"/>
      <c r="O90" s="107"/>
      <c r="AF90" s="136" t="e">
        <f>_xll.qlCalendarAdvance(Calendar,AF89,"1d","mf",,Trigger)</f>
        <v>#VALUE!</v>
      </c>
      <c r="AG90" s="122" t="e">
        <f>_xll.qlDayCounterYearFraction(DayCounter,SettlementDate,AF90,,,Trigger)</f>
        <v>#NUM!</v>
      </c>
      <c r="AH90" s="134" t="e">
        <f t="shared" ca="1" si="14"/>
        <v>#NUM!</v>
      </c>
      <c r="AI90" s="134" t="e">
        <f t="shared" ca="1" si="15"/>
        <v>#NUM!</v>
      </c>
      <c r="AJ90" s="134" t="e">
        <f t="shared" ca="1" si="16"/>
        <v>#NUM!</v>
      </c>
    </row>
    <row r="91" spans="14:36" x14ac:dyDescent="0.2">
      <c r="N91" s="107"/>
      <c r="O91" s="107"/>
      <c r="AF91" s="136" t="e">
        <f>_xll.qlCalendarAdvance(Calendar,AF90,"1d","mf",,Trigger)</f>
        <v>#VALUE!</v>
      </c>
      <c r="AG91" s="122" t="e">
        <f>_xll.qlDayCounterYearFraction(DayCounter,SettlementDate,AF91,,,Trigger)</f>
        <v>#NUM!</v>
      </c>
      <c r="AH91" s="134" t="e">
        <f t="shared" ca="1" si="14"/>
        <v>#NUM!</v>
      </c>
      <c r="AI91" s="134" t="e">
        <f t="shared" ca="1" si="15"/>
        <v>#NUM!</v>
      </c>
      <c r="AJ91" s="134" t="e">
        <f t="shared" ca="1" si="16"/>
        <v>#NUM!</v>
      </c>
    </row>
    <row r="92" spans="14:36" x14ac:dyDescent="0.2">
      <c r="N92" s="107"/>
      <c r="O92" s="107"/>
      <c r="AF92" s="136" t="e">
        <f>_xll.qlCalendarAdvance(Calendar,AF91,"1d","mf",,Trigger)</f>
        <v>#VALUE!</v>
      </c>
      <c r="AG92" s="122" t="e">
        <f>_xll.qlDayCounterYearFraction(DayCounter,SettlementDate,AF92,,,Trigger)</f>
        <v>#NUM!</v>
      </c>
      <c r="AH92" s="134" t="e">
        <f t="shared" ca="1" si="14"/>
        <v>#NUM!</v>
      </c>
      <c r="AI92" s="134" t="e">
        <f t="shared" ca="1" si="15"/>
        <v>#NUM!</v>
      </c>
      <c r="AJ92" s="134" t="e">
        <f t="shared" ca="1" si="16"/>
        <v>#NUM!</v>
      </c>
    </row>
    <row r="93" spans="14:36" x14ac:dyDescent="0.2">
      <c r="N93" s="107"/>
      <c r="O93" s="107"/>
      <c r="AF93" s="136" t="e">
        <f>_xll.qlCalendarAdvance(Calendar,AF92,"1d","mf",,Trigger)</f>
        <v>#VALUE!</v>
      </c>
      <c r="AG93" s="122" t="e">
        <f>_xll.qlDayCounterYearFraction(DayCounter,SettlementDate,AF93,,,Trigger)</f>
        <v>#NUM!</v>
      </c>
      <c r="AH93" s="134" t="e">
        <f t="shared" ca="1" si="14"/>
        <v>#NUM!</v>
      </c>
      <c r="AI93" s="134" t="e">
        <f t="shared" ca="1" si="15"/>
        <v>#NUM!</v>
      </c>
      <c r="AJ93" s="134" t="e">
        <f t="shared" ca="1" si="16"/>
        <v>#NUM!</v>
      </c>
    </row>
    <row r="94" spans="14:36" x14ac:dyDescent="0.2">
      <c r="N94" s="107"/>
      <c r="O94" s="107"/>
      <c r="AF94" s="136" t="e">
        <f>_xll.qlCalendarAdvance(Calendar,AF93,"1d","mf",,Trigger)</f>
        <v>#VALUE!</v>
      </c>
      <c r="AG94" s="122" t="e">
        <f>_xll.qlDayCounterYearFraction(DayCounter,SettlementDate,AF94,,,Trigger)</f>
        <v>#NUM!</v>
      </c>
      <c r="AH94" s="134" t="e">
        <f t="shared" ca="1" si="14"/>
        <v>#NUM!</v>
      </c>
      <c r="AI94" s="134" t="e">
        <f t="shared" ca="1" si="15"/>
        <v>#NUM!</v>
      </c>
      <c r="AJ94" s="134" t="e">
        <f t="shared" ca="1" si="16"/>
        <v>#NUM!</v>
      </c>
    </row>
    <row r="95" spans="14:36" x14ac:dyDescent="0.2">
      <c r="N95" s="107"/>
      <c r="O95" s="107"/>
      <c r="AF95" s="136" t="e">
        <f>_xll.qlCalendarAdvance(Calendar,AF94,"1d","mf",,Trigger)</f>
        <v>#VALUE!</v>
      </c>
      <c r="AG95" s="122" t="e">
        <f>_xll.qlDayCounterYearFraction(DayCounter,SettlementDate,AF95,,,Trigger)</f>
        <v>#NUM!</v>
      </c>
      <c r="AH95" s="134" t="e">
        <f t="shared" ca="1" si="14"/>
        <v>#NUM!</v>
      </c>
      <c r="AI95" s="134" t="e">
        <f t="shared" ca="1" si="15"/>
        <v>#NUM!</v>
      </c>
      <c r="AJ95" s="134" t="e">
        <f t="shared" ca="1" si="16"/>
        <v>#NUM!</v>
      </c>
    </row>
    <row r="96" spans="14:36" x14ac:dyDescent="0.2">
      <c r="N96" s="107"/>
      <c r="O96" s="107"/>
      <c r="AF96" s="136" t="e">
        <f>_xll.qlCalendarAdvance(Calendar,AF95,"1d","mf",,Trigger)</f>
        <v>#VALUE!</v>
      </c>
      <c r="AG96" s="122" t="e">
        <f>_xll.qlDayCounterYearFraction(DayCounter,SettlementDate,AF96,,,Trigger)</f>
        <v>#NUM!</v>
      </c>
      <c r="AH96" s="134" t="e">
        <f t="shared" ca="1" si="14"/>
        <v>#NUM!</v>
      </c>
      <c r="AI96" s="134" t="e">
        <f t="shared" ca="1" si="15"/>
        <v>#NUM!</v>
      </c>
      <c r="AJ96" s="134" t="e">
        <f t="shared" ca="1" si="16"/>
        <v>#NUM!</v>
      </c>
    </row>
    <row r="97" spans="14:36" x14ac:dyDescent="0.2">
      <c r="N97" s="107"/>
      <c r="O97" s="107"/>
      <c r="AF97" s="136" t="e">
        <f>_xll.qlCalendarAdvance(Calendar,AF96,"1d","mf",,Trigger)</f>
        <v>#VALUE!</v>
      </c>
      <c r="AG97" s="122" t="e">
        <f>_xll.qlDayCounterYearFraction(DayCounter,SettlementDate,AF97,,,Trigger)</f>
        <v>#NUM!</v>
      </c>
      <c r="AH97" s="134" t="e">
        <f t="shared" ca="1" si="14"/>
        <v>#NUM!</v>
      </c>
      <c r="AI97" s="134" t="e">
        <f t="shared" ca="1" si="15"/>
        <v>#NUM!</v>
      </c>
      <c r="AJ97" s="134" t="e">
        <f t="shared" ca="1" si="16"/>
        <v>#NUM!</v>
      </c>
    </row>
    <row r="98" spans="14:36" x14ac:dyDescent="0.2">
      <c r="N98" s="107"/>
      <c r="O98" s="107"/>
      <c r="AF98" s="136" t="e">
        <f>_xll.qlCalendarAdvance(Calendar,AF97,"1d","mf",,Trigger)</f>
        <v>#VALUE!</v>
      </c>
      <c r="AG98" s="122" t="e">
        <f>_xll.qlDayCounterYearFraction(DayCounter,SettlementDate,AF98,,,Trigger)</f>
        <v>#NUM!</v>
      </c>
      <c r="AH98" s="134" t="e">
        <f t="shared" ca="1" si="14"/>
        <v>#NUM!</v>
      </c>
      <c r="AI98" s="134" t="e">
        <f t="shared" ca="1" si="15"/>
        <v>#NUM!</v>
      </c>
      <c r="AJ98" s="134" t="e">
        <f t="shared" ca="1" si="16"/>
        <v>#NUM!</v>
      </c>
    </row>
    <row r="99" spans="14:36" x14ac:dyDescent="0.2">
      <c r="N99" s="107"/>
      <c r="O99" s="107"/>
      <c r="AF99" s="136" t="e">
        <f>_xll.qlCalendarAdvance(Calendar,AF98,"1d","mf",,Trigger)</f>
        <v>#VALUE!</v>
      </c>
      <c r="AG99" s="122" t="e">
        <f>_xll.qlDayCounterYearFraction(DayCounter,SettlementDate,AF99,,,Trigger)</f>
        <v>#NUM!</v>
      </c>
      <c r="AH99" s="134" t="e">
        <f t="shared" ref="AH99:AH132" ca="1" si="17">$W$13</f>
        <v>#NUM!</v>
      </c>
      <c r="AI99" s="134" t="e">
        <f t="shared" ref="AI99:AI132" ca="1" si="18">$W$10+$W$9*AG99</f>
        <v>#NUM!</v>
      </c>
      <c r="AJ99" s="134" t="e">
        <f t="shared" ref="AJ99:AJ132" ca="1" si="19">($W$5+$W$4*AG99+$W$3*AG99^2)</f>
        <v>#NUM!</v>
      </c>
    </row>
    <row r="100" spans="14:36" x14ac:dyDescent="0.2">
      <c r="N100" s="107"/>
      <c r="O100" s="107"/>
      <c r="AF100" s="136" t="e">
        <f>_xll.qlCalendarAdvance(Calendar,AF99,"1d","mf",,Trigger)</f>
        <v>#VALUE!</v>
      </c>
      <c r="AG100" s="122" t="e">
        <f>_xll.qlDayCounterYearFraction(DayCounter,SettlementDate,AF100,,,Trigger)</f>
        <v>#NUM!</v>
      </c>
      <c r="AH100" s="134" t="e">
        <f t="shared" ca="1" si="17"/>
        <v>#NUM!</v>
      </c>
      <c r="AI100" s="134" t="e">
        <f t="shared" ca="1" si="18"/>
        <v>#NUM!</v>
      </c>
      <c r="AJ100" s="134" t="e">
        <f t="shared" ca="1" si="19"/>
        <v>#NUM!</v>
      </c>
    </row>
    <row r="101" spans="14:36" x14ac:dyDescent="0.2">
      <c r="N101" s="107"/>
      <c r="O101" s="107"/>
      <c r="AF101" s="136" t="e">
        <f>_xll.qlCalendarAdvance(Calendar,AF100,"1d","mf",,Trigger)</f>
        <v>#VALUE!</v>
      </c>
      <c r="AG101" s="122" t="e">
        <f>_xll.qlDayCounterYearFraction(DayCounter,SettlementDate,AF101,,,Trigger)</f>
        <v>#NUM!</v>
      </c>
      <c r="AH101" s="134" t="e">
        <f t="shared" ca="1" si="17"/>
        <v>#NUM!</v>
      </c>
      <c r="AI101" s="134" t="e">
        <f t="shared" ca="1" si="18"/>
        <v>#NUM!</v>
      </c>
      <c r="AJ101" s="134" t="e">
        <f t="shared" ca="1" si="19"/>
        <v>#NUM!</v>
      </c>
    </row>
    <row r="102" spans="14:36" x14ac:dyDescent="0.2">
      <c r="N102" s="107"/>
      <c r="O102" s="107"/>
      <c r="AF102" s="136" t="e">
        <f>_xll.qlCalendarAdvance(Calendar,AF101,"1d","mf",,Trigger)</f>
        <v>#VALUE!</v>
      </c>
      <c r="AG102" s="122" t="e">
        <f>_xll.qlDayCounterYearFraction(DayCounter,SettlementDate,AF102,,,Trigger)</f>
        <v>#NUM!</v>
      </c>
      <c r="AH102" s="134" t="e">
        <f t="shared" ca="1" si="17"/>
        <v>#NUM!</v>
      </c>
      <c r="AI102" s="134" t="e">
        <f t="shared" ca="1" si="18"/>
        <v>#NUM!</v>
      </c>
      <c r="AJ102" s="134" t="e">
        <f t="shared" ca="1" si="19"/>
        <v>#NUM!</v>
      </c>
    </row>
    <row r="103" spans="14:36" x14ac:dyDescent="0.2">
      <c r="N103" s="107"/>
      <c r="O103" s="107"/>
      <c r="AF103" s="136" t="e">
        <f>_xll.qlCalendarAdvance(Calendar,AF102,"1d","mf",,Trigger)</f>
        <v>#VALUE!</v>
      </c>
      <c r="AG103" s="122" t="e">
        <f>_xll.qlDayCounterYearFraction(DayCounter,SettlementDate,AF103,,,Trigger)</f>
        <v>#NUM!</v>
      </c>
      <c r="AH103" s="134" t="e">
        <f t="shared" ca="1" si="17"/>
        <v>#NUM!</v>
      </c>
      <c r="AI103" s="134" t="e">
        <f t="shared" ca="1" si="18"/>
        <v>#NUM!</v>
      </c>
      <c r="AJ103" s="134" t="e">
        <f t="shared" ca="1" si="19"/>
        <v>#NUM!</v>
      </c>
    </row>
    <row r="104" spans="14:36" x14ac:dyDescent="0.2">
      <c r="N104" s="107"/>
      <c r="O104" s="107"/>
      <c r="AF104" s="136" t="e">
        <f>_xll.qlCalendarAdvance(Calendar,AF103,"1d","mf",,Trigger)</f>
        <v>#VALUE!</v>
      </c>
      <c r="AG104" s="122" t="e">
        <f>_xll.qlDayCounterYearFraction(DayCounter,SettlementDate,AF104,,,Trigger)</f>
        <v>#NUM!</v>
      </c>
      <c r="AH104" s="134" t="e">
        <f t="shared" ca="1" si="17"/>
        <v>#NUM!</v>
      </c>
      <c r="AI104" s="134" t="e">
        <f t="shared" ca="1" si="18"/>
        <v>#NUM!</v>
      </c>
      <c r="AJ104" s="134" t="e">
        <f t="shared" ca="1" si="19"/>
        <v>#NUM!</v>
      </c>
    </row>
    <row r="105" spans="14:36" x14ac:dyDescent="0.2">
      <c r="N105" s="107"/>
      <c r="O105" s="107"/>
      <c r="AF105" s="136" t="e">
        <f>_xll.qlCalendarAdvance(Calendar,AF104,"1d","mf",,Trigger)</f>
        <v>#VALUE!</v>
      </c>
      <c r="AG105" s="122" t="e">
        <f>_xll.qlDayCounterYearFraction(DayCounter,SettlementDate,AF105,,,Trigger)</f>
        <v>#NUM!</v>
      </c>
      <c r="AH105" s="134" t="e">
        <f t="shared" ca="1" si="17"/>
        <v>#NUM!</v>
      </c>
      <c r="AI105" s="134" t="e">
        <f t="shared" ca="1" si="18"/>
        <v>#NUM!</v>
      </c>
      <c r="AJ105" s="134" t="e">
        <f t="shared" ca="1" si="19"/>
        <v>#NUM!</v>
      </c>
    </row>
    <row r="106" spans="14:36" x14ac:dyDescent="0.2">
      <c r="N106" s="107"/>
      <c r="O106" s="107"/>
      <c r="AF106" s="136" t="e">
        <f>_xll.qlCalendarAdvance(Calendar,AF105,"1d","mf",,Trigger)</f>
        <v>#VALUE!</v>
      </c>
      <c r="AG106" s="122" t="e">
        <f>_xll.qlDayCounterYearFraction(DayCounter,SettlementDate,AF106,,,Trigger)</f>
        <v>#NUM!</v>
      </c>
      <c r="AH106" s="134" t="e">
        <f t="shared" ca="1" si="17"/>
        <v>#NUM!</v>
      </c>
      <c r="AI106" s="134" t="e">
        <f t="shared" ca="1" si="18"/>
        <v>#NUM!</v>
      </c>
      <c r="AJ106" s="134" t="e">
        <f t="shared" ca="1" si="19"/>
        <v>#NUM!</v>
      </c>
    </row>
    <row r="107" spans="14:36" x14ac:dyDescent="0.2">
      <c r="N107" s="107"/>
      <c r="O107" s="107"/>
      <c r="AF107" s="136" t="e">
        <f>_xll.qlCalendarAdvance(Calendar,AF106,"1d","mf",,Trigger)</f>
        <v>#VALUE!</v>
      </c>
      <c r="AG107" s="122" t="e">
        <f>_xll.qlDayCounterYearFraction(DayCounter,SettlementDate,AF107,,,Trigger)</f>
        <v>#NUM!</v>
      </c>
      <c r="AH107" s="134" t="e">
        <f t="shared" ca="1" si="17"/>
        <v>#NUM!</v>
      </c>
      <c r="AI107" s="134" t="e">
        <f t="shared" ca="1" si="18"/>
        <v>#NUM!</v>
      </c>
      <c r="AJ107" s="134" t="e">
        <f t="shared" ca="1" si="19"/>
        <v>#NUM!</v>
      </c>
    </row>
    <row r="108" spans="14:36" x14ac:dyDescent="0.2">
      <c r="N108" s="107"/>
      <c r="O108" s="107"/>
      <c r="AF108" s="136" t="e">
        <f>_xll.qlCalendarAdvance(Calendar,AF107,"1d","mf",,Trigger)</f>
        <v>#VALUE!</v>
      </c>
      <c r="AG108" s="122" t="e">
        <f>_xll.qlDayCounterYearFraction(DayCounter,SettlementDate,AF108,,,Trigger)</f>
        <v>#NUM!</v>
      </c>
      <c r="AH108" s="134" t="e">
        <f t="shared" ca="1" si="17"/>
        <v>#NUM!</v>
      </c>
      <c r="AI108" s="134" t="e">
        <f t="shared" ca="1" si="18"/>
        <v>#NUM!</v>
      </c>
      <c r="AJ108" s="134" t="e">
        <f t="shared" ca="1" si="19"/>
        <v>#NUM!</v>
      </c>
    </row>
    <row r="109" spans="14:36" x14ac:dyDescent="0.2">
      <c r="N109" s="107"/>
      <c r="O109" s="107"/>
      <c r="AF109" s="136" t="e">
        <f>_xll.qlCalendarAdvance(Calendar,AF108,"1d","mf",,Trigger)</f>
        <v>#VALUE!</v>
      </c>
      <c r="AG109" s="122" t="e">
        <f>_xll.qlDayCounterYearFraction(DayCounter,SettlementDate,AF109,,,Trigger)</f>
        <v>#NUM!</v>
      </c>
      <c r="AH109" s="134" t="e">
        <f t="shared" ca="1" si="17"/>
        <v>#NUM!</v>
      </c>
      <c r="AI109" s="134" t="e">
        <f t="shared" ca="1" si="18"/>
        <v>#NUM!</v>
      </c>
      <c r="AJ109" s="134" t="e">
        <f t="shared" ca="1" si="19"/>
        <v>#NUM!</v>
      </c>
    </row>
    <row r="110" spans="14:36" x14ac:dyDescent="0.2">
      <c r="N110" s="107"/>
      <c r="O110" s="107"/>
      <c r="AF110" s="136" t="e">
        <f>_xll.qlCalendarAdvance(Calendar,AF109,"1d","mf",,Trigger)</f>
        <v>#VALUE!</v>
      </c>
      <c r="AG110" s="122" t="e">
        <f>_xll.qlDayCounterYearFraction(DayCounter,SettlementDate,AF110,,,Trigger)</f>
        <v>#NUM!</v>
      </c>
      <c r="AH110" s="134" t="e">
        <f t="shared" ca="1" si="17"/>
        <v>#NUM!</v>
      </c>
      <c r="AI110" s="134" t="e">
        <f t="shared" ca="1" si="18"/>
        <v>#NUM!</v>
      </c>
      <c r="AJ110" s="134" t="e">
        <f t="shared" ca="1" si="19"/>
        <v>#NUM!</v>
      </c>
    </row>
    <row r="111" spans="14:36" x14ac:dyDescent="0.2">
      <c r="N111" s="107"/>
      <c r="O111" s="107"/>
      <c r="AF111" s="136" t="e">
        <f>_xll.qlCalendarAdvance(Calendar,AF110,"1d","mf",,Trigger)</f>
        <v>#VALUE!</v>
      </c>
      <c r="AG111" s="122" t="e">
        <f>_xll.qlDayCounterYearFraction(DayCounter,SettlementDate,AF111,,,Trigger)</f>
        <v>#NUM!</v>
      </c>
      <c r="AH111" s="134" t="e">
        <f t="shared" ca="1" si="17"/>
        <v>#NUM!</v>
      </c>
      <c r="AI111" s="134" t="e">
        <f t="shared" ca="1" si="18"/>
        <v>#NUM!</v>
      </c>
      <c r="AJ111" s="134" t="e">
        <f t="shared" ca="1" si="19"/>
        <v>#NUM!</v>
      </c>
    </row>
    <row r="112" spans="14:36" x14ac:dyDescent="0.2">
      <c r="N112" s="107"/>
      <c r="O112" s="107"/>
      <c r="AF112" s="136" t="e">
        <f>_xll.qlCalendarAdvance(Calendar,AF111,"1d","mf",,Trigger)</f>
        <v>#VALUE!</v>
      </c>
      <c r="AG112" s="122" t="e">
        <f>_xll.qlDayCounterYearFraction(DayCounter,SettlementDate,AF112,,,Trigger)</f>
        <v>#NUM!</v>
      </c>
      <c r="AH112" s="134" t="e">
        <f t="shared" ca="1" si="17"/>
        <v>#NUM!</v>
      </c>
      <c r="AI112" s="134" t="e">
        <f t="shared" ca="1" si="18"/>
        <v>#NUM!</v>
      </c>
      <c r="AJ112" s="134" t="e">
        <f t="shared" ca="1" si="19"/>
        <v>#NUM!</v>
      </c>
    </row>
    <row r="113" spans="14:36" x14ac:dyDescent="0.2">
      <c r="N113" s="108"/>
      <c r="O113" s="107"/>
      <c r="AF113" s="136" t="e">
        <f>_xll.qlCalendarAdvance(Calendar,AF112,"1d","mf",,Trigger)</f>
        <v>#VALUE!</v>
      </c>
      <c r="AG113" s="122" t="e">
        <f>_xll.qlDayCounterYearFraction(DayCounter,SettlementDate,AF113,,,Trigger)</f>
        <v>#NUM!</v>
      </c>
      <c r="AH113" s="134" t="e">
        <f t="shared" ca="1" si="17"/>
        <v>#NUM!</v>
      </c>
      <c r="AI113" s="134" t="e">
        <f t="shared" ca="1" si="18"/>
        <v>#NUM!</v>
      </c>
      <c r="AJ113" s="134" t="e">
        <f t="shared" ca="1" si="19"/>
        <v>#NUM!</v>
      </c>
    </row>
    <row r="114" spans="14:36" x14ac:dyDescent="0.2">
      <c r="N114" s="108"/>
      <c r="O114" s="107"/>
      <c r="AF114" s="136" t="e">
        <f>_xll.qlCalendarAdvance(Calendar,AF113,"1d","mf",,Trigger)</f>
        <v>#VALUE!</v>
      </c>
      <c r="AG114" s="122" t="e">
        <f>_xll.qlDayCounterYearFraction(DayCounter,SettlementDate,AF114,,,Trigger)</f>
        <v>#NUM!</v>
      </c>
      <c r="AH114" s="134" t="e">
        <f t="shared" ca="1" si="17"/>
        <v>#NUM!</v>
      </c>
      <c r="AI114" s="134" t="e">
        <f t="shared" ca="1" si="18"/>
        <v>#NUM!</v>
      </c>
      <c r="AJ114" s="134" t="e">
        <f t="shared" ca="1" si="19"/>
        <v>#NUM!</v>
      </c>
    </row>
    <row r="115" spans="14:36" x14ac:dyDescent="0.2">
      <c r="N115" s="108"/>
      <c r="O115" s="107"/>
      <c r="AF115" s="136" t="e">
        <f>_xll.qlCalendarAdvance(Calendar,AF114,"1d","mf",,Trigger)</f>
        <v>#VALUE!</v>
      </c>
      <c r="AG115" s="122" t="e">
        <f>_xll.qlDayCounterYearFraction(DayCounter,SettlementDate,AF115,,,Trigger)</f>
        <v>#NUM!</v>
      </c>
      <c r="AH115" s="134" t="e">
        <f t="shared" ca="1" si="17"/>
        <v>#NUM!</v>
      </c>
      <c r="AI115" s="134" t="e">
        <f t="shared" ca="1" si="18"/>
        <v>#NUM!</v>
      </c>
      <c r="AJ115" s="134" t="e">
        <f t="shared" ca="1" si="19"/>
        <v>#NUM!</v>
      </c>
    </row>
    <row r="116" spans="14:36" x14ac:dyDescent="0.2">
      <c r="N116" s="108"/>
      <c r="O116" s="107"/>
      <c r="AF116" s="136" t="e">
        <f>_xll.qlCalendarAdvance(Calendar,AF115,"1d","mf",,Trigger)</f>
        <v>#VALUE!</v>
      </c>
      <c r="AG116" s="122" t="e">
        <f>_xll.qlDayCounterYearFraction(DayCounter,SettlementDate,AF116,,,Trigger)</f>
        <v>#NUM!</v>
      </c>
      <c r="AH116" s="134" t="e">
        <f t="shared" ca="1" si="17"/>
        <v>#NUM!</v>
      </c>
      <c r="AI116" s="134" t="e">
        <f t="shared" ca="1" si="18"/>
        <v>#NUM!</v>
      </c>
      <c r="AJ116" s="134" t="e">
        <f t="shared" ca="1" si="19"/>
        <v>#NUM!</v>
      </c>
    </row>
    <row r="117" spans="14:36" x14ac:dyDescent="0.2">
      <c r="N117" s="108"/>
      <c r="O117" s="107"/>
      <c r="AF117" s="136" t="e">
        <f>_xll.qlCalendarAdvance(Calendar,AF116,"1d","mf",,Trigger)</f>
        <v>#VALUE!</v>
      </c>
      <c r="AG117" s="122" t="e">
        <f>_xll.qlDayCounterYearFraction(DayCounter,SettlementDate,AF117,,,Trigger)</f>
        <v>#NUM!</v>
      </c>
      <c r="AH117" s="134" t="e">
        <f t="shared" ca="1" si="17"/>
        <v>#NUM!</v>
      </c>
      <c r="AI117" s="134" t="e">
        <f t="shared" ca="1" si="18"/>
        <v>#NUM!</v>
      </c>
      <c r="AJ117" s="134" t="e">
        <f t="shared" ca="1" si="19"/>
        <v>#NUM!</v>
      </c>
    </row>
    <row r="118" spans="14:36" x14ac:dyDescent="0.2">
      <c r="N118" s="108"/>
      <c r="O118" s="107"/>
      <c r="AF118" s="136" t="e">
        <f>_xll.qlCalendarAdvance(Calendar,AF117,"1d","mf",,Trigger)</f>
        <v>#VALUE!</v>
      </c>
      <c r="AG118" s="122" t="e">
        <f>_xll.qlDayCounterYearFraction(DayCounter,SettlementDate,AF118,,,Trigger)</f>
        <v>#NUM!</v>
      </c>
      <c r="AH118" s="134" t="e">
        <f t="shared" ca="1" si="17"/>
        <v>#NUM!</v>
      </c>
      <c r="AI118" s="134" t="e">
        <f t="shared" ca="1" si="18"/>
        <v>#NUM!</v>
      </c>
      <c r="AJ118" s="134" t="e">
        <f t="shared" ca="1" si="19"/>
        <v>#NUM!</v>
      </c>
    </row>
    <row r="119" spans="14:36" x14ac:dyDescent="0.2">
      <c r="N119" s="108"/>
      <c r="O119" s="108"/>
      <c r="AF119" s="136" t="e">
        <f>_xll.qlCalendarAdvance(Calendar,AF118,"1d","mf",,Trigger)</f>
        <v>#VALUE!</v>
      </c>
      <c r="AG119" s="122" t="e">
        <f>_xll.qlDayCounterYearFraction(DayCounter,SettlementDate,AF119,,,Trigger)</f>
        <v>#NUM!</v>
      </c>
      <c r="AH119" s="134" t="e">
        <f t="shared" ca="1" si="17"/>
        <v>#NUM!</v>
      </c>
      <c r="AI119" s="134" t="e">
        <f t="shared" ca="1" si="18"/>
        <v>#NUM!</v>
      </c>
      <c r="AJ119" s="134" t="e">
        <f t="shared" ca="1" si="19"/>
        <v>#NUM!</v>
      </c>
    </row>
    <row r="120" spans="14:36" x14ac:dyDescent="0.2">
      <c r="N120" s="108"/>
      <c r="O120" s="108"/>
      <c r="AF120" s="136" t="e">
        <f>_xll.qlCalendarAdvance(Calendar,AF119,"1d","mf",,Trigger)</f>
        <v>#VALUE!</v>
      </c>
      <c r="AG120" s="122" t="e">
        <f>_xll.qlDayCounterYearFraction(DayCounter,SettlementDate,AF120,,,Trigger)</f>
        <v>#NUM!</v>
      </c>
      <c r="AH120" s="134" t="e">
        <f t="shared" ca="1" si="17"/>
        <v>#NUM!</v>
      </c>
      <c r="AI120" s="134" t="e">
        <f t="shared" ca="1" si="18"/>
        <v>#NUM!</v>
      </c>
      <c r="AJ120" s="134" t="e">
        <f t="shared" ca="1" si="19"/>
        <v>#NUM!</v>
      </c>
    </row>
    <row r="121" spans="14:36" x14ac:dyDescent="0.2">
      <c r="N121" s="108"/>
      <c r="O121" s="108"/>
      <c r="AF121" s="136" t="e">
        <f>_xll.qlCalendarAdvance(Calendar,AF120,"1d","mf",,Trigger)</f>
        <v>#VALUE!</v>
      </c>
      <c r="AG121" s="122" t="e">
        <f>_xll.qlDayCounterYearFraction(DayCounter,SettlementDate,AF121,,,Trigger)</f>
        <v>#NUM!</v>
      </c>
      <c r="AH121" s="134" t="e">
        <f t="shared" ca="1" si="17"/>
        <v>#NUM!</v>
      </c>
      <c r="AI121" s="134" t="e">
        <f t="shared" ca="1" si="18"/>
        <v>#NUM!</v>
      </c>
      <c r="AJ121" s="134" t="e">
        <f t="shared" ca="1" si="19"/>
        <v>#NUM!</v>
      </c>
    </row>
    <row r="122" spans="14:36" x14ac:dyDescent="0.2">
      <c r="N122" s="108"/>
      <c r="O122" s="108"/>
      <c r="AF122" s="136" t="e">
        <f>_xll.qlCalendarAdvance(Calendar,AF121,"1d","mf",,Trigger)</f>
        <v>#VALUE!</v>
      </c>
      <c r="AG122" s="122" t="e">
        <f>_xll.qlDayCounterYearFraction(DayCounter,SettlementDate,AF122,,,Trigger)</f>
        <v>#NUM!</v>
      </c>
      <c r="AH122" s="134" t="e">
        <f t="shared" ca="1" si="17"/>
        <v>#NUM!</v>
      </c>
      <c r="AI122" s="134" t="e">
        <f t="shared" ca="1" si="18"/>
        <v>#NUM!</v>
      </c>
      <c r="AJ122" s="134" t="e">
        <f t="shared" ca="1" si="19"/>
        <v>#NUM!</v>
      </c>
    </row>
    <row r="123" spans="14:36" x14ac:dyDescent="0.2">
      <c r="N123" s="108"/>
      <c r="O123" s="108"/>
      <c r="AF123" s="136" t="e">
        <f>_xll.qlCalendarAdvance(Calendar,AF122,"1d","mf",,Trigger)</f>
        <v>#VALUE!</v>
      </c>
      <c r="AG123" s="122" t="e">
        <f>_xll.qlDayCounterYearFraction(DayCounter,SettlementDate,AF123,,,Trigger)</f>
        <v>#NUM!</v>
      </c>
      <c r="AH123" s="134" t="e">
        <f t="shared" ca="1" si="17"/>
        <v>#NUM!</v>
      </c>
      <c r="AI123" s="134" t="e">
        <f t="shared" ca="1" si="18"/>
        <v>#NUM!</v>
      </c>
      <c r="AJ123" s="134" t="e">
        <f t="shared" ca="1" si="19"/>
        <v>#NUM!</v>
      </c>
    </row>
    <row r="124" spans="14:36" x14ac:dyDescent="0.2">
      <c r="N124" s="108"/>
      <c r="O124" s="108"/>
      <c r="AF124" s="136" t="e">
        <f>_xll.qlCalendarAdvance(Calendar,AF123,"1d","mf",,Trigger)</f>
        <v>#VALUE!</v>
      </c>
      <c r="AG124" s="122" t="e">
        <f>_xll.qlDayCounterYearFraction(DayCounter,SettlementDate,AF124,,,Trigger)</f>
        <v>#NUM!</v>
      </c>
      <c r="AH124" s="134" t="e">
        <f t="shared" ca="1" si="17"/>
        <v>#NUM!</v>
      </c>
      <c r="AI124" s="134" t="e">
        <f t="shared" ca="1" si="18"/>
        <v>#NUM!</v>
      </c>
      <c r="AJ124" s="134" t="e">
        <f t="shared" ca="1" si="19"/>
        <v>#NUM!</v>
      </c>
    </row>
    <row r="125" spans="14:36" x14ac:dyDescent="0.2">
      <c r="N125" s="108"/>
      <c r="O125" s="108"/>
      <c r="AF125" s="136" t="e">
        <f>_xll.qlCalendarAdvance(Calendar,AF124,"1d","mf",,Trigger)</f>
        <v>#VALUE!</v>
      </c>
      <c r="AG125" s="122" t="e">
        <f>_xll.qlDayCounterYearFraction(DayCounter,SettlementDate,AF125,,,Trigger)</f>
        <v>#NUM!</v>
      </c>
      <c r="AH125" s="134" t="e">
        <f t="shared" ca="1" si="17"/>
        <v>#NUM!</v>
      </c>
      <c r="AI125" s="134" t="e">
        <f t="shared" ca="1" si="18"/>
        <v>#NUM!</v>
      </c>
      <c r="AJ125" s="134" t="e">
        <f t="shared" ca="1" si="19"/>
        <v>#NUM!</v>
      </c>
    </row>
    <row r="126" spans="14:36" x14ac:dyDescent="0.2">
      <c r="N126" s="108"/>
      <c r="O126" s="108"/>
      <c r="AF126" s="136" t="e">
        <f>_xll.qlCalendarAdvance(Calendar,AF125,"1d","mf",,Trigger)</f>
        <v>#VALUE!</v>
      </c>
      <c r="AG126" s="122" t="e">
        <f>_xll.qlDayCounterYearFraction(DayCounter,SettlementDate,AF126,,,Trigger)</f>
        <v>#NUM!</v>
      </c>
      <c r="AH126" s="134" t="e">
        <f t="shared" ca="1" si="17"/>
        <v>#NUM!</v>
      </c>
      <c r="AI126" s="134" t="e">
        <f t="shared" ca="1" si="18"/>
        <v>#NUM!</v>
      </c>
      <c r="AJ126" s="134" t="e">
        <f t="shared" ca="1" si="19"/>
        <v>#NUM!</v>
      </c>
    </row>
    <row r="127" spans="14:36" x14ac:dyDescent="0.2">
      <c r="N127" s="108"/>
      <c r="O127" s="108"/>
      <c r="AF127" s="136" t="e">
        <f>_xll.qlCalendarAdvance(Calendar,AF126,"1d","mf",,Trigger)</f>
        <v>#VALUE!</v>
      </c>
      <c r="AG127" s="122" t="e">
        <f>_xll.qlDayCounterYearFraction(DayCounter,SettlementDate,AF127,,,Trigger)</f>
        <v>#NUM!</v>
      </c>
      <c r="AH127" s="134" t="e">
        <f t="shared" ca="1" si="17"/>
        <v>#NUM!</v>
      </c>
      <c r="AI127" s="134" t="e">
        <f t="shared" ca="1" si="18"/>
        <v>#NUM!</v>
      </c>
      <c r="AJ127" s="134" t="e">
        <f t="shared" ca="1" si="19"/>
        <v>#NUM!</v>
      </c>
    </row>
    <row r="128" spans="14:36" x14ac:dyDescent="0.2">
      <c r="N128" s="108"/>
      <c r="O128" s="108"/>
      <c r="AF128" s="136" t="e">
        <f>_xll.qlCalendarAdvance(Calendar,AF127,"1d","mf",,Trigger)</f>
        <v>#VALUE!</v>
      </c>
      <c r="AG128" s="122" t="e">
        <f>_xll.qlDayCounterYearFraction(DayCounter,SettlementDate,AF128,,,Trigger)</f>
        <v>#NUM!</v>
      </c>
      <c r="AH128" s="134" t="e">
        <f t="shared" ca="1" si="17"/>
        <v>#NUM!</v>
      </c>
      <c r="AI128" s="134" t="e">
        <f t="shared" ca="1" si="18"/>
        <v>#NUM!</v>
      </c>
      <c r="AJ128" s="134" t="e">
        <f t="shared" ca="1" si="19"/>
        <v>#NUM!</v>
      </c>
    </row>
    <row r="129" spans="15:36" x14ac:dyDescent="0.2">
      <c r="O129" s="108"/>
      <c r="AF129" s="136" t="e">
        <f>_xll.qlCalendarAdvance(Calendar,AF128,"1d","mf",,Trigger)</f>
        <v>#VALUE!</v>
      </c>
      <c r="AG129" s="122" t="e">
        <f>_xll.qlDayCounterYearFraction(DayCounter,SettlementDate,AF129,,,Trigger)</f>
        <v>#NUM!</v>
      </c>
      <c r="AH129" s="134" t="e">
        <f t="shared" ca="1" si="17"/>
        <v>#NUM!</v>
      </c>
      <c r="AI129" s="134" t="e">
        <f t="shared" ca="1" si="18"/>
        <v>#NUM!</v>
      </c>
      <c r="AJ129" s="134" t="e">
        <f t="shared" ca="1" si="19"/>
        <v>#NUM!</v>
      </c>
    </row>
    <row r="130" spans="15:36" x14ac:dyDescent="0.2">
      <c r="O130" s="108"/>
      <c r="AF130" s="136" t="e">
        <f>_xll.qlCalendarAdvance(Calendar,AF129,"1d","mf",,Trigger)</f>
        <v>#VALUE!</v>
      </c>
      <c r="AG130" s="122" t="e">
        <f>_xll.qlDayCounterYearFraction(DayCounter,SettlementDate,AF130,,,Trigger)</f>
        <v>#NUM!</v>
      </c>
      <c r="AH130" s="134" t="e">
        <f t="shared" ca="1" si="17"/>
        <v>#NUM!</v>
      </c>
      <c r="AI130" s="134" t="e">
        <f t="shared" ca="1" si="18"/>
        <v>#NUM!</v>
      </c>
      <c r="AJ130" s="134" t="e">
        <f t="shared" ca="1" si="19"/>
        <v>#NUM!</v>
      </c>
    </row>
    <row r="131" spans="15:36" x14ac:dyDescent="0.2">
      <c r="O131" s="108"/>
      <c r="AF131" s="136" t="e">
        <f>_xll.qlCalendarAdvance(Calendar,AF130,"1d","mf",,Trigger)</f>
        <v>#VALUE!</v>
      </c>
      <c r="AG131" s="122" t="e">
        <f>_xll.qlDayCounterYearFraction(DayCounter,SettlementDate,AF131,,,Trigger)</f>
        <v>#NUM!</v>
      </c>
      <c r="AH131" s="134" t="e">
        <f t="shared" ca="1" si="17"/>
        <v>#NUM!</v>
      </c>
      <c r="AI131" s="134" t="e">
        <f t="shared" ca="1" si="18"/>
        <v>#NUM!</v>
      </c>
      <c r="AJ131" s="134" t="e">
        <f t="shared" ca="1" si="19"/>
        <v>#NUM!</v>
      </c>
    </row>
    <row r="132" spans="15:36" x14ac:dyDescent="0.2">
      <c r="O132" s="108"/>
      <c r="AF132" s="140" t="e">
        <f>_xll.qlCalendarAdvance(Calendar,AF131,"1d","mf",,Trigger)</f>
        <v>#VALUE!</v>
      </c>
      <c r="AG132" s="127" t="e">
        <f>_xll.qlDayCounterYearFraction(DayCounter,SettlementDate,AF132,,,Trigger)</f>
        <v>#NUM!</v>
      </c>
      <c r="AH132" s="143" t="e">
        <f t="shared" ca="1" si="17"/>
        <v>#NUM!</v>
      </c>
      <c r="AI132" s="143" t="e">
        <f t="shared" ca="1" si="18"/>
        <v>#NUM!</v>
      </c>
      <c r="AJ132" s="143" t="e">
        <f t="shared" ca="1" si="19"/>
        <v>#NUM!</v>
      </c>
    </row>
    <row r="133" spans="15:36" x14ac:dyDescent="0.2">
      <c r="O133" s="108"/>
    </row>
    <row r="134" spans="15:36" x14ac:dyDescent="0.2">
      <c r="O134" s="108"/>
    </row>
  </sheetData>
  <mergeCells count="5">
    <mergeCell ref="R3:R5"/>
    <mergeCell ref="R9:R10"/>
    <mergeCell ref="X9:X10"/>
    <mergeCell ref="AA2:AC2"/>
    <mergeCell ref="V9:V10"/>
  </mergeCells>
  <dataValidations count="3">
    <dataValidation type="list" allowBlank="1" showInputMessage="1" showErrorMessage="1" sqref="D11">
      <formula1>"linear,MonotonicCubicNaturalSpline, CubicNaturalSpline"</formula1>
    </dataValidation>
    <dataValidation type="list" allowBlank="1" showInputMessage="1" showErrorMessage="1" sqref="D12">
      <formula1>"fixing,Delta(0M;6M)extrap"</formula1>
    </dataValidation>
    <dataValidation type="list" allowBlank="1" showInputMessage="1" showErrorMessage="1" sqref="C27">
      <formula1>"flat,linear,quadratic"</formula1>
    </dataValidation>
  </dataValidation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J259"/>
  <sheetViews>
    <sheetView workbookViewId="0">
      <selection activeCell="D9" sqref="D9"/>
    </sheetView>
  </sheetViews>
  <sheetFormatPr defaultColWidth="9.5" defaultRowHeight="11.25" outlineLevelCol="1" x14ac:dyDescent="0.2"/>
  <cols>
    <col min="1" max="2" width="3.5" style="82" customWidth="1"/>
    <col min="3" max="5" width="22.83203125" style="82" customWidth="1"/>
    <col min="6" max="7" width="14.1640625" style="82" hidden="1" customWidth="1" outlineLevel="1"/>
    <col min="8" max="8" width="8.1640625" style="82" hidden="1" customWidth="1" outlineLevel="1"/>
    <col min="9" max="9" width="10.5" style="82" hidden="1" customWidth="1" outlineLevel="1"/>
    <col min="10" max="10" width="10.5" style="82" bestFit="1" customWidth="1" collapsed="1"/>
    <col min="11" max="12" width="14.1640625" style="82" bestFit="1" customWidth="1"/>
    <col min="13" max="13" width="10.5" style="82" bestFit="1" customWidth="1"/>
    <col min="14" max="16" width="10.5" style="82" customWidth="1"/>
    <col min="17" max="17" width="10.83203125" style="82" customWidth="1"/>
    <col min="18" max="18" width="13.1640625" style="82" customWidth="1"/>
    <col min="19" max="21" width="6.83203125" style="82" customWidth="1"/>
    <col min="22" max="22" width="2.33203125" style="82" bestFit="1" customWidth="1"/>
    <col min="23" max="23" width="10.83203125" style="82" customWidth="1"/>
    <col min="24" max="24" width="2.33203125" style="82" bestFit="1" customWidth="1"/>
    <col min="25" max="25" width="10.83203125" style="82" customWidth="1"/>
    <col min="26" max="26" width="12.5" style="82" bestFit="1" customWidth="1"/>
    <col min="27" max="29" width="9.33203125" style="82" customWidth="1"/>
    <col min="30" max="31" width="9.5" style="82"/>
    <col min="32" max="32" width="20.33203125" style="82" bestFit="1" customWidth="1"/>
    <col min="33" max="33" width="8.1640625" style="82" bestFit="1" customWidth="1"/>
    <col min="34" max="34" width="9.33203125" style="82" bestFit="1" customWidth="1"/>
    <col min="35" max="35" width="10.5" style="82" bestFit="1" customWidth="1"/>
    <col min="36" max="36" width="11.6640625" style="82" bestFit="1" customWidth="1"/>
    <col min="37" max="16384" width="9.5" style="82"/>
  </cols>
  <sheetData>
    <row r="2" spans="1:36" ht="19.5" customHeight="1" x14ac:dyDescent="0.2">
      <c r="C2" s="109" t="s">
        <v>92</v>
      </c>
      <c r="D2" s="109" t="s">
        <v>83</v>
      </c>
      <c r="E2" s="109" t="s">
        <v>84</v>
      </c>
      <c r="F2" s="109" t="s">
        <v>125</v>
      </c>
      <c r="G2" s="109" t="s">
        <v>126</v>
      </c>
      <c r="H2" s="109" t="s">
        <v>124</v>
      </c>
      <c r="I2" s="109" t="s">
        <v>127</v>
      </c>
      <c r="J2" s="109" t="s">
        <v>128</v>
      </c>
      <c r="K2" s="109" t="s">
        <v>132</v>
      </c>
      <c r="L2" s="109" t="s">
        <v>133</v>
      </c>
      <c r="M2" s="109" t="s">
        <v>99</v>
      </c>
      <c r="N2" s="110" t="s">
        <v>100</v>
      </c>
      <c r="O2" s="109" t="s">
        <v>101</v>
      </c>
      <c r="P2" s="109" t="s">
        <v>108</v>
      </c>
      <c r="W2" s="99" t="s">
        <v>97</v>
      </c>
      <c r="AA2" s="344" t="s">
        <v>96</v>
      </c>
      <c r="AB2" s="344"/>
      <c r="AC2" s="344"/>
      <c r="AF2" s="109" t="s">
        <v>83</v>
      </c>
      <c r="AG2" s="109" t="s">
        <v>124</v>
      </c>
      <c r="AH2" s="109" t="s">
        <v>37</v>
      </c>
      <c r="AI2" s="109" t="s">
        <v>90</v>
      </c>
      <c r="AJ2" s="109" t="s">
        <v>91</v>
      </c>
    </row>
    <row r="3" spans="1:36" ht="12" customHeight="1" x14ac:dyDescent="0.2">
      <c r="C3" s="114" t="str">
        <f>$D$10&amp;"LastFixing"&amp;QuoteSuffix</f>
        <v>Euribor1YLastFixing_Quote</v>
      </c>
      <c r="D3" s="115" t="e">
        <f ca="1">_xll.qlCalendarAdvance(Calendar,_xll.qlLastFixingQuoteReferenceDate($C$3),_xll.qlInterestRateIndexFixingDays($D$10)&amp;"D","f",,LastFixingsTrigger)</f>
        <v>#VALUE!</v>
      </c>
      <c r="E3" s="115" t="e">
        <f ca="1">_xll.qlInterestRateIndexMaturity($D$10,D3)</f>
        <v>#NAME?</v>
      </c>
      <c r="F3" s="149" t="e">
        <f ca="1">_xll.qlYieldTSDiscount(Discounting,D3,,AllTriggers)</f>
        <v>#NAME?</v>
      </c>
      <c r="G3" s="149" t="e">
        <f ca="1">_xll.qlYieldTSDiscount(Discounting,E3,,AllTriggers)</f>
        <v>#NAME?</v>
      </c>
      <c r="H3" s="150" t="e">
        <f ca="1">_xll.qlDayCounterYearFraction(DayCounter,D3,E3,,,Trigger)</f>
        <v>#VALUE!</v>
      </c>
      <c r="I3" s="151" t="e">
        <f ca="1">(F3/G3-1)/H3</f>
        <v>#NAME?</v>
      </c>
      <c r="J3" s="116" t="e">
        <f ca="1">'Delta 6M '!P3</f>
        <v>#NUM!</v>
      </c>
      <c r="K3" s="117" t="e">
        <f ca="1">_xll.qlDayCounterYearFraction(DayCounter,SettlementDate,D3,,,Trigger)</f>
        <v>#NUM!</v>
      </c>
      <c r="L3" s="117" t="e">
        <f ca="1">_xll.qlDayCounterYearFraction(DayCounter,SettlementDate,E3,,,Trigger)</f>
        <v>#NUM!</v>
      </c>
      <c r="M3" s="117" t="e">
        <f ca="1">L3-K3</f>
        <v>#NUM!</v>
      </c>
      <c r="N3" s="117" t="e">
        <f ca="1">(L3^2-K3^2)/2</f>
        <v>#NUM!</v>
      </c>
      <c r="O3" s="117" t="e">
        <f ca="1">(L3^3-K3^3)/3</f>
        <v>#NUM!</v>
      </c>
      <c r="P3" s="118" t="b">
        <f>IF(D12="fixing",TRUE,FALSE)</f>
        <v>0</v>
      </c>
      <c r="R3" s="345" t="s">
        <v>93</v>
      </c>
      <c r="S3" s="94" t="e">
        <f t="array" aca="1" ref="S3:S5" ca="1">_xll.ohFilter(O3:O7,P3:P7)</f>
        <v>#NUM!</v>
      </c>
      <c r="T3" s="100" t="e">
        <f t="array" aca="1" ref="T3:T5" ca="1">_xll.ohFilter(N3:N7,P3:P7)</f>
        <v>#NUM!</v>
      </c>
      <c r="U3" s="95" t="e">
        <f t="array" aca="1" ref="U3:U5" ca="1">_xll.ohFilter(M3:M7,P3:P7)</f>
        <v>#NUM!</v>
      </c>
      <c r="V3" s="101"/>
      <c r="W3" s="96" t="e">
        <f t="array" aca="1" ref="W3:W5" ca="1">MMULT(AA3:AC5,Y3:Y5)</f>
        <v>#NUM!</v>
      </c>
      <c r="X3" s="102"/>
      <c r="Y3" s="169" t="e">
        <f t="array" aca="1" ref="Y3:Y5" ca="1">_xll.ohFilter(J3:J7,P3:P7)</f>
        <v>#VALUE!</v>
      </c>
      <c r="AA3" s="94" t="e">
        <f t="array" aca="1" ref="AA3:AC5" ca="1">MINVERSE(S3:U5)</f>
        <v>#NUM!</v>
      </c>
      <c r="AB3" s="100" t="e">
        <f ca="1"/>
        <v>#NUM!</v>
      </c>
      <c r="AC3" s="95" t="e">
        <f ca="1"/>
        <v>#NUM!</v>
      </c>
      <c r="AF3" s="131">
        <f>SettlementDate</f>
        <v>42138</v>
      </c>
      <c r="AG3" s="122" t="e">
        <f>_xll.qlDayCounterYearFraction(DayCounter,SettlementDate,AF3,,,Trigger)</f>
        <v>#NUM!</v>
      </c>
      <c r="AH3" s="147" t="e">
        <f t="shared" ref="AH3:AH66" ca="1" si="0">$W$13</f>
        <v>#NUM!</v>
      </c>
      <c r="AI3" s="147" t="e">
        <f t="shared" ref="AI3:AI66" ca="1" si="1">$W$10+$W$9*AG3</f>
        <v>#NUM!</v>
      </c>
      <c r="AJ3" s="147" t="e">
        <f t="shared" ref="AJ3:AJ66" ca="1" si="2">($W$5+$W$4*AG3+$W$3*AG3^2)</f>
        <v>#NUM!</v>
      </c>
    </row>
    <row r="4" spans="1:36" ht="12" customHeight="1" x14ac:dyDescent="0.2">
      <c r="A4" s="82">
        <v>0</v>
      </c>
      <c r="B4" s="168">
        <f>A4+12</f>
        <v>12</v>
      </c>
      <c r="C4" s="119" t="str">
        <f>"Delta("&amp;A4&amp;"M,"&amp;B4&amp;"M)extrap"</f>
        <v>Delta(0M,12M)extrap</v>
      </c>
      <c r="D4" s="120">
        <f>SettlementDate</f>
        <v>42138</v>
      </c>
      <c r="E4" s="120" t="e">
        <f ca="1">_xll.qlInterestRateIndexMaturity($D$10,D4)</f>
        <v>#NAME?</v>
      </c>
      <c r="F4" s="152" t="e">
        <f ca="1">_xll.qlYieldTSDiscount(Discounting,D4,,AllTriggers)</f>
        <v>#NAME?</v>
      </c>
      <c r="G4" s="152" t="e">
        <f ca="1">_xll.qlYieldTSDiscount(Discounting,E4,,AllTriggers)</f>
        <v>#NAME?</v>
      </c>
      <c r="H4" s="153" t="e">
        <f ca="1">_xll.qlDayCounterYearFraction(DayCounter,D4,E4,,,Trigger)</f>
        <v>#NUM!</v>
      </c>
      <c r="I4" s="154" t="e">
        <f t="shared" ref="I4:I7" ca="1" si="3">(F4/G4-1)/H4</f>
        <v>#NAME?</v>
      </c>
      <c r="J4" s="121" t="e">
        <f ca="1">LN((1+(_xll.qlInterpolationInterpolate(B12Minterpolation,D4,TRUE,AllTriggers)+I4)*H4)/(1+I4*H4))</f>
        <v>#VALUE!</v>
      </c>
      <c r="K4" s="122" t="e">
        <f>_xll.qlDayCounterYearFraction(DayCounter,SettlementDate,D4,,,Trigger)</f>
        <v>#NUM!</v>
      </c>
      <c r="L4" s="122" t="e">
        <f ca="1">_xll.qlDayCounterYearFraction(DayCounter,SettlementDate,E4,,,Trigger)</f>
        <v>#NUM!</v>
      </c>
      <c r="M4" s="122" t="e">
        <f ca="1">L4-K4</f>
        <v>#NUM!</v>
      </c>
      <c r="N4" s="122" t="e">
        <f ca="1">(L4^2-K4^2)/2</f>
        <v>#NUM!</v>
      </c>
      <c r="O4" s="122" t="e">
        <f ca="1">(L4^3-K4^3)/3</f>
        <v>#NUM!</v>
      </c>
      <c r="P4" s="123" t="b">
        <f>IF(D12="fixing",FALSE,TRUE)</f>
        <v>1</v>
      </c>
      <c r="R4" s="345"/>
      <c r="S4" s="94" t="e">
        <f ca="1"/>
        <v>#NUM!</v>
      </c>
      <c r="T4" s="100" t="e">
        <f ca="1"/>
        <v>#NUM!</v>
      </c>
      <c r="U4" s="95" t="e">
        <f ca="1"/>
        <v>#NUM!</v>
      </c>
      <c r="V4" s="103" t="s">
        <v>35</v>
      </c>
      <c r="W4" s="96" t="e">
        <f ca="1"/>
        <v>#NUM!</v>
      </c>
      <c r="X4" s="103" t="s">
        <v>36</v>
      </c>
      <c r="Y4" s="169" t="e">
        <f ca="1"/>
        <v>#VALUE!</v>
      </c>
      <c r="AA4" s="94" t="e">
        <f ca="1"/>
        <v>#NUM!</v>
      </c>
      <c r="AB4" s="100" t="e">
        <f ca="1"/>
        <v>#NUM!</v>
      </c>
      <c r="AC4" s="95" t="e">
        <f ca="1"/>
        <v>#NUM!</v>
      </c>
      <c r="AF4" s="136" t="e">
        <f>_xll.qlCalendarAdvance(Calendar,AF3,"1d","mf",,Trigger)</f>
        <v>#NUM!</v>
      </c>
      <c r="AG4" s="122" t="e">
        <f>_xll.qlDayCounterYearFraction(DayCounter,SettlementDate,AF4,,,Trigger)</f>
        <v>#NUM!</v>
      </c>
      <c r="AH4" s="134" t="e">
        <f t="shared" ca="1" si="0"/>
        <v>#NUM!</v>
      </c>
      <c r="AI4" s="134" t="e">
        <f t="shared" ca="1" si="1"/>
        <v>#NUM!</v>
      </c>
      <c r="AJ4" s="134" t="e">
        <f t="shared" ca="1" si="2"/>
        <v>#NUM!</v>
      </c>
    </row>
    <row r="5" spans="1:36" ht="12" customHeight="1" x14ac:dyDescent="0.2">
      <c r="A5" s="84">
        <v>1</v>
      </c>
      <c r="B5" s="168">
        <f t="shared" ref="B5:B7" si="4">A5+12</f>
        <v>13</v>
      </c>
      <c r="C5" s="119" t="str">
        <f>"Delta("&amp;A5&amp;"M,"&amp;B5&amp;"M)"</f>
        <v>Delta(1M,13M)</v>
      </c>
      <c r="D5" s="120" t="e">
        <f>_xll.qlCalendarAdvance(Calendar,SettlementDate,A5&amp;"M","mf")</f>
        <v>#NUM!</v>
      </c>
      <c r="E5" s="120" t="e">
        <f ca="1">_xll.qlInterestRateIndexMaturity($D$10,D5)</f>
        <v>#NAME?</v>
      </c>
      <c r="F5" s="152" t="e">
        <f ca="1">_xll.qlYieldTSDiscount(Discounting,D5,,AllTriggers)</f>
        <v>#NAME?</v>
      </c>
      <c r="G5" s="152" t="e">
        <f ca="1">_xll.qlYieldTSDiscount(Discounting,E5,,AllTriggers)</f>
        <v>#NAME?</v>
      </c>
      <c r="H5" s="153" t="e">
        <f>_xll.qlDayCounterYearFraction(DayCounter,D5,E5,,,Trigger)</f>
        <v>#VALUE!</v>
      </c>
      <c r="I5" s="154" t="e">
        <f t="shared" ca="1" si="3"/>
        <v>#NAME?</v>
      </c>
      <c r="J5" s="121" t="e">
        <f ca="1">LN((1+(_xll.qlInterpolationInterpolate(B12Minterpolation,D5,TRUE,AllTriggers)+I5)*H5)/(1+I5*H5))</f>
        <v>#VALUE!</v>
      </c>
      <c r="K5" s="122" t="e">
        <f>_xll.qlDayCounterYearFraction(DayCounter,SettlementDate,D5,,,Trigger)</f>
        <v>#NUM!</v>
      </c>
      <c r="L5" s="122" t="e">
        <f ca="1">_xll.qlDayCounterYearFraction(DayCounter,SettlementDate,E5,,,Trigger)</f>
        <v>#NUM!</v>
      </c>
      <c r="M5" s="122" t="e">
        <f ca="1">L5-K5</f>
        <v>#NUM!</v>
      </c>
      <c r="N5" s="122" t="e">
        <f ca="1">(L5^2-K5^2)/2</f>
        <v>#NUM!</v>
      </c>
      <c r="O5" s="122" t="e">
        <f ca="1">(L5^3-K5^3)/3</f>
        <v>#NUM!</v>
      </c>
      <c r="P5" s="123" t="b">
        <v>1</v>
      </c>
      <c r="R5" s="345"/>
      <c r="S5" s="94" t="e">
        <f ca="1"/>
        <v>#NUM!</v>
      </c>
      <c r="T5" s="100" t="e">
        <f ca="1"/>
        <v>#NUM!</v>
      </c>
      <c r="U5" s="95" t="e">
        <f ca="1"/>
        <v>#NUM!</v>
      </c>
      <c r="V5" s="84"/>
      <c r="W5" s="96" t="e">
        <f ca="1"/>
        <v>#NUM!</v>
      </c>
      <c r="X5" s="103"/>
      <c r="Y5" s="169" t="e">
        <f ca="1"/>
        <v>#VALUE!</v>
      </c>
      <c r="AA5" s="94" t="e">
        <f ca="1"/>
        <v>#NUM!</v>
      </c>
      <c r="AB5" s="100" t="e">
        <f ca="1"/>
        <v>#NUM!</v>
      </c>
      <c r="AC5" s="95" t="e">
        <f ca="1"/>
        <v>#NUM!</v>
      </c>
      <c r="AF5" s="136" t="e">
        <f>_xll.qlCalendarAdvance(Calendar,AF4,"1d","mf",,Trigger)</f>
        <v>#VALUE!</v>
      </c>
      <c r="AG5" s="122" t="e">
        <f>_xll.qlDayCounterYearFraction(DayCounter,SettlementDate,AF5,,,Trigger)</f>
        <v>#NUM!</v>
      </c>
      <c r="AH5" s="134" t="e">
        <f t="shared" ca="1" si="0"/>
        <v>#NUM!</v>
      </c>
      <c r="AI5" s="134" t="e">
        <f t="shared" ca="1" si="1"/>
        <v>#NUM!</v>
      </c>
      <c r="AJ5" s="134" t="e">
        <f t="shared" ca="1" si="2"/>
        <v>#NUM!</v>
      </c>
    </row>
    <row r="6" spans="1:36" ht="12" customHeight="1" x14ac:dyDescent="0.2">
      <c r="A6" s="84">
        <v>2</v>
      </c>
      <c r="B6" s="168">
        <f t="shared" si="4"/>
        <v>14</v>
      </c>
      <c r="C6" s="119" t="str">
        <f>"Delta("&amp;A6&amp;"M,"&amp;B6&amp;"M)"</f>
        <v>Delta(2M,14M)</v>
      </c>
      <c r="D6" s="120" t="e">
        <f>_xll.qlCalendarAdvance(Calendar,SettlementDate,A6&amp;"M","mf")</f>
        <v>#NUM!</v>
      </c>
      <c r="E6" s="120" t="e">
        <f ca="1">_xll.qlInterestRateIndexMaturity($D$10,D6)</f>
        <v>#NAME?</v>
      </c>
      <c r="F6" s="152" t="e">
        <f ca="1">_xll.qlYieldTSDiscount(Discounting,D6,,AllTriggers)</f>
        <v>#NAME?</v>
      </c>
      <c r="G6" s="152" t="e">
        <f ca="1">_xll.qlYieldTSDiscount(Discounting,E6,,AllTriggers)</f>
        <v>#NAME?</v>
      </c>
      <c r="H6" s="153" t="e">
        <f>_xll.qlDayCounterYearFraction(DayCounter,D6,E6,,,Trigger)</f>
        <v>#VALUE!</v>
      </c>
      <c r="I6" s="154" t="e">
        <f t="shared" ca="1" si="3"/>
        <v>#NAME?</v>
      </c>
      <c r="J6" s="121" t="e">
        <f ca="1">LN((1+(_xll.qlInterpolationInterpolate(B12Minterpolation,D6,TRUE,AllTriggers)+I6)*H6)/(1+I6*H6))</f>
        <v>#VALUE!</v>
      </c>
      <c r="K6" s="122" t="e">
        <f>_xll.qlDayCounterYearFraction(DayCounter,SettlementDate,D6,,,Trigger)</f>
        <v>#NUM!</v>
      </c>
      <c r="L6" s="122" t="e">
        <f ca="1">_xll.qlDayCounterYearFraction(DayCounter,SettlementDate,E6,,,Trigger)</f>
        <v>#NUM!</v>
      </c>
      <c r="M6" s="122" t="e">
        <f ca="1">L6-K6</f>
        <v>#NUM!</v>
      </c>
      <c r="N6" s="122" t="e">
        <f ca="1">(L6^2-K6^2)/2</f>
        <v>#NUM!</v>
      </c>
      <c r="O6" s="122" t="e">
        <f ca="1">(L6^3-K6^3)/3</f>
        <v>#NUM!</v>
      </c>
      <c r="P6" s="123" t="b">
        <v>1</v>
      </c>
      <c r="W6" s="98"/>
      <c r="X6" s="91"/>
      <c r="Y6" s="92"/>
      <c r="AF6" s="136" t="e">
        <f>_xll.qlCalendarAdvance(Calendar,AF5,"1d","mf",,Trigger)</f>
        <v>#VALUE!</v>
      </c>
      <c r="AG6" s="122" t="e">
        <f>_xll.qlDayCounterYearFraction(DayCounter,SettlementDate,AF6,,,Trigger)</f>
        <v>#NUM!</v>
      </c>
      <c r="AH6" s="134" t="e">
        <f t="shared" ca="1" si="0"/>
        <v>#NUM!</v>
      </c>
      <c r="AI6" s="134" t="e">
        <f t="shared" ca="1" si="1"/>
        <v>#NUM!</v>
      </c>
      <c r="AJ6" s="134" t="e">
        <f t="shared" ca="1" si="2"/>
        <v>#NUM!</v>
      </c>
    </row>
    <row r="7" spans="1:36" ht="12" customHeight="1" x14ac:dyDescent="0.2">
      <c r="A7" s="84">
        <v>3</v>
      </c>
      <c r="B7" s="168">
        <f t="shared" si="4"/>
        <v>15</v>
      </c>
      <c r="C7" s="124" t="str">
        <f>"Delta("&amp;A7&amp;"M,"&amp;B7&amp;"M)"</f>
        <v>Delta(3M,15M)</v>
      </c>
      <c r="D7" s="125" t="e">
        <f>_xll.qlCalendarAdvance(Calendar,SettlementDate,A7&amp;"M","mf")</f>
        <v>#NUM!</v>
      </c>
      <c r="E7" s="125" t="e">
        <f ca="1">_xll.qlInterestRateIndexMaturity($D$10,D7)</f>
        <v>#NAME?</v>
      </c>
      <c r="F7" s="155" t="e">
        <f ca="1">_xll.qlYieldTSDiscount(Discounting,D7,,AllTriggers)</f>
        <v>#NAME?</v>
      </c>
      <c r="G7" s="155" t="e">
        <f ca="1">_xll.qlYieldTSDiscount(Discounting,E7,,AllTriggers)</f>
        <v>#NAME?</v>
      </c>
      <c r="H7" s="156" t="e">
        <f>_xll.qlDayCounterYearFraction(DayCounter,D7,E7,,,Trigger)</f>
        <v>#VALUE!</v>
      </c>
      <c r="I7" s="157" t="e">
        <f t="shared" ca="1" si="3"/>
        <v>#NAME?</v>
      </c>
      <c r="J7" s="126" t="e">
        <f ca="1">LN((1+(_xll.qlInterpolationInterpolate(B12Minterpolation,D7,TRUE,AllTriggers)+I7)*H7)/(1+I7*H7))</f>
        <v>#VALUE!</v>
      </c>
      <c r="K7" s="127" t="e">
        <f>_xll.qlDayCounterYearFraction(DayCounter,SettlementDate,D7,,,Trigger)</f>
        <v>#NUM!</v>
      </c>
      <c r="L7" s="127" t="e">
        <f ca="1">_xll.qlDayCounterYearFraction(DayCounter,SettlementDate,E7,,,Trigger)</f>
        <v>#NUM!</v>
      </c>
      <c r="M7" s="127" t="e">
        <f ca="1">L7-K7</f>
        <v>#NUM!</v>
      </c>
      <c r="N7" s="127" t="e">
        <f ca="1">(L7^2-K7^2)/2</f>
        <v>#NUM!</v>
      </c>
      <c r="O7" s="127" t="e">
        <f ca="1">(L7^3-K7^3)/3</f>
        <v>#NUM!</v>
      </c>
      <c r="P7" s="128" t="b">
        <v>0</v>
      </c>
      <c r="W7" s="98"/>
      <c r="X7" s="91"/>
      <c r="Y7" s="92"/>
      <c r="AF7" s="136" t="e">
        <f>_xll.qlCalendarAdvance(Calendar,AF6,"1d","mf",,Trigger)</f>
        <v>#VALUE!</v>
      </c>
      <c r="AG7" s="122" t="e">
        <f>_xll.qlDayCounterYearFraction(DayCounter,SettlementDate,AF7,,,Trigger)</f>
        <v>#NUM!</v>
      </c>
      <c r="AH7" s="134" t="e">
        <f t="shared" ca="1" si="0"/>
        <v>#NUM!</v>
      </c>
      <c r="AI7" s="134" t="e">
        <f t="shared" ca="1" si="1"/>
        <v>#NUM!</v>
      </c>
      <c r="AJ7" s="134" t="e">
        <f t="shared" ca="1" si="2"/>
        <v>#NUM!</v>
      </c>
    </row>
    <row r="8" spans="1:36" ht="12" customHeight="1" x14ac:dyDescent="0.2">
      <c r="B8" s="85"/>
      <c r="C8" s="85"/>
      <c r="D8" s="86"/>
      <c r="E8" s="86"/>
      <c r="F8" s="86"/>
      <c r="G8" s="86"/>
      <c r="H8" s="86"/>
      <c r="I8" s="86"/>
      <c r="J8" s="87"/>
      <c r="K8" s="88"/>
      <c r="L8" s="88"/>
      <c r="M8" s="88"/>
      <c r="N8" s="88"/>
      <c r="O8" s="88"/>
      <c r="P8" s="89"/>
      <c r="W8" s="90" t="s">
        <v>98</v>
      </c>
      <c r="X8" s="91"/>
      <c r="Y8" s="92"/>
      <c r="AF8" s="136" t="e">
        <f>_xll.qlCalendarAdvance(Calendar,AF7,"1d","mf",,Trigger)</f>
        <v>#VALUE!</v>
      </c>
      <c r="AG8" s="122" t="e">
        <f>_xll.qlDayCounterYearFraction(DayCounter,SettlementDate,AF8,,,Trigger)</f>
        <v>#NUM!</v>
      </c>
      <c r="AH8" s="134" t="e">
        <f t="shared" ca="1" si="0"/>
        <v>#NUM!</v>
      </c>
      <c r="AI8" s="134" t="e">
        <f t="shared" ca="1" si="1"/>
        <v>#NUM!</v>
      </c>
      <c r="AJ8" s="134" t="e">
        <f t="shared" ca="1" si="2"/>
        <v>#NUM!</v>
      </c>
    </row>
    <row r="9" spans="1:36" ht="12" customHeight="1" x14ac:dyDescent="0.2">
      <c r="C9" s="109" t="s">
        <v>139</v>
      </c>
      <c r="D9" s="144" t="s">
        <v>26</v>
      </c>
      <c r="R9" s="344" t="s">
        <v>94</v>
      </c>
      <c r="S9" s="93"/>
      <c r="T9" s="94" t="e">
        <f t="array" aca="1" ref="T9:T10" ca="1">_xll.ohFilter(N3:N7,P3:P7)</f>
        <v>#NUM!</v>
      </c>
      <c r="U9" s="95" t="e">
        <f t="array" aca="1" ref="U9:U10" ca="1">_xll.ohFilter(M3:M7,P3:P7)</f>
        <v>#NUM!</v>
      </c>
      <c r="V9" s="346" t="s">
        <v>35</v>
      </c>
      <c r="W9" s="96" t="e">
        <f t="array" aca="1" ref="W9:W10" ca="1">MMULT(AA9:AB10,Y9:Y10)</f>
        <v>#NUM!</v>
      </c>
      <c r="X9" s="346" t="s">
        <v>36</v>
      </c>
      <c r="Y9" s="169" t="e">
        <f t="array" aca="1" ref="Y9:Y10" ca="1">_xll.ohFilter(J3:J7,P3:P7)</f>
        <v>#VALUE!</v>
      </c>
      <c r="AA9" s="94" t="e">
        <f t="array" aca="1" ref="AA9:AB10" ca="1">MINVERSE(T9:U10)</f>
        <v>#NUM!</v>
      </c>
      <c r="AB9" s="95" t="e">
        <f ca="1"/>
        <v>#NUM!</v>
      </c>
      <c r="AF9" s="136" t="e">
        <f>_xll.qlCalendarAdvance(Calendar,AF8,"1d","mf",,Trigger)</f>
        <v>#VALUE!</v>
      </c>
      <c r="AG9" s="122" t="e">
        <f>_xll.qlDayCounterYearFraction(DayCounter,SettlementDate,AF9,,,Trigger)</f>
        <v>#NUM!</v>
      </c>
      <c r="AH9" s="134" t="e">
        <f t="shared" ca="1" si="0"/>
        <v>#NUM!</v>
      </c>
      <c r="AI9" s="134" t="e">
        <f t="shared" ca="1" si="1"/>
        <v>#NUM!</v>
      </c>
      <c r="AJ9" s="134" t="e">
        <f t="shared" ca="1" si="2"/>
        <v>#NUM!</v>
      </c>
    </row>
    <row r="10" spans="1:36" ht="12" customHeight="1" x14ac:dyDescent="0.2">
      <c r="C10" s="109" t="s">
        <v>107</v>
      </c>
      <c r="D10" s="144" t="str">
        <f>PROPER(Currency)&amp;IborType&amp;$D$9</f>
        <v>Euribor1Y</v>
      </c>
      <c r="R10" s="344"/>
      <c r="S10" s="93"/>
      <c r="T10" s="94" t="e">
        <f ca="1"/>
        <v>#NUM!</v>
      </c>
      <c r="U10" s="95" t="e">
        <f ca="1"/>
        <v>#NUM!</v>
      </c>
      <c r="V10" s="346"/>
      <c r="W10" s="96" t="e">
        <f ca="1"/>
        <v>#NUM!</v>
      </c>
      <c r="X10" s="346"/>
      <c r="Y10" s="169" t="e">
        <f ca="1"/>
        <v>#VALUE!</v>
      </c>
      <c r="AA10" s="94" t="e">
        <f ca="1"/>
        <v>#NUM!</v>
      </c>
      <c r="AB10" s="95" t="e">
        <f ca="1"/>
        <v>#NUM!</v>
      </c>
      <c r="AF10" s="136" t="e">
        <f>_xll.qlCalendarAdvance(Calendar,AF9,"1d","mf",,Trigger)</f>
        <v>#VALUE!</v>
      </c>
      <c r="AG10" s="122" t="e">
        <f>_xll.qlDayCounterYearFraction(DayCounter,SettlementDate,AF10,,,Trigger)</f>
        <v>#NUM!</v>
      </c>
      <c r="AH10" s="134" t="e">
        <f t="shared" ca="1" si="0"/>
        <v>#NUM!</v>
      </c>
      <c r="AI10" s="134" t="e">
        <f t="shared" ca="1" si="1"/>
        <v>#NUM!</v>
      </c>
      <c r="AJ10" s="134" t="e">
        <f t="shared" ca="1" si="2"/>
        <v>#NUM!</v>
      </c>
    </row>
    <row r="11" spans="1:36" ht="12" customHeight="1" x14ac:dyDescent="0.2">
      <c r="C11" s="109" t="s">
        <v>131</v>
      </c>
      <c r="D11" s="145" t="s">
        <v>86</v>
      </c>
      <c r="W11" s="98"/>
      <c r="X11" s="91"/>
      <c r="Y11" s="92"/>
      <c r="AF11" s="136" t="e">
        <f>_xll.qlCalendarAdvance(Calendar,AF10,"1d","mf",,Trigger)</f>
        <v>#VALUE!</v>
      </c>
      <c r="AG11" s="122" t="e">
        <f>_xll.qlDayCounterYearFraction(DayCounter,SettlementDate,AF11,,,Trigger)</f>
        <v>#NUM!</v>
      </c>
      <c r="AH11" s="134" t="e">
        <f t="shared" ca="1" si="0"/>
        <v>#NUM!</v>
      </c>
      <c r="AI11" s="134" t="e">
        <f t="shared" ca="1" si="1"/>
        <v>#NUM!</v>
      </c>
      <c r="AJ11" s="134" t="e">
        <f t="shared" ca="1" si="2"/>
        <v>#NUM!</v>
      </c>
    </row>
    <row r="12" spans="1:36" ht="12" customHeight="1" x14ac:dyDescent="0.2">
      <c r="C12" s="109" t="s">
        <v>130</v>
      </c>
      <c r="D12" s="144" t="s">
        <v>135</v>
      </c>
      <c r="Q12" s="107"/>
      <c r="W12" s="99" t="s">
        <v>33</v>
      </c>
      <c r="X12" s="91"/>
      <c r="Y12" s="92"/>
      <c r="AF12" s="136" t="e">
        <f>_xll.qlCalendarAdvance(Calendar,AF11,"1d","mf",,Trigger)</f>
        <v>#VALUE!</v>
      </c>
      <c r="AG12" s="122" t="e">
        <f>_xll.qlDayCounterYearFraction(DayCounter,SettlementDate,AF12,,,Trigger)</f>
        <v>#NUM!</v>
      </c>
      <c r="AH12" s="134" t="e">
        <f t="shared" ca="1" si="0"/>
        <v>#NUM!</v>
      </c>
      <c r="AI12" s="134" t="e">
        <f t="shared" ca="1" si="1"/>
        <v>#NUM!</v>
      </c>
      <c r="AJ12" s="134" t="e">
        <f t="shared" ca="1" si="2"/>
        <v>#NUM!</v>
      </c>
    </row>
    <row r="13" spans="1:36" ht="12" customHeight="1" x14ac:dyDescent="0.2">
      <c r="N13" s="165" t="str">
        <f>"Synthetic Deposits "&amp;D9</f>
        <v>Synthetic Deposits 1Y</v>
      </c>
      <c r="O13" s="166"/>
      <c r="P13" s="167"/>
      <c r="Q13" s="107"/>
      <c r="R13" s="340" t="s">
        <v>95</v>
      </c>
      <c r="U13" s="105" t="e">
        <f t="array" aca="1" ref="U13" ca="1">_xll.ohFilter(M3:M7,P3:P7)</f>
        <v>#NUM!</v>
      </c>
      <c r="V13" s="340" t="s">
        <v>35</v>
      </c>
      <c r="W13" s="96" t="e">
        <f ca="1">MMULT(AA13,Y13)</f>
        <v>#NUM!</v>
      </c>
      <c r="X13" s="340" t="s">
        <v>36</v>
      </c>
      <c r="Y13" s="169" t="e">
        <f t="array" aca="1" ref="Y13" ca="1">_xll.ohFilter(J3:J7,P3:P7)</f>
        <v>#VALUE!</v>
      </c>
      <c r="AA13" s="105" t="e">
        <f ca="1">MINVERSE(U13)</f>
        <v>#NUM!</v>
      </c>
      <c r="AF13" s="136" t="e">
        <f>_xll.qlCalendarAdvance(Calendar,AF12,"1d","mf",,Trigger)</f>
        <v>#VALUE!</v>
      </c>
      <c r="AG13" s="122" t="e">
        <f>_xll.qlDayCounterYearFraction(DayCounter,SettlementDate,AF13,,,Trigger)</f>
        <v>#NUM!</v>
      </c>
      <c r="AH13" s="134" t="e">
        <f t="shared" ca="1" si="0"/>
        <v>#NUM!</v>
      </c>
      <c r="AI13" s="134" t="e">
        <f t="shared" ca="1" si="1"/>
        <v>#NUM!</v>
      </c>
      <c r="AJ13" s="134" t="e">
        <f t="shared" ca="1" si="2"/>
        <v>#NUM!</v>
      </c>
    </row>
    <row r="14" spans="1:36" ht="12" customHeight="1" x14ac:dyDescent="0.2">
      <c r="C14" s="109" t="s">
        <v>102</v>
      </c>
      <c r="D14" s="109" t="s">
        <v>83</v>
      </c>
      <c r="E14" s="109" t="s">
        <v>84</v>
      </c>
      <c r="F14" s="148"/>
      <c r="G14" s="148"/>
      <c r="H14" s="148"/>
      <c r="I14" s="148"/>
      <c r="J14" s="110" t="s">
        <v>124</v>
      </c>
      <c r="K14" s="110" t="s">
        <v>125</v>
      </c>
      <c r="L14" s="110" t="s">
        <v>126</v>
      </c>
      <c r="M14" s="110" t="s">
        <v>127</v>
      </c>
      <c r="N14" s="112" t="s">
        <v>95</v>
      </c>
      <c r="O14" s="112" t="s">
        <v>94</v>
      </c>
      <c r="P14" s="112" t="s">
        <v>121</v>
      </c>
      <c r="Q14" s="107"/>
      <c r="AF14" s="136" t="e">
        <f>_xll.qlCalendarAdvance(Calendar,AF13,"1d","mf",,Trigger)</f>
        <v>#VALUE!</v>
      </c>
      <c r="AG14" s="122" t="e">
        <f>_xll.qlDayCounterYearFraction(DayCounter,SettlementDate,AF14,,,Trigger)</f>
        <v>#NUM!</v>
      </c>
      <c r="AH14" s="134" t="e">
        <f t="shared" ca="1" si="0"/>
        <v>#NUM!</v>
      </c>
      <c r="AI14" s="134" t="e">
        <f t="shared" ca="1" si="1"/>
        <v>#NUM!</v>
      </c>
      <c r="AJ14" s="134" t="e">
        <f t="shared" ca="1" si="2"/>
        <v>#NUM!</v>
      </c>
    </row>
    <row r="15" spans="1:36" ht="12" customHeight="1" x14ac:dyDescent="0.2">
      <c r="C15" s="129" t="s">
        <v>41</v>
      </c>
      <c r="D15" s="130">
        <f t="shared" ref="D15:D30" si="5">SettlementDate</f>
        <v>42138</v>
      </c>
      <c r="E15" s="131" t="e">
        <f>_xll.qlCalendarAdvance(Calendar,SettlementDate,C15,"Following",,Trigger)</f>
        <v>#NUM!</v>
      </c>
      <c r="F15" s="158"/>
      <c r="G15" s="158"/>
      <c r="H15" s="158"/>
      <c r="I15" s="158"/>
      <c r="J15" s="132" t="e">
        <f>_xll.qlDayCounterYearFraction(DayCounter,D15,E15,,,Trigger)</f>
        <v>#NUM!</v>
      </c>
      <c r="K15" s="159" t="e">
        <f ca="1">_xll.qlYieldTSDiscount(Discounting,D15,,AllTriggers)</f>
        <v>#NAME?</v>
      </c>
      <c r="L15" s="159" t="e">
        <f ca="1">_xll.qlYieldTSDiscount(Discounting,E15,,AllTriggers)</f>
        <v>#NAME?</v>
      </c>
      <c r="M15" s="170" t="e">
        <f ca="1">(K15/L15-1)/J15</f>
        <v>#NAME?</v>
      </c>
      <c r="N15" s="134" t="e">
        <f t="shared" ref="N15:N22" ca="1" si="6">((1+M15*J15)*EXP($W$13*J15)-1)/J15</f>
        <v>#NAME?</v>
      </c>
      <c r="O15" s="134" t="e">
        <f ca="1">((1+J15*M15)*EXP($W$10*J15+0.5*$W$9*J15^2)-1)/J15</f>
        <v>#NUM!</v>
      </c>
      <c r="P15" s="134" t="e">
        <f ca="1">((1+J15*M15)*EXP($W$5*J15+0.5*$W$4*J15^2+1/3*$W$3*J15^3)-1)/J15</f>
        <v>#NUM!</v>
      </c>
      <c r="Q15" s="107"/>
      <c r="AF15" s="136" t="e">
        <f>_xll.qlCalendarAdvance(Calendar,AF14,"1d","mf",,Trigger)</f>
        <v>#VALUE!</v>
      </c>
      <c r="AG15" s="122" t="e">
        <f>_xll.qlDayCounterYearFraction(DayCounter,SettlementDate,AF15,,,Trigger)</f>
        <v>#NUM!</v>
      </c>
      <c r="AH15" s="134" t="e">
        <f t="shared" ca="1" si="0"/>
        <v>#NUM!</v>
      </c>
      <c r="AI15" s="134" t="e">
        <f t="shared" ca="1" si="1"/>
        <v>#NUM!</v>
      </c>
      <c r="AJ15" s="134" t="e">
        <f t="shared" ca="1" si="2"/>
        <v>#NUM!</v>
      </c>
    </row>
    <row r="16" spans="1:36" ht="12" customHeight="1" x14ac:dyDescent="0.2">
      <c r="C16" s="135" t="s">
        <v>42</v>
      </c>
      <c r="D16" s="120">
        <f>SettlementDate</f>
        <v>42138</v>
      </c>
      <c r="E16" s="136" t="e">
        <f>_xll.qlCalendarAdvance(Calendar,SettlementDate,C16,"Following",,Trigger)</f>
        <v>#NUM!</v>
      </c>
      <c r="F16" s="158"/>
      <c r="G16" s="158"/>
      <c r="H16" s="158"/>
      <c r="I16" s="158"/>
      <c r="J16" s="122" t="e">
        <f>_xll.qlDayCounterYearFraction(DayCounter,D16,E16,,,Trigger)</f>
        <v>#NUM!</v>
      </c>
      <c r="K16" s="161" t="e">
        <f ca="1">_xll.qlYieldTSDiscount(Discounting,D16,,AllTriggers)</f>
        <v>#NAME?</v>
      </c>
      <c r="L16" s="161" t="e">
        <f ca="1">_xll.qlYieldTSDiscount(Discounting,E16,,AllTriggers)</f>
        <v>#NAME?</v>
      </c>
      <c r="M16" s="171" t="e">
        <f t="shared" ref="M16:M22" ca="1" si="7">(K16/L16-1)/J16</f>
        <v>#NAME?</v>
      </c>
      <c r="N16" s="134" t="e">
        <f t="shared" ca="1" si="6"/>
        <v>#NAME?</v>
      </c>
      <c r="O16" s="134" t="e">
        <f t="shared" ref="O16:O22" ca="1" si="8">((1+J16*M16)*EXP($W$10*J16+0.5*$W$9*J16^2)-1)/J16</f>
        <v>#NUM!</v>
      </c>
      <c r="P16" s="134" t="e">
        <f t="shared" ref="P16:P22" ca="1" si="9">((1+J16*M16)*EXP($W$5*J16+0.5*$W$4*J16^2+1/3*$W$3*J16^3)-1)/J16</f>
        <v>#NUM!</v>
      </c>
      <c r="Q16" s="107"/>
      <c r="AF16" s="136" t="e">
        <f>_xll.qlCalendarAdvance(Calendar,AF15,"1d","mf",,Trigger)</f>
        <v>#VALUE!</v>
      </c>
      <c r="AG16" s="122" t="e">
        <f>_xll.qlDayCounterYearFraction(DayCounter,SettlementDate,AF16,,,Trigger)</f>
        <v>#NUM!</v>
      </c>
      <c r="AH16" s="134" t="e">
        <f t="shared" ca="1" si="0"/>
        <v>#NUM!</v>
      </c>
      <c r="AI16" s="134" t="e">
        <f t="shared" ca="1" si="1"/>
        <v>#NUM!</v>
      </c>
      <c r="AJ16" s="134" t="e">
        <f t="shared" ca="1" si="2"/>
        <v>#NUM!</v>
      </c>
    </row>
    <row r="17" spans="3:36" ht="12" customHeight="1" x14ac:dyDescent="0.2">
      <c r="C17" s="135" t="s">
        <v>43</v>
      </c>
      <c r="D17" s="120">
        <f t="shared" si="5"/>
        <v>42138</v>
      </c>
      <c r="E17" s="136" t="e">
        <f>_xll.qlCalendarAdvance(Calendar,SettlementDate,C17,"Following",,Trigger)</f>
        <v>#NUM!</v>
      </c>
      <c r="F17" s="158"/>
      <c r="G17" s="158"/>
      <c r="H17" s="158"/>
      <c r="I17" s="158"/>
      <c r="J17" s="122" t="e">
        <f>_xll.qlDayCounterYearFraction(DayCounter,D17,E17,,,Trigger)</f>
        <v>#NUM!</v>
      </c>
      <c r="K17" s="161" t="e">
        <f ca="1">_xll.qlYieldTSDiscount(Discounting,D17,,AllTriggers)</f>
        <v>#NAME?</v>
      </c>
      <c r="L17" s="161" t="e">
        <f ca="1">_xll.qlYieldTSDiscount(Discounting,E17,,AllTriggers)</f>
        <v>#NAME?</v>
      </c>
      <c r="M17" s="171" t="e">
        <f t="shared" ca="1" si="7"/>
        <v>#NAME?</v>
      </c>
      <c r="N17" s="134" t="e">
        <f t="shared" ca="1" si="6"/>
        <v>#NAME?</v>
      </c>
      <c r="O17" s="134" t="e">
        <f t="shared" ca="1" si="8"/>
        <v>#NUM!</v>
      </c>
      <c r="P17" s="134" t="e">
        <f t="shared" ca="1" si="9"/>
        <v>#NUM!</v>
      </c>
      <c r="Q17" s="107"/>
      <c r="AF17" s="136" t="e">
        <f>_xll.qlCalendarAdvance(Calendar,AF16,"1d","mf",,Trigger)</f>
        <v>#VALUE!</v>
      </c>
      <c r="AG17" s="122" t="e">
        <f>_xll.qlDayCounterYearFraction(DayCounter,SettlementDate,AF17,,,Trigger)</f>
        <v>#NUM!</v>
      </c>
      <c r="AH17" s="134" t="e">
        <f t="shared" ca="1" si="0"/>
        <v>#NUM!</v>
      </c>
      <c r="AI17" s="134" t="e">
        <f t="shared" ca="1" si="1"/>
        <v>#NUM!</v>
      </c>
      <c r="AJ17" s="134" t="e">
        <f t="shared" ca="1" si="2"/>
        <v>#NUM!</v>
      </c>
    </row>
    <row r="18" spans="3:36" ht="12" customHeight="1" x14ac:dyDescent="0.2">
      <c r="C18" s="135" t="s">
        <v>44</v>
      </c>
      <c r="D18" s="120">
        <f t="shared" si="5"/>
        <v>42138</v>
      </c>
      <c r="E18" s="136" t="e">
        <f>_xll.qlCalendarAdvance(Calendar,SettlementDate,C18,"Following",,Trigger)</f>
        <v>#NUM!</v>
      </c>
      <c r="F18" s="158"/>
      <c r="G18" s="158"/>
      <c r="H18" s="158"/>
      <c r="I18" s="158"/>
      <c r="J18" s="122" t="e">
        <f>_xll.qlDayCounterYearFraction(DayCounter,D18,E18,,,Trigger)</f>
        <v>#NUM!</v>
      </c>
      <c r="K18" s="161" t="e">
        <f ca="1">_xll.qlYieldTSDiscount(Discounting,D18,,AllTriggers)</f>
        <v>#NAME?</v>
      </c>
      <c r="L18" s="161" t="e">
        <f ca="1">_xll.qlYieldTSDiscount(Discounting,E18,,AllTriggers)</f>
        <v>#NAME?</v>
      </c>
      <c r="M18" s="171" t="e">
        <f t="shared" ca="1" si="7"/>
        <v>#NAME?</v>
      </c>
      <c r="N18" s="134" t="e">
        <f t="shared" ca="1" si="6"/>
        <v>#NAME?</v>
      </c>
      <c r="O18" s="134" t="e">
        <f t="shared" ca="1" si="8"/>
        <v>#NUM!</v>
      </c>
      <c r="P18" s="134" t="e">
        <f t="shared" ca="1" si="9"/>
        <v>#NUM!</v>
      </c>
      <c r="Q18" s="107"/>
      <c r="AF18" s="136" t="e">
        <f>_xll.qlCalendarAdvance(Calendar,AF17,"1d","mf",,Trigger)</f>
        <v>#VALUE!</v>
      </c>
      <c r="AG18" s="122" t="e">
        <f>_xll.qlDayCounterYearFraction(DayCounter,SettlementDate,AF18,,,Trigger)</f>
        <v>#NUM!</v>
      </c>
      <c r="AH18" s="134" t="e">
        <f t="shared" ca="1" si="0"/>
        <v>#NUM!</v>
      </c>
      <c r="AI18" s="134" t="e">
        <f t="shared" ca="1" si="1"/>
        <v>#NUM!</v>
      </c>
      <c r="AJ18" s="134" t="e">
        <f t="shared" ca="1" si="2"/>
        <v>#NUM!</v>
      </c>
    </row>
    <row r="19" spans="3:36" ht="12" customHeight="1" x14ac:dyDescent="0.2">
      <c r="C19" s="135" t="s">
        <v>38</v>
      </c>
      <c r="D19" s="120">
        <f t="shared" si="5"/>
        <v>42138</v>
      </c>
      <c r="E19" s="136" t="e">
        <f>_xll.qlCalendarAdvance(Calendar,SettlementDate,C19,"mf",TRUE,Trigger)</f>
        <v>#NUM!</v>
      </c>
      <c r="F19" s="158"/>
      <c r="G19" s="158"/>
      <c r="H19" s="158"/>
      <c r="I19" s="158"/>
      <c r="J19" s="122" t="e">
        <f>_xll.qlDayCounterYearFraction(DayCounter,D19,E19,,,Trigger)</f>
        <v>#NUM!</v>
      </c>
      <c r="K19" s="161" t="e">
        <f ca="1">_xll.qlYieldTSDiscount(Discounting,D19,,AllTriggers)</f>
        <v>#NAME?</v>
      </c>
      <c r="L19" s="161" t="e">
        <f ca="1">_xll.qlYieldTSDiscount(Discounting,E19,,AllTriggers)</f>
        <v>#NAME?</v>
      </c>
      <c r="M19" s="171" t="e">
        <f t="shared" ca="1" si="7"/>
        <v>#NAME?</v>
      </c>
      <c r="N19" s="134" t="e">
        <f t="shared" ca="1" si="6"/>
        <v>#NAME?</v>
      </c>
      <c r="O19" s="134" t="e">
        <f t="shared" ca="1" si="8"/>
        <v>#NUM!</v>
      </c>
      <c r="P19" s="134" t="e">
        <f t="shared" ca="1" si="9"/>
        <v>#NUM!</v>
      </c>
      <c r="Q19" s="107"/>
      <c r="AF19" s="136" t="e">
        <f>_xll.qlCalendarAdvance(Calendar,AF18,"1d","mf",,Trigger)</f>
        <v>#VALUE!</v>
      </c>
      <c r="AG19" s="122" t="e">
        <f>_xll.qlDayCounterYearFraction(DayCounter,SettlementDate,AF19,,,Trigger)</f>
        <v>#NUM!</v>
      </c>
      <c r="AH19" s="134" t="e">
        <f t="shared" ca="1" si="0"/>
        <v>#NUM!</v>
      </c>
      <c r="AI19" s="134" t="e">
        <f t="shared" ca="1" si="1"/>
        <v>#NUM!</v>
      </c>
      <c r="AJ19" s="134" t="e">
        <f t="shared" ca="1" si="2"/>
        <v>#NUM!</v>
      </c>
    </row>
    <row r="20" spans="3:36" ht="12" customHeight="1" x14ac:dyDescent="0.2">
      <c r="C20" s="135" t="s">
        <v>45</v>
      </c>
      <c r="D20" s="120">
        <f t="shared" si="5"/>
        <v>42138</v>
      </c>
      <c r="E20" s="136" t="e">
        <f>_xll.qlCalendarAdvance(Calendar,SettlementDate,C20,"mf",TRUE,Trigger)</f>
        <v>#NUM!</v>
      </c>
      <c r="F20" s="158"/>
      <c r="G20" s="158"/>
      <c r="H20" s="158"/>
      <c r="I20" s="158"/>
      <c r="J20" s="122" t="e">
        <f>_xll.qlDayCounterYearFraction(DayCounter,D20,E20,,,Trigger)</f>
        <v>#NUM!</v>
      </c>
      <c r="K20" s="161" t="e">
        <f ca="1">_xll.qlYieldTSDiscount(Discounting,D20,,AllTriggers)</f>
        <v>#NAME?</v>
      </c>
      <c r="L20" s="161" t="e">
        <f ca="1">_xll.qlYieldTSDiscount(Discounting,E20,,AllTriggers)</f>
        <v>#NAME?</v>
      </c>
      <c r="M20" s="171" t="e">
        <f t="shared" ca="1" si="7"/>
        <v>#NAME?</v>
      </c>
      <c r="N20" s="134" t="e">
        <f t="shared" ca="1" si="6"/>
        <v>#NAME?</v>
      </c>
      <c r="O20" s="134" t="e">
        <f t="shared" ca="1" si="8"/>
        <v>#NUM!</v>
      </c>
      <c r="P20" s="134" t="e">
        <f t="shared" ca="1" si="9"/>
        <v>#NUM!</v>
      </c>
      <c r="Q20" s="107"/>
      <c r="AF20" s="136" t="e">
        <f>_xll.qlCalendarAdvance(Calendar,AF19,"1d","mf",,Trigger)</f>
        <v>#VALUE!</v>
      </c>
      <c r="AG20" s="122" t="e">
        <f>_xll.qlDayCounterYearFraction(DayCounter,SettlementDate,AF20,,,Trigger)</f>
        <v>#NUM!</v>
      </c>
      <c r="AH20" s="134" t="e">
        <f t="shared" ca="1" si="0"/>
        <v>#NUM!</v>
      </c>
      <c r="AI20" s="134" t="e">
        <f t="shared" ca="1" si="1"/>
        <v>#NUM!</v>
      </c>
      <c r="AJ20" s="134" t="e">
        <f t="shared" ca="1" si="2"/>
        <v>#NUM!</v>
      </c>
    </row>
    <row r="21" spans="3:36" ht="12" customHeight="1" x14ac:dyDescent="0.2">
      <c r="C21" s="135" t="s">
        <v>39</v>
      </c>
      <c r="D21" s="120">
        <f t="shared" si="5"/>
        <v>42138</v>
      </c>
      <c r="E21" s="136" t="e">
        <f>_xll.qlCalendarAdvance(Calendar,SettlementDate,C21,"mf",TRUE,Trigger)</f>
        <v>#NUM!</v>
      </c>
      <c r="F21" s="158"/>
      <c r="G21" s="158"/>
      <c r="H21" s="158"/>
      <c r="I21" s="158"/>
      <c r="J21" s="122" t="e">
        <f>_xll.qlDayCounterYearFraction(DayCounter,D21,E21,,,Trigger)</f>
        <v>#NUM!</v>
      </c>
      <c r="K21" s="161" t="e">
        <f ca="1">_xll.qlYieldTSDiscount(Discounting,D21,,AllTriggers)</f>
        <v>#NAME?</v>
      </c>
      <c r="L21" s="161" t="e">
        <f ca="1">_xll.qlYieldTSDiscount(Discounting,E21,,AllTriggers)</f>
        <v>#NAME?</v>
      </c>
      <c r="M21" s="171" t="e">
        <f t="shared" ca="1" si="7"/>
        <v>#NAME?</v>
      </c>
      <c r="N21" s="134" t="e">
        <f t="shared" ca="1" si="6"/>
        <v>#NAME?</v>
      </c>
      <c r="O21" s="134" t="e">
        <f t="shared" ca="1" si="8"/>
        <v>#NUM!</v>
      </c>
      <c r="P21" s="134" t="e">
        <f t="shared" ca="1" si="9"/>
        <v>#NUM!</v>
      </c>
      <c r="Q21" s="107"/>
      <c r="AF21" s="136" t="e">
        <f>_xll.qlCalendarAdvance(Calendar,AF20,"1d","mf",,Trigger)</f>
        <v>#VALUE!</v>
      </c>
      <c r="AG21" s="122" t="e">
        <f>_xll.qlDayCounterYearFraction(DayCounter,SettlementDate,AF21,,,Trigger)</f>
        <v>#NUM!</v>
      </c>
      <c r="AH21" s="134" t="e">
        <f t="shared" ca="1" si="0"/>
        <v>#NUM!</v>
      </c>
      <c r="AI21" s="134" t="e">
        <f t="shared" ca="1" si="1"/>
        <v>#NUM!</v>
      </c>
      <c r="AJ21" s="134" t="e">
        <f t="shared" ca="1" si="2"/>
        <v>#NUM!</v>
      </c>
    </row>
    <row r="22" spans="3:36" ht="12" customHeight="1" x14ac:dyDescent="0.2">
      <c r="C22" s="135" t="s">
        <v>46</v>
      </c>
      <c r="D22" s="120">
        <f t="shared" si="5"/>
        <v>42138</v>
      </c>
      <c r="E22" s="136" t="e">
        <f>_xll.qlCalendarAdvance(Calendar,SettlementDate,C22,"mf",TRUE,Trigger)</f>
        <v>#NUM!</v>
      </c>
      <c r="F22" s="158"/>
      <c r="G22" s="158"/>
      <c r="H22" s="158"/>
      <c r="I22" s="158"/>
      <c r="J22" s="122" t="e">
        <f>_xll.qlDayCounterYearFraction(DayCounter,D22,E22,,,Trigger)</f>
        <v>#NUM!</v>
      </c>
      <c r="K22" s="161" t="e">
        <f ca="1">_xll.qlYieldTSDiscount(Discounting,D22,,AllTriggers)</f>
        <v>#NAME?</v>
      </c>
      <c r="L22" s="161" t="e">
        <f ca="1">_xll.qlYieldTSDiscount(Discounting,E22,,AllTriggers)</f>
        <v>#NAME?</v>
      </c>
      <c r="M22" s="171" t="e">
        <f t="shared" ca="1" si="7"/>
        <v>#NAME?</v>
      </c>
      <c r="N22" s="134" t="e">
        <f t="shared" ca="1" si="6"/>
        <v>#NAME?</v>
      </c>
      <c r="O22" s="134" t="e">
        <f t="shared" ca="1" si="8"/>
        <v>#NUM!</v>
      </c>
      <c r="P22" s="134" t="e">
        <f t="shared" ca="1" si="9"/>
        <v>#NUM!</v>
      </c>
      <c r="Q22" s="107"/>
      <c r="AF22" s="136" t="e">
        <f>_xll.qlCalendarAdvance(Calendar,AF21,"1d","mf",,Trigger)</f>
        <v>#VALUE!</v>
      </c>
      <c r="AG22" s="122" t="e">
        <f>_xll.qlDayCounterYearFraction(DayCounter,SettlementDate,AF22,,,Trigger)</f>
        <v>#NUM!</v>
      </c>
      <c r="AH22" s="134" t="e">
        <f t="shared" ca="1" si="0"/>
        <v>#NUM!</v>
      </c>
      <c r="AI22" s="134" t="e">
        <f t="shared" ca="1" si="1"/>
        <v>#NUM!</v>
      </c>
      <c r="AJ22" s="134" t="e">
        <f t="shared" ca="1" si="2"/>
        <v>#NUM!</v>
      </c>
    </row>
    <row r="23" spans="3:36" ht="12" customHeight="1" x14ac:dyDescent="0.2">
      <c r="C23" s="135" t="s">
        <v>47</v>
      </c>
      <c r="D23" s="120">
        <f t="shared" si="5"/>
        <v>42138</v>
      </c>
      <c r="E23" s="136" t="e">
        <f>_xll.qlCalendarAdvance(Calendar,SettlementDate,C23,"mf",TRUE,Trigger)</f>
        <v>#NUM!</v>
      </c>
      <c r="F23" s="158"/>
      <c r="G23" s="158"/>
      <c r="H23" s="158"/>
      <c r="I23" s="158"/>
      <c r="J23" s="122" t="e">
        <f>_xll.qlDayCounterYearFraction(DayCounter,D23,E23,,,Trigger)</f>
        <v>#NUM!</v>
      </c>
      <c r="K23" s="161" t="e">
        <f ca="1">_xll.qlYieldTSDiscount(Discounting,D23,,AllTriggers)</f>
        <v>#NAME?</v>
      </c>
      <c r="L23" s="161" t="e">
        <f ca="1">_xll.qlYieldTSDiscount(Discounting,E23,,AllTriggers)</f>
        <v>#NAME?</v>
      </c>
      <c r="M23" s="171" t="e">
        <f t="shared" ref="M23:M30" ca="1" si="10">(K23/L23-1)/J23</f>
        <v>#NAME?</v>
      </c>
      <c r="N23" s="134" t="e">
        <f t="shared" ref="N23:N30" ca="1" si="11">((1+M23*J23)*EXP($W$13*J23)-1)/J23</f>
        <v>#NAME?</v>
      </c>
      <c r="O23" s="134" t="e">
        <f t="shared" ref="O23:O30" ca="1" si="12">((1+J23*M23)*EXP($W$10*J23+0.5*$W$9*J23^2)-1)/J23</f>
        <v>#NUM!</v>
      </c>
      <c r="P23" s="134" t="e">
        <f t="shared" ref="P23:P30" ca="1" si="13">((1+J23*M23)*EXP($W$5*J23+0.5*$W$4*J23^2+1/3*$W$3*J23^3)-1)/J23</f>
        <v>#NUM!</v>
      </c>
      <c r="Q23" s="107"/>
      <c r="AF23" s="136" t="e">
        <f>_xll.qlCalendarAdvance(Calendar,AF22,"1d","mf",,Trigger)</f>
        <v>#VALUE!</v>
      </c>
      <c r="AG23" s="122" t="e">
        <f>_xll.qlDayCounterYearFraction(DayCounter,SettlementDate,AF23,,,Trigger)</f>
        <v>#NUM!</v>
      </c>
      <c r="AH23" s="134" t="e">
        <f t="shared" ca="1" si="0"/>
        <v>#NUM!</v>
      </c>
      <c r="AI23" s="134" t="e">
        <f t="shared" ca="1" si="1"/>
        <v>#NUM!</v>
      </c>
      <c r="AJ23" s="134" t="e">
        <f t="shared" ca="1" si="2"/>
        <v>#NUM!</v>
      </c>
    </row>
    <row r="24" spans="3:36" ht="12" customHeight="1" x14ac:dyDescent="0.2">
      <c r="C24" s="135" t="s">
        <v>40</v>
      </c>
      <c r="D24" s="120">
        <f t="shared" si="5"/>
        <v>42138</v>
      </c>
      <c r="E24" s="136" t="e">
        <f>_xll.qlCalendarAdvance(Calendar,SettlementDate,C24,"mf",TRUE,Trigger)</f>
        <v>#NUM!</v>
      </c>
      <c r="F24" s="158"/>
      <c r="G24" s="158"/>
      <c r="H24" s="158"/>
      <c r="I24" s="158"/>
      <c r="J24" s="122" t="e">
        <f>_xll.qlDayCounterYearFraction(DayCounter,D24,E24,,,Trigger)</f>
        <v>#NUM!</v>
      </c>
      <c r="K24" s="161" t="e">
        <f ca="1">_xll.qlYieldTSDiscount(Discounting,D24,,AllTriggers)</f>
        <v>#NAME?</v>
      </c>
      <c r="L24" s="161" t="e">
        <f ca="1">_xll.qlYieldTSDiscount(Discounting,E24,,AllTriggers)</f>
        <v>#NAME?</v>
      </c>
      <c r="M24" s="171" t="e">
        <f t="shared" ca="1" si="10"/>
        <v>#NAME?</v>
      </c>
      <c r="N24" s="134" t="e">
        <f t="shared" ca="1" si="11"/>
        <v>#NAME?</v>
      </c>
      <c r="O24" s="134" t="e">
        <f t="shared" ca="1" si="12"/>
        <v>#NUM!</v>
      </c>
      <c r="P24" s="134" t="e">
        <f t="shared" ca="1" si="13"/>
        <v>#NUM!</v>
      </c>
      <c r="AF24" s="136" t="e">
        <f>_xll.qlCalendarAdvance(Calendar,AF23,"1d","mf",,Trigger)</f>
        <v>#VALUE!</v>
      </c>
      <c r="AG24" s="122" t="e">
        <f>_xll.qlDayCounterYearFraction(DayCounter,SettlementDate,AF24,,,Trigger)</f>
        <v>#NUM!</v>
      </c>
      <c r="AH24" s="134" t="e">
        <f t="shared" ca="1" si="0"/>
        <v>#NUM!</v>
      </c>
      <c r="AI24" s="134" t="e">
        <f t="shared" ca="1" si="1"/>
        <v>#NUM!</v>
      </c>
      <c r="AJ24" s="134" t="e">
        <f t="shared" ca="1" si="2"/>
        <v>#NUM!</v>
      </c>
    </row>
    <row r="25" spans="3:36" ht="12" customHeight="1" x14ac:dyDescent="0.2">
      <c r="C25" s="135" t="s">
        <v>48</v>
      </c>
      <c r="D25" s="120">
        <f t="shared" si="5"/>
        <v>42138</v>
      </c>
      <c r="E25" s="136" t="e">
        <f>_xll.qlCalendarAdvance(Calendar,SettlementDate,C25,"mf",TRUE,Trigger)</f>
        <v>#NUM!</v>
      </c>
      <c r="F25" s="158"/>
      <c r="G25" s="158"/>
      <c r="H25" s="158"/>
      <c r="I25" s="158"/>
      <c r="J25" s="122" t="e">
        <f>_xll.qlDayCounterYearFraction(DayCounter,D25,E25,,,Trigger)</f>
        <v>#NUM!</v>
      </c>
      <c r="K25" s="161" t="e">
        <f ca="1">_xll.qlYieldTSDiscount(Discounting,D25,,AllTriggers)</f>
        <v>#NAME?</v>
      </c>
      <c r="L25" s="161" t="e">
        <f ca="1">_xll.qlYieldTSDiscount(Discounting,E25,,AllTriggers)</f>
        <v>#NAME?</v>
      </c>
      <c r="M25" s="171" t="e">
        <f t="shared" ca="1" si="10"/>
        <v>#NAME?</v>
      </c>
      <c r="N25" s="134" t="e">
        <f t="shared" ca="1" si="11"/>
        <v>#NAME?</v>
      </c>
      <c r="O25" s="134" t="e">
        <f t="shared" ca="1" si="12"/>
        <v>#NUM!</v>
      </c>
      <c r="P25" s="134" t="e">
        <f t="shared" ca="1" si="13"/>
        <v>#NUM!</v>
      </c>
      <c r="AF25" s="136" t="e">
        <f>_xll.qlCalendarAdvance(Calendar,AF24,"1d","mf",,Trigger)</f>
        <v>#VALUE!</v>
      </c>
      <c r="AG25" s="122" t="e">
        <f>_xll.qlDayCounterYearFraction(DayCounter,SettlementDate,AF25,,,Trigger)</f>
        <v>#NUM!</v>
      </c>
      <c r="AH25" s="134" t="e">
        <f t="shared" ca="1" si="0"/>
        <v>#NUM!</v>
      </c>
      <c r="AI25" s="134" t="e">
        <f t="shared" ca="1" si="1"/>
        <v>#NUM!</v>
      </c>
      <c r="AJ25" s="134" t="e">
        <f t="shared" ca="1" si="2"/>
        <v>#NUM!</v>
      </c>
    </row>
    <row r="26" spans="3:36" ht="12" customHeight="1" x14ac:dyDescent="0.2">
      <c r="C26" s="135" t="s">
        <v>49</v>
      </c>
      <c r="D26" s="120">
        <f t="shared" si="5"/>
        <v>42138</v>
      </c>
      <c r="E26" s="136" t="e">
        <f>_xll.qlCalendarAdvance(Calendar,SettlementDate,C26,"mf",TRUE,Trigger)</f>
        <v>#NUM!</v>
      </c>
      <c r="F26" s="158"/>
      <c r="G26" s="158"/>
      <c r="H26" s="158"/>
      <c r="I26" s="158"/>
      <c r="J26" s="122" t="e">
        <f>_xll.qlDayCounterYearFraction(DayCounter,D26,E26,,,Trigger)</f>
        <v>#NUM!</v>
      </c>
      <c r="K26" s="161" t="e">
        <f ca="1">_xll.qlYieldTSDiscount(Discounting,D26,,AllTriggers)</f>
        <v>#NAME?</v>
      </c>
      <c r="L26" s="161" t="e">
        <f ca="1">_xll.qlYieldTSDiscount(Discounting,E26,,AllTriggers)</f>
        <v>#NAME?</v>
      </c>
      <c r="M26" s="171" t="e">
        <f t="shared" ca="1" si="10"/>
        <v>#NAME?</v>
      </c>
      <c r="N26" s="134" t="e">
        <f t="shared" ca="1" si="11"/>
        <v>#NAME?</v>
      </c>
      <c r="O26" s="134" t="e">
        <f t="shared" ca="1" si="12"/>
        <v>#NUM!</v>
      </c>
      <c r="P26" s="134" t="e">
        <f t="shared" ca="1" si="13"/>
        <v>#NUM!</v>
      </c>
      <c r="AF26" s="136" t="e">
        <f>_xll.qlCalendarAdvance(Calendar,AF25,"1d","mf",,Trigger)</f>
        <v>#VALUE!</v>
      </c>
      <c r="AG26" s="122" t="e">
        <f>_xll.qlDayCounterYearFraction(DayCounter,SettlementDate,AF26,,,Trigger)</f>
        <v>#NUM!</v>
      </c>
      <c r="AH26" s="134" t="e">
        <f t="shared" ca="1" si="0"/>
        <v>#NUM!</v>
      </c>
      <c r="AI26" s="134" t="e">
        <f t="shared" ca="1" si="1"/>
        <v>#NUM!</v>
      </c>
      <c r="AJ26" s="134" t="e">
        <f t="shared" ca="1" si="2"/>
        <v>#NUM!</v>
      </c>
    </row>
    <row r="27" spans="3:36" ht="12" customHeight="1" x14ac:dyDescent="0.2">
      <c r="C27" s="135" t="s">
        <v>50</v>
      </c>
      <c r="D27" s="120">
        <f t="shared" si="5"/>
        <v>42138</v>
      </c>
      <c r="E27" s="136" t="e">
        <f>_xll.qlCalendarAdvance(Calendar,SettlementDate,C27,"mf",TRUE,Trigger)</f>
        <v>#NUM!</v>
      </c>
      <c r="F27" s="158"/>
      <c r="G27" s="158"/>
      <c r="H27" s="158"/>
      <c r="I27" s="158"/>
      <c r="J27" s="122" t="e">
        <f>_xll.qlDayCounterYearFraction(DayCounter,D27,E27,,,Trigger)</f>
        <v>#NUM!</v>
      </c>
      <c r="K27" s="161" t="e">
        <f ca="1">_xll.qlYieldTSDiscount(Discounting,D27,,AllTriggers)</f>
        <v>#NAME?</v>
      </c>
      <c r="L27" s="161" t="e">
        <f ca="1">_xll.qlYieldTSDiscount(Discounting,E27,,AllTriggers)</f>
        <v>#NAME?</v>
      </c>
      <c r="M27" s="171" t="e">
        <f t="shared" ca="1" si="10"/>
        <v>#NAME?</v>
      </c>
      <c r="N27" s="134" t="e">
        <f t="shared" ca="1" si="11"/>
        <v>#NAME?</v>
      </c>
      <c r="O27" s="134" t="e">
        <f t="shared" ca="1" si="12"/>
        <v>#NUM!</v>
      </c>
      <c r="P27" s="134" t="e">
        <f t="shared" ca="1" si="13"/>
        <v>#NUM!</v>
      </c>
      <c r="AF27" s="136" t="e">
        <f>_xll.qlCalendarAdvance(Calendar,AF26,"1d","mf",,Trigger)</f>
        <v>#VALUE!</v>
      </c>
      <c r="AG27" s="122" t="e">
        <f>_xll.qlDayCounterYearFraction(DayCounter,SettlementDate,AF27,,,Trigger)</f>
        <v>#NUM!</v>
      </c>
      <c r="AH27" s="134" t="e">
        <f t="shared" ca="1" si="0"/>
        <v>#NUM!</v>
      </c>
      <c r="AI27" s="134" t="e">
        <f t="shared" ca="1" si="1"/>
        <v>#NUM!</v>
      </c>
      <c r="AJ27" s="134" t="e">
        <f t="shared" ca="1" si="2"/>
        <v>#NUM!</v>
      </c>
    </row>
    <row r="28" spans="3:36" ht="12" customHeight="1" x14ac:dyDescent="0.2">
      <c r="C28" s="135" t="s">
        <v>51</v>
      </c>
      <c r="D28" s="120">
        <f t="shared" si="5"/>
        <v>42138</v>
      </c>
      <c r="E28" s="136" t="e">
        <f>_xll.qlCalendarAdvance(Calendar,SettlementDate,C28,"mf",TRUE,Trigger)</f>
        <v>#NUM!</v>
      </c>
      <c r="F28" s="158"/>
      <c r="G28" s="158"/>
      <c r="H28" s="158"/>
      <c r="I28" s="158"/>
      <c r="J28" s="122" t="e">
        <f>_xll.qlDayCounterYearFraction(DayCounter,D28,E28,,,Trigger)</f>
        <v>#NUM!</v>
      </c>
      <c r="K28" s="161" t="e">
        <f ca="1">_xll.qlYieldTSDiscount(Discounting,D28,,AllTriggers)</f>
        <v>#NAME?</v>
      </c>
      <c r="L28" s="161" t="e">
        <f ca="1">_xll.qlYieldTSDiscount(Discounting,E28,,AllTriggers)</f>
        <v>#NAME?</v>
      </c>
      <c r="M28" s="171" t="e">
        <f t="shared" ca="1" si="10"/>
        <v>#NAME?</v>
      </c>
      <c r="N28" s="134" t="e">
        <f t="shared" ca="1" si="11"/>
        <v>#NAME?</v>
      </c>
      <c r="O28" s="134" t="e">
        <f t="shared" ca="1" si="12"/>
        <v>#NUM!</v>
      </c>
      <c r="P28" s="134" t="e">
        <f t="shared" ca="1" si="13"/>
        <v>#NUM!</v>
      </c>
      <c r="AF28" s="136" t="e">
        <f>_xll.qlCalendarAdvance(Calendar,AF27,"1d","mf",,Trigger)</f>
        <v>#VALUE!</v>
      </c>
      <c r="AG28" s="122" t="e">
        <f>_xll.qlDayCounterYearFraction(DayCounter,SettlementDate,AF28,,,Trigger)</f>
        <v>#NUM!</v>
      </c>
      <c r="AH28" s="134" t="e">
        <f t="shared" ca="1" si="0"/>
        <v>#NUM!</v>
      </c>
      <c r="AI28" s="134" t="e">
        <f t="shared" ca="1" si="1"/>
        <v>#NUM!</v>
      </c>
      <c r="AJ28" s="134" t="e">
        <f t="shared" ca="1" si="2"/>
        <v>#NUM!</v>
      </c>
    </row>
    <row r="29" spans="3:36" ht="12" customHeight="1" x14ac:dyDescent="0.2">
      <c r="C29" s="135" t="s">
        <v>52</v>
      </c>
      <c r="D29" s="120">
        <f t="shared" si="5"/>
        <v>42138</v>
      </c>
      <c r="E29" s="136" t="e">
        <f>_xll.qlCalendarAdvance(Calendar,SettlementDate,C29,"mf",TRUE,Trigger)</f>
        <v>#NUM!</v>
      </c>
      <c r="F29" s="158"/>
      <c r="G29" s="158"/>
      <c r="H29" s="158"/>
      <c r="I29" s="158"/>
      <c r="J29" s="122" t="e">
        <f>_xll.qlDayCounterYearFraction(DayCounter,D29,E29,,,Trigger)</f>
        <v>#NUM!</v>
      </c>
      <c r="K29" s="161" t="e">
        <f ca="1">_xll.qlYieldTSDiscount(Discounting,D29,,AllTriggers)</f>
        <v>#NAME?</v>
      </c>
      <c r="L29" s="161" t="e">
        <f ca="1">_xll.qlYieldTSDiscount(Discounting,E29,,AllTriggers)</f>
        <v>#NAME?</v>
      </c>
      <c r="M29" s="171" t="e">
        <f t="shared" ca="1" si="10"/>
        <v>#NAME?</v>
      </c>
      <c r="N29" s="134" t="e">
        <f t="shared" ca="1" si="11"/>
        <v>#NAME?</v>
      </c>
      <c r="O29" s="134" t="e">
        <f t="shared" ca="1" si="12"/>
        <v>#NUM!</v>
      </c>
      <c r="P29" s="134" t="e">
        <f t="shared" ca="1" si="13"/>
        <v>#NUM!</v>
      </c>
      <c r="AF29" s="136" t="e">
        <f>_xll.qlCalendarAdvance(Calendar,AF28,"1d","mf",,Trigger)</f>
        <v>#VALUE!</v>
      </c>
      <c r="AG29" s="122" t="e">
        <f>_xll.qlDayCounterYearFraction(DayCounter,SettlementDate,AF29,,,Trigger)</f>
        <v>#NUM!</v>
      </c>
      <c r="AH29" s="134" t="e">
        <f t="shared" ca="1" si="0"/>
        <v>#NUM!</v>
      </c>
      <c r="AI29" s="134" t="e">
        <f t="shared" ca="1" si="1"/>
        <v>#NUM!</v>
      </c>
      <c r="AJ29" s="134" t="e">
        <f t="shared" ca="1" si="2"/>
        <v>#NUM!</v>
      </c>
    </row>
    <row r="30" spans="3:36" ht="12" customHeight="1" x14ac:dyDescent="0.2">
      <c r="C30" s="139" t="s">
        <v>53</v>
      </c>
      <c r="D30" s="125">
        <f t="shared" si="5"/>
        <v>42138</v>
      </c>
      <c r="E30" s="140" t="e">
        <f>_xll.qlCalendarAdvance(Calendar,SettlementDate,C30,"mf",TRUE,Trigger)</f>
        <v>#NUM!</v>
      </c>
      <c r="F30" s="162"/>
      <c r="G30" s="162"/>
      <c r="H30" s="162"/>
      <c r="I30" s="162"/>
      <c r="J30" s="127" t="e">
        <f>_xll.qlDayCounterYearFraction(DayCounter,D30,E30,,,Trigger)</f>
        <v>#NUM!</v>
      </c>
      <c r="K30" s="163" t="e">
        <f ca="1">_xll.qlYieldTSDiscount(Discounting,D30,,AllTriggers)</f>
        <v>#NAME?</v>
      </c>
      <c r="L30" s="163" t="e">
        <f ca="1">_xll.qlYieldTSDiscount(Discounting,E30,,AllTriggers)</f>
        <v>#NAME?</v>
      </c>
      <c r="M30" s="172" t="e">
        <f t="shared" ca="1" si="10"/>
        <v>#NAME?</v>
      </c>
      <c r="N30" s="143" t="e">
        <f t="shared" ca="1" si="11"/>
        <v>#NAME?</v>
      </c>
      <c r="O30" s="143" t="e">
        <f t="shared" ca="1" si="12"/>
        <v>#NUM!</v>
      </c>
      <c r="P30" s="143" t="e">
        <f t="shared" ca="1" si="13"/>
        <v>#NUM!</v>
      </c>
      <c r="AF30" s="136" t="e">
        <f>_xll.qlCalendarAdvance(Calendar,AF29,"1d","mf",,Trigger)</f>
        <v>#VALUE!</v>
      </c>
      <c r="AG30" s="122" t="e">
        <f>_xll.qlDayCounterYearFraction(DayCounter,SettlementDate,AF30,,,Trigger)</f>
        <v>#NUM!</v>
      </c>
      <c r="AH30" s="134" t="e">
        <f t="shared" ca="1" si="0"/>
        <v>#NUM!</v>
      </c>
      <c r="AI30" s="134" t="e">
        <f t="shared" ca="1" si="1"/>
        <v>#NUM!</v>
      </c>
      <c r="AJ30" s="134" t="e">
        <f t="shared" ca="1" si="2"/>
        <v>#NUM!</v>
      </c>
    </row>
    <row r="31" spans="3:36" ht="12" customHeight="1" x14ac:dyDescent="0.2">
      <c r="AF31" s="136" t="e">
        <f>_xll.qlCalendarAdvance(Calendar,AF30,"1d","mf",,Trigger)</f>
        <v>#VALUE!</v>
      </c>
      <c r="AG31" s="122" t="e">
        <f>_xll.qlDayCounterYearFraction(DayCounter,SettlementDate,AF31,,,Trigger)</f>
        <v>#NUM!</v>
      </c>
      <c r="AH31" s="134" t="e">
        <f t="shared" ca="1" si="0"/>
        <v>#NUM!</v>
      </c>
      <c r="AI31" s="134" t="e">
        <f t="shared" ca="1" si="1"/>
        <v>#NUM!</v>
      </c>
      <c r="AJ31" s="134" t="e">
        <f t="shared" ca="1" si="2"/>
        <v>#NUM!</v>
      </c>
    </row>
    <row r="32" spans="3:36" ht="12" customHeight="1" x14ac:dyDescent="0.2">
      <c r="C32" s="109" t="s">
        <v>109</v>
      </c>
      <c r="AF32" s="136" t="e">
        <f>_xll.qlCalendarAdvance(Calendar,AF31,"1d","mf",,Trigger)</f>
        <v>#VALUE!</v>
      </c>
      <c r="AG32" s="122" t="e">
        <f>_xll.qlDayCounterYearFraction(DayCounter,SettlementDate,AF32,,,Trigger)</f>
        <v>#NUM!</v>
      </c>
      <c r="AH32" s="134" t="e">
        <f t="shared" ca="1" si="0"/>
        <v>#NUM!</v>
      </c>
      <c r="AI32" s="134" t="e">
        <f t="shared" ca="1" si="1"/>
        <v>#NUM!</v>
      </c>
      <c r="AJ32" s="134" t="e">
        <f t="shared" ca="1" si="2"/>
        <v>#NUM!</v>
      </c>
    </row>
    <row r="33" spans="3:36" ht="12" customHeight="1" x14ac:dyDescent="0.2">
      <c r="C33" s="146" t="s">
        <v>94</v>
      </c>
      <c r="AF33" s="136" t="e">
        <f>_xll.qlCalendarAdvance(Calendar,AF32,"1d","mf",,Trigger)</f>
        <v>#VALUE!</v>
      </c>
      <c r="AG33" s="122" t="e">
        <f>_xll.qlDayCounterYearFraction(DayCounter,SettlementDate,AF33,,,Trigger)</f>
        <v>#NUM!</v>
      </c>
      <c r="AH33" s="134" t="e">
        <f t="shared" ca="1" si="0"/>
        <v>#NUM!</v>
      </c>
      <c r="AI33" s="134" t="e">
        <f t="shared" ca="1" si="1"/>
        <v>#NUM!</v>
      </c>
      <c r="AJ33" s="134" t="e">
        <f t="shared" ca="1" si="2"/>
        <v>#NUM!</v>
      </c>
    </row>
    <row r="34" spans="3:36" ht="12" customHeight="1" x14ac:dyDescent="0.2">
      <c r="C34" s="134" t="e">
        <f ca="1">IF($C$33="FLAT",N15,IF($C$33="linear",O15,P15))</f>
        <v>#NUM!</v>
      </c>
      <c r="AF34" s="136" t="e">
        <f>_xll.qlCalendarAdvance(Calendar,AF33,"1d","mf",,Trigger)</f>
        <v>#VALUE!</v>
      </c>
      <c r="AG34" s="122" t="e">
        <f>_xll.qlDayCounterYearFraction(DayCounter,SettlementDate,AF34,,,Trigger)</f>
        <v>#NUM!</v>
      </c>
      <c r="AH34" s="134" t="e">
        <f t="shared" ca="1" si="0"/>
        <v>#NUM!</v>
      </c>
      <c r="AI34" s="134" t="e">
        <f t="shared" ca="1" si="1"/>
        <v>#NUM!</v>
      </c>
      <c r="AJ34" s="134" t="e">
        <f t="shared" ca="1" si="2"/>
        <v>#NUM!</v>
      </c>
    </row>
    <row r="35" spans="3:36" ht="12" customHeight="1" x14ac:dyDescent="0.2">
      <c r="C35" s="134" t="e">
        <f t="shared" ref="C35:C49" ca="1" si="14">IF($C$33="FLAT",N16,IF($C$33="linear",O16,P16))</f>
        <v>#NUM!</v>
      </c>
      <c r="AF35" s="136" t="e">
        <f>_xll.qlCalendarAdvance(Calendar,AF34,"1d","mf",,Trigger)</f>
        <v>#VALUE!</v>
      </c>
      <c r="AG35" s="122" t="e">
        <f>_xll.qlDayCounterYearFraction(DayCounter,SettlementDate,AF35,,,Trigger)</f>
        <v>#NUM!</v>
      </c>
      <c r="AH35" s="134" t="e">
        <f t="shared" ca="1" si="0"/>
        <v>#NUM!</v>
      </c>
      <c r="AI35" s="134" t="e">
        <f t="shared" ca="1" si="1"/>
        <v>#NUM!</v>
      </c>
      <c r="AJ35" s="134" t="e">
        <f t="shared" ca="1" si="2"/>
        <v>#NUM!</v>
      </c>
    </row>
    <row r="36" spans="3:36" ht="12" customHeight="1" x14ac:dyDescent="0.2">
      <c r="C36" s="134" t="e">
        <f t="shared" ca="1" si="14"/>
        <v>#NUM!</v>
      </c>
      <c r="AF36" s="136" t="e">
        <f>_xll.qlCalendarAdvance(Calendar,AF35,"1d","mf",,Trigger)</f>
        <v>#VALUE!</v>
      </c>
      <c r="AG36" s="122" t="e">
        <f>_xll.qlDayCounterYearFraction(DayCounter,SettlementDate,AF36,,,Trigger)</f>
        <v>#NUM!</v>
      </c>
      <c r="AH36" s="134" t="e">
        <f t="shared" ca="1" si="0"/>
        <v>#NUM!</v>
      </c>
      <c r="AI36" s="134" t="e">
        <f t="shared" ca="1" si="1"/>
        <v>#NUM!</v>
      </c>
      <c r="AJ36" s="134" t="e">
        <f t="shared" ca="1" si="2"/>
        <v>#NUM!</v>
      </c>
    </row>
    <row r="37" spans="3:36" ht="12" customHeight="1" x14ac:dyDescent="0.2">
      <c r="C37" s="134" t="e">
        <f t="shared" ca="1" si="14"/>
        <v>#NUM!</v>
      </c>
      <c r="AF37" s="136" t="e">
        <f>_xll.qlCalendarAdvance(Calendar,AF36,"1d","mf",,Trigger)</f>
        <v>#VALUE!</v>
      </c>
      <c r="AG37" s="122" t="e">
        <f>_xll.qlDayCounterYearFraction(DayCounter,SettlementDate,AF37,,,Trigger)</f>
        <v>#NUM!</v>
      </c>
      <c r="AH37" s="134" t="e">
        <f t="shared" ca="1" si="0"/>
        <v>#NUM!</v>
      </c>
      <c r="AI37" s="134" t="e">
        <f t="shared" ca="1" si="1"/>
        <v>#NUM!</v>
      </c>
      <c r="AJ37" s="134" t="e">
        <f t="shared" ca="1" si="2"/>
        <v>#NUM!</v>
      </c>
    </row>
    <row r="38" spans="3:36" x14ac:dyDescent="0.2">
      <c r="C38" s="134" t="e">
        <f t="shared" ca="1" si="14"/>
        <v>#NUM!</v>
      </c>
      <c r="AF38" s="136" t="e">
        <f>_xll.qlCalendarAdvance(Calendar,AF37,"1d","mf",,Trigger)</f>
        <v>#VALUE!</v>
      </c>
      <c r="AG38" s="122" t="e">
        <f>_xll.qlDayCounterYearFraction(DayCounter,SettlementDate,AF38,,,Trigger)</f>
        <v>#NUM!</v>
      </c>
      <c r="AH38" s="134" t="e">
        <f t="shared" ca="1" si="0"/>
        <v>#NUM!</v>
      </c>
      <c r="AI38" s="134" t="e">
        <f t="shared" ca="1" si="1"/>
        <v>#NUM!</v>
      </c>
      <c r="AJ38" s="134" t="e">
        <f t="shared" ca="1" si="2"/>
        <v>#NUM!</v>
      </c>
    </row>
    <row r="39" spans="3:36" x14ac:dyDescent="0.2">
      <c r="C39" s="134" t="e">
        <f t="shared" ca="1" si="14"/>
        <v>#NUM!</v>
      </c>
      <c r="AF39" s="136" t="e">
        <f>_xll.qlCalendarAdvance(Calendar,AF38,"1d","mf",,Trigger)</f>
        <v>#VALUE!</v>
      </c>
      <c r="AG39" s="122" t="e">
        <f>_xll.qlDayCounterYearFraction(DayCounter,SettlementDate,AF39,,,Trigger)</f>
        <v>#NUM!</v>
      </c>
      <c r="AH39" s="134" t="e">
        <f t="shared" ca="1" si="0"/>
        <v>#NUM!</v>
      </c>
      <c r="AI39" s="134" t="e">
        <f t="shared" ca="1" si="1"/>
        <v>#NUM!</v>
      </c>
      <c r="AJ39" s="134" t="e">
        <f t="shared" ca="1" si="2"/>
        <v>#NUM!</v>
      </c>
    </row>
    <row r="40" spans="3:36" x14ac:dyDescent="0.2">
      <c r="C40" s="134" t="e">
        <f t="shared" ca="1" si="14"/>
        <v>#NUM!</v>
      </c>
      <c r="AF40" s="136" t="e">
        <f>_xll.qlCalendarAdvance(Calendar,AF39,"1d","mf",,Trigger)</f>
        <v>#VALUE!</v>
      </c>
      <c r="AG40" s="122" t="e">
        <f>_xll.qlDayCounterYearFraction(DayCounter,SettlementDate,AF40,,,Trigger)</f>
        <v>#NUM!</v>
      </c>
      <c r="AH40" s="134" t="e">
        <f t="shared" ca="1" si="0"/>
        <v>#NUM!</v>
      </c>
      <c r="AI40" s="134" t="e">
        <f t="shared" ca="1" si="1"/>
        <v>#NUM!</v>
      </c>
      <c r="AJ40" s="134" t="e">
        <f t="shared" ca="1" si="2"/>
        <v>#NUM!</v>
      </c>
    </row>
    <row r="41" spans="3:36" x14ac:dyDescent="0.2">
      <c r="C41" s="134" t="e">
        <f t="shared" ca="1" si="14"/>
        <v>#NUM!</v>
      </c>
      <c r="AF41" s="136" t="e">
        <f>_xll.qlCalendarAdvance(Calendar,AF40,"1d","mf",,Trigger)</f>
        <v>#VALUE!</v>
      </c>
      <c r="AG41" s="122" t="e">
        <f>_xll.qlDayCounterYearFraction(DayCounter,SettlementDate,AF41,,,Trigger)</f>
        <v>#NUM!</v>
      </c>
      <c r="AH41" s="134" t="e">
        <f t="shared" ca="1" si="0"/>
        <v>#NUM!</v>
      </c>
      <c r="AI41" s="134" t="e">
        <f t="shared" ca="1" si="1"/>
        <v>#NUM!</v>
      </c>
      <c r="AJ41" s="134" t="e">
        <f t="shared" ca="1" si="2"/>
        <v>#NUM!</v>
      </c>
    </row>
    <row r="42" spans="3:36" x14ac:dyDescent="0.2">
      <c r="C42" s="134" t="e">
        <f t="shared" ca="1" si="14"/>
        <v>#NUM!</v>
      </c>
      <c r="AF42" s="136" t="e">
        <f>_xll.qlCalendarAdvance(Calendar,AF41,"1d","mf",,Trigger)</f>
        <v>#VALUE!</v>
      </c>
      <c r="AG42" s="122" t="e">
        <f>_xll.qlDayCounterYearFraction(DayCounter,SettlementDate,AF42,,,Trigger)</f>
        <v>#NUM!</v>
      </c>
      <c r="AH42" s="134" t="e">
        <f t="shared" ca="1" si="0"/>
        <v>#NUM!</v>
      </c>
      <c r="AI42" s="134" t="e">
        <f t="shared" ca="1" si="1"/>
        <v>#NUM!</v>
      </c>
      <c r="AJ42" s="134" t="e">
        <f t="shared" ca="1" si="2"/>
        <v>#NUM!</v>
      </c>
    </row>
    <row r="43" spans="3:36" ht="11.25" customHeight="1" x14ac:dyDescent="0.2">
      <c r="C43" s="134" t="e">
        <f t="shared" ca="1" si="14"/>
        <v>#NUM!</v>
      </c>
      <c r="AF43" s="136" t="e">
        <f>_xll.qlCalendarAdvance(Calendar,AF42,"1d","mf",,Trigger)</f>
        <v>#VALUE!</v>
      </c>
      <c r="AG43" s="122" t="e">
        <f>_xll.qlDayCounterYearFraction(DayCounter,SettlementDate,AF43,,,Trigger)</f>
        <v>#NUM!</v>
      </c>
      <c r="AH43" s="134" t="e">
        <f t="shared" ca="1" si="0"/>
        <v>#NUM!</v>
      </c>
      <c r="AI43" s="134" t="e">
        <f t="shared" ca="1" si="1"/>
        <v>#NUM!</v>
      </c>
      <c r="AJ43" s="134" t="e">
        <f t="shared" ca="1" si="2"/>
        <v>#NUM!</v>
      </c>
    </row>
    <row r="44" spans="3:36" x14ac:dyDescent="0.2">
      <c r="C44" s="134" t="e">
        <f t="shared" ca="1" si="14"/>
        <v>#NUM!</v>
      </c>
      <c r="AF44" s="136" t="e">
        <f>_xll.qlCalendarAdvance(Calendar,AF43,"1d","mf",,Trigger)</f>
        <v>#VALUE!</v>
      </c>
      <c r="AG44" s="122" t="e">
        <f>_xll.qlDayCounterYearFraction(DayCounter,SettlementDate,AF44,,,Trigger)</f>
        <v>#NUM!</v>
      </c>
      <c r="AH44" s="134" t="e">
        <f t="shared" ca="1" si="0"/>
        <v>#NUM!</v>
      </c>
      <c r="AI44" s="134" t="e">
        <f t="shared" ca="1" si="1"/>
        <v>#NUM!</v>
      </c>
      <c r="AJ44" s="134" t="e">
        <f t="shared" ca="1" si="2"/>
        <v>#NUM!</v>
      </c>
    </row>
    <row r="45" spans="3:36" x14ac:dyDescent="0.2">
      <c r="C45" s="134" t="e">
        <f t="shared" ca="1" si="14"/>
        <v>#NUM!</v>
      </c>
      <c r="AF45" s="136" t="e">
        <f>_xll.qlCalendarAdvance(Calendar,AF44,"1d","mf",,Trigger)</f>
        <v>#VALUE!</v>
      </c>
      <c r="AG45" s="122" t="e">
        <f>_xll.qlDayCounterYearFraction(DayCounter,SettlementDate,AF45,,,Trigger)</f>
        <v>#NUM!</v>
      </c>
      <c r="AH45" s="134" t="e">
        <f t="shared" ca="1" si="0"/>
        <v>#NUM!</v>
      </c>
      <c r="AI45" s="134" t="e">
        <f t="shared" ca="1" si="1"/>
        <v>#NUM!</v>
      </c>
      <c r="AJ45" s="134" t="e">
        <f t="shared" ca="1" si="2"/>
        <v>#NUM!</v>
      </c>
    </row>
    <row r="46" spans="3:36" x14ac:dyDescent="0.2">
      <c r="C46" s="134" t="e">
        <f t="shared" ca="1" si="14"/>
        <v>#NUM!</v>
      </c>
      <c r="AF46" s="136" t="e">
        <f>_xll.qlCalendarAdvance(Calendar,AF45,"1d","mf",,Trigger)</f>
        <v>#VALUE!</v>
      </c>
      <c r="AG46" s="122" t="e">
        <f>_xll.qlDayCounterYearFraction(DayCounter,SettlementDate,AF46,,,Trigger)</f>
        <v>#NUM!</v>
      </c>
      <c r="AH46" s="134" t="e">
        <f t="shared" ca="1" si="0"/>
        <v>#NUM!</v>
      </c>
      <c r="AI46" s="134" t="e">
        <f t="shared" ca="1" si="1"/>
        <v>#NUM!</v>
      </c>
      <c r="AJ46" s="134" t="e">
        <f t="shared" ca="1" si="2"/>
        <v>#NUM!</v>
      </c>
    </row>
    <row r="47" spans="3:36" x14ac:dyDescent="0.2">
      <c r="C47" s="134" t="e">
        <f t="shared" ca="1" si="14"/>
        <v>#NUM!</v>
      </c>
      <c r="N47" s="107"/>
      <c r="O47" s="107"/>
      <c r="AF47" s="136" t="e">
        <f>_xll.qlCalendarAdvance(Calendar,AF46,"1d","mf",,Trigger)</f>
        <v>#VALUE!</v>
      </c>
      <c r="AG47" s="122" t="e">
        <f>_xll.qlDayCounterYearFraction(DayCounter,SettlementDate,AF47,,,Trigger)</f>
        <v>#NUM!</v>
      </c>
      <c r="AH47" s="134" t="e">
        <f t="shared" ca="1" si="0"/>
        <v>#NUM!</v>
      </c>
      <c r="AI47" s="134" t="e">
        <f t="shared" ca="1" si="1"/>
        <v>#NUM!</v>
      </c>
      <c r="AJ47" s="134" t="e">
        <f t="shared" ca="1" si="2"/>
        <v>#NUM!</v>
      </c>
    </row>
    <row r="48" spans="3:36" x14ac:dyDescent="0.2">
      <c r="C48" s="134" t="e">
        <f t="shared" ca="1" si="14"/>
        <v>#NUM!</v>
      </c>
      <c r="AF48" s="136" t="e">
        <f>_xll.qlCalendarAdvance(Calendar,AF47,"1d","mf",,Trigger)</f>
        <v>#VALUE!</v>
      </c>
      <c r="AG48" s="122" t="e">
        <f>_xll.qlDayCounterYearFraction(DayCounter,SettlementDate,AF48,,,Trigger)</f>
        <v>#NUM!</v>
      </c>
      <c r="AH48" s="134" t="e">
        <f t="shared" ca="1" si="0"/>
        <v>#NUM!</v>
      </c>
      <c r="AI48" s="134" t="e">
        <f t="shared" ca="1" si="1"/>
        <v>#NUM!</v>
      </c>
      <c r="AJ48" s="134" t="e">
        <f t="shared" ca="1" si="2"/>
        <v>#NUM!</v>
      </c>
    </row>
    <row r="49" spans="3:36" x14ac:dyDescent="0.2">
      <c r="C49" s="143" t="e">
        <f t="shared" ca="1" si="14"/>
        <v>#NUM!</v>
      </c>
      <c r="AF49" s="136" t="e">
        <f>_xll.qlCalendarAdvance(Calendar,AF48,"1d","mf",,Trigger)</f>
        <v>#VALUE!</v>
      </c>
      <c r="AG49" s="122" t="e">
        <f>_xll.qlDayCounterYearFraction(DayCounter,SettlementDate,AF49,,,Trigger)</f>
        <v>#NUM!</v>
      </c>
      <c r="AH49" s="134" t="e">
        <f t="shared" ca="1" si="0"/>
        <v>#NUM!</v>
      </c>
      <c r="AI49" s="134" t="e">
        <f t="shared" ca="1" si="1"/>
        <v>#NUM!</v>
      </c>
      <c r="AJ49" s="134" t="e">
        <f t="shared" ca="1" si="2"/>
        <v>#NUM!</v>
      </c>
    </row>
    <row r="50" spans="3:36" x14ac:dyDescent="0.2">
      <c r="AF50" s="136" t="e">
        <f>_xll.qlCalendarAdvance(Calendar,AF49,"1d","mf",,Trigger)</f>
        <v>#VALUE!</v>
      </c>
      <c r="AG50" s="122" t="e">
        <f>_xll.qlDayCounterYearFraction(DayCounter,SettlementDate,AF50,,,Trigger)</f>
        <v>#NUM!</v>
      </c>
      <c r="AH50" s="134" t="e">
        <f t="shared" ca="1" si="0"/>
        <v>#NUM!</v>
      </c>
      <c r="AI50" s="134" t="e">
        <f t="shared" ca="1" si="1"/>
        <v>#NUM!</v>
      </c>
      <c r="AJ50" s="134" t="e">
        <f t="shared" ca="1" si="2"/>
        <v>#NUM!</v>
      </c>
    </row>
    <row r="51" spans="3:36" x14ac:dyDescent="0.2">
      <c r="AF51" s="136" t="e">
        <f>_xll.qlCalendarAdvance(Calendar,AF50,"1d","mf",,Trigger)</f>
        <v>#VALUE!</v>
      </c>
      <c r="AG51" s="122" t="e">
        <f>_xll.qlDayCounterYearFraction(DayCounter,SettlementDate,AF51,,,Trigger)</f>
        <v>#NUM!</v>
      </c>
      <c r="AH51" s="134" t="e">
        <f t="shared" ca="1" si="0"/>
        <v>#NUM!</v>
      </c>
      <c r="AI51" s="134" t="e">
        <f t="shared" ca="1" si="1"/>
        <v>#NUM!</v>
      </c>
      <c r="AJ51" s="134" t="e">
        <f t="shared" ca="1" si="2"/>
        <v>#NUM!</v>
      </c>
    </row>
    <row r="52" spans="3:36" x14ac:dyDescent="0.2">
      <c r="AF52" s="136" t="e">
        <f>_xll.qlCalendarAdvance(Calendar,AF51,"1d","mf",,Trigger)</f>
        <v>#VALUE!</v>
      </c>
      <c r="AG52" s="122" t="e">
        <f>_xll.qlDayCounterYearFraction(DayCounter,SettlementDate,AF52,,,Trigger)</f>
        <v>#NUM!</v>
      </c>
      <c r="AH52" s="134" t="e">
        <f t="shared" ca="1" si="0"/>
        <v>#NUM!</v>
      </c>
      <c r="AI52" s="134" t="e">
        <f t="shared" ca="1" si="1"/>
        <v>#NUM!</v>
      </c>
      <c r="AJ52" s="134" t="e">
        <f t="shared" ca="1" si="2"/>
        <v>#NUM!</v>
      </c>
    </row>
    <row r="53" spans="3:36" x14ac:dyDescent="0.2">
      <c r="AF53" s="136" t="e">
        <f>_xll.qlCalendarAdvance(Calendar,AF52,"1d","mf",,Trigger)</f>
        <v>#VALUE!</v>
      </c>
      <c r="AG53" s="122" t="e">
        <f>_xll.qlDayCounterYearFraction(DayCounter,SettlementDate,AF53,,,Trigger)</f>
        <v>#NUM!</v>
      </c>
      <c r="AH53" s="134" t="e">
        <f t="shared" ca="1" si="0"/>
        <v>#NUM!</v>
      </c>
      <c r="AI53" s="134" t="e">
        <f t="shared" ca="1" si="1"/>
        <v>#NUM!</v>
      </c>
      <c r="AJ53" s="134" t="e">
        <f t="shared" ca="1" si="2"/>
        <v>#NUM!</v>
      </c>
    </row>
    <row r="54" spans="3:36" x14ac:dyDescent="0.2">
      <c r="AF54" s="136" t="e">
        <f>_xll.qlCalendarAdvance(Calendar,AF53,"1d","mf",,Trigger)</f>
        <v>#VALUE!</v>
      </c>
      <c r="AG54" s="122" t="e">
        <f>_xll.qlDayCounterYearFraction(DayCounter,SettlementDate,AF54,,,Trigger)</f>
        <v>#NUM!</v>
      </c>
      <c r="AH54" s="134" t="e">
        <f t="shared" ca="1" si="0"/>
        <v>#NUM!</v>
      </c>
      <c r="AI54" s="134" t="e">
        <f t="shared" ca="1" si="1"/>
        <v>#NUM!</v>
      </c>
      <c r="AJ54" s="134" t="e">
        <f t="shared" ca="1" si="2"/>
        <v>#NUM!</v>
      </c>
    </row>
    <row r="55" spans="3:36" x14ac:dyDescent="0.2">
      <c r="AF55" s="136" t="e">
        <f>_xll.qlCalendarAdvance(Calendar,AF54,"1d","mf",,Trigger)</f>
        <v>#VALUE!</v>
      </c>
      <c r="AG55" s="122" t="e">
        <f>_xll.qlDayCounterYearFraction(DayCounter,SettlementDate,AF55,,,Trigger)</f>
        <v>#NUM!</v>
      </c>
      <c r="AH55" s="134" t="e">
        <f t="shared" ca="1" si="0"/>
        <v>#NUM!</v>
      </c>
      <c r="AI55" s="134" t="e">
        <f t="shared" ca="1" si="1"/>
        <v>#NUM!</v>
      </c>
      <c r="AJ55" s="134" t="e">
        <f t="shared" ca="1" si="2"/>
        <v>#NUM!</v>
      </c>
    </row>
    <row r="56" spans="3:36" x14ac:dyDescent="0.2">
      <c r="AF56" s="136" t="e">
        <f>_xll.qlCalendarAdvance(Calendar,AF55,"1d","mf",,Trigger)</f>
        <v>#VALUE!</v>
      </c>
      <c r="AG56" s="122" t="e">
        <f>_xll.qlDayCounterYearFraction(DayCounter,SettlementDate,AF56,,,Trigger)</f>
        <v>#NUM!</v>
      </c>
      <c r="AH56" s="134" t="e">
        <f t="shared" ca="1" si="0"/>
        <v>#NUM!</v>
      </c>
      <c r="AI56" s="134" t="e">
        <f t="shared" ca="1" si="1"/>
        <v>#NUM!</v>
      </c>
      <c r="AJ56" s="134" t="e">
        <f t="shared" ca="1" si="2"/>
        <v>#NUM!</v>
      </c>
    </row>
    <row r="57" spans="3:36" x14ac:dyDescent="0.2">
      <c r="AF57" s="136" t="e">
        <f>_xll.qlCalendarAdvance(Calendar,AF56,"1d","mf",,Trigger)</f>
        <v>#VALUE!</v>
      </c>
      <c r="AG57" s="122" t="e">
        <f>_xll.qlDayCounterYearFraction(DayCounter,SettlementDate,AF57,,,Trigger)</f>
        <v>#NUM!</v>
      </c>
      <c r="AH57" s="134" t="e">
        <f t="shared" ca="1" si="0"/>
        <v>#NUM!</v>
      </c>
      <c r="AI57" s="134" t="e">
        <f t="shared" ca="1" si="1"/>
        <v>#NUM!</v>
      </c>
      <c r="AJ57" s="134" t="e">
        <f t="shared" ca="1" si="2"/>
        <v>#NUM!</v>
      </c>
    </row>
    <row r="58" spans="3:36" x14ac:dyDescent="0.2">
      <c r="AF58" s="136" t="e">
        <f>_xll.qlCalendarAdvance(Calendar,AF57,"1d","mf",,Trigger)</f>
        <v>#VALUE!</v>
      </c>
      <c r="AG58" s="122" t="e">
        <f>_xll.qlDayCounterYearFraction(DayCounter,SettlementDate,AF58,,,Trigger)</f>
        <v>#NUM!</v>
      </c>
      <c r="AH58" s="134" t="e">
        <f t="shared" ca="1" si="0"/>
        <v>#NUM!</v>
      </c>
      <c r="AI58" s="134" t="e">
        <f t="shared" ca="1" si="1"/>
        <v>#NUM!</v>
      </c>
      <c r="AJ58" s="134" t="e">
        <f t="shared" ca="1" si="2"/>
        <v>#NUM!</v>
      </c>
    </row>
    <row r="59" spans="3:36" x14ac:dyDescent="0.2">
      <c r="AF59" s="136" t="e">
        <f>_xll.qlCalendarAdvance(Calendar,AF58,"1d","mf",,Trigger)</f>
        <v>#VALUE!</v>
      </c>
      <c r="AG59" s="122" t="e">
        <f>_xll.qlDayCounterYearFraction(DayCounter,SettlementDate,AF59,,,Trigger)</f>
        <v>#NUM!</v>
      </c>
      <c r="AH59" s="134" t="e">
        <f t="shared" ca="1" si="0"/>
        <v>#NUM!</v>
      </c>
      <c r="AI59" s="134" t="e">
        <f t="shared" ca="1" si="1"/>
        <v>#NUM!</v>
      </c>
      <c r="AJ59" s="134" t="e">
        <f t="shared" ca="1" si="2"/>
        <v>#NUM!</v>
      </c>
    </row>
    <row r="60" spans="3:36" x14ac:dyDescent="0.2">
      <c r="AF60" s="136" t="e">
        <f>_xll.qlCalendarAdvance(Calendar,AF59,"1d","mf",,Trigger)</f>
        <v>#VALUE!</v>
      </c>
      <c r="AG60" s="122" t="e">
        <f>_xll.qlDayCounterYearFraction(DayCounter,SettlementDate,AF60,,,Trigger)</f>
        <v>#NUM!</v>
      </c>
      <c r="AH60" s="134" t="e">
        <f t="shared" ca="1" si="0"/>
        <v>#NUM!</v>
      </c>
      <c r="AI60" s="134" t="e">
        <f t="shared" ca="1" si="1"/>
        <v>#NUM!</v>
      </c>
      <c r="AJ60" s="134" t="e">
        <f t="shared" ca="1" si="2"/>
        <v>#NUM!</v>
      </c>
    </row>
    <row r="61" spans="3:36" x14ac:dyDescent="0.2">
      <c r="AF61" s="136" t="e">
        <f>_xll.qlCalendarAdvance(Calendar,AF60,"1d","mf",,Trigger)</f>
        <v>#VALUE!</v>
      </c>
      <c r="AG61" s="122" t="e">
        <f>_xll.qlDayCounterYearFraction(DayCounter,SettlementDate,AF61,,,Trigger)</f>
        <v>#NUM!</v>
      </c>
      <c r="AH61" s="134" t="e">
        <f t="shared" ca="1" si="0"/>
        <v>#NUM!</v>
      </c>
      <c r="AI61" s="134" t="e">
        <f t="shared" ca="1" si="1"/>
        <v>#NUM!</v>
      </c>
      <c r="AJ61" s="134" t="e">
        <f t="shared" ca="1" si="2"/>
        <v>#NUM!</v>
      </c>
    </row>
    <row r="62" spans="3:36" x14ac:dyDescent="0.2">
      <c r="AF62" s="136" t="e">
        <f>_xll.qlCalendarAdvance(Calendar,AF61,"1d","mf",,Trigger)</f>
        <v>#VALUE!</v>
      </c>
      <c r="AG62" s="122" t="e">
        <f>_xll.qlDayCounterYearFraction(DayCounter,SettlementDate,AF62,,,Trigger)</f>
        <v>#NUM!</v>
      </c>
      <c r="AH62" s="134" t="e">
        <f t="shared" ca="1" si="0"/>
        <v>#NUM!</v>
      </c>
      <c r="AI62" s="134" t="e">
        <f t="shared" ca="1" si="1"/>
        <v>#NUM!</v>
      </c>
      <c r="AJ62" s="134" t="e">
        <f t="shared" ca="1" si="2"/>
        <v>#NUM!</v>
      </c>
    </row>
    <row r="63" spans="3:36" x14ac:dyDescent="0.2">
      <c r="AF63" s="136" t="e">
        <f>_xll.qlCalendarAdvance(Calendar,AF62,"1d","mf",,Trigger)</f>
        <v>#VALUE!</v>
      </c>
      <c r="AG63" s="122" t="e">
        <f>_xll.qlDayCounterYearFraction(DayCounter,SettlementDate,AF63,,,Trigger)</f>
        <v>#NUM!</v>
      </c>
      <c r="AH63" s="134" t="e">
        <f t="shared" ca="1" si="0"/>
        <v>#NUM!</v>
      </c>
      <c r="AI63" s="134" t="e">
        <f t="shared" ca="1" si="1"/>
        <v>#NUM!</v>
      </c>
      <c r="AJ63" s="134" t="e">
        <f t="shared" ca="1" si="2"/>
        <v>#NUM!</v>
      </c>
    </row>
    <row r="64" spans="3:36" x14ac:dyDescent="0.2">
      <c r="AF64" s="136" t="e">
        <f>_xll.qlCalendarAdvance(Calendar,AF63,"1d","mf",,Trigger)</f>
        <v>#VALUE!</v>
      </c>
      <c r="AG64" s="122" t="e">
        <f>_xll.qlDayCounterYearFraction(DayCounter,SettlementDate,AF64,,,Trigger)</f>
        <v>#NUM!</v>
      </c>
      <c r="AH64" s="134" t="e">
        <f t="shared" ca="1" si="0"/>
        <v>#NUM!</v>
      </c>
      <c r="AI64" s="134" t="e">
        <f t="shared" ca="1" si="1"/>
        <v>#NUM!</v>
      </c>
      <c r="AJ64" s="134" t="e">
        <f t="shared" ca="1" si="2"/>
        <v>#NUM!</v>
      </c>
    </row>
    <row r="65" spans="14:36" x14ac:dyDescent="0.2">
      <c r="AF65" s="136" t="e">
        <f>_xll.qlCalendarAdvance(Calendar,AF64,"1d","mf",,Trigger)</f>
        <v>#VALUE!</v>
      </c>
      <c r="AG65" s="122" t="e">
        <f>_xll.qlDayCounterYearFraction(DayCounter,SettlementDate,AF65,,,Trigger)</f>
        <v>#NUM!</v>
      </c>
      <c r="AH65" s="134" t="e">
        <f t="shared" ca="1" si="0"/>
        <v>#NUM!</v>
      </c>
      <c r="AI65" s="134" t="e">
        <f t="shared" ca="1" si="1"/>
        <v>#NUM!</v>
      </c>
      <c r="AJ65" s="134" t="e">
        <f t="shared" ca="1" si="2"/>
        <v>#NUM!</v>
      </c>
    </row>
    <row r="66" spans="14:36" x14ac:dyDescent="0.2">
      <c r="N66" s="107"/>
      <c r="AF66" s="136" t="e">
        <f>_xll.qlCalendarAdvance(Calendar,AF65,"1d","mf",,Trigger)</f>
        <v>#VALUE!</v>
      </c>
      <c r="AG66" s="122" t="e">
        <f>_xll.qlDayCounterYearFraction(DayCounter,SettlementDate,AF66,,,Trigger)</f>
        <v>#NUM!</v>
      </c>
      <c r="AH66" s="134" t="e">
        <f t="shared" ca="1" si="0"/>
        <v>#NUM!</v>
      </c>
      <c r="AI66" s="134" t="e">
        <f t="shared" ca="1" si="1"/>
        <v>#NUM!</v>
      </c>
      <c r="AJ66" s="134" t="e">
        <f t="shared" ca="1" si="2"/>
        <v>#NUM!</v>
      </c>
    </row>
    <row r="67" spans="14:36" x14ac:dyDescent="0.2">
      <c r="N67" s="107"/>
      <c r="AF67" s="136" t="e">
        <f>_xll.qlCalendarAdvance(Calendar,AF66,"1d","mf",,Trigger)</f>
        <v>#VALUE!</v>
      </c>
      <c r="AG67" s="122" t="e">
        <f>_xll.qlDayCounterYearFraction(DayCounter,SettlementDate,AF67,,,Trigger)</f>
        <v>#NUM!</v>
      </c>
      <c r="AH67" s="134" t="e">
        <f t="shared" ref="AH67:AH130" ca="1" si="15">$W$13</f>
        <v>#NUM!</v>
      </c>
      <c r="AI67" s="134" t="e">
        <f t="shared" ref="AI67:AI123" ca="1" si="16">$W$10+$W$9*AG67</f>
        <v>#NUM!</v>
      </c>
      <c r="AJ67" s="134" t="e">
        <f t="shared" ref="AJ67:AJ123" ca="1" si="17">($W$5+$W$4*AG67+$W$3*AG67^2)</f>
        <v>#NUM!</v>
      </c>
    </row>
    <row r="68" spans="14:36" x14ac:dyDescent="0.2">
      <c r="N68" s="107"/>
      <c r="AF68" s="136" t="e">
        <f>_xll.qlCalendarAdvance(Calendar,AF67,"1d","mf",,Trigger)</f>
        <v>#VALUE!</v>
      </c>
      <c r="AG68" s="122" t="e">
        <f>_xll.qlDayCounterYearFraction(DayCounter,SettlementDate,AF68,,,Trigger)</f>
        <v>#NUM!</v>
      </c>
      <c r="AH68" s="134" t="e">
        <f t="shared" ca="1" si="15"/>
        <v>#NUM!</v>
      </c>
      <c r="AI68" s="134" t="e">
        <f t="shared" ca="1" si="16"/>
        <v>#NUM!</v>
      </c>
      <c r="AJ68" s="134" t="e">
        <f t="shared" ca="1" si="17"/>
        <v>#NUM!</v>
      </c>
    </row>
    <row r="69" spans="14:36" x14ac:dyDescent="0.2">
      <c r="N69" s="107"/>
      <c r="AF69" s="136" t="e">
        <f>_xll.qlCalendarAdvance(Calendar,AF68,"1d","mf",,Trigger)</f>
        <v>#VALUE!</v>
      </c>
      <c r="AG69" s="122" t="e">
        <f>_xll.qlDayCounterYearFraction(DayCounter,SettlementDate,AF69,,,Trigger)</f>
        <v>#NUM!</v>
      </c>
      <c r="AH69" s="134" t="e">
        <f t="shared" ca="1" si="15"/>
        <v>#NUM!</v>
      </c>
      <c r="AI69" s="134" t="e">
        <f t="shared" ca="1" si="16"/>
        <v>#NUM!</v>
      </c>
      <c r="AJ69" s="134" t="e">
        <f t="shared" ca="1" si="17"/>
        <v>#NUM!</v>
      </c>
    </row>
    <row r="70" spans="14:36" x14ac:dyDescent="0.2">
      <c r="N70" s="107"/>
      <c r="AF70" s="136" t="e">
        <f>_xll.qlCalendarAdvance(Calendar,AF69,"1d","mf",,Trigger)</f>
        <v>#VALUE!</v>
      </c>
      <c r="AG70" s="122" t="e">
        <f>_xll.qlDayCounterYearFraction(DayCounter,SettlementDate,AF70,,,Trigger)</f>
        <v>#NUM!</v>
      </c>
      <c r="AH70" s="134" t="e">
        <f t="shared" ca="1" si="15"/>
        <v>#NUM!</v>
      </c>
      <c r="AI70" s="134" t="e">
        <f t="shared" ca="1" si="16"/>
        <v>#NUM!</v>
      </c>
      <c r="AJ70" s="134" t="e">
        <f t="shared" ca="1" si="17"/>
        <v>#NUM!</v>
      </c>
    </row>
    <row r="71" spans="14:36" x14ac:dyDescent="0.2">
      <c r="N71" s="107"/>
      <c r="AF71" s="136" t="e">
        <f>_xll.qlCalendarAdvance(Calendar,AF70,"1d","mf",,Trigger)</f>
        <v>#VALUE!</v>
      </c>
      <c r="AG71" s="122" t="e">
        <f>_xll.qlDayCounterYearFraction(DayCounter,SettlementDate,AF71,,,Trigger)</f>
        <v>#NUM!</v>
      </c>
      <c r="AH71" s="134" t="e">
        <f t="shared" ca="1" si="15"/>
        <v>#NUM!</v>
      </c>
      <c r="AI71" s="134" t="e">
        <f t="shared" ca="1" si="16"/>
        <v>#NUM!</v>
      </c>
      <c r="AJ71" s="134" t="e">
        <f t="shared" ca="1" si="17"/>
        <v>#NUM!</v>
      </c>
    </row>
    <row r="72" spans="14:36" x14ac:dyDescent="0.2">
      <c r="N72" s="107"/>
      <c r="O72" s="107"/>
      <c r="AF72" s="136" t="e">
        <f>_xll.qlCalendarAdvance(Calendar,AF71,"1d","mf",,Trigger)</f>
        <v>#VALUE!</v>
      </c>
      <c r="AG72" s="122" t="e">
        <f>_xll.qlDayCounterYearFraction(DayCounter,SettlementDate,AF72,,,Trigger)</f>
        <v>#NUM!</v>
      </c>
      <c r="AH72" s="134" t="e">
        <f t="shared" ca="1" si="15"/>
        <v>#NUM!</v>
      </c>
      <c r="AI72" s="134" t="e">
        <f t="shared" ca="1" si="16"/>
        <v>#NUM!</v>
      </c>
      <c r="AJ72" s="134" t="e">
        <f t="shared" ca="1" si="17"/>
        <v>#NUM!</v>
      </c>
    </row>
    <row r="73" spans="14:36" x14ac:dyDescent="0.2">
      <c r="N73" s="107"/>
      <c r="O73" s="107"/>
      <c r="AF73" s="136" t="e">
        <f>_xll.qlCalendarAdvance(Calendar,AF72,"1d","mf",,Trigger)</f>
        <v>#VALUE!</v>
      </c>
      <c r="AG73" s="122" t="e">
        <f>_xll.qlDayCounterYearFraction(DayCounter,SettlementDate,AF73,,,Trigger)</f>
        <v>#NUM!</v>
      </c>
      <c r="AH73" s="134" t="e">
        <f t="shared" ca="1" si="15"/>
        <v>#NUM!</v>
      </c>
      <c r="AI73" s="134" t="e">
        <f t="shared" ca="1" si="16"/>
        <v>#NUM!</v>
      </c>
      <c r="AJ73" s="134" t="e">
        <f t="shared" ca="1" si="17"/>
        <v>#NUM!</v>
      </c>
    </row>
    <row r="74" spans="14:36" x14ac:dyDescent="0.2">
      <c r="N74" s="107"/>
      <c r="O74" s="107"/>
      <c r="AF74" s="136" t="e">
        <f>_xll.qlCalendarAdvance(Calendar,AF73,"1d","mf",,Trigger)</f>
        <v>#VALUE!</v>
      </c>
      <c r="AG74" s="122" t="e">
        <f>_xll.qlDayCounterYearFraction(DayCounter,SettlementDate,AF74,,,Trigger)</f>
        <v>#NUM!</v>
      </c>
      <c r="AH74" s="134" t="e">
        <f t="shared" ca="1" si="15"/>
        <v>#NUM!</v>
      </c>
      <c r="AI74" s="134" t="e">
        <f t="shared" ca="1" si="16"/>
        <v>#NUM!</v>
      </c>
      <c r="AJ74" s="134" t="e">
        <f t="shared" ca="1" si="17"/>
        <v>#NUM!</v>
      </c>
    </row>
    <row r="75" spans="14:36" x14ac:dyDescent="0.2">
      <c r="N75" s="107"/>
      <c r="O75" s="107"/>
      <c r="AF75" s="136" t="e">
        <f>_xll.qlCalendarAdvance(Calendar,AF74,"1d","mf",,Trigger)</f>
        <v>#VALUE!</v>
      </c>
      <c r="AG75" s="122" t="e">
        <f>_xll.qlDayCounterYearFraction(DayCounter,SettlementDate,AF75,,,Trigger)</f>
        <v>#NUM!</v>
      </c>
      <c r="AH75" s="134" t="e">
        <f t="shared" ca="1" si="15"/>
        <v>#NUM!</v>
      </c>
      <c r="AI75" s="134" t="e">
        <f t="shared" ca="1" si="16"/>
        <v>#NUM!</v>
      </c>
      <c r="AJ75" s="134" t="e">
        <f t="shared" ca="1" si="17"/>
        <v>#NUM!</v>
      </c>
    </row>
    <row r="76" spans="14:36" x14ac:dyDescent="0.2">
      <c r="N76" s="107"/>
      <c r="O76" s="107"/>
      <c r="AF76" s="136" t="e">
        <f>_xll.qlCalendarAdvance(Calendar,AF75,"1d","mf",,Trigger)</f>
        <v>#VALUE!</v>
      </c>
      <c r="AG76" s="122" t="e">
        <f>_xll.qlDayCounterYearFraction(DayCounter,SettlementDate,AF76,,,Trigger)</f>
        <v>#NUM!</v>
      </c>
      <c r="AH76" s="134" t="e">
        <f t="shared" ca="1" si="15"/>
        <v>#NUM!</v>
      </c>
      <c r="AI76" s="134" t="e">
        <f t="shared" ca="1" si="16"/>
        <v>#NUM!</v>
      </c>
      <c r="AJ76" s="134" t="e">
        <f t="shared" ca="1" si="17"/>
        <v>#NUM!</v>
      </c>
    </row>
    <row r="77" spans="14:36" x14ac:dyDescent="0.2">
      <c r="N77" s="107"/>
      <c r="O77" s="107"/>
      <c r="AF77" s="136" t="e">
        <f>_xll.qlCalendarAdvance(Calendar,AF76,"1d","mf",,Trigger)</f>
        <v>#VALUE!</v>
      </c>
      <c r="AG77" s="122" t="e">
        <f>_xll.qlDayCounterYearFraction(DayCounter,SettlementDate,AF77,,,Trigger)</f>
        <v>#NUM!</v>
      </c>
      <c r="AH77" s="134" t="e">
        <f t="shared" ca="1" si="15"/>
        <v>#NUM!</v>
      </c>
      <c r="AI77" s="134" t="e">
        <f t="shared" ca="1" si="16"/>
        <v>#NUM!</v>
      </c>
      <c r="AJ77" s="134" t="e">
        <f t="shared" ca="1" si="17"/>
        <v>#NUM!</v>
      </c>
    </row>
    <row r="78" spans="14:36" x14ac:dyDescent="0.2">
      <c r="N78" s="107"/>
      <c r="O78" s="107"/>
      <c r="AF78" s="136" t="e">
        <f>_xll.qlCalendarAdvance(Calendar,AF77,"1d","mf",,Trigger)</f>
        <v>#VALUE!</v>
      </c>
      <c r="AG78" s="122" t="e">
        <f>_xll.qlDayCounterYearFraction(DayCounter,SettlementDate,AF78,,,Trigger)</f>
        <v>#NUM!</v>
      </c>
      <c r="AH78" s="134" t="e">
        <f t="shared" ca="1" si="15"/>
        <v>#NUM!</v>
      </c>
      <c r="AI78" s="134" t="e">
        <f t="shared" ca="1" si="16"/>
        <v>#NUM!</v>
      </c>
      <c r="AJ78" s="134" t="e">
        <f t="shared" ca="1" si="17"/>
        <v>#NUM!</v>
      </c>
    </row>
    <row r="79" spans="14:36" x14ac:dyDescent="0.2">
      <c r="N79" s="107"/>
      <c r="O79" s="107"/>
      <c r="AF79" s="136" t="e">
        <f>_xll.qlCalendarAdvance(Calendar,AF78,"1d","mf",,Trigger)</f>
        <v>#VALUE!</v>
      </c>
      <c r="AG79" s="122" t="e">
        <f>_xll.qlDayCounterYearFraction(DayCounter,SettlementDate,AF79,,,Trigger)</f>
        <v>#NUM!</v>
      </c>
      <c r="AH79" s="134" t="e">
        <f t="shared" ca="1" si="15"/>
        <v>#NUM!</v>
      </c>
      <c r="AI79" s="134" t="e">
        <f t="shared" ca="1" si="16"/>
        <v>#NUM!</v>
      </c>
      <c r="AJ79" s="134" t="e">
        <f t="shared" ca="1" si="17"/>
        <v>#NUM!</v>
      </c>
    </row>
    <row r="80" spans="14:36" x14ac:dyDescent="0.2">
      <c r="N80" s="107"/>
      <c r="O80" s="107"/>
      <c r="AF80" s="136" t="e">
        <f>_xll.qlCalendarAdvance(Calendar,AF79,"1d","mf",,Trigger)</f>
        <v>#VALUE!</v>
      </c>
      <c r="AG80" s="122" t="e">
        <f>_xll.qlDayCounterYearFraction(DayCounter,SettlementDate,AF80,,,Trigger)</f>
        <v>#NUM!</v>
      </c>
      <c r="AH80" s="134" t="e">
        <f t="shared" ca="1" si="15"/>
        <v>#NUM!</v>
      </c>
      <c r="AI80" s="134" t="e">
        <f t="shared" ca="1" si="16"/>
        <v>#NUM!</v>
      </c>
      <c r="AJ80" s="134" t="e">
        <f t="shared" ca="1" si="17"/>
        <v>#NUM!</v>
      </c>
    </row>
    <row r="81" spans="14:36" x14ac:dyDescent="0.2">
      <c r="N81" s="107"/>
      <c r="O81" s="107"/>
      <c r="AF81" s="136" t="e">
        <f>_xll.qlCalendarAdvance(Calendar,AF80,"1d","mf",,Trigger)</f>
        <v>#VALUE!</v>
      </c>
      <c r="AG81" s="122" t="e">
        <f>_xll.qlDayCounterYearFraction(DayCounter,SettlementDate,AF81,,,Trigger)</f>
        <v>#NUM!</v>
      </c>
      <c r="AH81" s="134" t="e">
        <f t="shared" ca="1" si="15"/>
        <v>#NUM!</v>
      </c>
      <c r="AI81" s="134" t="e">
        <f t="shared" ca="1" si="16"/>
        <v>#NUM!</v>
      </c>
      <c r="AJ81" s="134" t="e">
        <f t="shared" ca="1" si="17"/>
        <v>#NUM!</v>
      </c>
    </row>
    <row r="82" spans="14:36" x14ac:dyDescent="0.2">
      <c r="N82" s="107"/>
      <c r="O82" s="107"/>
      <c r="AF82" s="136" t="e">
        <f>_xll.qlCalendarAdvance(Calendar,AF81,"1d","mf",,Trigger)</f>
        <v>#VALUE!</v>
      </c>
      <c r="AG82" s="122" t="e">
        <f>_xll.qlDayCounterYearFraction(DayCounter,SettlementDate,AF82,,,Trigger)</f>
        <v>#NUM!</v>
      </c>
      <c r="AH82" s="134" t="e">
        <f t="shared" ca="1" si="15"/>
        <v>#NUM!</v>
      </c>
      <c r="AI82" s="134" t="e">
        <f t="shared" ca="1" si="16"/>
        <v>#NUM!</v>
      </c>
      <c r="AJ82" s="134" t="e">
        <f t="shared" ca="1" si="17"/>
        <v>#NUM!</v>
      </c>
    </row>
    <row r="83" spans="14:36" x14ac:dyDescent="0.2">
      <c r="N83" s="107"/>
      <c r="O83" s="107"/>
      <c r="AF83" s="136" t="e">
        <f>_xll.qlCalendarAdvance(Calendar,AF82,"1d","mf",,Trigger)</f>
        <v>#VALUE!</v>
      </c>
      <c r="AG83" s="122" t="e">
        <f>_xll.qlDayCounterYearFraction(DayCounter,SettlementDate,AF83,,,Trigger)</f>
        <v>#NUM!</v>
      </c>
      <c r="AH83" s="134" t="e">
        <f t="shared" ca="1" si="15"/>
        <v>#NUM!</v>
      </c>
      <c r="AI83" s="134" t="e">
        <f t="shared" ca="1" si="16"/>
        <v>#NUM!</v>
      </c>
      <c r="AJ83" s="134" t="e">
        <f t="shared" ca="1" si="17"/>
        <v>#NUM!</v>
      </c>
    </row>
    <row r="84" spans="14:36" x14ac:dyDescent="0.2">
      <c r="N84" s="107"/>
      <c r="O84" s="107"/>
      <c r="AF84" s="136" t="e">
        <f>_xll.qlCalendarAdvance(Calendar,AF83,"1d","mf",,Trigger)</f>
        <v>#VALUE!</v>
      </c>
      <c r="AG84" s="122" t="e">
        <f>_xll.qlDayCounterYearFraction(DayCounter,SettlementDate,AF84,,,Trigger)</f>
        <v>#NUM!</v>
      </c>
      <c r="AH84" s="134" t="e">
        <f t="shared" ca="1" si="15"/>
        <v>#NUM!</v>
      </c>
      <c r="AI84" s="134" t="e">
        <f t="shared" ca="1" si="16"/>
        <v>#NUM!</v>
      </c>
      <c r="AJ84" s="134" t="e">
        <f t="shared" ca="1" si="17"/>
        <v>#NUM!</v>
      </c>
    </row>
    <row r="85" spans="14:36" x14ac:dyDescent="0.2">
      <c r="N85" s="107"/>
      <c r="O85" s="107"/>
      <c r="AF85" s="136" t="e">
        <f>_xll.qlCalendarAdvance(Calendar,AF84,"1d","mf",,Trigger)</f>
        <v>#VALUE!</v>
      </c>
      <c r="AG85" s="122" t="e">
        <f>_xll.qlDayCounterYearFraction(DayCounter,SettlementDate,AF85,,,Trigger)</f>
        <v>#NUM!</v>
      </c>
      <c r="AH85" s="134" t="e">
        <f t="shared" ca="1" si="15"/>
        <v>#NUM!</v>
      </c>
      <c r="AI85" s="134" t="e">
        <f t="shared" ca="1" si="16"/>
        <v>#NUM!</v>
      </c>
      <c r="AJ85" s="134" t="e">
        <f t="shared" ca="1" si="17"/>
        <v>#NUM!</v>
      </c>
    </row>
    <row r="86" spans="14:36" x14ac:dyDescent="0.2">
      <c r="N86" s="107"/>
      <c r="O86" s="107"/>
      <c r="AF86" s="136" t="e">
        <f>_xll.qlCalendarAdvance(Calendar,AF85,"1d","mf",,Trigger)</f>
        <v>#VALUE!</v>
      </c>
      <c r="AG86" s="122" t="e">
        <f>_xll.qlDayCounterYearFraction(DayCounter,SettlementDate,AF86,,,Trigger)</f>
        <v>#NUM!</v>
      </c>
      <c r="AH86" s="134" t="e">
        <f t="shared" ca="1" si="15"/>
        <v>#NUM!</v>
      </c>
      <c r="AI86" s="134" t="e">
        <f t="shared" ca="1" si="16"/>
        <v>#NUM!</v>
      </c>
      <c r="AJ86" s="134" t="e">
        <f t="shared" ca="1" si="17"/>
        <v>#NUM!</v>
      </c>
    </row>
    <row r="87" spans="14:36" x14ac:dyDescent="0.2">
      <c r="N87" s="107"/>
      <c r="O87" s="107"/>
      <c r="AF87" s="136" t="e">
        <f>_xll.qlCalendarAdvance(Calendar,AF86,"1d","mf",,Trigger)</f>
        <v>#VALUE!</v>
      </c>
      <c r="AG87" s="122" t="e">
        <f>_xll.qlDayCounterYearFraction(DayCounter,SettlementDate,AF87,,,Trigger)</f>
        <v>#NUM!</v>
      </c>
      <c r="AH87" s="134" t="e">
        <f t="shared" ca="1" si="15"/>
        <v>#NUM!</v>
      </c>
      <c r="AI87" s="134" t="e">
        <f t="shared" ca="1" si="16"/>
        <v>#NUM!</v>
      </c>
      <c r="AJ87" s="134" t="e">
        <f t="shared" ca="1" si="17"/>
        <v>#NUM!</v>
      </c>
    </row>
    <row r="88" spans="14:36" x14ac:dyDescent="0.2">
      <c r="N88" s="107"/>
      <c r="O88" s="107"/>
      <c r="AF88" s="136" t="e">
        <f>_xll.qlCalendarAdvance(Calendar,AF87,"1d","mf",,Trigger)</f>
        <v>#VALUE!</v>
      </c>
      <c r="AG88" s="122" t="e">
        <f>_xll.qlDayCounterYearFraction(DayCounter,SettlementDate,AF88,,,Trigger)</f>
        <v>#NUM!</v>
      </c>
      <c r="AH88" s="134" t="e">
        <f t="shared" ca="1" si="15"/>
        <v>#NUM!</v>
      </c>
      <c r="AI88" s="134" t="e">
        <f t="shared" ca="1" si="16"/>
        <v>#NUM!</v>
      </c>
      <c r="AJ88" s="134" t="e">
        <f t="shared" ca="1" si="17"/>
        <v>#NUM!</v>
      </c>
    </row>
    <row r="89" spans="14:36" x14ac:dyDescent="0.2">
      <c r="N89" s="107"/>
      <c r="O89" s="107"/>
      <c r="AF89" s="136" t="e">
        <f>_xll.qlCalendarAdvance(Calendar,AF88,"1d","mf",,Trigger)</f>
        <v>#VALUE!</v>
      </c>
      <c r="AG89" s="122" t="e">
        <f>_xll.qlDayCounterYearFraction(DayCounter,SettlementDate,AF89,,,Trigger)</f>
        <v>#NUM!</v>
      </c>
      <c r="AH89" s="134" t="e">
        <f t="shared" ca="1" si="15"/>
        <v>#NUM!</v>
      </c>
      <c r="AI89" s="134" t="e">
        <f t="shared" ca="1" si="16"/>
        <v>#NUM!</v>
      </c>
      <c r="AJ89" s="134" t="e">
        <f t="shared" ca="1" si="17"/>
        <v>#NUM!</v>
      </c>
    </row>
    <row r="90" spans="14:36" x14ac:dyDescent="0.2">
      <c r="N90" s="107"/>
      <c r="O90" s="107"/>
      <c r="AF90" s="136" t="e">
        <f>_xll.qlCalendarAdvance(Calendar,AF89,"1d","mf",,Trigger)</f>
        <v>#VALUE!</v>
      </c>
      <c r="AG90" s="122" t="e">
        <f>_xll.qlDayCounterYearFraction(DayCounter,SettlementDate,AF90,,,Trigger)</f>
        <v>#NUM!</v>
      </c>
      <c r="AH90" s="134" t="e">
        <f t="shared" ca="1" si="15"/>
        <v>#NUM!</v>
      </c>
      <c r="AI90" s="134" t="e">
        <f t="shared" ca="1" si="16"/>
        <v>#NUM!</v>
      </c>
      <c r="AJ90" s="134" t="e">
        <f t="shared" ca="1" si="17"/>
        <v>#NUM!</v>
      </c>
    </row>
    <row r="91" spans="14:36" x14ac:dyDescent="0.2">
      <c r="N91" s="107"/>
      <c r="O91" s="107"/>
      <c r="AF91" s="136" t="e">
        <f>_xll.qlCalendarAdvance(Calendar,AF90,"1d","mf",,Trigger)</f>
        <v>#VALUE!</v>
      </c>
      <c r="AG91" s="122" t="e">
        <f>_xll.qlDayCounterYearFraction(DayCounter,SettlementDate,AF91,,,Trigger)</f>
        <v>#NUM!</v>
      </c>
      <c r="AH91" s="134" t="e">
        <f t="shared" ca="1" si="15"/>
        <v>#NUM!</v>
      </c>
      <c r="AI91" s="134" t="e">
        <f t="shared" ca="1" si="16"/>
        <v>#NUM!</v>
      </c>
      <c r="AJ91" s="134" t="e">
        <f t="shared" ca="1" si="17"/>
        <v>#NUM!</v>
      </c>
    </row>
    <row r="92" spans="14:36" x14ac:dyDescent="0.2">
      <c r="N92" s="107"/>
      <c r="O92" s="107"/>
      <c r="AF92" s="136" t="e">
        <f>_xll.qlCalendarAdvance(Calendar,AF91,"1d","mf",,Trigger)</f>
        <v>#VALUE!</v>
      </c>
      <c r="AG92" s="122" t="e">
        <f>_xll.qlDayCounterYearFraction(DayCounter,SettlementDate,AF92,,,Trigger)</f>
        <v>#NUM!</v>
      </c>
      <c r="AH92" s="134" t="e">
        <f t="shared" ca="1" si="15"/>
        <v>#NUM!</v>
      </c>
      <c r="AI92" s="134" t="e">
        <f t="shared" ca="1" si="16"/>
        <v>#NUM!</v>
      </c>
      <c r="AJ92" s="134" t="e">
        <f t="shared" ca="1" si="17"/>
        <v>#NUM!</v>
      </c>
    </row>
    <row r="93" spans="14:36" x14ac:dyDescent="0.2">
      <c r="N93" s="107"/>
      <c r="O93" s="107"/>
      <c r="AF93" s="136" t="e">
        <f>_xll.qlCalendarAdvance(Calendar,AF92,"1d","mf",,Trigger)</f>
        <v>#VALUE!</v>
      </c>
      <c r="AG93" s="122" t="e">
        <f>_xll.qlDayCounterYearFraction(DayCounter,SettlementDate,AF93,,,Trigger)</f>
        <v>#NUM!</v>
      </c>
      <c r="AH93" s="134" t="e">
        <f t="shared" ca="1" si="15"/>
        <v>#NUM!</v>
      </c>
      <c r="AI93" s="134" t="e">
        <f t="shared" ca="1" si="16"/>
        <v>#NUM!</v>
      </c>
      <c r="AJ93" s="134" t="e">
        <f t="shared" ca="1" si="17"/>
        <v>#NUM!</v>
      </c>
    </row>
    <row r="94" spans="14:36" x14ac:dyDescent="0.2">
      <c r="N94" s="107"/>
      <c r="O94" s="107"/>
      <c r="AF94" s="136" t="e">
        <f>_xll.qlCalendarAdvance(Calendar,AF93,"1d","mf",,Trigger)</f>
        <v>#VALUE!</v>
      </c>
      <c r="AG94" s="122" t="e">
        <f>_xll.qlDayCounterYearFraction(DayCounter,SettlementDate,AF94,,,Trigger)</f>
        <v>#NUM!</v>
      </c>
      <c r="AH94" s="134" t="e">
        <f t="shared" ca="1" si="15"/>
        <v>#NUM!</v>
      </c>
      <c r="AI94" s="134" t="e">
        <f t="shared" ca="1" si="16"/>
        <v>#NUM!</v>
      </c>
      <c r="AJ94" s="134" t="e">
        <f t="shared" ca="1" si="17"/>
        <v>#NUM!</v>
      </c>
    </row>
    <row r="95" spans="14:36" x14ac:dyDescent="0.2">
      <c r="N95" s="107"/>
      <c r="O95" s="107"/>
      <c r="AF95" s="136" t="e">
        <f>_xll.qlCalendarAdvance(Calendar,AF94,"1d","mf",,Trigger)</f>
        <v>#VALUE!</v>
      </c>
      <c r="AG95" s="122" t="e">
        <f>_xll.qlDayCounterYearFraction(DayCounter,SettlementDate,AF95,,,Trigger)</f>
        <v>#NUM!</v>
      </c>
      <c r="AH95" s="134" t="e">
        <f t="shared" ca="1" si="15"/>
        <v>#NUM!</v>
      </c>
      <c r="AI95" s="134" t="e">
        <f t="shared" ca="1" si="16"/>
        <v>#NUM!</v>
      </c>
      <c r="AJ95" s="134" t="e">
        <f t="shared" ca="1" si="17"/>
        <v>#NUM!</v>
      </c>
    </row>
    <row r="96" spans="14:36" x14ac:dyDescent="0.2">
      <c r="N96" s="107"/>
      <c r="O96" s="107"/>
      <c r="AF96" s="136" t="e">
        <f>_xll.qlCalendarAdvance(Calendar,AF95,"1d","mf",,Trigger)</f>
        <v>#VALUE!</v>
      </c>
      <c r="AG96" s="122" t="e">
        <f>_xll.qlDayCounterYearFraction(DayCounter,SettlementDate,AF96,,,Trigger)</f>
        <v>#NUM!</v>
      </c>
      <c r="AH96" s="134" t="e">
        <f t="shared" ca="1" si="15"/>
        <v>#NUM!</v>
      </c>
      <c r="AI96" s="134" t="e">
        <f t="shared" ca="1" si="16"/>
        <v>#NUM!</v>
      </c>
      <c r="AJ96" s="134" t="e">
        <f t="shared" ca="1" si="17"/>
        <v>#NUM!</v>
      </c>
    </row>
    <row r="97" spans="14:36" x14ac:dyDescent="0.2">
      <c r="N97" s="107"/>
      <c r="O97" s="107"/>
      <c r="AF97" s="136" t="e">
        <f>_xll.qlCalendarAdvance(Calendar,AF96,"1d","mf",,Trigger)</f>
        <v>#VALUE!</v>
      </c>
      <c r="AG97" s="122" t="e">
        <f>_xll.qlDayCounterYearFraction(DayCounter,SettlementDate,AF97,,,Trigger)</f>
        <v>#NUM!</v>
      </c>
      <c r="AH97" s="134" t="e">
        <f t="shared" ca="1" si="15"/>
        <v>#NUM!</v>
      </c>
      <c r="AI97" s="134" t="e">
        <f t="shared" ca="1" si="16"/>
        <v>#NUM!</v>
      </c>
      <c r="AJ97" s="134" t="e">
        <f t="shared" ca="1" si="17"/>
        <v>#NUM!</v>
      </c>
    </row>
    <row r="98" spans="14:36" x14ac:dyDescent="0.2">
      <c r="N98" s="107"/>
      <c r="O98" s="107"/>
      <c r="AF98" s="136" t="e">
        <f>_xll.qlCalendarAdvance(Calendar,AF97,"1d","mf",,Trigger)</f>
        <v>#VALUE!</v>
      </c>
      <c r="AG98" s="122" t="e">
        <f>_xll.qlDayCounterYearFraction(DayCounter,SettlementDate,AF98,,,Trigger)</f>
        <v>#NUM!</v>
      </c>
      <c r="AH98" s="134" t="e">
        <f t="shared" ca="1" si="15"/>
        <v>#NUM!</v>
      </c>
      <c r="AI98" s="134" t="e">
        <f t="shared" ca="1" si="16"/>
        <v>#NUM!</v>
      </c>
      <c r="AJ98" s="134" t="e">
        <f t="shared" ca="1" si="17"/>
        <v>#NUM!</v>
      </c>
    </row>
    <row r="99" spans="14:36" x14ac:dyDescent="0.2">
      <c r="N99" s="107"/>
      <c r="O99" s="107"/>
      <c r="AF99" s="136" t="e">
        <f>_xll.qlCalendarAdvance(Calendar,AF98,"1d","mf",,Trigger)</f>
        <v>#VALUE!</v>
      </c>
      <c r="AG99" s="122" t="e">
        <f>_xll.qlDayCounterYearFraction(DayCounter,SettlementDate,AF99,,,Trigger)</f>
        <v>#NUM!</v>
      </c>
      <c r="AH99" s="134" t="e">
        <f t="shared" ca="1" si="15"/>
        <v>#NUM!</v>
      </c>
      <c r="AI99" s="134" t="e">
        <f t="shared" ca="1" si="16"/>
        <v>#NUM!</v>
      </c>
      <c r="AJ99" s="134" t="e">
        <f t="shared" ca="1" si="17"/>
        <v>#NUM!</v>
      </c>
    </row>
    <row r="100" spans="14:36" x14ac:dyDescent="0.2">
      <c r="N100" s="107"/>
      <c r="O100" s="107"/>
      <c r="AF100" s="136" t="e">
        <f>_xll.qlCalendarAdvance(Calendar,AF99,"1d","mf",,Trigger)</f>
        <v>#VALUE!</v>
      </c>
      <c r="AG100" s="122" t="e">
        <f>_xll.qlDayCounterYearFraction(DayCounter,SettlementDate,AF100,,,Trigger)</f>
        <v>#NUM!</v>
      </c>
      <c r="AH100" s="134" t="e">
        <f t="shared" ca="1" si="15"/>
        <v>#NUM!</v>
      </c>
      <c r="AI100" s="134" t="e">
        <f t="shared" ca="1" si="16"/>
        <v>#NUM!</v>
      </c>
      <c r="AJ100" s="134" t="e">
        <f t="shared" ca="1" si="17"/>
        <v>#NUM!</v>
      </c>
    </row>
    <row r="101" spans="14:36" x14ac:dyDescent="0.2">
      <c r="N101" s="107"/>
      <c r="O101" s="107"/>
      <c r="AF101" s="136" t="e">
        <f>_xll.qlCalendarAdvance(Calendar,AF100,"1d","mf",,Trigger)</f>
        <v>#VALUE!</v>
      </c>
      <c r="AG101" s="122" t="e">
        <f>_xll.qlDayCounterYearFraction(DayCounter,SettlementDate,AF101,,,Trigger)</f>
        <v>#NUM!</v>
      </c>
      <c r="AH101" s="134" t="e">
        <f t="shared" ca="1" si="15"/>
        <v>#NUM!</v>
      </c>
      <c r="AI101" s="134" t="e">
        <f t="shared" ca="1" si="16"/>
        <v>#NUM!</v>
      </c>
      <c r="AJ101" s="134" t="e">
        <f t="shared" ca="1" si="17"/>
        <v>#NUM!</v>
      </c>
    </row>
    <row r="102" spans="14:36" x14ac:dyDescent="0.2">
      <c r="N102" s="107"/>
      <c r="O102" s="107"/>
      <c r="AF102" s="136" t="e">
        <f>_xll.qlCalendarAdvance(Calendar,AF101,"1d","mf",,Trigger)</f>
        <v>#VALUE!</v>
      </c>
      <c r="AG102" s="122" t="e">
        <f>_xll.qlDayCounterYearFraction(DayCounter,SettlementDate,AF102,,,Trigger)</f>
        <v>#NUM!</v>
      </c>
      <c r="AH102" s="134" t="e">
        <f t="shared" ca="1" si="15"/>
        <v>#NUM!</v>
      </c>
      <c r="AI102" s="134" t="e">
        <f t="shared" ca="1" si="16"/>
        <v>#NUM!</v>
      </c>
      <c r="AJ102" s="134" t="e">
        <f t="shared" ca="1" si="17"/>
        <v>#NUM!</v>
      </c>
    </row>
    <row r="103" spans="14:36" x14ac:dyDescent="0.2">
      <c r="N103" s="107"/>
      <c r="O103" s="107"/>
      <c r="AF103" s="136" t="e">
        <f>_xll.qlCalendarAdvance(Calendar,AF102,"1d","mf",,Trigger)</f>
        <v>#VALUE!</v>
      </c>
      <c r="AG103" s="122" t="e">
        <f>_xll.qlDayCounterYearFraction(DayCounter,SettlementDate,AF103,,,Trigger)</f>
        <v>#NUM!</v>
      </c>
      <c r="AH103" s="134" t="e">
        <f t="shared" ca="1" si="15"/>
        <v>#NUM!</v>
      </c>
      <c r="AI103" s="134" t="e">
        <f t="shared" ca="1" si="16"/>
        <v>#NUM!</v>
      </c>
      <c r="AJ103" s="134" t="e">
        <f t="shared" ca="1" si="17"/>
        <v>#NUM!</v>
      </c>
    </row>
    <row r="104" spans="14:36" x14ac:dyDescent="0.2">
      <c r="N104" s="107"/>
      <c r="O104" s="107"/>
      <c r="AF104" s="136" t="e">
        <f>_xll.qlCalendarAdvance(Calendar,AF103,"1d","mf",,Trigger)</f>
        <v>#VALUE!</v>
      </c>
      <c r="AG104" s="122" t="e">
        <f>_xll.qlDayCounterYearFraction(DayCounter,SettlementDate,AF104,,,Trigger)</f>
        <v>#NUM!</v>
      </c>
      <c r="AH104" s="134" t="e">
        <f t="shared" ca="1" si="15"/>
        <v>#NUM!</v>
      </c>
      <c r="AI104" s="134" t="e">
        <f t="shared" ca="1" si="16"/>
        <v>#NUM!</v>
      </c>
      <c r="AJ104" s="134" t="e">
        <f t="shared" ca="1" si="17"/>
        <v>#NUM!</v>
      </c>
    </row>
    <row r="105" spans="14:36" x14ac:dyDescent="0.2">
      <c r="N105" s="107"/>
      <c r="O105" s="107"/>
      <c r="AF105" s="136" t="e">
        <f>_xll.qlCalendarAdvance(Calendar,AF104,"1d","mf",,Trigger)</f>
        <v>#VALUE!</v>
      </c>
      <c r="AG105" s="122" t="e">
        <f>_xll.qlDayCounterYearFraction(DayCounter,SettlementDate,AF105,,,Trigger)</f>
        <v>#NUM!</v>
      </c>
      <c r="AH105" s="134" t="e">
        <f t="shared" ca="1" si="15"/>
        <v>#NUM!</v>
      </c>
      <c r="AI105" s="134" t="e">
        <f t="shared" ca="1" si="16"/>
        <v>#NUM!</v>
      </c>
      <c r="AJ105" s="134" t="e">
        <f t="shared" ca="1" si="17"/>
        <v>#NUM!</v>
      </c>
    </row>
    <row r="106" spans="14:36" x14ac:dyDescent="0.2">
      <c r="N106" s="107"/>
      <c r="O106" s="107"/>
      <c r="AF106" s="136" t="e">
        <f>_xll.qlCalendarAdvance(Calendar,AF105,"1d","mf",,Trigger)</f>
        <v>#VALUE!</v>
      </c>
      <c r="AG106" s="122" t="e">
        <f>_xll.qlDayCounterYearFraction(DayCounter,SettlementDate,AF106,,,Trigger)</f>
        <v>#NUM!</v>
      </c>
      <c r="AH106" s="134" t="e">
        <f t="shared" ca="1" si="15"/>
        <v>#NUM!</v>
      </c>
      <c r="AI106" s="134" t="e">
        <f t="shared" ca="1" si="16"/>
        <v>#NUM!</v>
      </c>
      <c r="AJ106" s="134" t="e">
        <f t="shared" ca="1" si="17"/>
        <v>#NUM!</v>
      </c>
    </row>
    <row r="107" spans="14:36" x14ac:dyDescent="0.2">
      <c r="N107" s="107"/>
      <c r="O107" s="107"/>
      <c r="AF107" s="136" t="e">
        <f>_xll.qlCalendarAdvance(Calendar,AF106,"1d","mf",,Trigger)</f>
        <v>#VALUE!</v>
      </c>
      <c r="AG107" s="122" t="e">
        <f>_xll.qlDayCounterYearFraction(DayCounter,SettlementDate,AF107,,,Trigger)</f>
        <v>#NUM!</v>
      </c>
      <c r="AH107" s="134" t="e">
        <f t="shared" ca="1" si="15"/>
        <v>#NUM!</v>
      </c>
      <c r="AI107" s="134" t="e">
        <f t="shared" ca="1" si="16"/>
        <v>#NUM!</v>
      </c>
      <c r="AJ107" s="134" t="e">
        <f t="shared" ca="1" si="17"/>
        <v>#NUM!</v>
      </c>
    </row>
    <row r="108" spans="14:36" x14ac:dyDescent="0.2">
      <c r="N108" s="107"/>
      <c r="O108" s="107"/>
      <c r="AF108" s="136" t="e">
        <f>_xll.qlCalendarAdvance(Calendar,AF107,"1d","mf",,Trigger)</f>
        <v>#VALUE!</v>
      </c>
      <c r="AG108" s="122" t="e">
        <f>_xll.qlDayCounterYearFraction(DayCounter,SettlementDate,AF108,,,Trigger)</f>
        <v>#NUM!</v>
      </c>
      <c r="AH108" s="134" t="e">
        <f t="shared" ca="1" si="15"/>
        <v>#NUM!</v>
      </c>
      <c r="AI108" s="134" t="e">
        <f t="shared" ca="1" si="16"/>
        <v>#NUM!</v>
      </c>
      <c r="AJ108" s="134" t="e">
        <f t="shared" ca="1" si="17"/>
        <v>#NUM!</v>
      </c>
    </row>
    <row r="109" spans="14:36" x14ac:dyDescent="0.2">
      <c r="N109" s="107"/>
      <c r="O109" s="107"/>
      <c r="AF109" s="136" t="e">
        <f>_xll.qlCalendarAdvance(Calendar,AF108,"1d","mf",,Trigger)</f>
        <v>#VALUE!</v>
      </c>
      <c r="AG109" s="122" t="e">
        <f>_xll.qlDayCounterYearFraction(DayCounter,SettlementDate,AF109,,,Trigger)</f>
        <v>#NUM!</v>
      </c>
      <c r="AH109" s="134" t="e">
        <f t="shared" ca="1" si="15"/>
        <v>#NUM!</v>
      </c>
      <c r="AI109" s="134" t="e">
        <f t="shared" ca="1" si="16"/>
        <v>#NUM!</v>
      </c>
      <c r="AJ109" s="134" t="e">
        <f t="shared" ca="1" si="17"/>
        <v>#NUM!</v>
      </c>
    </row>
    <row r="110" spans="14:36" x14ac:dyDescent="0.2">
      <c r="N110" s="107"/>
      <c r="O110" s="107"/>
      <c r="AF110" s="136" t="e">
        <f>_xll.qlCalendarAdvance(Calendar,AF109,"1d","mf",,Trigger)</f>
        <v>#VALUE!</v>
      </c>
      <c r="AG110" s="122" t="e">
        <f>_xll.qlDayCounterYearFraction(DayCounter,SettlementDate,AF110,,,Trigger)</f>
        <v>#NUM!</v>
      </c>
      <c r="AH110" s="134" t="e">
        <f t="shared" ca="1" si="15"/>
        <v>#NUM!</v>
      </c>
      <c r="AI110" s="134" t="e">
        <f t="shared" ca="1" si="16"/>
        <v>#NUM!</v>
      </c>
      <c r="AJ110" s="134" t="e">
        <f t="shared" ca="1" si="17"/>
        <v>#NUM!</v>
      </c>
    </row>
    <row r="111" spans="14:36" x14ac:dyDescent="0.2">
      <c r="N111" s="107"/>
      <c r="O111" s="107"/>
      <c r="AF111" s="136" t="e">
        <f>_xll.qlCalendarAdvance(Calendar,AF110,"1d","mf",,Trigger)</f>
        <v>#VALUE!</v>
      </c>
      <c r="AG111" s="122" t="e">
        <f>_xll.qlDayCounterYearFraction(DayCounter,SettlementDate,AF111,,,Trigger)</f>
        <v>#NUM!</v>
      </c>
      <c r="AH111" s="134" t="e">
        <f t="shared" ca="1" si="15"/>
        <v>#NUM!</v>
      </c>
      <c r="AI111" s="134" t="e">
        <f t="shared" ca="1" si="16"/>
        <v>#NUM!</v>
      </c>
      <c r="AJ111" s="134" t="e">
        <f t="shared" ca="1" si="17"/>
        <v>#NUM!</v>
      </c>
    </row>
    <row r="112" spans="14:36" x14ac:dyDescent="0.2">
      <c r="N112" s="107"/>
      <c r="O112" s="107"/>
      <c r="AF112" s="136" t="e">
        <f>_xll.qlCalendarAdvance(Calendar,AF111,"1d","mf",,Trigger)</f>
        <v>#VALUE!</v>
      </c>
      <c r="AG112" s="122" t="e">
        <f>_xll.qlDayCounterYearFraction(DayCounter,SettlementDate,AF112,,,Trigger)</f>
        <v>#NUM!</v>
      </c>
      <c r="AH112" s="134" t="e">
        <f t="shared" ca="1" si="15"/>
        <v>#NUM!</v>
      </c>
      <c r="AI112" s="134" t="e">
        <f t="shared" ca="1" si="16"/>
        <v>#NUM!</v>
      </c>
      <c r="AJ112" s="134" t="e">
        <f t="shared" ca="1" si="17"/>
        <v>#NUM!</v>
      </c>
    </row>
    <row r="113" spans="14:36" x14ac:dyDescent="0.2">
      <c r="N113" s="107"/>
      <c r="O113" s="107"/>
      <c r="AF113" s="136" t="e">
        <f>_xll.qlCalendarAdvance(Calendar,AF112,"1d","mf",,Trigger)</f>
        <v>#VALUE!</v>
      </c>
      <c r="AG113" s="122" t="e">
        <f>_xll.qlDayCounterYearFraction(DayCounter,SettlementDate,AF113,,,Trigger)</f>
        <v>#NUM!</v>
      </c>
      <c r="AH113" s="134" t="e">
        <f t="shared" ca="1" si="15"/>
        <v>#NUM!</v>
      </c>
      <c r="AI113" s="134" t="e">
        <f t="shared" ca="1" si="16"/>
        <v>#NUM!</v>
      </c>
      <c r="AJ113" s="134" t="e">
        <f t="shared" ca="1" si="17"/>
        <v>#NUM!</v>
      </c>
    </row>
    <row r="114" spans="14:36" x14ac:dyDescent="0.2">
      <c r="N114" s="107"/>
      <c r="O114" s="107"/>
      <c r="AF114" s="136" t="e">
        <f>_xll.qlCalendarAdvance(Calendar,AF113,"1d","mf",,Trigger)</f>
        <v>#VALUE!</v>
      </c>
      <c r="AG114" s="122" t="e">
        <f>_xll.qlDayCounterYearFraction(DayCounter,SettlementDate,AF114,,,Trigger)</f>
        <v>#NUM!</v>
      </c>
      <c r="AH114" s="134" t="e">
        <f t="shared" ca="1" si="15"/>
        <v>#NUM!</v>
      </c>
      <c r="AI114" s="134" t="e">
        <f t="shared" ca="1" si="16"/>
        <v>#NUM!</v>
      </c>
      <c r="AJ114" s="134" t="e">
        <f t="shared" ca="1" si="17"/>
        <v>#NUM!</v>
      </c>
    </row>
    <row r="115" spans="14:36" x14ac:dyDescent="0.2">
      <c r="N115" s="107"/>
      <c r="O115" s="107"/>
      <c r="AF115" s="136" t="e">
        <f>_xll.qlCalendarAdvance(Calendar,AF114,"1d","mf",,Trigger)</f>
        <v>#VALUE!</v>
      </c>
      <c r="AG115" s="122" t="e">
        <f>_xll.qlDayCounterYearFraction(DayCounter,SettlementDate,AF115,,,Trigger)</f>
        <v>#NUM!</v>
      </c>
      <c r="AH115" s="134" t="e">
        <f t="shared" ca="1" si="15"/>
        <v>#NUM!</v>
      </c>
      <c r="AI115" s="134" t="e">
        <f t="shared" ca="1" si="16"/>
        <v>#NUM!</v>
      </c>
      <c r="AJ115" s="134" t="e">
        <f t="shared" ca="1" si="17"/>
        <v>#NUM!</v>
      </c>
    </row>
    <row r="116" spans="14:36" x14ac:dyDescent="0.2">
      <c r="N116" s="107"/>
      <c r="O116" s="107"/>
      <c r="AF116" s="136" t="e">
        <f>_xll.qlCalendarAdvance(Calendar,AF115,"1d","mf",,Trigger)</f>
        <v>#VALUE!</v>
      </c>
      <c r="AG116" s="122" t="e">
        <f>_xll.qlDayCounterYearFraction(DayCounter,SettlementDate,AF116,,,Trigger)</f>
        <v>#NUM!</v>
      </c>
      <c r="AH116" s="134" t="e">
        <f t="shared" ca="1" si="15"/>
        <v>#NUM!</v>
      </c>
      <c r="AI116" s="134" t="e">
        <f t="shared" ca="1" si="16"/>
        <v>#NUM!</v>
      </c>
      <c r="AJ116" s="134" t="e">
        <f t="shared" ca="1" si="17"/>
        <v>#NUM!</v>
      </c>
    </row>
    <row r="117" spans="14:36" x14ac:dyDescent="0.2">
      <c r="N117" s="107"/>
      <c r="O117" s="107"/>
      <c r="AF117" s="136" t="e">
        <f>_xll.qlCalendarAdvance(Calendar,AF116,"1d","mf",,Trigger)</f>
        <v>#VALUE!</v>
      </c>
      <c r="AG117" s="122" t="e">
        <f>_xll.qlDayCounterYearFraction(DayCounter,SettlementDate,AF117,,,Trigger)</f>
        <v>#NUM!</v>
      </c>
      <c r="AH117" s="134" t="e">
        <f t="shared" ca="1" si="15"/>
        <v>#NUM!</v>
      </c>
      <c r="AI117" s="134" t="e">
        <f t="shared" ca="1" si="16"/>
        <v>#NUM!</v>
      </c>
      <c r="AJ117" s="134" t="e">
        <f t="shared" ca="1" si="17"/>
        <v>#NUM!</v>
      </c>
    </row>
    <row r="118" spans="14:36" x14ac:dyDescent="0.2">
      <c r="N118" s="107"/>
      <c r="O118" s="107"/>
      <c r="AF118" s="136" t="e">
        <f>_xll.qlCalendarAdvance(Calendar,AF117,"1d","mf",,Trigger)</f>
        <v>#VALUE!</v>
      </c>
      <c r="AG118" s="122" t="e">
        <f>_xll.qlDayCounterYearFraction(DayCounter,SettlementDate,AF118,,,Trigger)</f>
        <v>#NUM!</v>
      </c>
      <c r="AH118" s="134" t="e">
        <f t="shared" ca="1" si="15"/>
        <v>#NUM!</v>
      </c>
      <c r="AI118" s="134" t="e">
        <f t="shared" ca="1" si="16"/>
        <v>#NUM!</v>
      </c>
      <c r="AJ118" s="134" t="e">
        <f t="shared" ca="1" si="17"/>
        <v>#NUM!</v>
      </c>
    </row>
    <row r="119" spans="14:36" x14ac:dyDescent="0.2">
      <c r="N119" s="108"/>
      <c r="O119" s="107"/>
      <c r="AF119" s="136" t="e">
        <f>_xll.qlCalendarAdvance(Calendar,AF118,"1d","mf",,Trigger)</f>
        <v>#VALUE!</v>
      </c>
      <c r="AG119" s="122" t="e">
        <f>_xll.qlDayCounterYearFraction(DayCounter,SettlementDate,AF119,,,Trigger)</f>
        <v>#NUM!</v>
      </c>
      <c r="AH119" s="134" t="e">
        <f t="shared" ca="1" si="15"/>
        <v>#NUM!</v>
      </c>
      <c r="AI119" s="134" t="e">
        <f t="shared" ca="1" si="16"/>
        <v>#NUM!</v>
      </c>
      <c r="AJ119" s="134" t="e">
        <f t="shared" ca="1" si="17"/>
        <v>#NUM!</v>
      </c>
    </row>
    <row r="120" spans="14:36" x14ac:dyDescent="0.2">
      <c r="N120" s="108"/>
      <c r="O120" s="107"/>
      <c r="AF120" s="136" t="e">
        <f>_xll.qlCalendarAdvance(Calendar,AF119,"1d","mf",,Trigger)</f>
        <v>#VALUE!</v>
      </c>
      <c r="AG120" s="122" t="e">
        <f>_xll.qlDayCounterYearFraction(DayCounter,SettlementDate,AF120,,,Trigger)</f>
        <v>#NUM!</v>
      </c>
      <c r="AH120" s="134" t="e">
        <f t="shared" ca="1" si="15"/>
        <v>#NUM!</v>
      </c>
      <c r="AI120" s="134" t="e">
        <f t="shared" ca="1" si="16"/>
        <v>#NUM!</v>
      </c>
      <c r="AJ120" s="134" t="e">
        <f t="shared" ca="1" si="17"/>
        <v>#NUM!</v>
      </c>
    </row>
    <row r="121" spans="14:36" x14ac:dyDescent="0.2">
      <c r="N121" s="108"/>
      <c r="O121" s="107"/>
      <c r="AF121" s="136" t="e">
        <f>_xll.qlCalendarAdvance(Calendar,AF120,"1d","mf",,Trigger)</f>
        <v>#VALUE!</v>
      </c>
      <c r="AG121" s="122" t="e">
        <f>_xll.qlDayCounterYearFraction(DayCounter,SettlementDate,AF121,,,Trigger)</f>
        <v>#NUM!</v>
      </c>
      <c r="AH121" s="134" t="e">
        <f t="shared" ca="1" si="15"/>
        <v>#NUM!</v>
      </c>
      <c r="AI121" s="134" t="e">
        <f t="shared" ca="1" si="16"/>
        <v>#NUM!</v>
      </c>
      <c r="AJ121" s="134" t="e">
        <f t="shared" ca="1" si="17"/>
        <v>#NUM!</v>
      </c>
    </row>
    <row r="122" spans="14:36" x14ac:dyDescent="0.2">
      <c r="N122" s="108"/>
      <c r="O122" s="107"/>
      <c r="AF122" s="136" t="e">
        <f>_xll.qlCalendarAdvance(Calendar,AF121,"1d","mf",,Trigger)</f>
        <v>#VALUE!</v>
      </c>
      <c r="AG122" s="122" t="e">
        <f>_xll.qlDayCounterYearFraction(DayCounter,SettlementDate,AF122,,,Trigger)</f>
        <v>#NUM!</v>
      </c>
      <c r="AH122" s="134" t="e">
        <f t="shared" ca="1" si="15"/>
        <v>#NUM!</v>
      </c>
      <c r="AI122" s="134" t="e">
        <f t="shared" ca="1" si="16"/>
        <v>#NUM!</v>
      </c>
      <c r="AJ122" s="134" t="e">
        <f t="shared" ca="1" si="17"/>
        <v>#NUM!</v>
      </c>
    </row>
    <row r="123" spans="14:36" x14ac:dyDescent="0.2">
      <c r="N123" s="108"/>
      <c r="O123" s="107"/>
      <c r="AF123" s="136" t="e">
        <f>_xll.qlCalendarAdvance(Calendar,AF122,"1d","mf",,Trigger)</f>
        <v>#VALUE!</v>
      </c>
      <c r="AG123" s="122" t="e">
        <f>_xll.qlDayCounterYearFraction(DayCounter,SettlementDate,AF123,,,Trigger)</f>
        <v>#NUM!</v>
      </c>
      <c r="AH123" s="134" t="e">
        <f t="shared" ca="1" si="15"/>
        <v>#NUM!</v>
      </c>
      <c r="AI123" s="134" t="e">
        <f t="shared" ca="1" si="16"/>
        <v>#NUM!</v>
      </c>
      <c r="AJ123" s="134" t="e">
        <f t="shared" ca="1" si="17"/>
        <v>#NUM!</v>
      </c>
    </row>
    <row r="124" spans="14:36" x14ac:dyDescent="0.2">
      <c r="N124" s="108"/>
      <c r="O124" s="107"/>
      <c r="AF124" s="136" t="e">
        <f>_xll.qlCalendarAdvance(Calendar,AF123,"1d","mf",,Trigger)</f>
        <v>#VALUE!</v>
      </c>
      <c r="AG124" s="122" t="e">
        <f>_xll.qlDayCounterYearFraction(DayCounter,SettlementDate,AF124,,,Trigger)</f>
        <v>#NUM!</v>
      </c>
      <c r="AH124" s="134" t="e">
        <f t="shared" ca="1" si="15"/>
        <v>#NUM!</v>
      </c>
      <c r="AI124" s="134" t="e">
        <f ca="1">$W$10+$W$9*AG124</f>
        <v>#NUM!</v>
      </c>
      <c r="AJ124" s="134" t="e">
        <f ca="1">($W$5+$W$4*AG124+$W$3*AG124^2)</f>
        <v>#NUM!</v>
      </c>
    </row>
    <row r="125" spans="14:36" x14ac:dyDescent="0.2">
      <c r="N125" s="108"/>
      <c r="O125" s="108"/>
      <c r="AF125" s="136" t="e">
        <f>_xll.qlCalendarAdvance(Calendar,AF124,"1d","mf",,Trigger)</f>
        <v>#VALUE!</v>
      </c>
      <c r="AG125" s="122" t="e">
        <f>_xll.qlDayCounterYearFraction(DayCounter,SettlementDate,AF125,,,Trigger)</f>
        <v>#NUM!</v>
      </c>
      <c r="AH125" s="134" t="e">
        <f t="shared" ca="1" si="15"/>
        <v>#NUM!</v>
      </c>
      <c r="AI125" s="134" t="e">
        <f t="shared" ref="AI125:AI188" ca="1" si="18">$W$10+$W$9*AG125</f>
        <v>#NUM!</v>
      </c>
      <c r="AJ125" s="134" t="e">
        <f t="shared" ref="AJ125:AJ188" ca="1" si="19">($W$5+$W$4*AG125+$W$3*AG125^2)</f>
        <v>#NUM!</v>
      </c>
    </row>
    <row r="126" spans="14:36" x14ac:dyDescent="0.2">
      <c r="N126" s="108"/>
      <c r="O126" s="108"/>
      <c r="AF126" s="136" t="e">
        <f>_xll.qlCalendarAdvance(Calendar,AF125,"1d","mf",,Trigger)</f>
        <v>#VALUE!</v>
      </c>
      <c r="AG126" s="122" t="e">
        <f>_xll.qlDayCounterYearFraction(DayCounter,SettlementDate,AF126,,,Trigger)</f>
        <v>#NUM!</v>
      </c>
      <c r="AH126" s="134" t="e">
        <f t="shared" ca="1" si="15"/>
        <v>#NUM!</v>
      </c>
      <c r="AI126" s="134" t="e">
        <f t="shared" ca="1" si="18"/>
        <v>#NUM!</v>
      </c>
      <c r="AJ126" s="134" t="e">
        <f t="shared" ca="1" si="19"/>
        <v>#NUM!</v>
      </c>
    </row>
    <row r="127" spans="14:36" x14ac:dyDescent="0.2">
      <c r="N127" s="108"/>
      <c r="O127" s="108"/>
      <c r="AF127" s="136" t="e">
        <f>_xll.qlCalendarAdvance(Calendar,AF126,"1d","mf",,Trigger)</f>
        <v>#VALUE!</v>
      </c>
      <c r="AG127" s="122" t="e">
        <f>_xll.qlDayCounterYearFraction(DayCounter,SettlementDate,AF127,,,Trigger)</f>
        <v>#NUM!</v>
      </c>
      <c r="AH127" s="134" t="e">
        <f t="shared" ca="1" si="15"/>
        <v>#NUM!</v>
      </c>
      <c r="AI127" s="134" t="e">
        <f t="shared" ca="1" si="18"/>
        <v>#NUM!</v>
      </c>
      <c r="AJ127" s="134" t="e">
        <f t="shared" ca="1" si="19"/>
        <v>#NUM!</v>
      </c>
    </row>
    <row r="128" spans="14:36" x14ac:dyDescent="0.2">
      <c r="N128" s="108"/>
      <c r="O128" s="108"/>
      <c r="AF128" s="136" t="e">
        <f>_xll.qlCalendarAdvance(Calendar,AF127,"1d","mf",,Trigger)</f>
        <v>#VALUE!</v>
      </c>
      <c r="AG128" s="122" t="e">
        <f>_xll.qlDayCounterYearFraction(DayCounter,SettlementDate,AF128,,,Trigger)</f>
        <v>#NUM!</v>
      </c>
      <c r="AH128" s="134" t="e">
        <f t="shared" ca="1" si="15"/>
        <v>#NUM!</v>
      </c>
      <c r="AI128" s="134" t="e">
        <f t="shared" ca="1" si="18"/>
        <v>#NUM!</v>
      </c>
      <c r="AJ128" s="134" t="e">
        <f t="shared" ca="1" si="19"/>
        <v>#NUM!</v>
      </c>
    </row>
    <row r="129" spans="14:36" x14ac:dyDescent="0.2">
      <c r="N129" s="108"/>
      <c r="O129" s="108"/>
      <c r="AF129" s="136" t="e">
        <f>_xll.qlCalendarAdvance(Calendar,AF128,"1d","mf",,Trigger)</f>
        <v>#VALUE!</v>
      </c>
      <c r="AG129" s="122" t="e">
        <f>_xll.qlDayCounterYearFraction(DayCounter,SettlementDate,AF129,,,Trigger)</f>
        <v>#NUM!</v>
      </c>
      <c r="AH129" s="134" t="e">
        <f t="shared" ca="1" si="15"/>
        <v>#NUM!</v>
      </c>
      <c r="AI129" s="134" t="e">
        <f t="shared" ca="1" si="18"/>
        <v>#NUM!</v>
      </c>
      <c r="AJ129" s="134" t="e">
        <f t="shared" ca="1" si="19"/>
        <v>#NUM!</v>
      </c>
    </row>
    <row r="130" spans="14:36" x14ac:dyDescent="0.2">
      <c r="N130" s="108"/>
      <c r="O130" s="108"/>
      <c r="AF130" s="136" t="e">
        <f>_xll.qlCalendarAdvance(Calendar,AF129,"1d","mf",,Trigger)</f>
        <v>#VALUE!</v>
      </c>
      <c r="AG130" s="122" t="e">
        <f>_xll.qlDayCounterYearFraction(DayCounter,SettlementDate,AF130,,,Trigger)</f>
        <v>#NUM!</v>
      </c>
      <c r="AH130" s="134" t="e">
        <f t="shared" ca="1" si="15"/>
        <v>#NUM!</v>
      </c>
      <c r="AI130" s="134" t="e">
        <f t="shared" ca="1" si="18"/>
        <v>#NUM!</v>
      </c>
      <c r="AJ130" s="134" t="e">
        <f t="shared" ca="1" si="19"/>
        <v>#NUM!</v>
      </c>
    </row>
    <row r="131" spans="14:36" x14ac:dyDescent="0.2">
      <c r="N131" s="108"/>
      <c r="O131" s="108"/>
      <c r="AF131" s="136" t="e">
        <f>_xll.qlCalendarAdvance(Calendar,AF130,"1d","mf",,Trigger)</f>
        <v>#VALUE!</v>
      </c>
      <c r="AG131" s="122" t="e">
        <f>_xll.qlDayCounterYearFraction(DayCounter,SettlementDate,AF131,,,Trigger)</f>
        <v>#NUM!</v>
      </c>
      <c r="AH131" s="134" t="e">
        <f t="shared" ref="AH131:AH194" ca="1" si="20">$W$13</f>
        <v>#NUM!</v>
      </c>
      <c r="AI131" s="134" t="e">
        <f t="shared" ca="1" si="18"/>
        <v>#NUM!</v>
      </c>
      <c r="AJ131" s="134" t="e">
        <f t="shared" ca="1" si="19"/>
        <v>#NUM!</v>
      </c>
    </row>
    <row r="132" spans="14:36" x14ac:dyDescent="0.2">
      <c r="N132" s="108"/>
      <c r="O132" s="108"/>
      <c r="AF132" s="136" t="e">
        <f>_xll.qlCalendarAdvance(Calendar,AF131,"1d","mf",,Trigger)</f>
        <v>#VALUE!</v>
      </c>
      <c r="AG132" s="122" t="e">
        <f>_xll.qlDayCounterYearFraction(DayCounter,SettlementDate,AF132,,,Trigger)</f>
        <v>#NUM!</v>
      </c>
      <c r="AH132" s="134" t="e">
        <f t="shared" ca="1" si="20"/>
        <v>#NUM!</v>
      </c>
      <c r="AI132" s="134" t="e">
        <f t="shared" ca="1" si="18"/>
        <v>#NUM!</v>
      </c>
      <c r="AJ132" s="134" t="e">
        <f t="shared" ca="1" si="19"/>
        <v>#NUM!</v>
      </c>
    </row>
    <row r="133" spans="14:36" x14ac:dyDescent="0.2">
      <c r="N133" s="108"/>
      <c r="O133" s="108"/>
      <c r="AF133" s="136" t="e">
        <f>_xll.qlCalendarAdvance(Calendar,AF132,"1d","mf",,Trigger)</f>
        <v>#VALUE!</v>
      </c>
      <c r="AG133" s="122" t="e">
        <f>_xll.qlDayCounterYearFraction(DayCounter,SettlementDate,AF133,,,Trigger)</f>
        <v>#NUM!</v>
      </c>
      <c r="AH133" s="134" t="e">
        <f t="shared" ca="1" si="20"/>
        <v>#NUM!</v>
      </c>
      <c r="AI133" s="134" t="e">
        <f t="shared" ca="1" si="18"/>
        <v>#NUM!</v>
      </c>
      <c r="AJ133" s="134" t="e">
        <f t="shared" ca="1" si="19"/>
        <v>#NUM!</v>
      </c>
    </row>
    <row r="134" spans="14:36" x14ac:dyDescent="0.2">
      <c r="N134" s="108"/>
      <c r="O134" s="108"/>
      <c r="AF134" s="136" t="e">
        <f>_xll.qlCalendarAdvance(Calendar,AF133,"1d","mf",,Trigger)</f>
        <v>#VALUE!</v>
      </c>
      <c r="AG134" s="122" t="e">
        <f>_xll.qlDayCounterYearFraction(DayCounter,SettlementDate,AF134,,,Trigger)</f>
        <v>#NUM!</v>
      </c>
      <c r="AH134" s="134" t="e">
        <f t="shared" ca="1" si="20"/>
        <v>#NUM!</v>
      </c>
      <c r="AI134" s="134" t="e">
        <f t="shared" ca="1" si="18"/>
        <v>#NUM!</v>
      </c>
      <c r="AJ134" s="134" t="e">
        <f t="shared" ca="1" si="19"/>
        <v>#NUM!</v>
      </c>
    </row>
    <row r="135" spans="14:36" x14ac:dyDescent="0.2">
      <c r="O135" s="108"/>
      <c r="AF135" s="136" t="e">
        <f>_xll.qlCalendarAdvance(Calendar,AF134,"1d","mf",,Trigger)</f>
        <v>#VALUE!</v>
      </c>
      <c r="AG135" s="122" t="e">
        <f>_xll.qlDayCounterYearFraction(DayCounter,SettlementDate,AF135,,,Trigger)</f>
        <v>#NUM!</v>
      </c>
      <c r="AH135" s="134" t="e">
        <f t="shared" ca="1" si="20"/>
        <v>#NUM!</v>
      </c>
      <c r="AI135" s="134" t="e">
        <f t="shared" ca="1" si="18"/>
        <v>#NUM!</v>
      </c>
      <c r="AJ135" s="134" t="e">
        <f t="shared" ca="1" si="19"/>
        <v>#NUM!</v>
      </c>
    </row>
    <row r="136" spans="14:36" x14ac:dyDescent="0.2">
      <c r="O136" s="108"/>
      <c r="AF136" s="136" t="e">
        <f>_xll.qlCalendarAdvance(Calendar,AF135,"1d","mf",,Trigger)</f>
        <v>#VALUE!</v>
      </c>
      <c r="AG136" s="122" t="e">
        <f>_xll.qlDayCounterYearFraction(DayCounter,SettlementDate,AF136,,,Trigger)</f>
        <v>#NUM!</v>
      </c>
      <c r="AH136" s="134" t="e">
        <f t="shared" ca="1" si="20"/>
        <v>#NUM!</v>
      </c>
      <c r="AI136" s="134" t="e">
        <f t="shared" ca="1" si="18"/>
        <v>#NUM!</v>
      </c>
      <c r="AJ136" s="134" t="e">
        <f t="shared" ca="1" si="19"/>
        <v>#NUM!</v>
      </c>
    </row>
    <row r="137" spans="14:36" x14ac:dyDescent="0.2">
      <c r="O137" s="108"/>
      <c r="AF137" s="136" t="e">
        <f>_xll.qlCalendarAdvance(Calendar,AF136,"1d","mf",,Trigger)</f>
        <v>#VALUE!</v>
      </c>
      <c r="AG137" s="122" t="e">
        <f>_xll.qlDayCounterYearFraction(DayCounter,SettlementDate,AF137,,,Trigger)</f>
        <v>#NUM!</v>
      </c>
      <c r="AH137" s="134" t="e">
        <f t="shared" ca="1" si="20"/>
        <v>#NUM!</v>
      </c>
      <c r="AI137" s="134" t="e">
        <f t="shared" ca="1" si="18"/>
        <v>#NUM!</v>
      </c>
      <c r="AJ137" s="134" t="e">
        <f t="shared" ca="1" si="19"/>
        <v>#NUM!</v>
      </c>
    </row>
    <row r="138" spans="14:36" x14ac:dyDescent="0.2">
      <c r="O138" s="108"/>
      <c r="AF138" s="136" t="e">
        <f>_xll.qlCalendarAdvance(Calendar,AF137,"1d","mf",,Trigger)</f>
        <v>#VALUE!</v>
      </c>
      <c r="AG138" s="122" t="e">
        <f>_xll.qlDayCounterYearFraction(DayCounter,SettlementDate,AF138,,,Trigger)</f>
        <v>#NUM!</v>
      </c>
      <c r="AH138" s="134" t="e">
        <f t="shared" ca="1" si="20"/>
        <v>#NUM!</v>
      </c>
      <c r="AI138" s="134" t="e">
        <f t="shared" ca="1" si="18"/>
        <v>#NUM!</v>
      </c>
      <c r="AJ138" s="134" t="e">
        <f t="shared" ca="1" si="19"/>
        <v>#NUM!</v>
      </c>
    </row>
    <row r="139" spans="14:36" x14ac:dyDescent="0.2">
      <c r="O139" s="108"/>
      <c r="AF139" s="136" t="e">
        <f>_xll.qlCalendarAdvance(Calendar,AF138,"1d","mf",,Trigger)</f>
        <v>#VALUE!</v>
      </c>
      <c r="AG139" s="122" t="e">
        <f>_xll.qlDayCounterYearFraction(DayCounter,SettlementDate,AF139,,,Trigger)</f>
        <v>#NUM!</v>
      </c>
      <c r="AH139" s="134" t="e">
        <f t="shared" ca="1" si="20"/>
        <v>#NUM!</v>
      </c>
      <c r="AI139" s="134" t="e">
        <f t="shared" ca="1" si="18"/>
        <v>#NUM!</v>
      </c>
      <c r="AJ139" s="134" t="e">
        <f t="shared" ca="1" si="19"/>
        <v>#NUM!</v>
      </c>
    </row>
    <row r="140" spans="14:36" x14ac:dyDescent="0.2">
      <c r="O140" s="108"/>
      <c r="AF140" s="136" t="e">
        <f>_xll.qlCalendarAdvance(Calendar,AF139,"1d","mf",,Trigger)</f>
        <v>#VALUE!</v>
      </c>
      <c r="AG140" s="122" t="e">
        <f>_xll.qlDayCounterYearFraction(DayCounter,SettlementDate,AF140,,,Trigger)</f>
        <v>#NUM!</v>
      </c>
      <c r="AH140" s="134" t="e">
        <f t="shared" ca="1" si="20"/>
        <v>#NUM!</v>
      </c>
      <c r="AI140" s="134" t="e">
        <f t="shared" ca="1" si="18"/>
        <v>#NUM!</v>
      </c>
      <c r="AJ140" s="134" t="e">
        <f t="shared" ca="1" si="19"/>
        <v>#NUM!</v>
      </c>
    </row>
    <row r="141" spans="14:36" x14ac:dyDescent="0.2">
      <c r="AF141" s="136" t="e">
        <f>_xll.qlCalendarAdvance(Calendar,AF140,"1d","mf",,Trigger)</f>
        <v>#VALUE!</v>
      </c>
      <c r="AG141" s="122" t="e">
        <f>_xll.qlDayCounterYearFraction(DayCounter,SettlementDate,AF141,,,Trigger)</f>
        <v>#NUM!</v>
      </c>
      <c r="AH141" s="134" t="e">
        <f t="shared" ca="1" si="20"/>
        <v>#NUM!</v>
      </c>
      <c r="AI141" s="134" t="e">
        <f t="shared" ca="1" si="18"/>
        <v>#NUM!</v>
      </c>
      <c r="AJ141" s="134" t="e">
        <f t="shared" ca="1" si="19"/>
        <v>#NUM!</v>
      </c>
    </row>
    <row r="142" spans="14:36" x14ac:dyDescent="0.2">
      <c r="AF142" s="136" t="e">
        <f>_xll.qlCalendarAdvance(Calendar,AF141,"1d","mf",,Trigger)</f>
        <v>#VALUE!</v>
      </c>
      <c r="AG142" s="122" t="e">
        <f>_xll.qlDayCounterYearFraction(DayCounter,SettlementDate,AF142,,,Trigger)</f>
        <v>#NUM!</v>
      </c>
      <c r="AH142" s="134" t="e">
        <f t="shared" ca="1" si="20"/>
        <v>#NUM!</v>
      </c>
      <c r="AI142" s="134" t="e">
        <f t="shared" ca="1" si="18"/>
        <v>#NUM!</v>
      </c>
      <c r="AJ142" s="134" t="e">
        <f t="shared" ca="1" si="19"/>
        <v>#NUM!</v>
      </c>
    </row>
    <row r="143" spans="14:36" x14ac:dyDescent="0.2">
      <c r="AF143" s="136" t="e">
        <f>_xll.qlCalendarAdvance(Calendar,AF142,"1d","mf",,Trigger)</f>
        <v>#VALUE!</v>
      </c>
      <c r="AG143" s="122" t="e">
        <f>_xll.qlDayCounterYearFraction(DayCounter,SettlementDate,AF143,,,Trigger)</f>
        <v>#NUM!</v>
      </c>
      <c r="AH143" s="134" t="e">
        <f t="shared" ca="1" si="20"/>
        <v>#NUM!</v>
      </c>
      <c r="AI143" s="134" t="e">
        <f t="shared" ca="1" si="18"/>
        <v>#NUM!</v>
      </c>
      <c r="AJ143" s="134" t="e">
        <f t="shared" ca="1" si="19"/>
        <v>#NUM!</v>
      </c>
    </row>
    <row r="144" spans="14:36" x14ac:dyDescent="0.2">
      <c r="AF144" s="136" t="e">
        <f>_xll.qlCalendarAdvance(Calendar,AF143,"1d","mf",,Trigger)</f>
        <v>#VALUE!</v>
      </c>
      <c r="AG144" s="122" t="e">
        <f>_xll.qlDayCounterYearFraction(DayCounter,SettlementDate,AF144,,,Trigger)</f>
        <v>#NUM!</v>
      </c>
      <c r="AH144" s="134" t="e">
        <f t="shared" ca="1" si="20"/>
        <v>#NUM!</v>
      </c>
      <c r="AI144" s="134" t="e">
        <f t="shared" ca="1" si="18"/>
        <v>#NUM!</v>
      </c>
      <c r="AJ144" s="134" t="e">
        <f t="shared" ca="1" si="19"/>
        <v>#NUM!</v>
      </c>
    </row>
    <row r="145" spans="32:36" x14ac:dyDescent="0.2">
      <c r="AF145" s="136" t="e">
        <f>_xll.qlCalendarAdvance(Calendar,AF144,"1d","mf",,Trigger)</f>
        <v>#VALUE!</v>
      </c>
      <c r="AG145" s="122" t="e">
        <f>_xll.qlDayCounterYearFraction(DayCounter,SettlementDate,AF145,,,Trigger)</f>
        <v>#NUM!</v>
      </c>
      <c r="AH145" s="134" t="e">
        <f t="shared" ca="1" si="20"/>
        <v>#NUM!</v>
      </c>
      <c r="AI145" s="134" t="e">
        <f t="shared" ca="1" si="18"/>
        <v>#NUM!</v>
      </c>
      <c r="AJ145" s="134" t="e">
        <f t="shared" ca="1" si="19"/>
        <v>#NUM!</v>
      </c>
    </row>
    <row r="146" spans="32:36" x14ac:dyDescent="0.2">
      <c r="AF146" s="136" t="e">
        <f>_xll.qlCalendarAdvance(Calendar,AF145,"1d","mf",,Trigger)</f>
        <v>#VALUE!</v>
      </c>
      <c r="AG146" s="122" t="e">
        <f>_xll.qlDayCounterYearFraction(DayCounter,SettlementDate,AF146,,,Trigger)</f>
        <v>#NUM!</v>
      </c>
      <c r="AH146" s="134" t="e">
        <f t="shared" ca="1" si="20"/>
        <v>#NUM!</v>
      </c>
      <c r="AI146" s="134" t="e">
        <f t="shared" ca="1" si="18"/>
        <v>#NUM!</v>
      </c>
      <c r="AJ146" s="134" t="e">
        <f t="shared" ca="1" si="19"/>
        <v>#NUM!</v>
      </c>
    </row>
    <row r="147" spans="32:36" x14ac:dyDescent="0.2">
      <c r="AF147" s="136" t="e">
        <f>_xll.qlCalendarAdvance(Calendar,AF146,"1d","mf",,Trigger)</f>
        <v>#VALUE!</v>
      </c>
      <c r="AG147" s="122" t="e">
        <f>_xll.qlDayCounterYearFraction(DayCounter,SettlementDate,AF147,,,Trigger)</f>
        <v>#NUM!</v>
      </c>
      <c r="AH147" s="134" t="e">
        <f t="shared" ca="1" si="20"/>
        <v>#NUM!</v>
      </c>
      <c r="AI147" s="134" t="e">
        <f t="shared" ca="1" si="18"/>
        <v>#NUM!</v>
      </c>
      <c r="AJ147" s="134" t="e">
        <f t="shared" ca="1" si="19"/>
        <v>#NUM!</v>
      </c>
    </row>
    <row r="148" spans="32:36" x14ac:dyDescent="0.2">
      <c r="AF148" s="136" t="e">
        <f>_xll.qlCalendarAdvance(Calendar,AF147,"1d","mf",,Trigger)</f>
        <v>#VALUE!</v>
      </c>
      <c r="AG148" s="122" t="e">
        <f>_xll.qlDayCounterYearFraction(DayCounter,SettlementDate,AF148,,,Trigger)</f>
        <v>#NUM!</v>
      </c>
      <c r="AH148" s="134" t="e">
        <f t="shared" ca="1" si="20"/>
        <v>#NUM!</v>
      </c>
      <c r="AI148" s="134" t="e">
        <f t="shared" ca="1" si="18"/>
        <v>#NUM!</v>
      </c>
      <c r="AJ148" s="134" t="e">
        <f t="shared" ca="1" si="19"/>
        <v>#NUM!</v>
      </c>
    </row>
    <row r="149" spans="32:36" x14ac:dyDescent="0.2">
      <c r="AF149" s="136" t="e">
        <f>_xll.qlCalendarAdvance(Calendar,AF148,"1d","mf",,Trigger)</f>
        <v>#VALUE!</v>
      </c>
      <c r="AG149" s="122" t="e">
        <f>_xll.qlDayCounterYearFraction(DayCounter,SettlementDate,AF149,,,Trigger)</f>
        <v>#NUM!</v>
      </c>
      <c r="AH149" s="134" t="e">
        <f t="shared" ca="1" si="20"/>
        <v>#NUM!</v>
      </c>
      <c r="AI149" s="134" t="e">
        <f t="shared" ca="1" si="18"/>
        <v>#NUM!</v>
      </c>
      <c r="AJ149" s="134" t="e">
        <f t="shared" ca="1" si="19"/>
        <v>#NUM!</v>
      </c>
    </row>
    <row r="150" spans="32:36" x14ac:dyDescent="0.2">
      <c r="AF150" s="136" t="e">
        <f>_xll.qlCalendarAdvance(Calendar,AF149,"1d","mf",,Trigger)</f>
        <v>#VALUE!</v>
      </c>
      <c r="AG150" s="122" t="e">
        <f>_xll.qlDayCounterYearFraction(DayCounter,SettlementDate,AF150,,,Trigger)</f>
        <v>#NUM!</v>
      </c>
      <c r="AH150" s="134" t="e">
        <f t="shared" ca="1" si="20"/>
        <v>#NUM!</v>
      </c>
      <c r="AI150" s="134" t="e">
        <f t="shared" ca="1" si="18"/>
        <v>#NUM!</v>
      </c>
      <c r="AJ150" s="134" t="e">
        <f t="shared" ca="1" si="19"/>
        <v>#NUM!</v>
      </c>
    </row>
    <row r="151" spans="32:36" x14ac:dyDescent="0.2">
      <c r="AF151" s="136" t="e">
        <f>_xll.qlCalendarAdvance(Calendar,AF150,"1d","mf",,Trigger)</f>
        <v>#VALUE!</v>
      </c>
      <c r="AG151" s="122" t="e">
        <f>_xll.qlDayCounterYearFraction(DayCounter,SettlementDate,AF151,,,Trigger)</f>
        <v>#NUM!</v>
      </c>
      <c r="AH151" s="134" t="e">
        <f t="shared" ca="1" si="20"/>
        <v>#NUM!</v>
      </c>
      <c r="AI151" s="134" t="e">
        <f t="shared" ca="1" si="18"/>
        <v>#NUM!</v>
      </c>
      <c r="AJ151" s="134" t="e">
        <f t="shared" ca="1" si="19"/>
        <v>#NUM!</v>
      </c>
    </row>
    <row r="152" spans="32:36" x14ac:dyDescent="0.2">
      <c r="AF152" s="136" t="e">
        <f>_xll.qlCalendarAdvance(Calendar,AF151,"1d","mf",,Trigger)</f>
        <v>#VALUE!</v>
      </c>
      <c r="AG152" s="122" t="e">
        <f>_xll.qlDayCounterYearFraction(DayCounter,SettlementDate,AF152,,,Trigger)</f>
        <v>#NUM!</v>
      </c>
      <c r="AH152" s="134" t="e">
        <f t="shared" ca="1" si="20"/>
        <v>#NUM!</v>
      </c>
      <c r="AI152" s="134" t="e">
        <f t="shared" ca="1" si="18"/>
        <v>#NUM!</v>
      </c>
      <c r="AJ152" s="134" t="e">
        <f t="shared" ca="1" si="19"/>
        <v>#NUM!</v>
      </c>
    </row>
    <row r="153" spans="32:36" x14ac:dyDescent="0.2">
      <c r="AF153" s="136" t="e">
        <f>_xll.qlCalendarAdvance(Calendar,AF152,"1d","mf",,Trigger)</f>
        <v>#VALUE!</v>
      </c>
      <c r="AG153" s="122" t="e">
        <f>_xll.qlDayCounterYearFraction(DayCounter,SettlementDate,AF153,,,Trigger)</f>
        <v>#NUM!</v>
      </c>
      <c r="AH153" s="134" t="e">
        <f t="shared" ca="1" si="20"/>
        <v>#NUM!</v>
      </c>
      <c r="AI153" s="134" t="e">
        <f t="shared" ca="1" si="18"/>
        <v>#NUM!</v>
      </c>
      <c r="AJ153" s="134" t="e">
        <f t="shared" ca="1" si="19"/>
        <v>#NUM!</v>
      </c>
    </row>
    <row r="154" spans="32:36" x14ac:dyDescent="0.2">
      <c r="AF154" s="136" t="e">
        <f>_xll.qlCalendarAdvance(Calendar,AF153,"1d","mf",,Trigger)</f>
        <v>#VALUE!</v>
      </c>
      <c r="AG154" s="122" t="e">
        <f>_xll.qlDayCounterYearFraction(DayCounter,SettlementDate,AF154,,,Trigger)</f>
        <v>#NUM!</v>
      </c>
      <c r="AH154" s="134" t="e">
        <f t="shared" ca="1" si="20"/>
        <v>#NUM!</v>
      </c>
      <c r="AI154" s="134" t="e">
        <f t="shared" ca="1" si="18"/>
        <v>#NUM!</v>
      </c>
      <c r="AJ154" s="134" t="e">
        <f t="shared" ca="1" si="19"/>
        <v>#NUM!</v>
      </c>
    </row>
    <row r="155" spans="32:36" x14ac:dyDescent="0.2">
      <c r="AF155" s="136" t="e">
        <f>_xll.qlCalendarAdvance(Calendar,AF154,"1d","mf",,Trigger)</f>
        <v>#VALUE!</v>
      </c>
      <c r="AG155" s="122" t="e">
        <f>_xll.qlDayCounterYearFraction(DayCounter,SettlementDate,AF155,,,Trigger)</f>
        <v>#NUM!</v>
      </c>
      <c r="AH155" s="134" t="e">
        <f t="shared" ca="1" si="20"/>
        <v>#NUM!</v>
      </c>
      <c r="AI155" s="134" t="e">
        <f t="shared" ca="1" si="18"/>
        <v>#NUM!</v>
      </c>
      <c r="AJ155" s="134" t="e">
        <f t="shared" ca="1" si="19"/>
        <v>#NUM!</v>
      </c>
    </row>
    <row r="156" spans="32:36" x14ac:dyDescent="0.2">
      <c r="AF156" s="136" t="e">
        <f>_xll.qlCalendarAdvance(Calendar,AF155,"1d","mf",,Trigger)</f>
        <v>#VALUE!</v>
      </c>
      <c r="AG156" s="122" t="e">
        <f>_xll.qlDayCounterYearFraction(DayCounter,SettlementDate,AF156,,,Trigger)</f>
        <v>#NUM!</v>
      </c>
      <c r="AH156" s="134" t="e">
        <f t="shared" ca="1" si="20"/>
        <v>#NUM!</v>
      </c>
      <c r="AI156" s="134" t="e">
        <f t="shared" ca="1" si="18"/>
        <v>#NUM!</v>
      </c>
      <c r="AJ156" s="134" t="e">
        <f t="shared" ca="1" si="19"/>
        <v>#NUM!</v>
      </c>
    </row>
    <row r="157" spans="32:36" x14ac:dyDescent="0.2">
      <c r="AF157" s="136" t="e">
        <f>_xll.qlCalendarAdvance(Calendar,AF156,"1d","mf",,Trigger)</f>
        <v>#VALUE!</v>
      </c>
      <c r="AG157" s="122" t="e">
        <f>_xll.qlDayCounterYearFraction(DayCounter,SettlementDate,AF157,,,Trigger)</f>
        <v>#NUM!</v>
      </c>
      <c r="AH157" s="134" t="e">
        <f t="shared" ca="1" si="20"/>
        <v>#NUM!</v>
      </c>
      <c r="AI157" s="134" t="e">
        <f t="shared" ca="1" si="18"/>
        <v>#NUM!</v>
      </c>
      <c r="AJ157" s="134" t="e">
        <f t="shared" ca="1" si="19"/>
        <v>#NUM!</v>
      </c>
    </row>
    <row r="158" spans="32:36" x14ac:dyDescent="0.2">
      <c r="AF158" s="136" t="e">
        <f>_xll.qlCalendarAdvance(Calendar,AF157,"1d","mf",,Trigger)</f>
        <v>#VALUE!</v>
      </c>
      <c r="AG158" s="122" t="e">
        <f>_xll.qlDayCounterYearFraction(DayCounter,SettlementDate,AF158,,,Trigger)</f>
        <v>#NUM!</v>
      </c>
      <c r="AH158" s="134" t="e">
        <f t="shared" ca="1" si="20"/>
        <v>#NUM!</v>
      </c>
      <c r="AI158" s="134" t="e">
        <f t="shared" ca="1" si="18"/>
        <v>#NUM!</v>
      </c>
      <c r="AJ158" s="134" t="e">
        <f t="shared" ca="1" si="19"/>
        <v>#NUM!</v>
      </c>
    </row>
    <row r="159" spans="32:36" x14ac:dyDescent="0.2">
      <c r="AF159" s="136" t="e">
        <f>_xll.qlCalendarAdvance(Calendar,AF158,"1d","mf",,Trigger)</f>
        <v>#VALUE!</v>
      </c>
      <c r="AG159" s="122" t="e">
        <f>_xll.qlDayCounterYearFraction(DayCounter,SettlementDate,AF159,,,Trigger)</f>
        <v>#NUM!</v>
      </c>
      <c r="AH159" s="134" t="e">
        <f t="shared" ca="1" si="20"/>
        <v>#NUM!</v>
      </c>
      <c r="AI159" s="134" t="e">
        <f t="shared" ca="1" si="18"/>
        <v>#NUM!</v>
      </c>
      <c r="AJ159" s="134" t="e">
        <f t="shared" ca="1" si="19"/>
        <v>#NUM!</v>
      </c>
    </row>
    <row r="160" spans="32:36" x14ac:dyDescent="0.2">
      <c r="AF160" s="136" t="e">
        <f>_xll.qlCalendarAdvance(Calendar,AF159,"1d","mf",,Trigger)</f>
        <v>#VALUE!</v>
      </c>
      <c r="AG160" s="122" t="e">
        <f>_xll.qlDayCounterYearFraction(DayCounter,SettlementDate,AF160,,,Trigger)</f>
        <v>#NUM!</v>
      </c>
      <c r="AH160" s="134" t="e">
        <f t="shared" ca="1" si="20"/>
        <v>#NUM!</v>
      </c>
      <c r="AI160" s="134" t="e">
        <f t="shared" ca="1" si="18"/>
        <v>#NUM!</v>
      </c>
      <c r="AJ160" s="134" t="e">
        <f t="shared" ca="1" si="19"/>
        <v>#NUM!</v>
      </c>
    </row>
    <row r="161" spans="32:36" x14ac:dyDescent="0.2">
      <c r="AF161" s="136" t="e">
        <f>_xll.qlCalendarAdvance(Calendar,AF160,"1d","mf",,Trigger)</f>
        <v>#VALUE!</v>
      </c>
      <c r="AG161" s="122" t="e">
        <f>_xll.qlDayCounterYearFraction(DayCounter,SettlementDate,AF161,,,Trigger)</f>
        <v>#NUM!</v>
      </c>
      <c r="AH161" s="134" t="e">
        <f t="shared" ca="1" si="20"/>
        <v>#NUM!</v>
      </c>
      <c r="AI161" s="134" t="e">
        <f t="shared" ca="1" si="18"/>
        <v>#NUM!</v>
      </c>
      <c r="AJ161" s="134" t="e">
        <f t="shared" ca="1" si="19"/>
        <v>#NUM!</v>
      </c>
    </row>
    <row r="162" spans="32:36" x14ac:dyDescent="0.2">
      <c r="AF162" s="136" t="e">
        <f>_xll.qlCalendarAdvance(Calendar,AF161,"1d","mf",,Trigger)</f>
        <v>#VALUE!</v>
      </c>
      <c r="AG162" s="122" t="e">
        <f>_xll.qlDayCounterYearFraction(DayCounter,SettlementDate,AF162,,,Trigger)</f>
        <v>#NUM!</v>
      </c>
      <c r="AH162" s="134" t="e">
        <f t="shared" ca="1" si="20"/>
        <v>#NUM!</v>
      </c>
      <c r="AI162" s="134" t="e">
        <f t="shared" ca="1" si="18"/>
        <v>#NUM!</v>
      </c>
      <c r="AJ162" s="134" t="e">
        <f t="shared" ca="1" si="19"/>
        <v>#NUM!</v>
      </c>
    </row>
    <row r="163" spans="32:36" x14ac:dyDescent="0.2">
      <c r="AF163" s="136" t="e">
        <f>_xll.qlCalendarAdvance(Calendar,AF162,"1d","mf",,Trigger)</f>
        <v>#VALUE!</v>
      </c>
      <c r="AG163" s="122" t="e">
        <f>_xll.qlDayCounterYearFraction(DayCounter,SettlementDate,AF163,,,Trigger)</f>
        <v>#NUM!</v>
      </c>
      <c r="AH163" s="134" t="e">
        <f t="shared" ca="1" si="20"/>
        <v>#NUM!</v>
      </c>
      <c r="AI163" s="134" t="e">
        <f t="shared" ca="1" si="18"/>
        <v>#NUM!</v>
      </c>
      <c r="AJ163" s="134" t="e">
        <f t="shared" ca="1" si="19"/>
        <v>#NUM!</v>
      </c>
    </row>
    <row r="164" spans="32:36" x14ac:dyDescent="0.2">
      <c r="AF164" s="136" t="e">
        <f>_xll.qlCalendarAdvance(Calendar,AF163,"1d","mf",,Trigger)</f>
        <v>#VALUE!</v>
      </c>
      <c r="AG164" s="122" t="e">
        <f>_xll.qlDayCounterYearFraction(DayCounter,SettlementDate,AF164,,,Trigger)</f>
        <v>#NUM!</v>
      </c>
      <c r="AH164" s="134" t="e">
        <f t="shared" ca="1" si="20"/>
        <v>#NUM!</v>
      </c>
      <c r="AI164" s="134" t="e">
        <f t="shared" ca="1" si="18"/>
        <v>#NUM!</v>
      </c>
      <c r="AJ164" s="134" t="e">
        <f t="shared" ca="1" si="19"/>
        <v>#NUM!</v>
      </c>
    </row>
    <row r="165" spans="32:36" x14ac:dyDescent="0.2">
      <c r="AF165" s="136" t="e">
        <f>_xll.qlCalendarAdvance(Calendar,AF164,"1d","mf",,Trigger)</f>
        <v>#VALUE!</v>
      </c>
      <c r="AG165" s="122" t="e">
        <f>_xll.qlDayCounterYearFraction(DayCounter,SettlementDate,AF165,,,Trigger)</f>
        <v>#NUM!</v>
      </c>
      <c r="AH165" s="134" t="e">
        <f t="shared" ca="1" si="20"/>
        <v>#NUM!</v>
      </c>
      <c r="AI165" s="134" t="e">
        <f t="shared" ca="1" si="18"/>
        <v>#NUM!</v>
      </c>
      <c r="AJ165" s="134" t="e">
        <f t="shared" ca="1" si="19"/>
        <v>#NUM!</v>
      </c>
    </row>
    <row r="166" spans="32:36" x14ac:dyDescent="0.2">
      <c r="AF166" s="136" t="e">
        <f>_xll.qlCalendarAdvance(Calendar,AF165,"1d","mf",,Trigger)</f>
        <v>#VALUE!</v>
      </c>
      <c r="AG166" s="122" t="e">
        <f>_xll.qlDayCounterYearFraction(DayCounter,SettlementDate,AF166,,,Trigger)</f>
        <v>#NUM!</v>
      </c>
      <c r="AH166" s="134" t="e">
        <f t="shared" ca="1" si="20"/>
        <v>#NUM!</v>
      </c>
      <c r="AI166" s="134" t="e">
        <f t="shared" ca="1" si="18"/>
        <v>#NUM!</v>
      </c>
      <c r="AJ166" s="134" t="e">
        <f t="shared" ca="1" si="19"/>
        <v>#NUM!</v>
      </c>
    </row>
    <row r="167" spans="32:36" x14ac:dyDescent="0.2">
      <c r="AF167" s="136" t="e">
        <f>_xll.qlCalendarAdvance(Calendar,AF166,"1d","mf",,Trigger)</f>
        <v>#VALUE!</v>
      </c>
      <c r="AG167" s="122" t="e">
        <f>_xll.qlDayCounterYearFraction(DayCounter,SettlementDate,AF167,,,Trigger)</f>
        <v>#NUM!</v>
      </c>
      <c r="AH167" s="134" t="e">
        <f t="shared" ca="1" si="20"/>
        <v>#NUM!</v>
      </c>
      <c r="AI167" s="134" t="e">
        <f t="shared" ca="1" si="18"/>
        <v>#NUM!</v>
      </c>
      <c r="AJ167" s="134" t="e">
        <f t="shared" ca="1" si="19"/>
        <v>#NUM!</v>
      </c>
    </row>
    <row r="168" spans="32:36" x14ac:dyDescent="0.2">
      <c r="AF168" s="136" t="e">
        <f>_xll.qlCalendarAdvance(Calendar,AF167,"1d","mf",,Trigger)</f>
        <v>#VALUE!</v>
      </c>
      <c r="AG168" s="122" t="e">
        <f>_xll.qlDayCounterYearFraction(DayCounter,SettlementDate,AF168,,,Trigger)</f>
        <v>#NUM!</v>
      </c>
      <c r="AH168" s="134" t="e">
        <f t="shared" ca="1" si="20"/>
        <v>#NUM!</v>
      </c>
      <c r="AI168" s="134" t="e">
        <f t="shared" ca="1" si="18"/>
        <v>#NUM!</v>
      </c>
      <c r="AJ168" s="134" t="e">
        <f t="shared" ca="1" si="19"/>
        <v>#NUM!</v>
      </c>
    </row>
    <row r="169" spans="32:36" x14ac:dyDescent="0.2">
      <c r="AF169" s="136" t="e">
        <f>_xll.qlCalendarAdvance(Calendar,AF168,"1d","mf",,Trigger)</f>
        <v>#VALUE!</v>
      </c>
      <c r="AG169" s="122" t="e">
        <f>_xll.qlDayCounterYearFraction(DayCounter,SettlementDate,AF169,,,Trigger)</f>
        <v>#NUM!</v>
      </c>
      <c r="AH169" s="134" t="e">
        <f t="shared" ca="1" si="20"/>
        <v>#NUM!</v>
      </c>
      <c r="AI169" s="134" t="e">
        <f t="shared" ca="1" si="18"/>
        <v>#NUM!</v>
      </c>
      <c r="AJ169" s="134" t="e">
        <f t="shared" ca="1" si="19"/>
        <v>#NUM!</v>
      </c>
    </row>
    <row r="170" spans="32:36" x14ac:dyDescent="0.2">
      <c r="AF170" s="136" t="e">
        <f>_xll.qlCalendarAdvance(Calendar,AF169,"1d","mf",,Trigger)</f>
        <v>#VALUE!</v>
      </c>
      <c r="AG170" s="122" t="e">
        <f>_xll.qlDayCounterYearFraction(DayCounter,SettlementDate,AF170,,,Trigger)</f>
        <v>#NUM!</v>
      </c>
      <c r="AH170" s="134" t="e">
        <f t="shared" ca="1" si="20"/>
        <v>#NUM!</v>
      </c>
      <c r="AI170" s="134" t="e">
        <f t="shared" ca="1" si="18"/>
        <v>#NUM!</v>
      </c>
      <c r="AJ170" s="134" t="e">
        <f t="shared" ca="1" si="19"/>
        <v>#NUM!</v>
      </c>
    </row>
    <row r="171" spans="32:36" x14ac:dyDescent="0.2">
      <c r="AF171" s="136" t="e">
        <f>_xll.qlCalendarAdvance(Calendar,AF170,"1d","mf",,Trigger)</f>
        <v>#VALUE!</v>
      </c>
      <c r="AG171" s="122" t="e">
        <f>_xll.qlDayCounterYearFraction(DayCounter,SettlementDate,AF171,,,Trigger)</f>
        <v>#NUM!</v>
      </c>
      <c r="AH171" s="134" t="e">
        <f t="shared" ca="1" si="20"/>
        <v>#NUM!</v>
      </c>
      <c r="AI171" s="134" t="e">
        <f t="shared" ca="1" si="18"/>
        <v>#NUM!</v>
      </c>
      <c r="AJ171" s="134" t="e">
        <f t="shared" ca="1" si="19"/>
        <v>#NUM!</v>
      </c>
    </row>
    <row r="172" spans="32:36" x14ac:dyDescent="0.2">
      <c r="AF172" s="136" t="e">
        <f>_xll.qlCalendarAdvance(Calendar,AF171,"1d","mf",,Trigger)</f>
        <v>#VALUE!</v>
      </c>
      <c r="AG172" s="122" t="e">
        <f>_xll.qlDayCounterYearFraction(DayCounter,SettlementDate,AF172,,,Trigger)</f>
        <v>#NUM!</v>
      </c>
      <c r="AH172" s="134" t="e">
        <f t="shared" ca="1" si="20"/>
        <v>#NUM!</v>
      </c>
      <c r="AI172" s="134" t="e">
        <f t="shared" ca="1" si="18"/>
        <v>#NUM!</v>
      </c>
      <c r="AJ172" s="134" t="e">
        <f t="shared" ca="1" si="19"/>
        <v>#NUM!</v>
      </c>
    </row>
    <row r="173" spans="32:36" x14ac:dyDescent="0.2">
      <c r="AF173" s="136" t="e">
        <f>_xll.qlCalendarAdvance(Calendar,AF172,"1d","mf",,Trigger)</f>
        <v>#VALUE!</v>
      </c>
      <c r="AG173" s="122" t="e">
        <f>_xll.qlDayCounterYearFraction(DayCounter,SettlementDate,AF173,,,Trigger)</f>
        <v>#NUM!</v>
      </c>
      <c r="AH173" s="134" t="e">
        <f t="shared" ca="1" si="20"/>
        <v>#NUM!</v>
      </c>
      <c r="AI173" s="134" t="e">
        <f t="shared" ca="1" si="18"/>
        <v>#NUM!</v>
      </c>
      <c r="AJ173" s="134" t="e">
        <f t="shared" ca="1" si="19"/>
        <v>#NUM!</v>
      </c>
    </row>
    <row r="174" spans="32:36" x14ac:dyDescent="0.2">
      <c r="AF174" s="136" t="e">
        <f>_xll.qlCalendarAdvance(Calendar,AF173,"1d","mf",,Trigger)</f>
        <v>#VALUE!</v>
      </c>
      <c r="AG174" s="122" t="e">
        <f>_xll.qlDayCounterYearFraction(DayCounter,SettlementDate,AF174,,,Trigger)</f>
        <v>#NUM!</v>
      </c>
      <c r="AH174" s="134" t="e">
        <f t="shared" ca="1" si="20"/>
        <v>#NUM!</v>
      </c>
      <c r="AI174" s="134" t="e">
        <f t="shared" ca="1" si="18"/>
        <v>#NUM!</v>
      </c>
      <c r="AJ174" s="134" t="e">
        <f t="shared" ca="1" si="19"/>
        <v>#NUM!</v>
      </c>
    </row>
    <row r="175" spans="32:36" x14ac:dyDescent="0.2">
      <c r="AF175" s="136" t="e">
        <f>_xll.qlCalendarAdvance(Calendar,AF174,"1d","mf",,Trigger)</f>
        <v>#VALUE!</v>
      </c>
      <c r="AG175" s="122" t="e">
        <f>_xll.qlDayCounterYearFraction(DayCounter,SettlementDate,AF175,,,Trigger)</f>
        <v>#NUM!</v>
      </c>
      <c r="AH175" s="134" t="e">
        <f t="shared" ca="1" si="20"/>
        <v>#NUM!</v>
      </c>
      <c r="AI175" s="134" t="e">
        <f t="shared" ca="1" si="18"/>
        <v>#NUM!</v>
      </c>
      <c r="AJ175" s="134" t="e">
        <f t="shared" ca="1" si="19"/>
        <v>#NUM!</v>
      </c>
    </row>
    <row r="176" spans="32:36" x14ac:dyDescent="0.2">
      <c r="AF176" s="136" t="e">
        <f>_xll.qlCalendarAdvance(Calendar,AF175,"1d","mf",,Trigger)</f>
        <v>#VALUE!</v>
      </c>
      <c r="AG176" s="122" t="e">
        <f>_xll.qlDayCounterYearFraction(DayCounter,SettlementDate,AF176,,,Trigger)</f>
        <v>#NUM!</v>
      </c>
      <c r="AH176" s="134" t="e">
        <f t="shared" ca="1" si="20"/>
        <v>#NUM!</v>
      </c>
      <c r="AI176" s="134" t="e">
        <f t="shared" ca="1" si="18"/>
        <v>#NUM!</v>
      </c>
      <c r="AJ176" s="134" t="e">
        <f t="shared" ca="1" si="19"/>
        <v>#NUM!</v>
      </c>
    </row>
    <row r="177" spans="32:36" x14ac:dyDescent="0.2">
      <c r="AF177" s="136" t="e">
        <f>_xll.qlCalendarAdvance(Calendar,AF176,"1d","mf",,Trigger)</f>
        <v>#VALUE!</v>
      </c>
      <c r="AG177" s="122" t="e">
        <f>_xll.qlDayCounterYearFraction(DayCounter,SettlementDate,AF177,,,Trigger)</f>
        <v>#NUM!</v>
      </c>
      <c r="AH177" s="134" t="e">
        <f t="shared" ca="1" si="20"/>
        <v>#NUM!</v>
      </c>
      <c r="AI177" s="134" t="e">
        <f t="shared" ca="1" si="18"/>
        <v>#NUM!</v>
      </c>
      <c r="AJ177" s="134" t="e">
        <f t="shared" ca="1" si="19"/>
        <v>#NUM!</v>
      </c>
    </row>
    <row r="178" spans="32:36" x14ac:dyDescent="0.2">
      <c r="AF178" s="136" t="e">
        <f>_xll.qlCalendarAdvance(Calendar,AF177,"1d","mf",,Trigger)</f>
        <v>#VALUE!</v>
      </c>
      <c r="AG178" s="122" t="e">
        <f>_xll.qlDayCounterYearFraction(DayCounter,SettlementDate,AF178,,,Trigger)</f>
        <v>#NUM!</v>
      </c>
      <c r="AH178" s="134" t="e">
        <f t="shared" ca="1" si="20"/>
        <v>#NUM!</v>
      </c>
      <c r="AI178" s="134" t="e">
        <f t="shared" ca="1" si="18"/>
        <v>#NUM!</v>
      </c>
      <c r="AJ178" s="134" t="e">
        <f t="shared" ca="1" si="19"/>
        <v>#NUM!</v>
      </c>
    </row>
    <row r="179" spans="32:36" x14ac:dyDescent="0.2">
      <c r="AF179" s="136" t="e">
        <f>_xll.qlCalendarAdvance(Calendar,AF178,"1d","mf",,Trigger)</f>
        <v>#VALUE!</v>
      </c>
      <c r="AG179" s="122" t="e">
        <f>_xll.qlDayCounterYearFraction(DayCounter,SettlementDate,AF179,,,Trigger)</f>
        <v>#NUM!</v>
      </c>
      <c r="AH179" s="134" t="e">
        <f t="shared" ca="1" si="20"/>
        <v>#NUM!</v>
      </c>
      <c r="AI179" s="134" t="e">
        <f t="shared" ca="1" si="18"/>
        <v>#NUM!</v>
      </c>
      <c r="AJ179" s="134" t="e">
        <f t="shared" ca="1" si="19"/>
        <v>#NUM!</v>
      </c>
    </row>
    <row r="180" spans="32:36" x14ac:dyDescent="0.2">
      <c r="AF180" s="136" t="e">
        <f>_xll.qlCalendarAdvance(Calendar,AF179,"1d","mf",,Trigger)</f>
        <v>#VALUE!</v>
      </c>
      <c r="AG180" s="122" t="e">
        <f>_xll.qlDayCounterYearFraction(DayCounter,SettlementDate,AF180,,,Trigger)</f>
        <v>#NUM!</v>
      </c>
      <c r="AH180" s="134" t="e">
        <f t="shared" ca="1" si="20"/>
        <v>#NUM!</v>
      </c>
      <c r="AI180" s="134" t="e">
        <f t="shared" ca="1" si="18"/>
        <v>#NUM!</v>
      </c>
      <c r="AJ180" s="134" t="e">
        <f t="shared" ca="1" si="19"/>
        <v>#NUM!</v>
      </c>
    </row>
    <row r="181" spans="32:36" x14ac:dyDescent="0.2">
      <c r="AF181" s="136" t="e">
        <f>_xll.qlCalendarAdvance(Calendar,AF180,"1d","mf",,Trigger)</f>
        <v>#VALUE!</v>
      </c>
      <c r="AG181" s="122" t="e">
        <f>_xll.qlDayCounterYearFraction(DayCounter,SettlementDate,AF181,,,Trigger)</f>
        <v>#NUM!</v>
      </c>
      <c r="AH181" s="134" t="e">
        <f t="shared" ca="1" si="20"/>
        <v>#NUM!</v>
      </c>
      <c r="AI181" s="134" t="e">
        <f t="shared" ca="1" si="18"/>
        <v>#NUM!</v>
      </c>
      <c r="AJ181" s="134" t="e">
        <f t="shared" ca="1" si="19"/>
        <v>#NUM!</v>
      </c>
    </row>
    <row r="182" spans="32:36" x14ac:dyDescent="0.2">
      <c r="AF182" s="136" t="e">
        <f>_xll.qlCalendarAdvance(Calendar,AF181,"1d","mf",,Trigger)</f>
        <v>#VALUE!</v>
      </c>
      <c r="AG182" s="122" t="e">
        <f>_xll.qlDayCounterYearFraction(DayCounter,SettlementDate,AF182,,,Trigger)</f>
        <v>#NUM!</v>
      </c>
      <c r="AH182" s="134" t="e">
        <f t="shared" ca="1" si="20"/>
        <v>#NUM!</v>
      </c>
      <c r="AI182" s="134" t="e">
        <f t="shared" ca="1" si="18"/>
        <v>#NUM!</v>
      </c>
      <c r="AJ182" s="134" t="e">
        <f t="shared" ca="1" si="19"/>
        <v>#NUM!</v>
      </c>
    </row>
    <row r="183" spans="32:36" x14ac:dyDescent="0.2">
      <c r="AF183" s="136" t="e">
        <f>_xll.qlCalendarAdvance(Calendar,AF182,"1d","mf",,Trigger)</f>
        <v>#VALUE!</v>
      </c>
      <c r="AG183" s="122" t="e">
        <f>_xll.qlDayCounterYearFraction(DayCounter,SettlementDate,AF183,,,Trigger)</f>
        <v>#NUM!</v>
      </c>
      <c r="AH183" s="134" t="e">
        <f t="shared" ca="1" si="20"/>
        <v>#NUM!</v>
      </c>
      <c r="AI183" s="134" t="e">
        <f t="shared" ca="1" si="18"/>
        <v>#NUM!</v>
      </c>
      <c r="AJ183" s="134" t="e">
        <f t="shared" ca="1" si="19"/>
        <v>#NUM!</v>
      </c>
    </row>
    <row r="184" spans="32:36" x14ac:dyDescent="0.2">
      <c r="AF184" s="136" t="e">
        <f>_xll.qlCalendarAdvance(Calendar,AF183,"1d","mf",,Trigger)</f>
        <v>#VALUE!</v>
      </c>
      <c r="AG184" s="122" t="e">
        <f>_xll.qlDayCounterYearFraction(DayCounter,SettlementDate,AF184,,,Trigger)</f>
        <v>#NUM!</v>
      </c>
      <c r="AH184" s="134" t="e">
        <f t="shared" ca="1" si="20"/>
        <v>#NUM!</v>
      </c>
      <c r="AI184" s="134" t="e">
        <f t="shared" ca="1" si="18"/>
        <v>#NUM!</v>
      </c>
      <c r="AJ184" s="134" t="e">
        <f t="shared" ca="1" si="19"/>
        <v>#NUM!</v>
      </c>
    </row>
    <row r="185" spans="32:36" x14ac:dyDescent="0.2">
      <c r="AF185" s="136" t="e">
        <f>_xll.qlCalendarAdvance(Calendar,AF184,"1d","mf",,Trigger)</f>
        <v>#VALUE!</v>
      </c>
      <c r="AG185" s="122" t="e">
        <f>_xll.qlDayCounterYearFraction(DayCounter,SettlementDate,AF185,,,Trigger)</f>
        <v>#NUM!</v>
      </c>
      <c r="AH185" s="134" t="e">
        <f t="shared" ca="1" si="20"/>
        <v>#NUM!</v>
      </c>
      <c r="AI185" s="134" t="e">
        <f t="shared" ca="1" si="18"/>
        <v>#NUM!</v>
      </c>
      <c r="AJ185" s="134" t="e">
        <f t="shared" ca="1" si="19"/>
        <v>#NUM!</v>
      </c>
    </row>
    <row r="186" spans="32:36" x14ac:dyDescent="0.2">
      <c r="AF186" s="136" t="e">
        <f>_xll.qlCalendarAdvance(Calendar,AF185,"1d","mf",,Trigger)</f>
        <v>#VALUE!</v>
      </c>
      <c r="AG186" s="122" t="e">
        <f>_xll.qlDayCounterYearFraction(DayCounter,SettlementDate,AF186,,,Trigger)</f>
        <v>#NUM!</v>
      </c>
      <c r="AH186" s="134" t="e">
        <f t="shared" ca="1" si="20"/>
        <v>#NUM!</v>
      </c>
      <c r="AI186" s="134" t="e">
        <f t="shared" ca="1" si="18"/>
        <v>#NUM!</v>
      </c>
      <c r="AJ186" s="134" t="e">
        <f t="shared" ca="1" si="19"/>
        <v>#NUM!</v>
      </c>
    </row>
    <row r="187" spans="32:36" x14ac:dyDescent="0.2">
      <c r="AF187" s="136" t="e">
        <f>_xll.qlCalendarAdvance(Calendar,AF186,"1d","mf",,Trigger)</f>
        <v>#VALUE!</v>
      </c>
      <c r="AG187" s="122" t="e">
        <f>_xll.qlDayCounterYearFraction(DayCounter,SettlementDate,AF187,,,Trigger)</f>
        <v>#NUM!</v>
      </c>
      <c r="AH187" s="134" t="e">
        <f t="shared" ca="1" si="20"/>
        <v>#NUM!</v>
      </c>
      <c r="AI187" s="134" t="e">
        <f t="shared" ca="1" si="18"/>
        <v>#NUM!</v>
      </c>
      <c r="AJ187" s="134" t="e">
        <f t="shared" ca="1" si="19"/>
        <v>#NUM!</v>
      </c>
    </row>
    <row r="188" spans="32:36" x14ac:dyDescent="0.2">
      <c r="AF188" s="136" t="e">
        <f>_xll.qlCalendarAdvance(Calendar,AF187,"1d","mf",,Trigger)</f>
        <v>#VALUE!</v>
      </c>
      <c r="AG188" s="122" t="e">
        <f>_xll.qlDayCounterYearFraction(DayCounter,SettlementDate,AF188,,,Trigger)</f>
        <v>#NUM!</v>
      </c>
      <c r="AH188" s="134" t="e">
        <f t="shared" ca="1" si="20"/>
        <v>#NUM!</v>
      </c>
      <c r="AI188" s="134" t="e">
        <f t="shared" ca="1" si="18"/>
        <v>#NUM!</v>
      </c>
      <c r="AJ188" s="134" t="e">
        <f t="shared" ca="1" si="19"/>
        <v>#NUM!</v>
      </c>
    </row>
    <row r="189" spans="32:36" x14ac:dyDescent="0.2">
      <c r="AF189" s="136" t="e">
        <f>_xll.qlCalendarAdvance(Calendar,AF188,"1d","mf",,Trigger)</f>
        <v>#VALUE!</v>
      </c>
      <c r="AG189" s="122" t="e">
        <f>_xll.qlDayCounterYearFraction(DayCounter,SettlementDate,AF189,,,Trigger)</f>
        <v>#NUM!</v>
      </c>
      <c r="AH189" s="134" t="e">
        <f t="shared" ca="1" si="20"/>
        <v>#NUM!</v>
      </c>
      <c r="AI189" s="134" t="e">
        <f t="shared" ref="AI189:AI252" ca="1" si="21">$W$10+$W$9*AG189</f>
        <v>#NUM!</v>
      </c>
      <c r="AJ189" s="134" t="e">
        <f t="shared" ref="AJ189:AJ252" ca="1" si="22">($W$5+$W$4*AG189+$W$3*AG189^2)</f>
        <v>#NUM!</v>
      </c>
    </row>
    <row r="190" spans="32:36" x14ac:dyDescent="0.2">
      <c r="AF190" s="136" t="e">
        <f>_xll.qlCalendarAdvance(Calendar,AF189,"1d","mf",,Trigger)</f>
        <v>#VALUE!</v>
      </c>
      <c r="AG190" s="122" t="e">
        <f>_xll.qlDayCounterYearFraction(DayCounter,SettlementDate,AF190,,,Trigger)</f>
        <v>#NUM!</v>
      </c>
      <c r="AH190" s="134" t="e">
        <f t="shared" ca="1" si="20"/>
        <v>#NUM!</v>
      </c>
      <c r="AI190" s="134" t="e">
        <f t="shared" ca="1" si="21"/>
        <v>#NUM!</v>
      </c>
      <c r="AJ190" s="134" t="e">
        <f t="shared" ca="1" si="22"/>
        <v>#NUM!</v>
      </c>
    </row>
    <row r="191" spans="32:36" x14ac:dyDescent="0.2">
      <c r="AF191" s="136" t="e">
        <f>_xll.qlCalendarAdvance(Calendar,AF190,"1d","mf",,Trigger)</f>
        <v>#VALUE!</v>
      </c>
      <c r="AG191" s="122" t="e">
        <f>_xll.qlDayCounterYearFraction(DayCounter,SettlementDate,AF191,,,Trigger)</f>
        <v>#NUM!</v>
      </c>
      <c r="AH191" s="134" t="e">
        <f t="shared" ca="1" si="20"/>
        <v>#NUM!</v>
      </c>
      <c r="AI191" s="134" t="e">
        <f t="shared" ca="1" si="21"/>
        <v>#NUM!</v>
      </c>
      <c r="AJ191" s="134" t="e">
        <f t="shared" ca="1" si="22"/>
        <v>#NUM!</v>
      </c>
    </row>
    <row r="192" spans="32:36" x14ac:dyDescent="0.2">
      <c r="AF192" s="136" t="e">
        <f>_xll.qlCalendarAdvance(Calendar,AF191,"1d","mf",,Trigger)</f>
        <v>#VALUE!</v>
      </c>
      <c r="AG192" s="122" t="e">
        <f>_xll.qlDayCounterYearFraction(DayCounter,SettlementDate,AF192,,,Trigger)</f>
        <v>#NUM!</v>
      </c>
      <c r="AH192" s="134" t="e">
        <f t="shared" ca="1" si="20"/>
        <v>#NUM!</v>
      </c>
      <c r="AI192" s="134" t="e">
        <f t="shared" ca="1" si="21"/>
        <v>#NUM!</v>
      </c>
      <c r="AJ192" s="134" t="e">
        <f t="shared" ca="1" si="22"/>
        <v>#NUM!</v>
      </c>
    </row>
    <row r="193" spans="32:36" x14ac:dyDescent="0.2">
      <c r="AF193" s="136" t="e">
        <f>_xll.qlCalendarAdvance(Calendar,AF192,"1d","mf",,Trigger)</f>
        <v>#VALUE!</v>
      </c>
      <c r="AG193" s="122" t="e">
        <f>_xll.qlDayCounterYearFraction(DayCounter,SettlementDate,AF193,,,Trigger)</f>
        <v>#NUM!</v>
      </c>
      <c r="AH193" s="134" t="e">
        <f t="shared" ca="1" si="20"/>
        <v>#NUM!</v>
      </c>
      <c r="AI193" s="134" t="e">
        <f t="shared" ca="1" si="21"/>
        <v>#NUM!</v>
      </c>
      <c r="AJ193" s="134" t="e">
        <f t="shared" ca="1" si="22"/>
        <v>#NUM!</v>
      </c>
    </row>
    <row r="194" spans="32:36" x14ac:dyDescent="0.2">
      <c r="AF194" s="136" t="e">
        <f>_xll.qlCalendarAdvance(Calendar,AF193,"1d","mf",,Trigger)</f>
        <v>#VALUE!</v>
      </c>
      <c r="AG194" s="122" t="e">
        <f>_xll.qlDayCounterYearFraction(DayCounter,SettlementDate,AF194,,,Trigger)</f>
        <v>#NUM!</v>
      </c>
      <c r="AH194" s="134" t="e">
        <f t="shared" ca="1" si="20"/>
        <v>#NUM!</v>
      </c>
      <c r="AI194" s="134" t="e">
        <f t="shared" ca="1" si="21"/>
        <v>#NUM!</v>
      </c>
      <c r="AJ194" s="134" t="e">
        <f t="shared" ca="1" si="22"/>
        <v>#NUM!</v>
      </c>
    </row>
    <row r="195" spans="32:36" x14ac:dyDescent="0.2">
      <c r="AF195" s="136" t="e">
        <f>_xll.qlCalendarAdvance(Calendar,AF194,"1d","mf",,Trigger)</f>
        <v>#VALUE!</v>
      </c>
      <c r="AG195" s="122" t="e">
        <f>_xll.qlDayCounterYearFraction(DayCounter,SettlementDate,AF195,,,Trigger)</f>
        <v>#NUM!</v>
      </c>
      <c r="AH195" s="134" t="e">
        <f t="shared" ref="AH195:AH258" ca="1" si="23">$W$13</f>
        <v>#NUM!</v>
      </c>
      <c r="AI195" s="134" t="e">
        <f t="shared" ca="1" si="21"/>
        <v>#NUM!</v>
      </c>
      <c r="AJ195" s="134" t="e">
        <f t="shared" ca="1" si="22"/>
        <v>#NUM!</v>
      </c>
    </row>
    <row r="196" spans="32:36" x14ac:dyDescent="0.2">
      <c r="AF196" s="136" t="e">
        <f>_xll.qlCalendarAdvance(Calendar,AF195,"1d","mf",,Trigger)</f>
        <v>#VALUE!</v>
      </c>
      <c r="AG196" s="122" t="e">
        <f>_xll.qlDayCounterYearFraction(DayCounter,SettlementDate,AF196,,,Trigger)</f>
        <v>#NUM!</v>
      </c>
      <c r="AH196" s="134" t="e">
        <f t="shared" ca="1" si="23"/>
        <v>#NUM!</v>
      </c>
      <c r="AI196" s="134" t="e">
        <f t="shared" ca="1" si="21"/>
        <v>#NUM!</v>
      </c>
      <c r="AJ196" s="134" t="e">
        <f t="shared" ca="1" si="22"/>
        <v>#NUM!</v>
      </c>
    </row>
    <row r="197" spans="32:36" x14ac:dyDescent="0.2">
      <c r="AF197" s="136" t="e">
        <f>_xll.qlCalendarAdvance(Calendar,AF196,"1d","mf",,Trigger)</f>
        <v>#VALUE!</v>
      </c>
      <c r="AG197" s="122" t="e">
        <f>_xll.qlDayCounterYearFraction(DayCounter,SettlementDate,AF197,,,Trigger)</f>
        <v>#NUM!</v>
      </c>
      <c r="AH197" s="134" t="e">
        <f t="shared" ca="1" si="23"/>
        <v>#NUM!</v>
      </c>
      <c r="AI197" s="134" t="e">
        <f t="shared" ca="1" si="21"/>
        <v>#NUM!</v>
      </c>
      <c r="AJ197" s="134" t="e">
        <f t="shared" ca="1" si="22"/>
        <v>#NUM!</v>
      </c>
    </row>
    <row r="198" spans="32:36" x14ac:dyDescent="0.2">
      <c r="AF198" s="136" t="e">
        <f>_xll.qlCalendarAdvance(Calendar,AF197,"1d","mf",,Trigger)</f>
        <v>#VALUE!</v>
      </c>
      <c r="AG198" s="122" t="e">
        <f>_xll.qlDayCounterYearFraction(DayCounter,SettlementDate,AF198,,,Trigger)</f>
        <v>#NUM!</v>
      </c>
      <c r="AH198" s="134" t="e">
        <f t="shared" ca="1" si="23"/>
        <v>#NUM!</v>
      </c>
      <c r="AI198" s="134" t="e">
        <f t="shared" ca="1" si="21"/>
        <v>#NUM!</v>
      </c>
      <c r="AJ198" s="134" t="e">
        <f t="shared" ca="1" si="22"/>
        <v>#NUM!</v>
      </c>
    </row>
    <row r="199" spans="32:36" x14ac:dyDescent="0.2">
      <c r="AF199" s="136" t="e">
        <f>_xll.qlCalendarAdvance(Calendar,AF198,"1d","mf",,Trigger)</f>
        <v>#VALUE!</v>
      </c>
      <c r="AG199" s="122" t="e">
        <f>_xll.qlDayCounterYearFraction(DayCounter,SettlementDate,AF199,,,Trigger)</f>
        <v>#NUM!</v>
      </c>
      <c r="AH199" s="134" t="e">
        <f t="shared" ca="1" si="23"/>
        <v>#NUM!</v>
      </c>
      <c r="AI199" s="134" t="e">
        <f t="shared" ca="1" si="21"/>
        <v>#NUM!</v>
      </c>
      <c r="AJ199" s="134" t="e">
        <f t="shared" ca="1" si="22"/>
        <v>#NUM!</v>
      </c>
    </row>
    <row r="200" spans="32:36" x14ac:dyDescent="0.2">
      <c r="AF200" s="136" t="e">
        <f>_xll.qlCalendarAdvance(Calendar,AF199,"1d","mf",,Trigger)</f>
        <v>#VALUE!</v>
      </c>
      <c r="AG200" s="122" t="e">
        <f>_xll.qlDayCounterYearFraction(DayCounter,SettlementDate,AF200,,,Trigger)</f>
        <v>#NUM!</v>
      </c>
      <c r="AH200" s="134" t="e">
        <f t="shared" ca="1" si="23"/>
        <v>#NUM!</v>
      </c>
      <c r="AI200" s="134" t="e">
        <f t="shared" ca="1" si="21"/>
        <v>#NUM!</v>
      </c>
      <c r="AJ200" s="134" t="e">
        <f t="shared" ca="1" si="22"/>
        <v>#NUM!</v>
      </c>
    </row>
    <row r="201" spans="32:36" x14ac:dyDescent="0.2">
      <c r="AF201" s="136" t="e">
        <f>_xll.qlCalendarAdvance(Calendar,AF200,"1d","mf",,Trigger)</f>
        <v>#VALUE!</v>
      </c>
      <c r="AG201" s="122" t="e">
        <f>_xll.qlDayCounterYearFraction(DayCounter,SettlementDate,AF201,,,Trigger)</f>
        <v>#NUM!</v>
      </c>
      <c r="AH201" s="134" t="e">
        <f t="shared" ca="1" si="23"/>
        <v>#NUM!</v>
      </c>
      <c r="AI201" s="134" t="e">
        <f t="shared" ca="1" si="21"/>
        <v>#NUM!</v>
      </c>
      <c r="AJ201" s="134" t="e">
        <f t="shared" ca="1" si="22"/>
        <v>#NUM!</v>
      </c>
    </row>
    <row r="202" spans="32:36" x14ac:dyDescent="0.2">
      <c r="AF202" s="136" t="e">
        <f>_xll.qlCalendarAdvance(Calendar,AF201,"1d","mf",,Trigger)</f>
        <v>#VALUE!</v>
      </c>
      <c r="AG202" s="122" t="e">
        <f>_xll.qlDayCounterYearFraction(DayCounter,SettlementDate,AF202,,,Trigger)</f>
        <v>#NUM!</v>
      </c>
      <c r="AH202" s="134" t="e">
        <f t="shared" ca="1" si="23"/>
        <v>#NUM!</v>
      </c>
      <c r="AI202" s="134" t="e">
        <f t="shared" ca="1" si="21"/>
        <v>#NUM!</v>
      </c>
      <c r="AJ202" s="134" t="e">
        <f t="shared" ca="1" si="22"/>
        <v>#NUM!</v>
      </c>
    </row>
    <row r="203" spans="32:36" x14ac:dyDescent="0.2">
      <c r="AF203" s="136" t="e">
        <f>_xll.qlCalendarAdvance(Calendar,AF202,"1d","mf",,Trigger)</f>
        <v>#VALUE!</v>
      </c>
      <c r="AG203" s="122" t="e">
        <f>_xll.qlDayCounterYearFraction(DayCounter,SettlementDate,AF203,,,Trigger)</f>
        <v>#NUM!</v>
      </c>
      <c r="AH203" s="134" t="e">
        <f t="shared" ca="1" si="23"/>
        <v>#NUM!</v>
      </c>
      <c r="AI203" s="134" t="e">
        <f t="shared" ca="1" si="21"/>
        <v>#NUM!</v>
      </c>
      <c r="AJ203" s="134" t="e">
        <f t="shared" ca="1" si="22"/>
        <v>#NUM!</v>
      </c>
    </row>
    <row r="204" spans="32:36" x14ac:dyDescent="0.2">
      <c r="AF204" s="136" t="e">
        <f>_xll.qlCalendarAdvance(Calendar,AF203,"1d","mf",,Trigger)</f>
        <v>#VALUE!</v>
      </c>
      <c r="AG204" s="122" t="e">
        <f>_xll.qlDayCounterYearFraction(DayCounter,SettlementDate,AF204,,,Trigger)</f>
        <v>#NUM!</v>
      </c>
      <c r="AH204" s="134" t="e">
        <f t="shared" ca="1" si="23"/>
        <v>#NUM!</v>
      </c>
      <c r="AI204" s="134" t="e">
        <f t="shared" ca="1" si="21"/>
        <v>#NUM!</v>
      </c>
      <c r="AJ204" s="134" t="e">
        <f t="shared" ca="1" si="22"/>
        <v>#NUM!</v>
      </c>
    </row>
    <row r="205" spans="32:36" x14ac:dyDescent="0.2">
      <c r="AF205" s="136" t="e">
        <f>_xll.qlCalendarAdvance(Calendar,AF204,"1d","mf",,Trigger)</f>
        <v>#VALUE!</v>
      </c>
      <c r="AG205" s="122" t="e">
        <f>_xll.qlDayCounterYearFraction(DayCounter,SettlementDate,AF205,,,Trigger)</f>
        <v>#NUM!</v>
      </c>
      <c r="AH205" s="134" t="e">
        <f t="shared" ca="1" si="23"/>
        <v>#NUM!</v>
      </c>
      <c r="AI205" s="134" t="e">
        <f t="shared" ca="1" si="21"/>
        <v>#NUM!</v>
      </c>
      <c r="AJ205" s="134" t="e">
        <f t="shared" ca="1" si="22"/>
        <v>#NUM!</v>
      </c>
    </row>
    <row r="206" spans="32:36" x14ac:dyDescent="0.2">
      <c r="AF206" s="136" t="e">
        <f>_xll.qlCalendarAdvance(Calendar,AF205,"1d","mf",,Trigger)</f>
        <v>#VALUE!</v>
      </c>
      <c r="AG206" s="122" t="e">
        <f>_xll.qlDayCounterYearFraction(DayCounter,SettlementDate,AF206,,,Trigger)</f>
        <v>#NUM!</v>
      </c>
      <c r="AH206" s="134" t="e">
        <f t="shared" ca="1" si="23"/>
        <v>#NUM!</v>
      </c>
      <c r="AI206" s="134" t="e">
        <f t="shared" ca="1" si="21"/>
        <v>#NUM!</v>
      </c>
      <c r="AJ206" s="134" t="e">
        <f t="shared" ca="1" si="22"/>
        <v>#NUM!</v>
      </c>
    </row>
    <row r="207" spans="32:36" x14ac:dyDescent="0.2">
      <c r="AF207" s="136" t="e">
        <f>_xll.qlCalendarAdvance(Calendar,AF206,"1d","mf",,Trigger)</f>
        <v>#VALUE!</v>
      </c>
      <c r="AG207" s="122" t="e">
        <f>_xll.qlDayCounterYearFraction(DayCounter,SettlementDate,AF207,,,Trigger)</f>
        <v>#NUM!</v>
      </c>
      <c r="AH207" s="134" t="e">
        <f t="shared" ca="1" si="23"/>
        <v>#NUM!</v>
      </c>
      <c r="AI207" s="134" t="e">
        <f t="shared" ca="1" si="21"/>
        <v>#NUM!</v>
      </c>
      <c r="AJ207" s="134" t="e">
        <f t="shared" ca="1" si="22"/>
        <v>#NUM!</v>
      </c>
    </row>
    <row r="208" spans="32:36" x14ac:dyDescent="0.2">
      <c r="AF208" s="136" t="e">
        <f>_xll.qlCalendarAdvance(Calendar,AF207,"1d","mf",,Trigger)</f>
        <v>#VALUE!</v>
      </c>
      <c r="AG208" s="122" t="e">
        <f>_xll.qlDayCounterYearFraction(DayCounter,SettlementDate,AF208,,,Trigger)</f>
        <v>#NUM!</v>
      </c>
      <c r="AH208" s="134" t="e">
        <f t="shared" ca="1" si="23"/>
        <v>#NUM!</v>
      </c>
      <c r="AI208" s="134" t="e">
        <f t="shared" ca="1" si="21"/>
        <v>#NUM!</v>
      </c>
      <c r="AJ208" s="134" t="e">
        <f t="shared" ca="1" si="22"/>
        <v>#NUM!</v>
      </c>
    </row>
    <row r="209" spans="32:36" x14ac:dyDescent="0.2">
      <c r="AF209" s="136" t="e">
        <f>_xll.qlCalendarAdvance(Calendar,AF208,"1d","mf",,Trigger)</f>
        <v>#VALUE!</v>
      </c>
      <c r="AG209" s="122" t="e">
        <f>_xll.qlDayCounterYearFraction(DayCounter,SettlementDate,AF209,,,Trigger)</f>
        <v>#NUM!</v>
      </c>
      <c r="AH209" s="134" t="e">
        <f t="shared" ca="1" si="23"/>
        <v>#NUM!</v>
      </c>
      <c r="AI209" s="134" t="e">
        <f t="shared" ca="1" si="21"/>
        <v>#NUM!</v>
      </c>
      <c r="AJ209" s="134" t="e">
        <f t="shared" ca="1" si="22"/>
        <v>#NUM!</v>
      </c>
    </row>
    <row r="210" spans="32:36" x14ac:dyDescent="0.2">
      <c r="AF210" s="136" t="e">
        <f>_xll.qlCalendarAdvance(Calendar,AF209,"1d","mf",,Trigger)</f>
        <v>#VALUE!</v>
      </c>
      <c r="AG210" s="122" t="e">
        <f>_xll.qlDayCounterYearFraction(DayCounter,SettlementDate,AF210,,,Trigger)</f>
        <v>#NUM!</v>
      </c>
      <c r="AH210" s="134" t="e">
        <f t="shared" ca="1" si="23"/>
        <v>#NUM!</v>
      </c>
      <c r="AI210" s="134" t="e">
        <f t="shared" ca="1" si="21"/>
        <v>#NUM!</v>
      </c>
      <c r="AJ210" s="134" t="e">
        <f t="shared" ca="1" si="22"/>
        <v>#NUM!</v>
      </c>
    </row>
    <row r="211" spans="32:36" x14ac:dyDescent="0.2">
      <c r="AF211" s="136" t="e">
        <f>_xll.qlCalendarAdvance(Calendar,AF210,"1d","mf",,Trigger)</f>
        <v>#VALUE!</v>
      </c>
      <c r="AG211" s="122" t="e">
        <f>_xll.qlDayCounterYearFraction(DayCounter,SettlementDate,AF211,,,Trigger)</f>
        <v>#NUM!</v>
      </c>
      <c r="AH211" s="134" t="e">
        <f t="shared" ca="1" si="23"/>
        <v>#NUM!</v>
      </c>
      <c r="AI211" s="134" t="e">
        <f t="shared" ca="1" si="21"/>
        <v>#NUM!</v>
      </c>
      <c r="AJ211" s="134" t="e">
        <f t="shared" ca="1" si="22"/>
        <v>#NUM!</v>
      </c>
    </row>
    <row r="212" spans="32:36" x14ac:dyDescent="0.2">
      <c r="AF212" s="136" t="e">
        <f>_xll.qlCalendarAdvance(Calendar,AF211,"1d","mf",,Trigger)</f>
        <v>#VALUE!</v>
      </c>
      <c r="AG212" s="122" t="e">
        <f>_xll.qlDayCounterYearFraction(DayCounter,SettlementDate,AF212,,,Trigger)</f>
        <v>#NUM!</v>
      </c>
      <c r="AH212" s="134" t="e">
        <f t="shared" ca="1" si="23"/>
        <v>#NUM!</v>
      </c>
      <c r="AI212" s="134" t="e">
        <f t="shared" ca="1" si="21"/>
        <v>#NUM!</v>
      </c>
      <c r="AJ212" s="134" t="e">
        <f t="shared" ca="1" si="22"/>
        <v>#NUM!</v>
      </c>
    </row>
    <row r="213" spans="32:36" x14ac:dyDescent="0.2">
      <c r="AF213" s="136" t="e">
        <f>_xll.qlCalendarAdvance(Calendar,AF212,"1d","mf",,Trigger)</f>
        <v>#VALUE!</v>
      </c>
      <c r="AG213" s="122" t="e">
        <f>_xll.qlDayCounterYearFraction(DayCounter,SettlementDate,AF213,,,Trigger)</f>
        <v>#NUM!</v>
      </c>
      <c r="AH213" s="134" t="e">
        <f t="shared" ca="1" si="23"/>
        <v>#NUM!</v>
      </c>
      <c r="AI213" s="134" t="e">
        <f t="shared" ca="1" si="21"/>
        <v>#NUM!</v>
      </c>
      <c r="AJ213" s="134" t="e">
        <f t="shared" ca="1" si="22"/>
        <v>#NUM!</v>
      </c>
    </row>
    <row r="214" spans="32:36" x14ac:dyDescent="0.2">
      <c r="AF214" s="136" t="e">
        <f>_xll.qlCalendarAdvance(Calendar,AF213,"1d","mf",,Trigger)</f>
        <v>#VALUE!</v>
      </c>
      <c r="AG214" s="122" t="e">
        <f>_xll.qlDayCounterYearFraction(DayCounter,SettlementDate,AF214,,,Trigger)</f>
        <v>#NUM!</v>
      </c>
      <c r="AH214" s="134" t="e">
        <f t="shared" ca="1" si="23"/>
        <v>#NUM!</v>
      </c>
      <c r="AI214" s="134" t="e">
        <f t="shared" ca="1" si="21"/>
        <v>#NUM!</v>
      </c>
      <c r="AJ214" s="134" t="e">
        <f t="shared" ca="1" si="22"/>
        <v>#NUM!</v>
      </c>
    </row>
    <row r="215" spans="32:36" x14ac:dyDescent="0.2">
      <c r="AF215" s="136" t="e">
        <f>_xll.qlCalendarAdvance(Calendar,AF214,"1d","mf",,Trigger)</f>
        <v>#VALUE!</v>
      </c>
      <c r="AG215" s="122" t="e">
        <f>_xll.qlDayCounterYearFraction(DayCounter,SettlementDate,AF215,,,Trigger)</f>
        <v>#NUM!</v>
      </c>
      <c r="AH215" s="134" t="e">
        <f t="shared" ca="1" si="23"/>
        <v>#NUM!</v>
      </c>
      <c r="AI215" s="134" t="e">
        <f t="shared" ca="1" si="21"/>
        <v>#NUM!</v>
      </c>
      <c r="AJ215" s="134" t="e">
        <f t="shared" ca="1" si="22"/>
        <v>#NUM!</v>
      </c>
    </row>
    <row r="216" spans="32:36" x14ac:dyDescent="0.2">
      <c r="AF216" s="136" t="e">
        <f>_xll.qlCalendarAdvance(Calendar,AF215,"1d","mf",,Trigger)</f>
        <v>#VALUE!</v>
      </c>
      <c r="AG216" s="122" t="e">
        <f>_xll.qlDayCounterYearFraction(DayCounter,SettlementDate,AF216,,,Trigger)</f>
        <v>#NUM!</v>
      </c>
      <c r="AH216" s="134" t="e">
        <f t="shared" ca="1" si="23"/>
        <v>#NUM!</v>
      </c>
      <c r="AI216" s="134" t="e">
        <f t="shared" ca="1" si="21"/>
        <v>#NUM!</v>
      </c>
      <c r="AJ216" s="134" t="e">
        <f t="shared" ca="1" si="22"/>
        <v>#NUM!</v>
      </c>
    </row>
    <row r="217" spans="32:36" x14ac:dyDescent="0.2">
      <c r="AF217" s="136" t="e">
        <f>_xll.qlCalendarAdvance(Calendar,AF216,"1d","mf",,Trigger)</f>
        <v>#VALUE!</v>
      </c>
      <c r="AG217" s="122" t="e">
        <f>_xll.qlDayCounterYearFraction(DayCounter,SettlementDate,AF217,,,Trigger)</f>
        <v>#NUM!</v>
      </c>
      <c r="AH217" s="134" t="e">
        <f t="shared" ca="1" si="23"/>
        <v>#NUM!</v>
      </c>
      <c r="AI217" s="134" t="e">
        <f t="shared" ca="1" si="21"/>
        <v>#NUM!</v>
      </c>
      <c r="AJ217" s="134" t="e">
        <f t="shared" ca="1" si="22"/>
        <v>#NUM!</v>
      </c>
    </row>
    <row r="218" spans="32:36" x14ac:dyDescent="0.2">
      <c r="AF218" s="136" t="e">
        <f>_xll.qlCalendarAdvance(Calendar,AF217,"1d","mf",,Trigger)</f>
        <v>#VALUE!</v>
      </c>
      <c r="AG218" s="122" t="e">
        <f>_xll.qlDayCounterYearFraction(DayCounter,SettlementDate,AF218,,,Trigger)</f>
        <v>#NUM!</v>
      </c>
      <c r="AH218" s="134" t="e">
        <f t="shared" ca="1" si="23"/>
        <v>#NUM!</v>
      </c>
      <c r="AI218" s="134" t="e">
        <f t="shared" ca="1" si="21"/>
        <v>#NUM!</v>
      </c>
      <c r="AJ218" s="134" t="e">
        <f t="shared" ca="1" si="22"/>
        <v>#NUM!</v>
      </c>
    </row>
    <row r="219" spans="32:36" x14ac:dyDescent="0.2">
      <c r="AF219" s="136" t="e">
        <f>_xll.qlCalendarAdvance(Calendar,AF218,"1d","mf",,Trigger)</f>
        <v>#VALUE!</v>
      </c>
      <c r="AG219" s="122" t="e">
        <f>_xll.qlDayCounterYearFraction(DayCounter,SettlementDate,AF219,,,Trigger)</f>
        <v>#NUM!</v>
      </c>
      <c r="AH219" s="134" t="e">
        <f t="shared" ca="1" si="23"/>
        <v>#NUM!</v>
      </c>
      <c r="AI219" s="134" t="e">
        <f t="shared" ca="1" si="21"/>
        <v>#NUM!</v>
      </c>
      <c r="AJ219" s="134" t="e">
        <f t="shared" ca="1" si="22"/>
        <v>#NUM!</v>
      </c>
    </row>
    <row r="220" spans="32:36" x14ac:dyDescent="0.2">
      <c r="AF220" s="136" t="e">
        <f>_xll.qlCalendarAdvance(Calendar,AF219,"1d","mf",,Trigger)</f>
        <v>#VALUE!</v>
      </c>
      <c r="AG220" s="122" t="e">
        <f>_xll.qlDayCounterYearFraction(DayCounter,SettlementDate,AF220,,,Trigger)</f>
        <v>#NUM!</v>
      </c>
      <c r="AH220" s="134" t="e">
        <f t="shared" ca="1" si="23"/>
        <v>#NUM!</v>
      </c>
      <c r="AI220" s="134" t="e">
        <f t="shared" ca="1" si="21"/>
        <v>#NUM!</v>
      </c>
      <c r="AJ220" s="134" t="e">
        <f t="shared" ca="1" si="22"/>
        <v>#NUM!</v>
      </c>
    </row>
    <row r="221" spans="32:36" x14ac:dyDescent="0.2">
      <c r="AF221" s="136" t="e">
        <f>_xll.qlCalendarAdvance(Calendar,AF220,"1d","mf",,Trigger)</f>
        <v>#VALUE!</v>
      </c>
      <c r="AG221" s="122" t="e">
        <f>_xll.qlDayCounterYearFraction(DayCounter,SettlementDate,AF221,,,Trigger)</f>
        <v>#NUM!</v>
      </c>
      <c r="AH221" s="134" t="e">
        <f t="shared" ca="1" si="23"/>
        <v>#NUM!</v>
      </c>
      <c r="AI221" s="134" t="e">
        <f t="shared" ca="1" si="21"/>
        <v>#NUM!</v>
      </c>
      <c r="AJ221" s="134" t="e">
        <f t="shared" ca="1" si="22"/>
        <v>#NUM!</v>
      </c>
    </row>
    <row r="222" spans="32:36" x14ac:dyDescent="0.2">
      <c r="AF222" s="136" t="e">
        <f>_xll.qlCalendarAdvance(Calendar,AF221,"1d","mf",,Trigger)</f>
        <v>#VALUE!</v>
      </c>
      <c r="AG222" s="122" t="e">
        <f>_xll.qlDayCounterYearFraction(DayCounter,SettlementDate,AF222,,,Trigger)</f>
        <v>#NUM!</v>
      </c>
      <c r="AH222" s="134" t="e">
        <f t="shared" ca="1" si="23"/>
        <v>#NUM!</v>
      </c>
      <c r="AI222" s="134" t="e">
        <f t="shared" ca="1" si="21"/>
        <v>#NUM!</v>
      </c>
      <c r="AJ222" s="134" t="e">
        <f t="shared" ca="1" si="22"/>
        <v>#NUM!</v>
      </c>
    </row>
    <row r="223" spans="32:36" x14ac:dyDescent="0.2">
      <c r="AF223" s="136" t="e">
        <f>_xll.qlCalendarAdvance(Calendar,AF222,"1d","mf",,Trigger)</f>
        <v>#VALUE!</v>
      </c>
      <c r="AG223" s="122" t="e">
        <f>_xll.qlDayCounterYearFraction(DayCounter,SettlementDate,AF223,,,Trigger)</f>
        <v>#NUM!</v>
      </c>
      <c r="AH223" s="134" t="e">
        <f t="shared" ca="1" si="23"/>
        <v>#NUM!</v>
      </c>
      <c r="AI223" s="134" t="e">
        <f t="shared" ca="1" si="21"/>
        <v>#NUM!</v>
      </c>
      <c r="AJ223" s="134" t="e">
        <f t="shared" ca="1" si="22"/>
        <v>#NUM!</v>
      </c>
    </row>
    <row r="224" spans="32:36" x14ac:dyDescent="0.2">
      <c r="AF224" s="136" t="e">
        <f>_xll.qlCalendarAdvance(Calendar,AF223,"1d","mf",,Trigger)</f>
        <v>#VALUE!</v>
      </c>
      <c r="AG224" s="122" t="e">
        <f>_xll.qlDayCounterYearFraction(DayCounter,SettlementDate,AF224,,,Trigger)</f>
        <v>#NUM!</v>
      </c>
      <c r="AH224" s="134" t="e">
        <f t="shared" ca="1" si="23"/>
        <v>#NUM!</v>
      </c>
      <c r="AI224" s="134" t="e">
        <f t="shared" ca="1" si="21"/>
        <v>#NUM!</v>
      </c>
      <c r="AJ224" s="134" t="e">
        <f t="shared" ca="1" si="22"/>
        <v>#NUM!</v>
      </c>
    </row>
    <row r="225" spans="32:36" x14ac:dyDescent="0.2">
      <c r="AF225" s="136" t="e">
        <f>_xll.qlCalendarAdvance(Calendar,AF224,"1d","mf",,Trigger)</f>
        <v>#VALUE!</v>
      </c>
      <c r="AG225" s="122" t="e">
        <f>_xll.qlDayCounterYearFraction(DayCounter,SettlementDate,AF225,,,Trigger)</f>
        <v>#NUM!</v>
      </c>
      <c r="AH225" s="134" t="e">
        <f t="shared" ca="1" si="23"/>
        <v>#NUM!</v>
      </c>
      <c r="AI225" s="134" t="e">
        <f t="shared" ca="1" si="21"/>
        <v>#NUM!</v>
      </c>
      <c r="AJ225" s="134" t="e">
        <f t="shared" ca="1" si="22"/>
        <v>#NUM!</v>
      </c>
    </row>
    <row r="226" spans="32:36" x14ac:dyDescent="0.2">
      <c r="AF226" s="136" t="e">
        <f>_xll.qlCalendarAdvance(Calendar,AF225,"1d","mf",,Trigger)</f>
        <v>#VALUE!</v>
      </c>
      <c r="AG226" s="122" t="e">
        <f>_xll.qlDayCounterYearFraction(DayCounter,SettlementDate,AF226,,,Trigger)</f>
        <v>#NUM!</v>
      </c>
      <c r="AH226" s="134" t="e">
        <f t="shared" ca="1" si="23"/>
        <v>#NUM!</v>
      </c>
      <c r="AI226" s="134" t="e">
        <f t="shared" ca="1" si="21"/>
        <v>#NUM!</v>
      </c>
      <c r="AJ226" s="134" t="e">
        <f t="shared" ca="1" si="22"/>
        <v>#NUM!</v>
      </c>
    </row>
    <row r="227" spans="32:36" x14ac:dyDescent="0.2">
      <c r="AF227" s="136" t="e">
        <f>_xll.qlCalendarAdvance(Calendar,AF226,"1d","mf",,Trigger)</f>
        <v>#VALUE!</v>
      </c>
      <c r="AG227" s="122" t="e">
        <f>_xll.qlDayCounterYearFraction(DayCounter,SettlementDate,AF227,,,Trigger)</f>
        <v>#NUM!</v>
      </c>
      <c r="AH227" s="134" t="e">
        <f t="shared" ca="1" si="23"/>
        <v>#NUM!</v>
      </c>
      <c r="AI227" s="134" t="e">
        <f t="shared" ca="1" si="21"/>
        <v>#NUM!</v>
      </c>
      <c r="AJ227" s="134" t="e">
        <f t="shared" ca="1" si="22"/>
        <v>#NUM!</v>
      </c>
    </row>
    <row r="228" spans="32:36" x14ac:dyDescent="0.2">
      <c r="AF228" s="136" t="e">
        <f>_xll.qlCalendarAdvance(Calendar,AF227,"1d","mf",,Trigger)</f>
        <v>#VALUE!</v>
      </c>
      <c r="AG228" s="122" t="e">
        <f>_xll.qlDayCounterYearFraction(DayCounter,SettlementDate,AF228,,,Trigger)</f>
        <v>#NUM!</v>
      </c>
      <c r="AH228" s="134" t="e">
        <f t="shared" ca="1" si="23"/>
        <v>#NUM!</v>
      </c>
      <c r="AI228" s="134" t="e">
        <f t="shared" ca="1" si="21"/>
        <v>#NUM!</v>
      </c>
      <c r="AJ228" s="134" t="e">
        <f t="shared" ca="1" si="22"/>
        <v>#NUM!</v>
      </c>
    </row>
    <row r="229" spans="32:36" x14ac:dyDescent="0.2">
      <c r="AF229" s="136" t="e">
        <f>_xll.qlCalendarAdvance(Calendar,AF228,"1d","mf",,Trigger)</f>
        <v>#VALUE!</v>
      </c>
      <c r="AG229" s="122" t="e">
        <f>_xll.qlDayCounterYearFraction(DayCounter,SettlementDate,AF229,,,Trigger)</f>
        <v>#NUM!</v>
      </c>
      <c r="AH229" s="134" t="e">
        <f t="shared" ca="1" si="23"/>
        <v>#NUM!</v>
      </c>
      <c r="AI229" s="134" t="e">
        <f t="shared" ca="1" si="21"/>
        <v>#NUM!</v>
      </c>
      <c r="AJ229" s="134" t="e">
        <f t="shared" ca="1" si="22"/>
        <v>#NUM!</v>
      </c>
    </row>
    <row r="230" spans="32:36" x14ac:dyDescent="0.2">
      <c r="AF230" s="136" t="e">
        <f>_xll.qlCalendarAdvance(Calendar,AF229,"1d","mf",,Trigger)</f>
        <v>#VALUE!</v>
      </c>
      <c r="AG230" s="122" t="e">
        <f>_xll.qlDayCounterYearFraction(DayCounter,SettlementDate,AF230,,,Trigger)</f>
        <v>#NUM!</v>
      </c>
      <c r="AH230" s="134" t="e">
        <f t="shared" ca="1" si="23"/>
        <v>#NUM!</v>
      </c>
      <c r="AI230" s="134" t="e">
        <f t="shared" ca="1" si="21"/>
        <v>#NUM!</v>
      </c>
      <c r="AJ230" s="134" t="e">
        <f t="shared" ca="1" si="22"/>
        <v>#NUM!</v>
      </c>
    </row>
    <row r="231" spans="32:36" x14ac:dyDescent="0.2">
      <c r="AF231" s="136" t="e">
        <f>_xll.qlCalendarAdvance(Calendar,AF230,"1d","mf",,Trigger)</f>
        <v>#VALUE!</v>
      </c>
      <c r="AG231" s="122" t="e">
        <f>_xll.qlDayCounterYearFraction(DayCounter,SettlementDate,AF231,,,Trigger)</f>
        <v>#NUM!</v>
      </c>
      <c r="AH231" s="134" t="e">
        <f t="shared" ca="1" si="23"/>
        <v>#NUM!</v>
      </c>
      <c r="AI231" s="134" t="e">
        <f t="shared" ca="1" si="21"/>
        <v>#NUM!</v>
      </c>
      <c r="AJ231" s="134" t="e">
        <f t="shared" ca="1" si="22"/>
        <v>#NUM!</v>
      </c>
    </row>
    <row r="232" spans="32:36" x14ac:dyDescent="0.2">
      <c r="AF232" s="136" t="e">
        <f>_xll.qlCalendarAdvance(Calendar,AF231,"1d","mf",,Trigger)</f>
        <v>#VALUE!</v>
      </c>
      <c r="AG232" s="122" t="e">
        <f>_xll.qlDayCounterYearFraction(DayCounter,SettlementDate,AF232,,,Trigger)</f>
        <v>#NUM!</v>
      </c>
      <c r="AH232" s="134" t="e">
        <f t="shared" ca="1" si="23"/>
        <v>#NUM!</v>
      </c>
      <c r="AI232" s="134" t="e">
        <f t="shared" ca="1" si="21"/>
        <v>#NUM!</v>
      </c>
      <c r="AJ232" s="134" t="e">
        <f t="shared" ca="1" si="22"/>
        <v>#NUM!</v>
      </c>
    </row>
    <row r="233" spans="32:36" x14ac:dyDescent="0.2">
      <c r="AF233" s="136" t="e">
        <f>_xll.qlCalendarAdvance(Calendar,AF232,"1d","mf",,Trigger)</f>
        <v>#VALUE!</v>
      </c>
      <c r="AG233" s="122" t="e">
        <f>_xll.qlDayCounterYearFraction(DayCounter,SettlementDate,AF233,,,Trigger)</f>
        <v>#NUM!</v>
      </c>
      <c r="AH233" s="134" t="e">
        <f t="shared" ca="1" si="23"/>
        <v>#NUM!</v>
      </c>
      <c r="AI233" s="134" t="e">
        <f t="shared" ca="1" si="21"/>
        <v>#NUM!</v>
      </c>
      <c r="AJ233" s="134" t="e">
        <f t="shared" ca="1" si="22"/>
        <v>#NUM!</v>
      </c>
    </row>
    <row r="234" spans="32:36" x14ac:dyDescent="0.2">
      <c r="AF234" s="136" t="e">
        <f>_xll.qlCalendarAdvance(Calendar,AF233,"1d","mf",,Trigger)</f>
        <v>#VALUE!</v>
      </c>
      <c r="AG234" s="122" t="e">
        <f>_xll.qlDayCounterYearFraction(DayCounter,SettlementDate,AF234,,,Trigger)</f>
        <v>#NUM!</v>
      </c>
      <c r="AH234" s="134" t="e">
        <f t="shared" ca="1" si="23"/>
        <v>#NUM!</v>
      </c>
      <c r="AI234" s="134" t="e">
        <f t="shared" ca="1" si="21"/>
        <v>#NUM!</v>
      </c>
      <c r="AJ234" s="134" t="e">
        <f t="shared" ca="1" si="22"/>
        <v>#NUM!</v>
      </c>
    </row>
    <row r="235" spans="32:36" x14ac:dyDescent="0.2">
      <c r="AF235" s="136" t="e">
        <f>_xll.qlCalendarAdvance(Calendar,AF234,"1d","mf",,Trigger)</f>
        <v>#VALUE!</v>
      </c>
      <c r="AG235" s="122" t="e">
        <f>_xll.qlDayCounterYearFraction(DayCounter,SettlementDate,AF235,,,Trigger)</f>
        <v>#NUM!</v>
      </c>
      <c r="AH235" s="134" t="e">
        <f t="shared" ca="1" si="23"/>
        <v>#NUM!</v>
      </c>
      <c r="AI235" s="134" t="e">
        <f t="shared" ca="1" si="21"/>
        <v>#NUM!</v>
      </c>
      <c r="AJ235" s="134" t="e">
        <f t="shared" ca="1" si="22"/>
        <v>#NUM!</v>
      </c>
    </row>
    <row r="236" spans="32:36" x14ac:dyDescent="0.2">
      <c r="AF236" s="136" t="e">
        <f>_xll.qlCalendarAdvance(Calendar,AF235,"1d","mf",,Trigger)</f>
        <v>#VALUE!</v>
      </c>
      <c r="AG236" s="122" t="e">
        <f>_xll.qlDayCounterYearFraction(DayCounter,SettlementDate,AF236,,,Trigger)</f>
        <v>#NUM!</v>
      </c>
      <c r="AH236" s="134" t="e">
        <f t="shared" ca="1" si="23"/>
        <v>#NUM!</v>
      </c>
      <c r="AI236" s="134" t="e">
        <f t="shared" ca="1" si="21"/>
        <v>#NUM!</v>
      </c>
      <c r="AJ236" s="134" t="e">
        <f t="shared" ca="1" si="22"/>
        <v>#NUM!</v>
      </c>
    </row>
    <row r="237" spans="32:36" x14ac:dyDescent="0.2">
      <c r="AF237" s="136" t="e">
        <f>_xll.qlCalendarAdvance(Calendar,AF236,"1d","mf",,Trigger)</f>
        <v>#VALUE!</v>
      </c>
      <c r="AG237" s="122" t="e">
        <f>_xll.qlDayCounterYearFraction(DayCounter,SettlementDate,AF237,,,Trigger)</f>
        <v>#NUM!</v>
      </c>
      <c r="AH237" s="134" t="e">
        <f t="shared" ca="1" si="23"/>
        <v>#NUM!</v>
      </c>
      <c r="AI237" s="134" t="e">
        <f t="shared" ca="1" si="21"/>
        <v>#NUM!</v>
      </c>
      <c r="AJ237" s="134" t="e">
        <f t="shared" ca="1" si="22"/>
        <v>#NUM!</v>
      </c>
    </row>
    <row r="238" spans="32:36" x14ac:dyDescent="0.2">
      <c r="AF238" s="136" t="e">
        <f>_xll.qlCalendarAdvance(Calendar,AF237,"1d","mf",,Trigger)</f>
        <v>#VALUE!</v>
      </c>
      <c r="AG238" s="122" t="e">
        <f>_xll.qlDayCounterYearFraction(DayCounter,SettlementDate,AF238,,,Trigger)</f>
        <v>#NUM!</v>
      </c>
      <c r="AH238" s="134" t="e">
        <f t="shared" ca="1" si="23"/>
        <v>#NUM!</v>
      </c>
      <c r="AI238" s="134" t="e">
        <f t="shared" ca="1" si="21"/>
        <v>#NUM!</v>
      </c>
      <c r="AJ238" s="134" t="e">
        <f t="shared" ca="1" si="22"/>
        <v>#NUM!</v>
      </c>
    </row>
    <row r="239" spans="32:36" x14ac:dyDescent="0.2">
      <c r="AF239" s="136" t="e">
        <f>_xll.qlCalendarAdvance(Calendar,AF238,"1d","mf",,Trigger)</f>
        <v>#VALUE!</v>
      </c>
      <c r="AG239" s="122" t="e">
        <f>_xll.qlDayCounterYearFraction(DayCounter,SettlementDate,AF239,,,Trigger)</f>
        <v>#NUM!</v>
      </c>
      <c r="AH239" s="134" t="e">
        <f t="shared" ca="1" si="23"/>
        <v>#NUM!</v>
      </c>
      <c r="AI239" s="134" t="e">
        <f t="shared" ca="1" si="21"/>
        <v>#NUM!</v>
      </c>
      <c r="AJ239" s="134" t="e">
        <f t="shared" ca="1" si="22"/>
        <v>#NUM!</v>
      </c>
    </row>
    <row r="240" spans="32:36" x14ac:dyDescent="0.2">
      <c r="AF240" s="136" t="e">
        <f>_xll.qlCalendarAdvance(Calendar,AF239,"1d","mf",,Trigger)</f>
        <v>#VALUE!</v>
      </c>
      <c r="AG240" s="122" t="e">
        <f>_xll.qlDayCounterYearFraction(DayCounter,SettlementDate,AF240,,,Trigger)</f>
        <v>#NUM!</v>
      </c>
      <c r="AH240" s="134" t="e">
        <f t="shared" ca="1" si="23"/>
        <v>#NUM!</v>
      </c>
      <c r="AI240" s="134" t="e">
        <f t="shared" ca="1" si="21"/>
        <v>#NUM!</v>
      </c>
      <c r="AJ240" s="134" t="e">
        <f t="shared" ca="1" si="22"/>
        <v>#NUM!</v>
      </c>
    </row>
    <row r="241" spans="32:36" x14ac:dyDescent="0.2">
      <c r="AF241" s="136" t="e">
        <f>_xll.qlCalendarAdvance(Calendar,AF240,"1d","mf",,Trigger)</f>
        <v>#VALUE!</v>
      </c>
      <c r="AG241" s="122" t="e">
        <f>_xll.qlDayCounterYearFraction(DayCounter,SettlementDate,AF241,,,Trigger)</f>
        <v>#NUM!</v>
      </c>
      <c r="AH241" s="134" t="e">
        <f t="shared" ca="1" si="23"/>
        <v>#NUM!</v>
      </c>
      <c r="AI241" s="134" t="e">
        <f t="shared" ca="1" si="21"/>
        <v>#NUM!</v>
      </c>
      <c r="AJ241" s="134" t="e">
        <f t="shared" ca="1" si="22"/>
        <v>#NUM!</v>
      </c>
    </row>
    <row r="242" spans="32:36" x14ac:dyDescent="0.2">
      <c r="AF242" s="136" t="e">
        <f>_xll.qlCalendarAdvance(Calendar,AF241,"1d","mf",,Trigger)</f>
        <v>#VALUE!</v>
      </c>
      <c r="AG242" s="122" t="e">
        <f>_xll.qlDayCounterYearFraction(DayCounter,SettlementDate,AF242,,,Trigger)</f>
        <v>#NUM!</v>
      </c>
      <c r="AH242" s="134" t="e">
        <f t="shared" ca="1" si="23"/>
        <v>#NUM!</v>
      </c>
      <c r="AI242" s="134" t="e">
        <f t="shared" ca="1" si="21"/>
        <v>#NUM!</v>
      </c>
      <c r="AJ242" s="134" t="e">
        <f t="shared" ca="1" si="22"/>
        <v>#NUM!</v>
      </c>
    </row>
    <row r="243" spans="32:36" x14ac:dyDescent="0.2">
      <c r="AF243" s="136" t="e">
        <f>_xll.qlCalendarAdvance(Calendar,AF242,"1d","mf",,Trigger)</f>
        <v>#VALUE!</v>
      </c>
      <c r="AG243" s="122" t="e">
        <f>_xll.qlDayCounterYearFraction(DayCounter,SettlementDate,AF243,,,Trigger)</f>
        <v>#NUM!</v>
      </c>
      <c r="AH243" s="134" t="e">
        <f t="shared" ca="1" si="23"/>
        <v>#NUM!</v>
      </c>
      <c r="AI243" s="134" t="e">
        <f t="shared" ca="1" si="21"/>
        <v>#NUM!</v>
      </c>
      <c r="AJ243" s="134" t="e">
        <f t="shared" ca="1" si="22"/>
        <v>#NUM!</v>
      </c>
    </row>
    <row r="244" spans="32:36" x14ac:dyDescent="0.2">
      <c r="AF244" s="136" t="e">
        <f>_xll.qlCalendarAdvance(Calendar,AF243,"1d","mf",,Trigger)</f>
        <v>#VALUE!</v>
      </c>
      <c r="AG244" s="122" t="e">
        <f>_xll.qlDayCounterYearFraction(DayCounter,SettlementDate,AF244,,,Trigger)</f>
        <v>#NUM!</v>
      </c>
      <c r="AH244" s="134" t="e">
        <f t="shared" ca="1" si="23"/>
        <v>#NUM!</v>
      </c>
      <c r="AI244" s="134" t="e">
        <f t="shared" ca="1" si="21"/>
        <v>#NUM!</v>
      </c>
      <c r="AJ244" s="134" t="e">
        <f t="shared" ca="1" si="22"/>
        <v>#NUM!</v>
      </c>
    </row>
    <row r="245" spans="32:36" x14ac:dyDescent="0.2">
      <c r="AF245" s="136" t="e">
        <f>_xll.qlCalendarAdvance(Calendar,AF244,"1d","mf",,Trigger)</f>
        <v>#VALUE!</v>
      </c>
      <c r="AG245" s="122" t="e">
        <f>_xll.qlDayCounterYearFraction(DayCounter,SettlementDate,AF245,,,Trigger)</f>
        <v>#NUM!</v>
      </c>
      <c r="AH245" s="134" t="e">
        <f t="shared" ca="1" si="23"/>
        <v>#NUM!</v>
      </c>
      <c r="AI245" s="134" t="e">
        <f t="shared" ca="1" si="21"/>
        <v>#NUM!</v>
      </c>
      <c r="AJ245" s="134" t="e">
        <f t="shared" ca="1" si="22"/>
        <v>#NUM!</v>
      </c>
    </row>
    <row r="246" spans="32:36" x14ac:dyDescent="0.2">
      <c r="AF246" s="136" t="e">
        <f>_xll.qlCalendarAdvance(Calendar,AF245,"1d","mf",,Trigger)</f>
        <v>#VALUE!</v>
      </c>
      <c r="AG246" s="122" t="e">
        <f>_xll.qlDayCounterYearFraction(DayCounter,SettlementDate,AF246,,,Trigger)</f>
        <v>#NUM!</v>
      </c>
      <c r="AH246" s="134" t="e">
        <f t="shared" ca="1" si="23"/>
        <v>#NUM!</v>
      </c>
      <c r="AI246" s="134" t="e">
        <f t="shared" ca="1" si="21"/>
        <v>#NUM!</v>
      </c>
      <c r="AJ246" s="134" t="e">
        <f t="shared" ca="1" si="22"/>
        <v>#NUM!</v>
      </c>
    </row>
    <row r="247" spans="32:36" x14ac:dyDescent="0.2">
      <c r="AF247" s="136" t="e">
        <f>_xll.qlCalendarAdvance(Calendar,AF246,"1d","mf",,Trigger)</f>
        <v>#VALUE!</v>
      </c>
      <c r="AG247" s="122" t="e">
        <f>_xll.qlDayCounterYearFraction(DayCounter,SettlementDate,AF247,,,Trigger)</f>
        <v>#NUM!</v>
      </c>
      <c r="AH247" s="134" t="e">
        <f t="shared" ca="1" si="23"/>
        <v>#NUM!</v>
      </c>
      <c r="AI247" s="134" t="e">
        <f t="shared" ca="1" si="21"/>
        <v>#NUM!</v>
      </c>
      <c r="AJ247" s="134" t="e">
        <f t="shared" ca="1" si="22"/>
        <v>#NUM!</v>
      </c>
    </row>
    <row r="248" spans="32:36" x14ac:dyDescent="0.2">
      <c r="AF248" s="136" t="e">
        <f>_xll.qlCalendarAdvance(Calendar,AF247,"1d","mf",,Trigger)</f>
        <v>#VALUE!</v>
      </c>
      <c r="AG248" s="122" t="e">
        <f>_xll.qlDayCounterYearFraction(DayCounter,SettlementDate,AF248,,,Trigger)</f>
        <v>#NUM!</v>
      </c>
      <c r="AH248" s="134" t="e">
        <f t="shared" ca="1" si="23"/>
        <v>#NUM!</v>
      </c>
      <c r="AI248" s="134" t="e">
        <f t="shared" ca="1" si="21"/>
        <v>#NUM!</v>
      </c>
      <c r="AJ248" s="134" t="e">
        <f t="shared" ca="1" si="22"/>
        <v>#NUM!</v>
      </c>
    </row>
    <row r="249" spans="32:36" x14ac:dyDescent="0.2">
      <c r="AF249" s="136" t="e">
        <f>_xll.qlCalendarAdvance(Calendar,AF248,"1d","mf",,Trigger)</f>
        <v>#VALUE!</v>
      </c>
      <c r="AG249" s="122" t="e">
        <f>_xll.qlDayCounterYearFraction(DayCounter,SettlementDate,AF249,,,Trigger)</f>
        <v>#NUM!</v>
      </c>
      <c r="AH249" s="134" t="e">
        <f t="shared" ca="1" si="23"/>
        <v>#NUM!</v>
      </c>
      <c r="AI249" s="134" t="e">
        <f t="shared" ca="1" si="21"/>
        <v>#NUM!</v>
      </c>
      <c r="AJ249" s="134" t="e">
        <f t="shared" ca="1" si="22"/>
        <v>#NUM!</v>
      </c>
    </row>
    <row r="250" spans="32:36" x14ac:dyDescent="0.2">
      <c r="AF250" s="136" t="e">
        <f>_xll.qlCalendarAdvance(Calendar,AF249,"1d","mf",,Trigger)</f>
        <v>#VALUE!</v>
      </c>
      <c r="AG250" s="122" t="e">
        <f>_xll.qlDayCounterYearFraction(DayCounter,SettlementDate,AF250,,,Trigger)</f>
        <v>#NUM!</v>
      </c>
      <c r="AH250" s="134" t="e">
        <f t="shared" ca="1" si="23"/>
        <v>#NUM!</v>
      </c>
      <c r="AI250" s="134" t="e">
        <f t="shared" ca="1" si="21"/>
        <v>#NUM!</v>
      </c>
      <c r="AJ250" s="134" t="e">
        <f t="shared" ca="1" si="22"/>
        <v>#NUM!</v>
      </c>
    </row>
    <row r="251" spans="32:36" x14ac:dyDescent="0.2">
      <c r="AF251" s="136" t="e">
        <f>_xll.qlCalendarAdvance(Calendar,AF250,"1d","mf",,Trigger)</f>
        <v>#VALUE!</v>
      </c>
      <c r="AG251" s="122" t="e">
        <f>_xll.qlDayCounterYearFraction(DayCounter,SettlementDate,AF251,,,Trigger)</f>
        <v>#NUM!</v>
      </c>
      <c r="AH251" s="134" t="e">
        <f t="shared" ca="1" si="23"/>
        <v>#NUM!</v>
      </c>
      <c r="AI251" s="134" t="e">
        <f t="shared" ca="1" si="21"/>
        <v>#NUM!</v>
      </c>
      <c r="AJ251" s="134" t="e">
        <f t="shared" ca="1" si="22"/>
        <v>#NUM!</v>
      </c>
    </row>
    <row r="252" spans="32:36" x14ac:dyDescent="0.2">
      <c r="AF252" s="136" t="e">
        <f>_xll.qlCalendarAdvance(Calendar,AF251,"1d","mf",,Trigger)</f>
        <v>#VALUE!</v>
      </c>
      <c r="AG252" s="122" t="e">
        <f>_xll.qlDayCounterYearFraction(DayCounter,SettlementDate,AF252,,,Trigger)</f>
        <v>#NUM!</v>
      </c>
      <c r="AH252" s="134" t="e">
        <f t="shared" ca="1" si="23"/>
        <v>#NUM!</v>
      </c>
      <c r="AI252" s="134" t="e">
        <f t="shared" ca="1" si="21"/>
        <v>#NUM!</v>
      </c>
      <c r="AJ252" s="134" t="e">
        <f t="shared" ca="1" si="22"/>
        <v>#NUM!</v>
      </c>
    </row>
    <row r="253" spans="32:36" x14ac:dyDescent="0.2">
      <c r="AF253" s="136" t="e">
        <f>_xll.qlCalendarAdvance(Calendar,AF252,"1d","mf",,Trigger)</f>
        <v>#VALUE!</v>
      </c>
      <c r="AG253" s="122" t="e">
        <f>_xll.qlDayCounterYearFraction(DayCounter,SettlementDate,AF253,,,Trigger)</f>
        <v>#NUM!</v>
      </c>
      <c r="AH253" s="134" t="e">
        <f t="shared" ca="1" si="23"/>
        <v>#NUM!</v>
      </c>
      <c r="AI253" s="134" t="e">
        <f t="shared" ref="AI253:AI259" ca="1" si="24">$W$10+$W$9*AG253</f>
        <v>#NUM!</v>
      </c>
      <c r="AJ253" s="134" t="e">
        <f t="shared" ref="AJ253:AJ259" ca="1" si="25">($W$5+$W$4*AG253+$W$3*AG253^2)</f>
        <v>#NUM!</v>
      </c>
    </row>
    <row r="254" spans="32:36" x14ac:dyDescent="0.2">
      <c r="AF254" s="136" t="e">
        <f>_xll.qlCalendarAdvance(Calendar,AF253,"1d","mf",,Trigger)</f>
        <v>#VALUE!</v>
      </c>
      <c r="AG254" s="122" t="e">
        <f>_xll.qlDayCounterYearFraction(DayCounter,SettlementDate,AF254,,,Trigger)</f>
        <v>#NUM!</v>
      </c>
      <c r="AH254" s="134" t="e">
        <f t="shared" ca="1" si="23"/>
        <v>#NUM!</v>
      </c>
      <c r="AI254" s="134" t="e">
        <f t="shared" ca="1" si="24"/>
        <v>#NUM!</v>
      </c>
      <c r="AJ254" s="134" t="e">
        <f t="shared" ca="1" si="25"/>
        <v>#NUM!</v>
      </c>
    </row>
    <row r="255" spans="32:36" x14ac:dyDescent="0.2">
      <c r="AF255" s="136" t="e">
        <f>_xll.qlCalendarAdvance(Calendar,AF254,"1d","mf",,Trigger)</f>
        <v>#VALUE!</v>
      </c>
      <c r="AG255" s="122" t="e">
        <f>_xll.qlDayCounterYearFraction(DayCounter,SettlementDate,AF255,,,Trigger)</f>
        <v>#NUM!</v>
      </c>
      <c r="AH255" s="134" t="e">
        <f t="shared" ca="1" si="23"/>
        <v>#NUM!</v>
      </c>
      <c r="AI255" s="134" t="e">
        <f t="shared" ca="1" si="24"/>
        <v>#NUM!</v>
      </c>
      <c r="AJ255" s="134" t="e">
        <f t="shared" ca="1" si="25"/>
        <v>#NUM!</v>
      </c>
    </row>
    <row r="256" spans="32:36" x14ac:dyDescent="0.2">
      <c r="AF256" s="136" t="e">
        <f>_xll.qlCalendarAdvance(Calendar,AF255,"1d","mf",,Trigger)</f>
        <v>#VALUE!</v>
      </c>
      <c r="AG256" s="122" t="e">
        <f>_xll.qlDayCounterYearFraction(DayCounter,SettlementDate,AF256,,,Trigger)</f>
        <v>#NUM!</v>
      </c>
      <c r="AH256" s="134" t="e">
        <f t="shared" ca="1" si="23"/>
        <v>#NUM!</v>
      </c>
      <c r="AI256" s="134" t="e">
        <f t="shared" ca="1" si="24"/>
        <v>#NUM!</v>
      </c>
      <c r="AJ256" s="134" t="e">
        <f t="shared" ca="1" si="25"/>
        <v>#NUM!</v>
      </c>
    </row>
    <row r="257" spans="32:36" x14ac:dyDescent="0.2">
      <c r="AF257" s="136" t="e">
        <f>_xll.qlCalendarAdvance(Calendar,AF256,"1d","mf",,Trigger)</f>
        <v>#VALUE!</v>
      </c>
      <c r="AG257" s="122" t="e">
        <f>_xll.qlDayCounterYearFraction(DayCounter,SettlementDate,AF257,,,Trigger)</f>
        <v>#NUM!</v>
      </c>
      <c r="AH257" s="134" t="e">
        <f t="shared" ca="1" si="23"/>
        <v>#NUM!</v>
      </c>
      <c r="AI257" s="134" t="e">
        <f t="shared" ca="1" si="24"/>
        <v>#NUM!</v>
      </c>
      <c r="AJ257" s="134" t="e">
        <f t="shared" ca="1" si="25"/>
        <v>#NUM!</v>
      </c>
    </row>
    <row r="258" spans="32:36" x14ac:dyDescent="0.2">
      <c r="AF258" s="136" t="e">
        <f>_xll.qlCalendarAdvance(Calendar,AF257,"1d","mf",,Trigger)</f>
        <v>#VALUE!</v>
      </c>
      <c r="AG258" s="122" t="e">
        <f>_xll.qlDayCounterYearFraction(DayCounter,SettlementDate,AF258,,,Trigger)</f>
        <v>#NUM!</v>
      </c>
      <c r="AH258" s="134" t="e">
        <f t="shared" ca="1" si="23"/>
        <v>#NUM!</v>
      </c>
      <c r="AI258" s="134" t="e">
        <f t="shared" ca="1" si="24"/>
        <v>#NUM!</v>
      </c>
      <c r="AJ258" s="134" t="e">
        <f t="shared" ca="1" si="25"/>
        <v>#NUM!</v>
      </c>
    </row>
    <row r="259" spans="32:36" x14ac:dyDescent="0.2">
      <c r="AF259" s="140" t="e">
        <f>_xll.qlCalendarAdvance(Calendar,AF258,"1d","mf",,Trigger)</f>
        <v>#VALUE!</v>
      </c>
      <c r="AG259" s="127" t="e">
        <f>_xll.qlDayCounterYearFraction(DayCounter,SettlementDate,AF259,,,Trigger)</f>
        <v>#NUM!</v>
      </c>
      <c r="AH259" s="143" t="e">
        <f t="shared" ref="AH259" ca="1" si="26">$W$13</f>
        <v>#NUM!</v>
      </c>
      <c r="AI259" s="143" t="e">
        <f t="shared" ca="1" si="24"/>
        <v>#NUM!</v>
      </c>
      <c r="AJ259" s="143" t="e">
        <f t="shared" ca="1" si="25"/>
        <v>#NUM!</v>
      </c>
    </row>
  </sheetData>
  <mergeCells count="5">
    <mergeCell ref="AA2:AC2"/>
    <mergeCell ref="R3:R5"/>
    <mergeCell ref="R9:R10"/>
    <mergeCell ref="V9:V10"/>
    <mergeCell ref="X9:X10"/>
  </mergeCells>
  <dataValidations count="3">
    <dataValidation type="list" allowBlank="1" showInputMessage="1" showErrorMessage="1" sqref="C33">
      <formula1>"flat,linear,quadratic"</formula1>
    </dataValidation>
    <dataValidation type="list" allowBlank="1" showInputMessage="1" showErrorMessage="1" sqref="D12">
      <formula1>"fixing,Delta(0M;6M)extrap"</formula1>
    </dataValidation>
    <dataValidation type="list" allowBlank="1" showInputMessage="1" showErrorMessage="1" sqref="D11">
      <formula1>"linear,MonotonicCubicNaturalSpline, CubicNaturalSpline"</formula1>
    </dataValidation>
  </dataValidation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>
    <tabColor rgb="FFC00000"/>
    <pageSetUpPr autoPageBreaks="0"/>
  </sheetPr>
  <dimension ref="A1:N41"/>
  <sheetViews>
    <sheetView showGridLines="0" workbookViewId="0">
      <selection activeCell="G2" sqref="G2"/>
    </sheetView>
  </sheetViews>
  <sheetFormatPr defaultRowHeight="11.25" x14ac:dyDescent="0.2"/>
  <cols>
    <col min="1" max="1" width="4.33203125" style="240" customWidth="1"/>
    <col min="2" max="2" width="7.83203125" style="240" customWidth="1"/>
    <col min="3" max="3" width="36.6640625" style="240" bestFit="1" customWidth="1"/>
    <col min="4" max="4" width="35.83203125" style="240" customWidth="1"/>
    <col min="5" max="5" width="25.6640625" style="240" customWidth="1"/>
    <col min="6" max="6" width="4.33203125" style="240" customWidth="1"/>
    <col min="7" max="7" width="7.83203125" style="240" customWidth="1"/>
    <col min="8" max="8" width="10.5" style="240" bestFit="1" customWidth="1"/>
    <col min="9" max="9" width="3.1640625" style="240" customWidth="1"/>
    <col min="10" max="10" width="10.5" style="240" bestFit="1" customWidth="1"/>
    <col min="11" max="11" width="3.1640625" style="240" customWidth="1"/>
    <col min="12" max="12" width="11.6640625" style="240" bestFit="1" customWidth="1"/>
    <col min="13" max="13" width="10.5" style="240" bestFit="1" customWidth="1"/>
    <col min="14" max="14" width="5.83203125" style="240" customWidth="1"/>
    <col min="15" max="16384" width="9.33203125" style="239"/>
  </cols>
  <sheetData>
    <row r="1" spans="1:14" x14ac:dyDescent="0.2">
      <c r="A1" s="187"/>
      <c r="B1" s="65"/>
      <c r="C1" s="65"/>
      <c r="D1" s="11"/>
      <c r="E1" s="11"/>
      <c r="F1" s="13"/>
      <c r="G1" s="12"/>
      <c r="H1" s="12"/>
      <c r="I1" s="13"/>
      <c r="J1" s="13"/>
      <c r="K1" s="13"/>
      <c r="L1" s="12"/>
      <c r="M1" s="65"/>
      <c r="N1" s="188"/>
    </row>
    <row r="2" spans="1:14" ht="12" x14ac:dyDescent="0.25">
      <c r="A2" s="173"/>
      <c r="B2" s="174"/>
      <c r="C2" s="175" t="str">
        <f>Currency&amp;"_015_SyntheticQuotes"&amp;".xml"</f>
        <v>EUR_015_SyntheticQuotes.xml</v>
      </c>
      <c r="D2" s="176" t="str">
        <f>IF(Serialize,_xll.ohObjectSave(D3:D40,SerializationPath&amp;C2,FileOverwrite,Serialize),"---")</f>
        <v>---</v>
      </c>
      <c r="E2" s="176" t="s">
        <v>88</v>
      </c>
      <c r="F2" s="14"/>
      <c r="G2" s="183"/>
      <c r="H2" s="184" t="s">
        <v>54</v>
      </c>
      <c r="I2" s="14"/>
      <c r="J2" s="185" t="s">
        <v>55</v>
      </c>
      <c r="K2" s="14"/>
      <c r="L2" s="183" t="s">
        <v>56</v>
      </c>
      <c r="M2" s="186" t="s">
        <v>57</v>
      </c>
      <c r="N2" s="189">
        <f ca="1">_xll.ohTrigger(M3:M7)</f>
        <v>13</v>
      </c>
    </row>
    <row r="3" spans="1:14" x14ac:dyDescent="0.2">
      <c r="A3" s="190">
        <v>1</v>
      </c>
      <c r="B3" s="230" t="s">
        <v>58</v>
      </c>
      <c r="C3" s="231" t="e">
        <f t="shared" ref="C3" ca="1" si="0">Currency&amp;$B3&amp;"_SYNTH"&amp;Tenor1M&amp;QuoteSuffix</f>
        <v>#NAME?</v>
      </c>
      <c r="D3" s="231" t="e">
        <f ca="1">_xll.qlSimpleQuote(C3,,RateTickValue,Permanent,EvaluationDate,ObjectOverwrite)</f>
        <v>#VALUE!</v>
      </c>
      <c r="E3" s="236" t="str">
        <f ca="1">_xll.ohRangeRetrieveError(D3)</f>
        <v/>
      </c>
      <c r="F3" s="14"/>
      <c r="G3" s="217" t="s">
        <v>58</v>
      </c>
      <c r="H3" s="218" t="e">
        <f ca="1">'1MSynthDepo'!C23</f>
        <v>#NUM!</v>
      </c>
      <c r="I3" s="15" t="s">
        <v>59</v>
      </c>
      <c r="J3" s="213">
        <v>-5.3718148641301866E-4</v>
      </c>
      <c r="K3" s="14"/>
      <c r="L3" s="205" t="e">
        <f t="array" aca="1" ref="L3:L40" ca="1">QuoteLive</f>
        <v>#NUM!</v>
      </c>
      <c r="M3" s="206" t="e">
        <f ca="1">_xll.qlSimpleQuoteSetValue(D3,ROUND($L3,6),EvaluationDate)</f>
        <v>#VALUE!</v>
      </c>
      <c r="N3" s="191"/>
    </row>
    <row r="4" spans="1:14" x14ac:dyDescent="0.2">
      <c r="A4" s="192" t="e">
        <f ca="1">_xll.qlPeriodEquivalent(Months1M&amp;"M")</f>
        <v>#NAME?</v>
      </c>
      <c r="B4" s="232" t="s">
        <v>60</v>
      </c>
      <c r="C4" s="233" t="e">
        <f t="shared" ref="C4:C7" ca="1" si="1">Currency&amp;$B4&amp;"_SYNTH"&amp;Tenor1M&amp;QuoteSuffix</f>
        <v>#NAME?</v>
      </c>
      <c r="D4" s="233" t="e">
        <f ca="1">_xll.qlSimpleQuote(C4,,RateTickValue,Permanent,EvaluationDate,ObjectOverwrite)</f>
        <v>#VALUE!</v>
      </c>
      <c r="E4" s="237" t="str">
        <f ca="1">_xll.ohRangeRetrieveError(D4)</f>
        <v/>
      </c>
      <c r="F4" s="14"/>
      <c r="G4" s="217" t="s">
        <v>60</v>
      </c>
      <c r="H4" s="218" t="e">
        <f ca="1">'1MSynthDepo'!C24</f>
        <v>#NUM!</v>
      </c>
      <c r="I4" s="15" t="s">
        <v>59</v>
      </c>
      <c r="J4" s="213">
        <v>-5.2102447638599102E-4</v>
      </c>
      <c r="K4" s="14"/>
      <c r="L4" s="205" t="e">
        <f ca="1"/>
        <v>#NUM!</v>
      </c>
      <c r="M4" s="206" t="e">
        <f ca="1">_xll.qlSimpleQuoteSetValue(D4,ROUND($L4,6),EvaluationDate)</f>
        <v>#VALUE!</v>
      </c>
      <c r="N4" s="191"/>
    </row>
    <row r="5" spans="1:14" x14ac:dyDescent="0.2">
      <c r="A5" s="193"/>
      <c r="B5" s="232" t="s">
        <v>61</v>
      </c>
      <c r="C5" s="233" t="e">
        <f t="shared" ca="1" si="1"/>
        <v>#NAME?</v>
      </c>
      <c r="D5" s="233" t="e">
        <f ca="1">_xll.qlSimpleQuote(C5,,RateTickValue,Permanent,EvaluationDate,ObjectOverwrite)</f>
        <v>#VALUE!</v>
      </c>
      <c r="E5" s="237" t="str">
        <f ca="1">_xll.ohRangeRetrieveError(D5)</f>
        <v/>
      </c>
      <c r="F5" s="14"/>
      <c r="G5" s="217" t="s">
        <v>61</v>
      </c>
      <c r="H5" s="218" t="e">
        <f ca="1">'1MSynthDepo'!C25</f>
        <v>#NUM!</v>
      </c>
      <c r="I5" s="15" t="s">
        <v>59</v>
      </c>
      <c r="J5" s="213">
        <v>-5.188597590177757E-4</v>
      </c>
      <c r="K5" s="14"/>
      <c r="L5" s="205" t="e">
        <f ca="1"/>
        <v>#NUM!</v>
      </c>
      <c r="M5" s="206" t="e">
        <f ca="1">_xll.qlSimpleQuoteSetValue(D5,ROUND($L5,6),EvaluationDate)</f>
        <v>#VALUE!</v>
      </c>
      <c r="N5" s="191"/>
    </row>
    <row r="6" spans="1:14" x14ac:dyDescent="0.2">
      <c r="A6" s="193"/>
      <c r="B6" s="232" t="s">
        <v>62</v>
      </c>
      <c r="C6" s="233" t="e">
        <f t="shared" ca="1" si="1"/>
        <v>#NAME?</v>
      </c>
      <c r="D6" s="233" t="e">
        <f ca="1">_xll.qlSimpleQuote(C6,,RateTickValue,Permanent,EvaluationDate,ObjectOverwrite)</f>
        <v>#VALUE!</v>
      </c>
      <c r="E6" s="237" t="str">
        <f ca="1">_xll.ohRangeRetrieveError(D6)</f>
        <v/>
      </c>
      <c r="F6" s="14"/>
      <c r="G6" s="219" t="s">
        <v>62</v>
      </c>
      <c r="H6" s="218" t="e">
        <f ca="1">'1MSynthDepo'!C26</f>
        <v>#NUM!</v>
      </c>
      <c r="I6" s="15" t="s">
        <v>59</v>
      </c>
      <c r="J6" s="214">
        <v>-4.2722033606208091E-4</v>
      </c>
      <c r="K6" s="14"/>
      <c r="L6" s="207" t="e">
        <f ca="1"/>
        <v>#NUM!</v>
      </c>
      <c r="M6" s="208" t="e">
        <f ca="1">_xll.qlSimpleQuoteSetValue(D6,ROUND($L6,6),EvaluationDate)</f>
        <v>#VALUE!</v>
      </c>
      <c r="N6" s="191"/>
    </row>
    <row r="7" spans="1:14" x14ac:dyDescent="0.2">
      <c r="A7" s="193"/>
      <c r="B7" s="234" t="s">
        <v>63</v>
      </c>
      <c r="C7" s="235" t="e">
        <f t="shared" ca="1" si="1"/>
        <v>#NAME?</v>
      </c>
      <c r="D7" s="235" t="e">
        <f ca="1">_xll.qlSimpleQuote(C7,,RateTickValue,Permanent,EvaluationDate,ObjectOverwrite)</f>
        <v>#VALUE!</v>
      </c>
      <c r="E7" s="238" t="str">
        <f ca="1">_xll.ohRangeRetrieveError(D7)</f>
        <v/>
      </c>
      <c r="F7" s="14"/>
      <c r="G7" s="220" t="s">
        <v>63</v>
      </c>
      <c r="H7" s="221" t="e">
        <f ca="1">'1MSynthDepo'!C27</f>
        <v>#NUM!</v>
      </c>
      <c r="I7" s="15" t="s">
        <v>59</v>
      </c>
      <c r="J7" s="215">
        <v>-4.4999999999920104E-4</v>
      </c>
      <c r="K7" s="14"/>
      <c r="L7" s="209" t="e">
        <f ca="1"/>
        <v>#NUM!</v>
      </c>
      <c r="M7" s="210" t="e">
        <f ca="1">_xll.qlSimpleQuoteSetValue(D7,ROUND($L7,6),EvaluationDate)</f>
        <v>#VALUE!</v>
      </c>
      <c r="N7" s="194"/>
    </row>
    <row r="8" spans="1:14" x14ac:dyDescent="0.2">
      <c r="A8" s="177">
        <v>3</v>
      </c>
      <c r="B8" s="230" t="s">
        <v>58</v>
      </c>
      <c r="C8" s="231" t="e">
        <f t="shared" ref="C8:C14" ca="1" si="2">Currency&amp;$B8&amp;"_SYNTH"&amp;Tenor3M&amp;QuoteSuffix</f>
        <v>#NAME?</v>
      </c>
      <c r="D8" s="231" t="e">
        <f ca="1">_xll.qlSimpleQuote(C8,,RateTickValue,Permanent,EvaluationDate,ObjectOverwrite)</f>
        <v>#VALUE!</v>
      </c>
      <c r="E8" s="236"/>
      <c r="F8" s="16"/>
      <c r="G8" s="222" t="s">
        <v>58</v>
      </c>
      <c r="H8" s="223" t="e">
        <f ca="1">'3MSynthDepo'!C25</f>
        <v>#NUM!</v>
      </c>
      <c r="I8" s="17"/>
      <c r="J8" s="213">
        <v>-7.024911554465163E-4</v>
      </c>
      <c r="K8" s="16"/>
      <c r="L8" s="205" t="e">
        <f ca="1"/>
        <v>#NUM!</v>
      </c>
      <c r="M8" s="206" t="e">
        <f ca="1">_xll.qlSimpleQuoteSetValue(D8,ROUND($L8,6),EvaluationDate)</f>
        <v>#VALUE!</v>
      </c>
      <c r="N8" s="195">
        <f ca="1">_xll.ohTrigger(M8:M14)</f>
        <v>13</v>
      </c>
    </row>
    <row r="9" spans="1:14" x14ac:dyDescent="0.2">
      <c r="A9" s="192" t="e">
        <f ca="1">_xll.qlPeriodEquivalent(Months3M&amp;"M")</f>
        <v>#NAME?</v>
      </c>
      <c r="B9" s="232" t="s">
        <v>60</v>
      </c>
      <c r="C9" s="233" t="e">
        <f t="shared" ca="1" si="2"/>
        <v>#NAME?</v>
      </c>
      <c r="D9" s="233" t="e">
        <f ca="1">_xll.qlSimpleQuote(C9,,RateTickValue,Permanent,EvaluationDate,ObjectOverwrite)</f>
        <v>#VALUE!</v>
      </c>
      <c r="E9" s="237"/>
      <c r="F9" s="16"/>
      <c r="G9" s="224" t="s">
        <v>60</v>
      </c>
      <c r="H9" s="218" t="e">
        <f ca="1">'3MSynthDepo'!C26</f>
        <v>#NUM!</v>
      </c>
      <c r="I9" s="17"/>
      <c r="J9" s="213">
        <v>-6.3751871584662363E-4</v>
      </c>
      <c r="K9" s="16"/>
      <c r="L9" s="205" t="e">
        <f ca="1"/>
        <v>#NUM!</v>
      </c>
      <c r="M9" s="206" t="e">
        <f ca="1">_xll.qlSimpleQuoteSetValue(D9,ROUND($L9,6),EvaluationDate)</f>
        <v>#VALUE!</v>
      </c>
      <c r="N9" s="191"/>
    </row>
    <row r="10" spans="1:14" x14ac:dyDescent="0.2">
      <c r="A10" s="196"/>
      <c r="B10" s="232" t="s">
        <v>61</v>
      </c>
      <c r="C10" s="233" t="e">
        <f t="shared" ca="1" si="2"/>
        <v>#NAME?</v>
      </c>
      <c r="D10" s="233" t="e">
        <f ca="1">_xll.qlSimpleQuote(C10,,RateTickValue,Permanent,EvaluationDate,ObjectOverwrite)</f>
        <v>#VALUE!</v>
      </c>
      <c r="E10" s="237"/>
      <c r="F10" s="16"/>
      <c r="G10" s="224" t="s">
        <v>61</v>
      </c>
      <c r="H10" s="218" t="e">
        <f ca="1">'3MSynthDepo'!C27</f>
        <v>#NUM!</v>
      </c>
      <c r="I10" s="17"/>
      <c r="J10" s="213">
        <v>-5.8109287352804879E-4</v>
      </c>
      <c r="K10" s="16"/>
      <c r="L10" s="205" t="e">
        <f ca="1"/>
        <v>#NUM!</v>
      </c>
      <c r="M10" s="206" t="e">
        <f ca="1">_xll.qlSimpleQuoteSetValue(D10,ROUND($L10,6),EvaluationDate)</f>
        <v>#VALUE!</v>
      </c>
      <c r="N10" s="191"/>
    </row>
    <row r="11" spans="1:14" x14ac:dyDescent="0.2">
      <c r="A11" s="196"/>
      <c r="B11" s="232" t="s">
        <v>62</v>
      </c>
      <c r="C11" s="233" t="e">
        <f t="shared" ca="1" si="2"/>
        <v>#NAME?</v>
      </c>
      <c r="D11" s="233" t="e">
        <f ca="1">_xll.qlSimpleQuote(C11,,RateTickValue,Permanent,EvaluationDate,ObjectOverwrite)</f>
        <v>#VALUE!</v>
      </c>
      <c r="E11" s="237"/>
      <c r="F11" s="16"/>
      <c r="G11" s="225" t="s">
        <v>62</v>
      </c>
      <c r="H11" s="226" t="e">
        <f ca="1">'3MSynthDepo'!C28</f>
        <v>#NUM!</v>
      </c>
      <c r="I11" s="17"/>
      <c r="J11" s="214">
        <v>-4.3808927941884387E-4</v>
      </c>
      <c r="K11" s="16"/>
      <c r="L11" s="207" t="e">
        <f ca="1"/>
        <v>#NUM!</v>
      </c>
      <c r="M11" s="208" t="e">
        <f ca="1">_xll.qlSimpleQuoteSetValue(D11,ROUND($L11,6),EvaluationDate)</f>
        <v>#VALUE!</v>
      </c>
      <c r="N11" s="191"/>
    </row>
    <row r="12" spans="1:14" x14ac:dyDescent="0.2">
      <c r="A12" s="196"/>
      <c r="B12" s="232" t="s">
        <v>63</v>
      </c>
      <c r="C12" s="233" t="e">
        <f t="shared" ca="1" si="2"/>
        <v>#NAME?</v>
      </c>
      <c r="D12" s="233" t="e">
        <f ca="1">_xll.qlSimpleQuote(C12,,RateTickValue,Permanent,EvaluationDate,ObjectOverwrite)</f>
        <v>#VALUE!</v>
      </c>
      <c r="E12" s="237"/>
      <c r="F12" s="16"/>
      <c r="G12" s="224" t="s">
        <v>63</v>
      </c>
      <c r="H12" s="218" t="e">
        <f ca="1">'3MSynthDepo'!C29</f>
        <v>#NUM!</v>
      </c>
      <c r="I12" s="17"/>
      <c r="J12" s="213">
        <v>-3.8600566464708219E-4</v>
      </c>
      <c r="K12" s="16"/>
      <c r="L12" s="205" t="e">
        <f ca="1"/>
        <v>#NUM!</v>
      </c>
      <c r="M12" s="206" t="e">
        <f ca="1">_xll.qlSimpleQuoteSetValue(D12,ROUND($L12,6),EvaluationDate)</f>
        <v>#VALUE!</v>
      </c>
      <c r="N12" s="191"/>
    </row>
    <row r="13" spans="1:14" x14ac:dyDescent="0.2">
      <c r="A13" s="196"/>
      <c r="B13" s="232" t="s">
        <v>64</v>
      </c>
      <c r="C13" s="233" t="e">
        <f t="shared" ca="1" si="2"/>
        <v>#NAME?</v>
      </c>
      <c r="D13" s="233" t="e">
        <f ca="1">_xll.qlSimpleQuote(C13,,RateTickValue,Permanent,EvaluationDate,ObjectOverwrite)</f>
        <v>#VALUE!</v>
      </c>
      <c r="E13" s="237"/>
      <c r="F13" s="16"/>
      <c r="G13" s="224" t="s">
        <v>64</v>
      </c>
      <c r="H13" s="218" t="e">
        <f ca="1">'3MSynthDepo'!C30</f>
        <v>#NUM!</v>
      </c>
      <c r="I13" s="17"/>
      <c r="J13" s="213">
        <v>-2.6377213591234877E-4</v>
      </c>
      <c r="K13" s="16"/>
      <c r="L13" s="205" t="e">
        <f ca="1"/>
        <v>#NUM!</v>
      </c>
      <c r="M13" s="206" t="e">
        <f ca="1">_xll.qlSimpleQuoteSetValue(D13,ROUND($L13,6),EvaluationDate)</f>
        <v>#VALUE!</v>
      </c>
      <c r="N13" s="191"/>
    </row>
    <row r="14" spans="1:14" x14ac:dyDescent="0.2">
      <c r="A14" s="181"/>
      <c r="B14" s="234" t="s">
        <v>65</v>
      </c>
      <c r="C14" s="235" t="e">
        <f t="shared" ca="1" si="2"/>
        <v>#NAME?</v>
      </c>
      <c r="D14" s="235" t="e">
        <f ca="1">_xll.qlSimpleQuote(C14,,RateTickValue,Permanent,EvaluationDate,ObjectOverwrite)</f>
        <v>#VALUE!</v>
      </c>
      <c r="E14" s="238"/>
      <c r="F14" s="16"/>
      <c r="G14" s="225" t="s">
        <v>65</v>
      </c>
      <c r="H14" s="226" t="e">
        <f ca="1">'3MSynthDepo'!C31</f>
        <v>#NUM!</v>
      </c>
      <c r="I14" s="17"/>
      <c r="J14" s="214">
        <v>-1.6994141990503542E-4</v>
      </c>
      <c r="K14" s="16"/>
      <c r="L14" s="207" t="e">
        <f ca="1"/>
        <v>#NUM!</v>
      </c>
      <c r="M14" s="208" t="e">
        <f ca="1">_xll.qlSimpleQuoteSetValue(D14,ROUND($L14,6),EvaluationDate)</f>
        <v>#VALUE!</v>
      </c>
      <c r="N14" s="191"/>
    </row>
    <row r="15" spans="1:14" x14ac:dyDescent="0.2">
      <c r="A15" s="190">
        <v>6</v>
      </c>
      <c r="B15" s="230" t="s">
        <v>58</v>
      </c>
      <c r="C15" s="231" t="e">
        <f t="shared" ref="C15:C24" ca="1" si="3">Currency&amp;$B15&amp;"_SYNTH"&amp;Tenor6M&amp;QuoteSuffix</f>
        <v>#NAME?</v>
      </c>
      <c r="D15" s="231" t="e">
        <f ca="1">_xll.qlSimpleQuote(C15,,RateTickValue,Permanent,EvaluationDate,ObjectOverwrite)</f>
        <v>#VALUE!</v>
      </c>
      <c r="E15" s="236" t="str">
        <f ca="1">_xll.ohRangeRetrieveError(D15)</f>
        <v/>
      </c>
      <c r="F15" s="16"/>
      <c r="G15" s="222" t="s">
        <v>58</v>
      </c>
      <c r="H15" s="223" t="e">
        <f ca="1">'6MSynthDepo'!C28</f>
        <v>#NUM!</v>
      </c>
      <c r="I15" s="17"/>
      <c r="J15" s="213">
        <v>7.9166774919592342E-4</v>
      </c>
      <c r="K15" s="16"/>
      <c r="L15" s="205" t="e">
        <f ca="1"/>
        <v>#NUM!</v>
      </c>
      <c r="M15" s="206" t="e">
        <f ca="1">_xll.qlSimpleQuoteSetValue(D15,ROUND($L15,6),EvaluationDate)</f>
        <v>#VALUE!</v>
      </c>
      <c r="N15" s="197">
        <f ca="1">_xll.ohTrigger(M15:M24)</f>
        <v>13</v>
      </c>
    </row>
    <row r="16" spans="1:14" x14ac:dyDescent="0.2">
      <c r="A16" s="192" t="e">
        <f ca="1">_xll.qlPeriodEquivalent(Months6M&amp;"M")</f>
        <v>#NAME?</v>
      </c>
      <c r="B16" s="232" t="s">
        <v>60</v>
      </c>
      <c r="C16" s="233" t="e">
        <f t="shared" ca="1" si="3"/>
        <v>#NAME?</v>
      </c>
      <c r="D16" s="233" t="e">
        <f ca="1">_xll.qlSimpleQuote(C16,,RateTickValue,Permanent,EvaluationDate,ObjectOverwrite)</f>
        <v>#VALUE!</v>
      </c>
      <c r="E16" s="237" t="str">
        <f ca="1">_xll.ohRangeRetrieveError(D16)</f>
        <v/>
      </c>
      <c r="F16" s="16"/>
      <c r="G16" s="224" t="s">
        <v>60</v>
      </c>
      <c r="H16" s="218" t="e">
        <f ca="1">'6MSynthDepo'!C29</f>
        <v>#NUM!</v>
      </c>
      <c r="I16" s="17"/>
      <c r="J16" s="213">
        <v>7.989033631439213E-4</v>
      </c>
      <c r="K16" s="16"/>
      <c r="L16" s="205" t="e">
        <f ca="1"/>
        <v>#NUM!</v>
      </c>
      <c r="M16" s="206" t="e">
        <f ca="1">_xll.qlSimpleQuoteSetValue(D16,ROUND($L16,6),EvaluationDate)</f>
        <v>#VALUE!</v>
      </c>
      <c r="N16" s="198"/>
    </row>
    <row r="17" spans="1:14" x14ac:dyDescent="0.2">
      <c r="A17" s="199"/>
      <c r="B17" s="232" t="s">
        <v>61</v>
      </c>
      <c r="C17" s="233" t="e">
        <f t="shared" ca="1" si="3"/>
        <v>#NAME?</v>
      </c>
      <c r="D17" s="233" t="e">
        <f ca="1">_xll.qlSimpleQuote(C17,,RateTickValue,Permanent,EvaluationDate,ObjectOverwrite)</f>
        <v>#VALUE!</v>
      </c>
      <c r="E17" s="237" t="str">
        <f ca="1">_xll.ohRangeRetrieveError(D17)</f>
        <v/>
      </c>
      <c r="F17" s="10"/>
      <c r="G17" s="224" t="s">
        <v>61</v>
      </c>
      <c r="H17" s="218" t="e">
        <f ca="1">'6MSynthDepo'!C30</f>
        <v>#NUM!</v>
      </c>
      <c r="I17" s="17"/>
      <c r="J17" s="213">
        <v>7.9114932789003944E-4</v>
      </c>
      <c r="K17" s="16"/>
      <c r="L17" s="205" t="e">
        <f ca="1"/>
        <v>#NUM!</v>
      </c>
      <c r="M17" s="206" t="e">
        <f ca="1">_xll.qlSimpleQuoteSetValue(D17,ROUND($L17,6),EvaluationDate)</f>
        <v>#VALUE!</v>
      </c>
      <c r="N17" s="198"/>
    </row>
    <row r="18" spans="1:14" x14ac:dyDescent="0.2">
      <c r="A18" s="196"/>
      <c r="B18" s="232" t="s">
        <v>62</v>
      </c>
      <c r="C18" s="233" t="e">
        <f t="shared" ca="1" si="3"/>
        <v>#NAME?</v>
      </c>
      <c r="D18" s="233" t="e">
        <f ca="1">_xll.qlSimpleQuote(C18,,RateTickValue,Permanent,EvaluationDate,ObjectOverwrite)</f>
        <v>#VALUE!</v>
      </c>
      <c r="E18" s="237" t="str">
        <f ca="1">_xll.ohRangeRetrieveError(D18)</f>
        <v/>
      </c>
      <c r="F18" s="10"/>
      <c r="G18" s="224" t="s">
        <v>62</v>
      </c>
      <c r="H18" s="218" t="e">
        <f ca="1">'6MSynthDepo'!C31</f>
        <v>#NUM!</v>
      </c>
      <c r="I18" s="17"/>
      <c r="J18" s="213">
        <v>8.7340407907936831E-4</v>
      </c>
      <c r="K18" s="16"/>
      <c r="L18" s="205" t="e">
        <f ca="1"/>
        <v>#NUM!</v>
      </c>
      <c r="M18" s="206" t="e">
        <f ca="1">_xll.qlSimpleQuoteSetValue(D18,ROUND($L18,6),EvaluationDate)</f>
        <v>#VALUE!</v>
      </c>
      <c r="N18" s="198"/>
    </row>
    <row r="19" spans="1:14" x14ac:dyDescent="0.2">
      <c r="A19" s="196"/>
      <c r="B19" s="232" t="s">
        <v>63</v>
      </c>
      <c r="C19" s="233" t="e">
        <f t="shared" ca="1" si="3"/>
        <v>#NAME?</v>
      </c>
      <c r="D19" s="233" t="e">
        <f ca="1">_xll.qlSimpleQuote(C19,,RateTickValue,Permanent,EvaluationDate,ObjectOverwrite)</f>
        <v>#VALUE!</v>
      </c>
      <c r="E19" s="237" t="str">
        <f ca="1">_xll.ohRangeRetrieveError(D19)</f>
        <v/>
      </c>
      <c r="F19" s="10"/>
      <c r="G19" s="222" t="s">
        <v>63</v>
      </c>
      <c r="H19" s="223" t="e">
        <f ca="1">'6MSynthDepo'!C32</f>
        <v>#NUM!</v>
      </c>
      <c r="I19" s="67"/>
      <c r="J19" s="216">
        <v>8.3693226703984713E-4</v>
      </c>
      <c r="K19" s="68"/>
      <c r="L19" s="211" t="e">
        <f ca="1"/>
        <v>#NUM!</v>
      </c>
      <c r="M19" s="212" t="e">
        <f ca="1">_xll.qlSimpleQuoteSetValue(D19,ROUND($L19,6),EvaluationDate)</f>
        <v>#VALUE!</v>
      </c>
      <c r="N19" s="198"/>
    </row>
    <row r="20" spans="1:14" x14ac:dyDescent="0.2">
      <c r="A20" s="196"/>
      <c r="B20" s="232" t="s">
        <v>64</v>
      </c>
      <c r="C20" s="233" t="e">
        <f t="shared" ca="1" si="3"/>
        <v>#NAME?</v>
      </c>
      <c r="D20" s="233" t="e">
        <f ca="1">_xll.qlSimpleQuote(C20,,RateTickValue,Permanent,EvaluationDate,ObjectOverwrite)</f>
        <v>#VALUE!</v>
      </c>
      <c r="E20" s="237" t="str">
        <f ca="1">_xll.ohRangeRetrieveError(D20)</f>
        <v/>
      </c>
      <c r="F20" s="10"/>
      <c r="G20" s="224" t="s">
        <v>64</v>
      </c>
      <c r="H20" s="218" t="e">
        <f ca="1">'6MSynthDepo'!C33</f>
        <v>#NUM!</v>
      </c>
      <c r="I20" s="17"/>
      <c r="J20" s="213">
        <v>7.662212667311531E-4</v>
      </c>
      <c r="K20" s="16"/>
      <c r="L20" s="205" t="e">
        <f ca="1"/>
        <v>#NUM!</v>
      </c>
      <c r="M20" s="206" t="e">
        <f ca="1">_xll.qlSimpleQuoteSetValue(D20,ROUND($L20,6),EvaluationDate)</f>
        <v>#VALUE!</v>
      </c>
      <c r="N20" s="198"/>
    </row>
    <row r="21" spans="1:14" x14ac:dyDescent="0.2">
      <c r="A21" s="196"/>
      <c r="B21" s="232" t="s">
        <v>65</v>
      </c>
      <c r="C21" s="233" t="e">
        <f t="shared" ca="1" si="3"/>
        <v>#NAME?</v>
      </c>
      <c r="D21" s="233" t="e">
        <f ca="1">_xll.qlSimpleQuote(C21,,RateTickValue,Permanent,EvaluationDate,ObjectOverwrite)</f>
        <v>#VALUE!</v>
      </c>
      <c r="E21" s="237" t="str">
        <f ca="1">_xll.ohRangeRetrieveError(D21)</f>
        <v/>
      </c>
      <c r="F21" s="10"/>
      <c r="G21" s="224" t="s">
        <v>65</v>
      </c>
      <c r="H21" s="218" t="e">
        <f ca="1">'6MSynthDepo'!C34</f>
        <v>#NUM!</v>
      </c>
      <c r="I21" s="17"/>
      <c r="J21" s="213">
        <v>7.1877232282514868E-4</v>
      </c>
      <c r="K21" s="16"/>
      <c r="L21" s="205" t="e">
        <f ca="1"/>
        <v>#NUM!</v>
      </c>
      <c r="M21" s="206" t="e">
        <f ca="1">_xll.qlSimpleQuoteSetValue(D21,ROUND($L21,6),EvaluationDate)</f>
        <v>#VALUE!</v>
      </c>
      <c r="N21" s="198"/>
    </row>
    <row r="22" spans="1:14" x14ac:dyDescent="0.2">
      <c r="A22" s="196"/>
      <c r="B22" s="232" t="s">
        <v>66</v>
      </c>
      <c r="C22" s="233" t="e">
        <f t="shared" ca="1" si="3"/>
        <v>#NAME?</v>
      </c>
      <c r="D22" s="233" t="e">
        <f ca="1">_xll.qlSimpleQuote(C22,,RateTickValue,Permanent,EvaluationDate,ObjectOverwrite)</f>
        <v>#VALUE!</v>
      </c>
      <c r="E22" s="237" t="str">
        <f ca="1">_xll.ohRangeRetrieveError(D22)</f>
        <v/>
      </c>
      <c r="F22" s="10"/>
      <c r="G22" s="224" t="s">
        <v>66</v>
      </c>
      <c r="H22" s="218" t="e">
        <f ca="1">'6MSynthDepo'!C35</f>
        <v>#NUM!</v>
      </c>
      <c r="I22" s="17"/>
      <c r="J22" s="213">
        <v>6.9270251508027824E-4</v>
      </c>
      <c r="K22" s="16"/>
      <c r="L22" s="205" t="e">
        <f ca="1"/>
        <v>#NUM!</v>
      </c>
      <c r="M22" s="206" t="e">
        <f ca="1">_xll.qlSimpleQuoteSetValue(D22,ROUND($L22,6),EvaluationDate)</f>
        <v>#VALUE!</v>
      </c>
      <c r="N22" s="198"/>
    </row>
    <row r="23" spans="1:14" x14ac:dyDescent="0.2">
      <c r="A23" s="196"/>
      <c r="B23" s="232" t="s">
        <v>67</v>
      </c>
      <c r="C23" s="233" t="e">
        <f t="shared" ca="1" si="3"/>
        <v>#NAME?</v>
      </c>
      <c r="D23" s="233" t="e">
        <f ca="1">_xll.qlSimpleQuote(C23,,RateTickValue,Permanent,EvaluationDate,ObjectOverwrite)</f>
        <v>#VALUE!</v>
      </c>
      <c r="E23" s="237" t="str">
        <f ca="1">_xll.ohRangeRetrieveError(D23)</f>
        <v/>
      </c>
      <c r="F23" s="10"/>
      <c r="G23" s="224" t="s">
        <v>67</v>
      </c>
      <c r="H23" s="218" t="e">
        <f ca="1">'6MSynthDepo'!C36</f>
        <v>#NUM!</v>
      </c>
      <c r="I23" s="17"/>
      <c r="J23" s="213">
        <v>6.8071023288788818E-4</v>
      </c>
      <c r="K23" s="16"/>
      <c r="L23" s="205" t="e">
        <f ca="1"/>
        <v>#NUM!</v>
      </c>
      <c r="M23" s="206" t="e">
        <f ca="1">_xll.qlSimpleQuoteSetValue(D23,ROUND($L23,6),EvaluationDate)</f>
        <v>#VALUE!</v>
      </c>
      <c r="N23" s="198"/>
    </row>
    <row r="24" spans="1:14" x14ac:dyDescent="0.2">
      <c r="A24" s="181"/>
      <c r="B24" s="234" t="s">
        <v>68</v>
      </c>
      <c r="C24" s="235" t="e">
        <f t="shared" ca="1" si="3"/>
        <v>#NAME?</v>
      </c>
      <c r="D24" s="235" t="e">
        <f ca="1">_xll.qlSimpleQuote(C24,,RateTickValue,Permanent,EvaluationDate,ObjectOverwrite)</f>
        <v>#VALUE!</v>
      </c>
      <c r="E24" s="238" t="str">
        <f ca="1">_xll.ohRangeRetrieveError(D24)</f>
        <v/>
      </c>
      <c r="F24" s="10"/>
      <c r="G24" s="225" t="s">
        <v>68</v>
      </c>
      <c r="H24" s="226" t="e">
        <f ca="1">'6MSynthDepo'!C37</f>
        <v>#NUM!</v>
      </c>
      <c r="I24" s="17"/>
      <c r="J24" s="214">
        <v>6.6785192865636742E-4</v>
      </c>
      <c r="K24" s="16"/>
      <c r="L24" s="207" t="e">
        <f ca="1"/>
        <v>#NUM!</v>
      </c>
      <c r="M24" s="208" t="e">
        <f ca="1">_xll.qlSimpleQuoteSetValue(D24,ROUND($L24,6),EvaluationDate)</f>
        <v>#VALUE!</v>
      </c>
      <c r="N24" s="198"/>
    </row>
    <row r="25" spans="1:14" x14ac:dyDescent="0.2">
      <c r="A25" s="182">
        <v>12</v>
      </c>
      <c r="B25" s="232" t="s">
        <v>58</v>
      </c>
      <c r="C25" s="233" t="e">
        <f t="shared" ref="C25:C40" ca="1" si="4">Currency&amp;$B25&amp;"_SYNTH"&amp;Tenor12M&amp;QuoteSuffix</f>
        <v>#NAME?</v>
      </c>
      <c r="D25" s="233" t="e">
        <f ca="1">_xll.qlSimpleQuote(C25,,RateTickValue,Permanent,EvaluationDate,ObjectOverwrite)</f>
        <v>#VALUE!</v>
      </c>
      <c r="E25" s="237" t="str">
        <f ca="1">_xll.ohRangeRetrieveError(D25)</f>
        <v/>
      </c>
      <c r="F25" s="16"/>
      <c r="G25" s="227" t="s">
        <v>58</v>
      </c>
      <c r="H25" s="223" t="e">
        <f ca="1">'12MSynthDepo'!C34</f>
        <v>#NUM!</v>
      </c>
      <c r="I25" s="17"/>
      <c r="J25" s="213">
        <v>1.5740140409459258E-3</v>
      </c>
      <c r="K25" s="16"/>
      <c r="L25" s="205" t="e">
        <f ca="1"/>
        <v>#NUM!</v>
      </c>
      <c r="M25" s="206" t="e">
        <f ca="1">_xll.qlSimpleQuoteSetValue(D25,ROUND($L25,6),EvaluationDate)</f>
        <v>#VALUE!</v>
      </c>
      <c r="N25" s="197">
        <f ca="1">_xll.ohTrigger(M25:M40)</f>
        <v>13</v>
      </c>
    </row>
    <row r="26" spans="1:14" x14ac:dyDescent="0.2">
      <c r="A26" s="177" t="e">
        <f ca="1">_xll.qlPeriodEquivalent(Months12M&amp;"M")</f>
        <v>#NAME?</v>
      </c>
      <c r="B26" s="232" t="s">
        <v>60</v>
      </c>
      <c r="C26" s="233" t="e">
        <f t="shared" ca="1" si="4"/>
        <v>#NAME?</v>
      </c>
      <c r="D26" s="233" t="e">
        <f ca="1">_xll.qlSimpleQuote(C26,,RateTickValue,Permanent,EvaluationDate,ObjectOverwrite)</f>
        <v>#VALUE!</v>
      </c>
      <c r="E26" s="237" t="str">
        <f ca="1">_xll.ohRangeRetrieveError(D26)</f>
        <v/>
      </c>
      <c r="F26" s="16"/>
      <c r="G26" s="228" t="s">
        <v>60</v>
      </c>
      <c r="H26" s="218" t="e">
        <f ca="1">'12MSynthDepo'!C35</f>
        <v>#NUM!</v>
      </c>
      <c r="I26" s="17"/>
      <c r="J26" s="213">
        <v>1.584945955804987E-3</v>
      </c>
      <c r="K26" s="16"/>
      <c r="L26" s="205" t="e">
        <f ca="1"/>
        <v>#NUM!</v>
      </c>
      <c r="M26" s="206" t="e">
        <f ca="1">_xll.qlSimpleQuoteSetValue(D26,ROUND($L26,6),EvaluationDate)</f>
        <v>#VALUE!</v>
      </c>
      <c r="N26" s="198"/>
    </row>
    <row r="27" spans="1:14" x14ac:dyDescent="0.2">
      <c r="A27" s="178"/>
      <c r="B27" s="232" t="s">
        <v>61</v>
      </c>
      <c r="C27" s="233" t="e">
        <f t="shared" ca="1" si="4"/>
        <v>#NAME?</v>
      </c>
      <c r="D27" s="233" t="e">
        <f ca="1">_xll.qlSimpleQuote(C27,,RateTickValue,Permanent,EvaluationDate,ObjectOverwrite)</f>
        <v>#VALUE!</v>
      </c>
      <c r="E27" s="237" t="str">
        <f ca="1">_xll.ohRangeRetrieveError(D27)</f>
        <v/>
      </c>
      <c r="F27" s="10"/>
      <c r="G27" s="228" t="s">
        <v>61</v>
      </c>
      <c r="H27" s="218" t="e">
        <f ca="1">'12MSynthDepo'!C36</f>
        <v>#NUM!</v>
      </c>
      <c r="I27" s="17"/>
      <c r="J27" s="213">
        <v>1.5815042613612615E-3</v>
      </c>
      <c r="K27" s="16"/>
      <c r="L27" s="205" t="e">
        <f ca="1"/>
        <v>#NUM!</v>
      </c>
      <c r="M27" s="206" t="e">
        <f ca="1">_xll.qlSimpleQuoteSetValue(D27,ROUND($L27,6),EvaluationDate)</f>
        <v>#VALUE!</v>
      </c>
      <c r="N27" s="198"/>
    </row>
    <row r="28" spans="1:14" x14ac:dyDescent="0.2">
      <c r="A28" s="178"/>
      <c r="B28" s="232" t="s">
        <v>62</v>
      </c>
      <c r="C28" s="233" t="e">
        <f t="shared" ca="1" si="4"/>
        <v>#NAME?</v>
      </c>
      <c r="D28" s="233" t="e">
        <f ca="1">_xll.qlSimpleQuote(C28,,RateTickValue,Permanent,EvaluationDate,ObjectOverwrite)</f>
        <v>#VALUE!</v>
      </c>
      <c r="E28" s="237" t="str">
        <f ca="1">_xll.ohRangeRetrieveError(D28)</f>
        <v/>
      </c>
      <c r="F28" s="10"/>
      <c r="G28" s="228" t="s">
        <v>62</v>
      </c>
      <c r="H28" s="218" t="e">
        <f ca="1">'12MSynthDepo'!C37</f>
        <v>#NUM!</v>
      </c>
      <c r="I28" s="17"/>
      <c r="J28" s="213">
        <v>1.668075549744939E-3</v>
      </c>
      <c r="K28" s="16"/>
      <c r="L28" s="205" t="e">
        <f ca="1"/>
        <v>#NUM!</v>
      </c>
      <c r="M28" s="206" t="e">
        <f ca="1">_xll.qlSimpleQuoteSetValue(D28,ROUND($L28,6),EvaluationDate)</f>
        <v>#VALUE!</v>
      </c>
      <c r="N28" s="198"/>
    </row>
    <row r="29" spans="1:14" x14ac:dyDescent="0.2">
      <c r="A29" s="178"/>
      <c r="B29" s="232" t="s">
        <v>63</v>
      </c>
      <c r="C29" s="233" t="e">
        <f t="shared" ca="1" si="4"/>
        <v>#NAME?</v>
      </c>
      <c r="D29" s="233" t="e">
        <f ca="1">_xll.qlSimpleQuote(C29,,RateTickValue,Permanent,EvaluationDate,ObjectOverwrite)</f>
        <v>#VALUE!</v>
      </c>
      <c r="E29" s="237" t="str">
        <f ca="1">_xll.ohRangeRetrieveError(D29)</f>
        <v/>
      </c>
      <c r="F29" s="10"/>
      <c r="G29" s="229" t="s">
        <v>63</v>
      </c>
      <c r="H29" s="226" t="e">
        <f ca="1">'12MSynthDepo'!C38</f>
        <v>#NUM!</v>
      </c>
      <c r="I29" s="17"/>
      <c r="J29" s="214">
        <v>1.6383808627434826E-3</v>
      </c>
      <c r="K29" s="16"/>
      <c r="L29" s="207" t="e">
        <f ca="1"/>
        <v>#NUM!</v>
      </c>
      <c r="M29" s="208" t="e">
        <f ca="1">_xll.qlSimpleQuoteSetValue(D29,ROUND($L29,6),EvaluationDate)</f>
        <v>#VALUE!</v>
      </c>
      <c r="N29" s="198"/>
    </row>
    <row r="30" spans="1:14" x14ac:dyDescent="0.2">
      <c r="A30" s="178"/>
      <c r="B30" s="232" t="s">
        <v>64</v>
      </c>
      <c r="C30" s="233" t="e">
        <f t="shared" ca="1" si="4"/>
        <v>#NAME?</v>
      </c>
      <c r="D30" s="233" t="e">
        <f ca="1">_xll.qlSimpleQuote(C30,,RateTickValue,Permanent,EvaluationDate,ObjectOverwrite)</f>
        <v>#VALUE!</v>
      </c>
      <c r="E30" s="237" t="str">
        <f ca="1">_xll.ohRangeRetrieveError(D30)</f>
        <v/>
      </c>
      <c r="F30" s="10"/>
      <c r="G30" s="228" t="s">
        <v>64</v>
      </c>
      <c r="H30" s="218" t="e">
        <f ca="1">'12MSynthDepo'!C39</f>
        <v>#NUM!</v>
      </c>
      <c r="I30" s="17"/>
      <c r="J30" s="213">
        <v>1.5855347423355249E-3</v>
      </c>
      <c r="K30" s="16"/>
      <c r="L30" s="205" t="e">
        <f ca="1"/>
        <v>#NUM!</v>
      </c>
      <c r="M30" s="206" t="e">
        <f ca="1">_xll.qlSimpleQuoteSetValue(D30,ROUND($L30,6),EvaluationDate)</f>
        <v>#VALUE!</v>
      </c>
      <c r="N30" s="197"/>
    </row>
    <row r="31" spans="1:14" x14ac:dyDescent="0.2">
      <c r="A31" s="178"/>
      <c r="B31" s="232" t="s">
        <v>65</v>
      </c>
      <c r="C31" s="233" t="e">
        <f t="shared" ca="1" si="4"/>
        <v>#NAME?</v>
      </c>
      <c r="D31" s="233" t="e">
        <f ca="1">_xll.qlSimpleQuote(C31,,RateTickValue,Permanent,EvaluationDate,ObjectOverwrite)</f>
        <v>#VALUE!</v>
      </c>
      <c r="E31" s="237" t="str">
        <f ca="1">_xll.ohRangeRetrieveError(D31)</f>
        <v/>
      </c>
      <c r="F31" s="10"/>
      <c r="G31" s="228" t="s">
        <v>65</v>
      </c>
      <c r="H31" s="218" t="e">
        <f ca="1">'12MSynthDepo'!C40</f>
        <v>#NUM!</v>
      </c>
      <c r="I31" s="17"/>
      <c r="J31" s="213">
        <v>1.5571830509780969E-3</v>
      </c>
      <c r="K31" s="16"/>
      <c r="L31" s="205" t="e">
        <f ca="1"/>
        <v>#NUM!</v>
      </c>
      <c r="M31" s="206" t="e">
        <f ca="1">_xll.qlSimpleQuoteSetValue(D31,ROUND($L31,6),EvaluationDate)</f>
        <v>#VALUE!</v>
      </c>
      <c r="N31" s="198"/>
    </row>
    <row r="32" spans="1:14" x14ac:dyDescent="0.2">
      <c r="A32" s="178"/>
      <c r="B32" s="232" t="s">
        <v>66</v>
      </c>
      <c r="C32" s="233" t="e">
        <f t="shared" ca="1" si="4"/>
        <v>#NAME?</v>
      </c>
      <c r="D32" s="233" t="e">
        <f ca="1">_xll.qlSimpleQuote(C32,,RateTickValue,Permanent,EvaluationDate,ObjectOverwrite)</f>
        <v>#VALUE!</v>
      </c>
      <c r="E32" s="237" t="str">
        <f ca="1">_xll.ohRangeRetrieveError(D32)</f>
        <v/>
      </c>
      <c r="F32" s="10"/>
      <c r="G32" s="228" t="s">
        <v>66</v>
      </c>
      <c r="H32" s="218" t="e">
        <f ca="1">'12MSynthDepo'!C41</f>
        <v>#NUM!</v>
      </c>
      <c r="I32" s="17"/>
      <c r="J32" s="213">
        <v>1.5502146443539166E-3</v>
      </c>
      <c r="K32" s="16"/>
      <c r="L32" s="205" t="e">
        <f ca="1"/>
        <v>#NUM!</v>
      </c>
      <c r="M32" s="206" t="e">
        <f ca="1">_xll.qlSimpleQuoteSetValue(D32,ROUND($L32,6),EvaluationDate)</f>
        <v>#VALUE!</v>
      </c>
      <c r="N32" s="198"/>
    </row>
    <row r="33" spans="1:14" x14ac:dyDescent="0.2">
      <c r="A33" s="178"/>
      <c r="B33" s="232" t="s">
        <v>67</v>
      </c>
      <c r="C33" s="233" t="e">
        <f t="shared" ca="1" si="4"/>
        <v>#NAME?</v>
      </c>
      <c r="D33" s="233" t="e">
        <f ca="1">_xll.qlSimpleQuote(C33,,RateTickValue,Permanent,EvaluationDate,ObjectOverwrite)</f>
        <v>#VALUE!</v>
      </c>
      <c r="E33" s="237" t="str">
        <f ca="1">_xll.ohRangeRetrieveError(D33)</f>
        <v/>
      </c>
      <c r="F33" s="16"/>
      <c r="G33" s="228" t="s">
        <v>67</v>
      </c>
      <c r="H33" s="218" t="e">
        <f ca="1">'12MSynthDepo'!C42</f>
        <v>#NUM!</v>
      </c>
      <c r="I33" s="17"/>
      <c r="J33" s="213">
        <v>1.5567134870842589E-3</v>
      </c>
      <c r="K33" s="16"/>
      <c r="L33" s="205" t="e">
        <f ca="1"/>
        <v>#NUM!</v>
      </c>
      <c r="M33" s="206" t="e">
        <f ca="1">_xll.qlSimpleQuoteSetValue(D33,ROUND($L33,6),EvaluationDate)</f>
        <v>#VALUE!</v>
      </c>
      <c r="N33" s="198"/>
    </row>
    <row r="34" spans="1:14" x14ac:dyDescent="0.2">
      <c r="A34" s="178"/>
      <c r="B34" s="232" t="s">
        <v>68</v>
      </c>
      <c r="C34" s="233" t="e">
        <f t="shared" ca="1" si="4"/>
        <v>#NAME?</v>
      </c>
      <c r="D34" s="233" t="e">
        <f ca="1">_xll.qlSimpleQuote(C34,,RateTickValue,Permanent,EvaluationDate,ObjectOverwrite)</f>
        <v>#VALUE!</v>
      </c>
      <c r="E34" s="237" t="str">
        <f ca="1">_xll.ohRangeRetrieveError(D34)</f>
        <v/>
      </c>
      <c r="F34" s="16"/>
      <c r="G34" s="228" t="s">
        <v>68</v>
      </c>
      <c r="H34" s="218" t="e">
        <f ca="1">'12MSynthDepo'!C43</f>
        <v>#NUM!</v>
      </c>
      <c r="I34" s="17"/>
      <c r="J34" s="213">
        <v>1.5641990234302012E-3</v>
      </c>
      <c r="K34" s="16"/>
      <c r="L34" s="205" t="e">
        <f ca="1"/>
        <v>#NUM!</v>
      </c>
      <c r="M34" s="206" t="e">
        <f ca="1">_xll.qlSimpleQuoteSetValue(D34,ROUND($L34,6),EvaluationDate)</f>
        <v>#VALUE!</v>
      </c>
      <c r="N34" s="198"/>
    </row>
    <row r="35" spans="1:14" x14ac:dyDescent="0.2">
      <c r="A35" s="178"/>
      <c r="B35" s="232" t="s">
        <v>69</v>
      </c>
      <c r="C35" s="233" t="e">
        <f t="shared" ca="1" si="4"/>
        <v>#NAME?</v>
      </c>
      <c r="D35" s="233" t="e">
        <f ca="1">_xll.qlSimpleQuote(C35,,RateTickValue,Permanent,EvaluationDate,ObjectOverwrite)</f>
        <v>#VALUE!</v>
      </c>
      <c r="E35" s="237" t="str">
        <f ca="1">_xll.ohRangeRetrieveError(D35)</f>
        <v/>
      </c>
      <c r="F35" s="16"/>
      <c r="G35" s="228" t="s">
        <v>69</v>
      </c>
      <c r="H35" s="218" t="e">
        <f ca="1">'12MSynthDepo'!C44</f>
        <v>#NUM!</v>
      </c>
      <c r="I35" s="17"/>
      <c r="J35" s="213">
        <v>1.5753706085391372E-3</v>
      </c>
      <c r="K35" s="16"/>
      <c r="L35" s="205" t="e">
        <f ca="1"/>
        <v>#NUM!</v>
      </c>
      <c r="M35" s="206" t="e">
        <f ca="1">_xll.qlSimpleQuoteSetValue(D35,ROUND($L35,6),EvaluationDate)</f>
        <v>#VALUE!</v>
      </c>
      <c r="N35" s="198"/>
    </row>
    <row r="36" spans="1:14" x14ac:dyDescent="0.2">
      <c r="A36" s="178"/>
      <c r="B36" s="232" t="s">
        <v>70</v>
      </c>
      <c r="C36" s="233" t="e">
        <f t="shared" ca="1" si="4"/>
        <v>#NAME?</v>
      </c>
      <c r="D36" s="233" t="e">
        <f ca="1">_xll.qlSimpleQuote(C36,,RateTickValue,Permanent,EvaluationDate,ObjectOverwrite)</f>
        <v>#VALUE!</v>
      </c>
      <c r="E36" s="237" t="str">
        <f ca="1">_xll.ohRangeRetrieveError(D36)</f>
        <v/>
      </c>
      <c r="F36" s="16"/>
      <c r="G36" s="228" t="s">
        <v>70</v>
      </c>
      <c r="H36" s="218" t="e">
        <f ca="1">'12MSynthDepo'!C45</f>
        <v>#NUM!</v>
      </c>
      <c r="I36" s="17"/>
      <c r="J36" s="213">
        <v>1.6059992944010564E-3</v>
      </c>
      <c r="K36" s="16"/>
      <c r="L36" s="205" t="e">
        <f ca="1"/>
        <v>#NUM!</v>
      </c>
      <c r="M36" s="206" t="e">
        <f ca="1">_xll.qlSimpleQuoteSetValue(D36,ROUND($L36,6),EvaluationDate)</f>
        <v>#VALUE!</v>
      </c>
      <c r="N36" s="198"/>
    </row>
    <row r="37" spans="1:14" x14ac:dyDescent="0.2">
      <c r="A37" s="179"/>
      <c r="B37" s="232" t="s">
        <v>71</v>
      </c>
      <c r="C37" s="233" t="e">
        <f t="shared" ca="1" si="4"/>
        <v>#NAME?</v>
      </c>
      <c r="D37" s="233" t="e">
        <f ca="1">_xll.qlSimpleQuote(C37,,RateTickValue,Permanent,EvaluationDate,ObjectOverwrite)</f>
        <v>#VALUE!</v>
      </c>
      <c r="E37" s="237" t="str">
        <f ca="1">_xll.ohRangeRetrieveError(D37)</f>
        <v/>
      </c>
      <c r="F37" s="16"/>
      <c r="G37" s="228" t="s">
        <v>71</v>
      </c>
      <c r="H37" s="218" t="e">
        <f ca="1">'12MSynthDepo'!C46</f>
        <v>#NUM!</v>
      </c>
      <c r="I37" s="17"/>
      <c r="J37" s="213">
        <v>1.6084753017855293E-3</v>
      </c>
      <c r="K37" s="16"/>
      <c r="L37" s="205" t="e">
        <f ca="1"/>
        <v>#NUM!</v>
      </c>
      <c r="M37" s="206" t="e">
        <f ca="1">_xll.qlSimpleQuoteSetValue(D37,ROUND($L37,6),EvaluationDate)</f>
        <v>#VALUE!</v>
      </c>
      <c r="N37" s="198"/>
    </row>
    <row r="38" spans="1:14" x14ac:dyDescent="0.2">
      <c r="A38" s="180"/>
      <c r="B38" s="232" t="s">
        <v>72</v>
      </c>
      <c r="C38" s="233" t="e">
        <f t="shared" ca="1" si="4"/>
        <v>#NAME?</v>
      </c>
      <c r="D38" s="233" t="e">
        <f ca="1">_xll.qlSimpleQuote(C38,,RateTickValue,Permanent,EvaluationDate,ObjectOverwrite)</f>
        <v>#VALUE!</v>
      </c>
      <c r="E38" s="237" t="str">
        <f ca="1">_xll.ohRangeRetrieveError(D38)</f>
        <v/>
      </c>
      <c r="F38" s="16"/>
      <c r="G38" s="228" t="s">
        <v>72</v>
      </c>
      <c r="H38" s="218" t="e">
        <f ca="1">'12MSynthDepo'!C47</f>
        <v>#NUM!</v>
      </c>
      <c r="I38" s="17"/>
      <c r="J38" s="213">
        <v>1.6257178108493159E-3</v>
      </c>
      <c r="K38" s="16"/>
      <c r="L38" s="205" t="e">
        <f ca="1"/>
        <v>#NUM!</v>
      </c>
      <c r="M38" s="206" t="e">
        <f ca="1">_xll.qlSimpleQuoteSetValue(D38,ROUND($L38,6),EvaluationDate)</f>
        <v>#VALUE!</v>
      </c>
      <c r="N38" s="198"/>
    </row>
    <row r="39" spans="1:14" x14ac:dyDescent="0.2">
      <c r="A39" s="178"/>
      <c r="B39" s="232" t="s">
        <v>73</v>
      </c>
      <c r="C39" s="233" t="e">
        <f t="shared" ca="1" si="4"/>
        <v>#NAME?</v>
      </c>
      <c r="D39" s="233" t="e">
        <f ca="1">_xll.qlSimpleQuote(C39,,RateTickValue,Permanent,EvaluationDate,ObjectOverwrite)</f>
        <v>#VALUE!</v>
      </c>
      <c r="E39" s="237" t="str">
        <f ca="1">_xll.ohRangeRetrieveError(D39)</f>
        <v/>
      </c>
      <c r="F39" s="16"/>
      <c r="G39" s="228" t="s">
        <v>73</v>
      </c>
      <c r="H39" s="218" t="e">
        <f ca="1">'12MSynthDepo'!C48</f>
        <v>#NUM!</v>
      </c>
      <c r="I39" s="17"/>
      <c r="J39" s="213">
        <v>1.6540874160343127E-3</v>
      </c>
      <c r="K39" s="16"/>
      <c r="L39" s="205" t="e">
        <f ca="1"/>
        <v>#NUM!</v>
      </c>
      <c r="M39" s="206" t="e">
        <f ca="1">_xll.qlSimpleQuoteSetValue(D39,ROUND($L39,6),EvaluationDate)</f>
        <v>#VALUE!</v>
      </c>
      <c r="N39" s="198"/>
    </row>
    <row r="40" spans="1:14" x14ac:dyDescent="0.2">
      <c r="A40" s="181"/>
      <c r="B40" s="234" t="s">
        <v>74</v>
      </c>
      <c r="C40" s="235" t="e">
        <f t="shared" ca="1" si="4"/>
        <v>#NAME?</v>
      </c>
      <c r="D40" s="235" t="e">
        <f ca="1">_xll.qlSimpleQuote(C40,,RateTickValue,Permanent,EvaluationDate,ObjectOverwrite)</f>
        <v>#VALUE!</v>
      </c>
      <c r="E40" s="238" t="str">
        <f ca="1">_xll.ohRangeRetrieveError(D40)</f>
        <v/>
      </c>
      <c r="F40" s="16"/>
      <c r="G40" s="229" t="s">
        <v>74</v>
      </c>
      <c r="H40" s="226" t="e">
        <f ca="1">'12MSynthDepo'!C49</f>
        <v>#NUM!</v>
      </c>
      <c r="I40" s="17"/>
      <c r="J40" s="214">
        <v>1.680000000000015E-3</v>
      </c>
      <c r="K40" s="16"/>
      <c r="L40" s="207" t="e">
        <f ca="1"/>
        <v>#NUM!</v>
      </c>
      <c r="M40" s="208" t="e">
        <f ca="1">_xll.qlSimpleQuoteSetValue(D40,ROUND($L40,6),EvaluationDate)</f>
        <v>#VALUE!</v>
      </c>
      <c r="N40" s="197"/>
    </row>
    <row r="41" spans="1:14" x14ac:dyDescent="0.2">
      <c r="A41" s="200"/>
      <c r="B41" s="201"/>
      <c r="C41" s="202"/>
      <c r="D41" s="202"/>
      <c r="E41" s="202"/>
      <c r="F41" s="203"/>
      <c r="G41" s="203"/>
      <c r="H41" s="203"/>
      <c r="I41" s="203"/>
      <c r="J41" s="203"/>
      <c r="K41" s="203"/>
      <c r="L41" s="203"/>
      <c r="M41" s="203"/>
      <c r="N41" s="204"/>
    </row>
  </sheetData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showGridLines="0" topLeftCell="N1" workbookViewId="0">
      <selection activeCell="X25" sqref="X25"/>
    </sheetView>
  </sheetViews>
  <sheetFormatPr defaultRowHeight="11.25" outlineLevelCol="1" x14ac:dyDescent="0.2"/>
  <cols>
    <col min="1" max="1" width="3.1640625" style="240" hidden="1" customWidth="1" outlineLevel="1"/>
    <col min="2" max="3" width="7" style="240" hidden="1" customWidth="1" outlineLevel="1"/>
    <col min="4" max="4" width="3.5" style="240" hidden="1" customWidth="1" outlineLevel="1"/>
    <col min="5" max="5" width="2.33203125" style="257" hidden="1" customWidth="1" outlineLevel="1"/>
    <col min="6" max="6" width="4.6640625" style="257" hidden="1" customWidth="1" outlineLevel="1"/>
    <col min="7" max="7" width="8.1640625" style="240" hidden="1" customWidth="1" outlineLevel="1"/>
    <col min="8" max="8" width="22.5" style="240" hidden="1" customWidth="1" outlineLevel="1"/>
    <col min="9" max="9" width="12.83203125" style="240" hidden="1" customWidth="1" outlineLevel="1"/>
    <col min="10" max="10" width="9.33203125" style="240" hidden="1" customWidth="1" outlineLevel="1"/>
    <col min="11" max="11" width="31.1640625" style="240" hidden="1" customWidth="1" outlineLevel="1"/>
    <col min="12" max="12" width="17.83203125" style="259" hidden="1" customWidth="1" outlineLevel="1"/>
    <col min="13" max="13" width="26.33203125" style="240" hidden="1" customWidth="1" outlineLevel="1"/>
    <col min="14" max="14" width="3.5" style="240" customWidth="1" collapsed="1"/>
    <col min="15" max="15" width="3.5" style="240" customWidth="1"/>
    <col min="16" max="16" width="31.1640625" style="240" bestFit="1" customWidth="1"/>
    <col min="17" max="21" width="20.1640625" style="240" bestFit="1" customWidth="1"/>
    <col min="22" max="22" width="20.1640625" style="240" hidden="1" customWidth="1" outlineLevel="1"/>
    <col min="23" max="23" width="14.1640625" style="240" hidden="1" customWidth="1" outlineLevel="1"/>
    <col min="24" max="24" width="10.5" style="240" bestFit="1" customWidth="1" collapsed="1"/>
    <col min="25" max="25" width="9.33203125" style="240" customWidth="1"/>
    <col min="26" max="26" width="9.33203125" style="240" bestFit="1" customWidth="1"/>
    <col min="27" max="27" width="7" style="240" bestFit="1" customWidth="1"/>
    <col min="28" max="16384" width="9.33203125" style="240"/>
  </cols>
  <sheetData>
    <row r="1" spans="1:21" ht="11.25" customHeight="1" x14ac:dyDescent="0.2">
      <c r="E1" s="240"/>
      <c r="F1" s="240"/>
      <c r="K1" s="240" t="s">
        <v>38</v>
      </c>
      <c r="L1" s="240" t="e">
        <f>_xll.qlEuribor(,K1,,,Trigger)</f>
        <v>#NUM!</v>
      </c>
      <c r="M1" s="240" t="str">
        <f ca="1">_xll.ohRangeRetrieveError(L1)</f>
        <v>qlEuribor - unknown '42136.7446296296' unit</v>
      </c>
    </row>
    <row r="2" spans="1:21" ht="24" customHeight="1" x14ac:dyDescent="0.2">
      <c r="A2" s="253"/>
      <c r="B2" s="241" t="s">
        <v>141</v>
      </c>
      <c r="C2" s="241" t="s">
        <v>110</v>
      </c>
      <c r="D2" s="241"/>
      <c r="E2" s="242"/>
      <c r="F2" s="242"/>
      <c r="G2" s="241" t="s">
        <v>111</v>
      </c>
      <c r="H2" s="241" t="s">
        <v>112</v>
      </c>
      <c r="I2" s="241" t="s">
        <v>113</v>
      </c>
      <c r="J2" s="241" t="s">
        <v>114</v>
      </c>
      <c r="K2" s="241" t="s">
        <v>75</v>
      </c>
      <c r="L2" s="241" t="s">
        <v>76</v>
      </c>
      <c r="M2" s="243" t="s">
        <v>34</v>
      </c>
      <c r="N2" s="256"/>
      <c r="O2" s="256"/>
      <c r="P2" s="244" t="s">
        <v>115</v>
      </c>
      <c r="Q2" s="244" t="s">
        <v>77</v>
      </c>
      <c r="R2" s="244" t="s">
        <v>114</v>
      </c>
      <c r="S2" s="244" t="s">
        <v>78</v>
      </c>
      <c r="T2" s="241" t="s">
        <v>79</v>
      </c>
      <c r="U2" s="241" t="s">
        <v>80</v>
      </c>
    </row>
    <row r="3" spans="1:21" ht="11.25" customHeight="1" x14ac:dyDescent="0.2">
      <c r="A3" s="254"/>
      <c r="B3" s="30">
        <v>2</v>
      </c>
      <c r="C3" s="30" t="s">
        <v>118</v>
      </c>
      <c r="D3" s="52"/>
      <c r="E3" s="53"/>
      <c r="F3" s="53"/>
      <c r="G3" s="50"/>
      <c r="H3" s="50"/>
      <c r="I3" s="50"/>
      <c r="J3" s="54"/>
      <c r="K3" s="44" t="str">
        <f>PROPER((Currency))&amp;IborType&amp;K1&amp;"LastFixing"&amp;QuoteSuffix</f>
        <v>Euribor1MLastFixing_Quote</v>
      </c>
      <c r="L3" s="51" t="e">
        <f>_xll.qlDepositRateHelper(,K3,L1,,Trigger)</f>
        <v>#VALUE!</v>
      </c>
      <c r="M3" s="62" t="str">
        <f ca="1">_xll.ohRangeRetrieveError(L3)</f>
        <v/>
      </c>
      <c r="N3" s="255"/>
      <c r="O3" s="255"/>
      <c r="P3" s="294" t="e">
        <f>_xll.qlRateHelperQuoteName(L3,Trigger)</f>
        <v>#NUM!</v>
      </c>
      <c r="Q3" s="284" t="e">
        <f>_xll.qlQuoteValue(K3,AllTriggers)</f>
        <v>#VALUE!</v>
      </c>
      <c r="R3" s="285" t="str">
        <f>IF(ISBLANK(J3),"--",_xll.qlSwapRateHelperSpread(L3,AllTriggers))</f>
        <v>--</v>
      </c>
      <c r="S3" s="294" t="b">
        <v>1</v>
      </c>
      <c r="T3" s="286" t="e">
        <f>_xll.qlRateHelperEarliestDate(L3,Trigger)</f>
        <v>#NUM!</v>
      </c>
      <c r="U3" s="286" t="e">
        <f>_xll.qlRateHelperLatestDate(L3,Trigger)</f>
        <v>#NUM!</v>
      </c>
    </row>
    <row r="4" spans="1:21" ht="11.25" customHeight="1" x14ac:dyDescent="0.2">
      <c r="A4" s="254"/>
      <c r="B4" s="55">
        <v>2</v>
      </c>
      <c r="C4" s="55" t="s">
        <v>118</v>
      </c>
      <c r="D4" s="56" t="s">
        <v>45</v>
      </c>
      <c r="E4" s="57">
        <v>2</v>
      </c>
      <c r="F4" s="57" t="s">
        <v>119</v>
      </c>
      <c r="G4" s="55" t="s">
        <v>120</v>
      </c>
      <c r="H4" s="58" t="s">
        <v>116</v>
      </c>
      <c r="I4" s="58" t="s">
        <v>14</v>
      </c>
      <c r="J4" s="59">
        <v>0</v>
      </c>
      <c r="K4" s="60" t="str">
        <f t="shared" ref="K4:K9" si="0">Currency&amp;$E4&amp;$F4&amp;"_Quote"</f>
        <v>EUR2X1S_Quote</v>
      </c>
      <c r="L4" s="61" t="e">
        <f ca="1">_xll.qlSwapRateHelper2(,$K4,$B4,D4,Calendar,$G4,$H4,$I4,$L$1,$J4,C4,Discounting,Permanent,Trigger,ObjectOverwrite)</f>
        <v>#NAME?</v>
      </c>
      <c r="M4" s="62" t="str">
        <f ca="1">_xll.ohRangeRetrieveError(L4)</f>
        <v/>
      </c>
      <c r="N4" s="255"/>
      <c r="O4" s="255"/>
      <c r="P4" s="294" t="e">
        <f ca="1">_xll.qlRateHelperQuoteName(L4,Trigger)</f>
        <v>#NUM!</v>
      </c>
      <c r="Q4" s="284" t="e">
        <f>_xll.qlQuoteValue(K4,AllTriggers)</f>
        <v>#VALUE!</v>
      </c>
      <c r="R4" s="295" t="e">
        <f ca="1">IF(ISBLANK(J4),"--",_xll.qlSwapRateHelperSpread(L4,AllTriggers))</f>
        <v>#NAME?</v>
      </c>
      <c r="S4" s="294" t="b">
        <v>1</v>
      </c>
      <c r="T4" s="286" t="e">
        <f ca="1">_xll.qlRateHelperEarliestDate(L4,Trigger)</f>
        <v>#NUM!</v>
      </c>
      <c r="U4" s="286" t="e">
        <f ca="1">_xll.qlRateHelperLatestDate(L4,Trigger)</f>
        <v>#NUM!</v>
      </c>
    </row>
    <row r="5" spans="1:21" ht="11.25" customHeight="1" x14ac:dyDescent="0.2">
      <c r="A5" s="254"/>
      <c r="B5" s="30">
        <v>2</v>
      </c>
      <c r="C5" s="30" t="s">
        <v>118</v>
      </c>
      <c r="D5" s="31" t="s">
        <v>39</v>
      </c>
      <c r="E5" s="32">
        <v>3</v>
      </c>
      <c r="F5" s="32" t="s">
        <v>119</v>
      </c>
      <c r="G5" s="30" t="s">
        <v>120</v>
      </c>
      <c r="H5" s="33" t="s">
        <v>116</v>
      </c>
      <c r="I5" s="33" t="s">
        <v>14</v>
      </c>
      <c r="J5" s="34">
        <v>0</v>
      </c>
      <c r="K5" s="35" t="str">
        <f t="shared" si="0"/>
        <v>EUR3X1S_Quote</v>
      </c>
      <c r="L5" s="36" t="e">
        <f ca="1">_xll.qlSwapRateHelper2(,$K5,$B5,D5,Calendar,$G5,$H5,$I5,$L$1,$J5,C5,Discounting,Permanent,Trigger,ObjectOverwrite)</f>
        <v>#NAME?</v>
      </c>
      <c r="M5" s="37" t="str">
        <f ca="1">_xll.ohRangeRetrieveError(L5)</f>
        <v/>
      </c>
      <c r="N5" s="255"/>
      <c r="O5" s="255"/>
      <c r="P5" s="294" t="e">
        <f ca="1">_xll.qlRateHelperQuoteName(L5,Trigger)</f>
        <v>#NUM!</v>
      </c>
      <c r="Q5" s="284" t="e">
        <f>_xll.qlQuoteValue(K5,AllTriggers)</f>
        <v>#VALUE!</v>
      </c>
      <c r="R5" s="295" t="e">
        <f ca="1">IF(ISBLANK(J5),"--",_xll.qlSwapRateHelperSpread(L5,AllTriggers))</f>
        <v>#NAME?</v>
      </c>
      <c r="S5" s="294" t="b">
        <v>1</v>
      </c>
      <c r="T5" s="286" t="e">
        <f ca="1">_xll.qlRateHelperEarliestDate(L5,Trigger)</f>
        <v>#NUM!</v>
      </c>
      <c r="U5" s="286" t="e">
        <f ca="1">_xll.qlRateHelperLatestDate(L5,Trigger)</f>
        <v>#NUM!</v>
      </c>
    </row>
    <row r="6" spans="1:21" ht="11.25" customHeight="1" x14ac:dyDescent="0.2">
      <c r="A6" s="253"/>
      <c r="B6" s="30">
        <v>2</v>
      </c>
      <c r="C6" s="30" t="s">
        <v>118</v>
      </c>
      <c r="D6" s="31" t="s">
        <v>46</v>
      </c>
      <c r="E6" s="32">
        <v>4</v>
      </c>
      <c r="F6" s="32" t="s">
        <v>119</v>
      </c>
      <c r="G6" s="30" t="s">
        <v>120</v>
      </c>
      <c r="H6" s="33" t="s">
        <v>116</v>
      </c>
      <c r="I6" s="33" t="s">
        <v>14</v>
      </c>
      <c r="J6" s="34">
        <v>0</v>
      </c>
      <c r="K6" s="35" t="str">
        <f t="shared" si="0"/>
        <v>EUR4X1S_Quote</v>
      </c>
      <c r="L6" s="36" t="e">
        <f ca="1">_xll.qlSwapRateHelper2(,$K6,$B6,D6,Calendar,$G6,$H6,$I6,$L$1,$J6,C6,Discounting,Permanent,Trigger,ObjectOverwrite)</f>
        <v>#NAME?</v>
      </c>
      <c r="M6" s="37" t="str">
        <f ca="1">_xll.ohRangeRetrieveError(L6)</f>
        <v/>
      </c>
      <c r="N6" s="255"/>
      <c r="O6" s="255"/>
      <c r="P6" s="294" t="e">
        <f ca="1">_xll.qlRateHelperQuoteName(L6,Trigger)</f>
        <v>#NUM!</v>
      </c>
      <c r="Q6" s="284" t="e">
        <f>_xll.qlQuoteValue(K6,AllTriggers)</f>
        <v>#VALUE!</v>
      </c>
      <c r="R6" s="295" t="e">
        <f ca="1">IF(ISBLANK(J6),"--",_xll.qlSwapRateHelperSpread(L6,AllTriggers))</f>
        <v>#NAME?</v>
      </c>
      <c r="S6" s="294" t="b">
        <v>1</v>
      </c>
      <c r="T6" s="286" t="e">
        <f ca="1">_xll.qlRateHelperEarliestDate(L6,Trigger)</f>
        <v>#NUM!</v>
      </c>
      <c r="U6" s="286" t="e">
        <f ca="1">_xll.qlRateHelperLatestDate(L6,Trigger)</f>
        <v>#NUM!</v>
      </c>
    </row>
    <row r="7" spans="1:21" ht="11.25" customHeight="1" x14ac:dyDescent="0.2">
      <c r="A7" s="253"/>
      <c r="B7" s="30">
        <v>2</v>
      </c>
      <c r="C7" s="30" t="s">
        <v>118</v>
      </c>
      <c r="D7" s="31" t="s">
        <v>47</v>
      </c>
      <c r="E7" s="32">
        <v>5</v>
      </c>
      <c r="F7" s="32" t="s">
        <v>119</v>
      </c>
      <c r="G7" s="30" t="s">
        <v>120</v>
      </c>
      <c r="H7" s="33" t="s">
        <v>116</v>
      </c>
      <c r="I7" s="33" t="s">
        <v>14</v>
      </c>
      <c r="J7" s="34">
        <v>0</v>
      </c>
      <c r="K7" s="35" t="str">
        <f t="shared" si="0"/>
        <v>EUR5X1S_Quote</v>
      </c>
      <c r="L7" s="36" t="e">
        <f ca="1">_xll.qlSwapRateHelper2(,$K7,$B7,D7,Calendar,$G7,$H7,$I7,$L$1,$J7,C7,Discounting,Permanent,Trigger,ObjectOverwrite)</f>
        <v>#NAME?</v>
      </c>
      <c r="M7" s="37" t="str">
        <f ca="1">_xll.ohRangeRetrieveError(L7)</f>
        <v/>
      </c>
      <c r="N7" s="255"/>
      <c r="O7" s="255"/>
      <c r="P7" s="294" t="e">
        <f ca="1">_xll.qlRateHelperQuoteName(L7,Trigger)</f>
        <v>#NUM!</v>
      </c>
      <c r="Q7" s="284" t="e">
        <f>_xll.qlQuoteValue(K7,AllTriggers)</f>
        <v>#VALUE!</v>
      </c>
      <c r="R7" s="295" t="e">
        <f ca="1">IF(ISBLANK(J7),"--",_xll.qlSwapRateHelperSpread(L7,AllTriggers))</f>
        <v>#NAME?</v>
      </c>
      <c r="S7" s="294" t="b">
        <v>1</v>
      </c>
      <c r="T7" s="286" t="e">
        <f ca="1">_xll.qlRateHelperEarliestDate(L7,Trigger)</f>
        <v>#NUM!</v>
      </c>
      <c r="U7" s="286" t="e">
        <f ca="1">_xll.qlRateHelperLatestDate(L7,Trigger)</f>
        <v>#NUM!</v>
      </c>
    </row>
    <row r="8" spans="1:21" ht="11.25" customHeight="1" x14ac:dyDescent="0.2">
      <c r="A8" s="253"/>
      <c r="B8" s="30">
        <v>2</v>
      </c>
      <c r="C8" s="30" t="s">
        <v>118</v>
      </c>
      <c r="D8" s="31" t="s">
        <v>40</v>
      </c>
      <c r="E8" s="32">
        <v>6</v>
      </c>
      <c r="F8" s="32" t="s">
        <v>119</v>
      </c>
      <c r="G8" s="30" t="s">
        <v>120</v>
      </c>
      <c r="H8" s="33" t="s">
        <v>116</v>
      </c>
      <c r="I8" s="33" t="s">
        <v>14</v>
      </c>
      <c r="J8" s="34">
        <v>0</v>
      </c>
      <c r="K8" s="35" t="str">
        <f t="shared" si="0"/>
        <v>EUR6X1S_Quote</v>
      </c>
      <c r="L8" s="36" t="e">
        <f ca="1">_xll.qlSwapRateHelper2(,$K8,$B8,D8,Calendar,$G8,$H8,$I8,$L$1,$J8,C8,Discounting,Permanent,Trigger,ObjectOverwrite)</f>
        <v>#NAME?</v>
      </c>
      <c r="M8" s="37" t="str">
        <f ca="1">_xll.ohRangeRetrieveError(L8)</f>
        <v/>
      </c>
      <c r="N8" s="255"/>
      <c r="O8" s="255"/>
      <c r="P8" s="294" t="e">
        <f ca="1">_xll.qlRateHelperQuoteName(L8,Trigger)</f>
        <v>#NUM!</v>
      </c>
      <c r="Q8" s="284" t="e">
        <f>_xll.qlQuoteValue(K8,AllTriggers)</f>
        <v>#VALUE!</v>
      </c>
      <c r="R8" s="295" t="e">
        <f ca="1">IF(ISBLANK(J8),"--",_xll.qlSwapRateHelperSpread(L8,AllTriggers))</f>
        <v>#NAME?</v>
      </c>
      <c r="S8" s="294" t="b">
        <v>0</v>
      </c>
      <c r="T8" s="286" t="e">
        <f ca="1">_xll.qlRateHelperEarliestDate(L8,Trigger)</f>
        <v>#NUM!</v>
      </c>
      <c r="U8" s="286" t="e">
        <f ca="1">_xll.qlRateHelperLatestDate(L8,Trigger)</f>
        <v>#NUM!</v>
      </c>
    </row>
    <row r="9" spans="1:21" ht="11.25" customHeight="1" x14ac:dyDescent="0.2">
      <c r="B9" s="38">
        <v>2</v>
      </c>
      <c r="C9" s="38" t="s">
        <v>118</v>
      </c>
      <c r="D9" s="39" t="s">
        <v>48</v>
      </c>
      <c r="E9" s="40">
        <v>7</v>
      </c>
      <c r="F9" s="40" t="s">
        <v>119</v>
      </c>
      <c r="G9" s="38" t="s">
        <v>120</v>
      </c>
      <c r="H9" s="41" t="s">
        <v>116</v>
      </c>
      <c r="I9" s="41" t="s">
        <v>14</v>
      </c>
      <c r="J9" s="42">
        <v>0</v>
      </c>
      <c r="K9" s="48" t="str">
        <f t="shared" si="0"/>
        <v>EUR7X1S_Quote</v>
      </c>
      <c r="L9" s="49" t="e">
        <f ca="1">_xll.qlSwapRateHelper2(,$K9,$B9,D9,Calendar,$G9,$H9,$I9,$L$1,$J9,C9,Discounting,Permanent,Trigger,ObjectOverwrite)</f>
        <v>#NAME?</v>
      </c>
      <c r="M9" s="43" t="str">
        <f ca="1">_xll.ohRangeRetrieveError(L9)</f>
        <v/>
      </c>
      <c r="P9" s="296" t="e">
        <f ca="1">_xll.qlRateHelperQuoteName(L9,Trigger)</f>
        <v>#NUM!</v>
      </c>
      <c r="Q9" s="289" t="e">
        <f>_xll.qlQuoteValue(K9,AllTriggers)</f>
        <v>#VALUE!</v>
      </c>
      <c r="R9" s="297" t="e">
        <f ca="1">IF(ISBLANK(J9),"--",_xll.qlSwapRateHelperSpread(L9,AllTriggers))</f>
        <v>#NAME?</v>
      </c>
      <c r="S9" s="296" t="b">
        <v>0</v>
      </c>
      <c r="T9" s="291" t="e">
        <f ca="1">_xll.qlRateHelperEarliestDate(L9,Trigger)</f>
        <v>#NUM!</v>
      </c>
      <c r="U9" s="291" t="e">
        <f ca="1">_xll.qlRateHelperLatestDate(L9,Trigger)</f>
        <v>#NUM!</v>
      </c>
    </row>
    <row r="10" spans="1:21" x14ac:dyDescent="0.2">
      <c r="E10" s="240"/>
      <c r="F10" s="240"/>
      <c r="L10" s="240"/>
      <c r="M10" s="255"/>
    </row>
    <row r="11" spans="1:21" x14ac:dyDescent="0.2">
      <c r="J11" s="258"/>
      <c r="K11" s="258"/>
      <c r="P11" s="245" t="str">
        <f>K1&amp;" "&amp;PROPER(Currency)&amp;IborType&amp;" Curve"</f>
        <v>1M Euribor Curve</v>
      </c>
      <c r="Q11" s="246"/>
      <c r="R11" s="246"/>
      <c r="S11" s="246"/>
      <c r="T11" s="246"/>
      <c r="U11" s="247" t="s">
        <v>138</v>
      </c>
    </row>
    <row r="12" spans="1:21" ht="11.25" customHeight="1" x14ac:dyDescent="0.2">
      <c r="M12" s="244" t="s">
        <v>117</v>
      </c>
      <c r="P12" s="244" t="s">
        <v>81</v>
      </c>
      <c r="Q12" s="244" t="s">
        <v>82</v>
      </c>
      <c r="R12" s="244" t="s">
        <v>114</v>
      </c>
      <c r="S12" s="244" t="s">
        <v>79</v>
      </c>
      <c r="T12" s="244" t="s">
        <v>80</v>
      </c>
      <c r="U12" s="293" t="e">
        <f t="array" aca="1" ref="U12:U21" ca="1">_xll.qlPiecewiseYieldCurveData('General Settings'!D35,InterestRatesTrigger)</f>
        <v>#NUM!</v>
      </c>
    </row>
    <row r="13" spans="1:21" x14ac:dyDescent="0.2">
      <c r="J13" s="258"/>
      <c r="K13" s="258"/>
      <c r="M13" s="44" t="e">
        <f t="array" aca="1" ref="M13:M21" ca="1">_xll.ohFilter(L3:L9,S3:S9)</f>
        <v>#VALUE!</v>
      </c>
      <c r="P13" s="283" t="e">
        <f t="array" aca="1" ref="P13:P21" ca="1">_xll.ohFilter(P3:P8,S3:S8)</f>
        <v>#NUM!</v>
      </c>
      <c r="Q13" s="284" t="e">
        <f t="array" ref="Q13:Q21">_xll.ohFilter(Q3:Q8,S3:S8)</f>
        <v>#VALUE!</v>
      </c>
      <c r="R13" s="285" t="str">
        <f t="array" aca="1" ref="R13:R21" ca="1">_xll.ohFilter(R3:R8,S3:S8)</f>
        <v>--</v>
      </c>
      <c r="S13" s="286" t="e">
        <f t="array" aca="1" ref="S13:S21" ca="1">_xll.ohFilter(T3:T8,S3:S8)</f>
        <v>#NUM!</v>
      </c>
      <c r="T13" s="286" t="e">
        <f t="array" aca="1" ref="T13:T21" ca="1">_xll.ohFilter(U3:U8,S3:S8)</f>
        <v>#NUM!</v>
      </c>
      <c r="U13" s="287" t="e">
        <f ca="1"/>
        <v>#NUM!</v>
      </c>
    </row>
    <row r="14" spans="1:21" x14ac:dyDescent="0.2">
      <c r="M14" s="45" t="e">
        <f ca="1"/>
        <v>#NAME?</v>
      </c>
      <c r="P14" s="283" t="e">
        <f ca="1"/>
        <v>#NUM!</v>
      </c>
      <c r="Q14" s="284" t="e">
        <v>#VALUE!</v>
      </c>
      <c r="R14" s="285" t="e">
        <f ca="1"/>
        <v>#NAME?</v>
      </c>
      <c r="S14" s="286" t="e">
        <f ca="1"/>
        <v>#NUM!</v>
      </c>
      <c r="T14" s="286" t="e">
        <f ca="1"/>
        <v>#NUM!</v>
      </c>
      <c r="U14" s="287" t="e">
        <f ca="1"/>
        <v>#NUM!</v>
      </c>
    </row>
    <row r="15" spans="1:21" x14ac:dyDescent="0.2">
      <c r="J15" s="258"/>
      <c r="K15" s="258"/>
      <c r="M15" s="45" t="e">
        <f ca="1"/>
        <v>#NAME?</v>
      </c>
      <c r="P15" s="283" t="e">
        <f ca="1"/>
        <v>#NUM!</v>
      </c>
      <c r="Q15" s="284" t="e">
        <v>#VALUE!</v>
      </c>
      <c r="R15" s="285" t="e">
        <f ca="1"/>
        <v>#NAME?</v>
      </c>
      <c r="S15" s="286" t="e">
        <f ca="1"/>
        <v>#NUM!</v>
      </c>
      <c r="T15" s="286" t="e">
        <f ca="1"/>
        <v>#NUM!</v>
      </c>
      <c r="U15" s="287" t="e">
        <f ca="1"/>
        <v>#NUM!</v>
      </c>
    </row>
    <row r="16" spans="1:21" x14ac:dyDescent="0.2">
      <c r="M16" s="45" t="e">
        <f ca="1"/>
        <v>#NAME?</v>
      </c>
      <c r="P16" s="283" t="e">
        <f ca="1"/>
        <v>#NUM!</v>
      </c>
      <c r="Q16" s="284" t="e">
        <v>#VALUE!</v>
      </c>
      <c r="R16" s="285" t="e">
        <f ca="1"/>
        <v>#NAME?</v>
      </c>
      <c r="S16" s="286" t="e">
        <f ca="1"/>
        <v>#NUM!</v>
      </c>
      <c r="T16" s="286" t="e">
        <f ca="1"/>
        <v>#NUM!</v>
      </c>
      <c r="U16" s="287" t="e">
        <f ca="1"/>
        <v>#NUM!</v>
      </c>
    </row>
    <row r="17" spans="10:24" x14ac:dyDescent="0.2">
      <c r="J17" s="258"/>
      <c r="K17" s="258"/>
      <c r="M17" s="45" t="e">
        <f ca="1"/>
        <v>#NAME?</v>
      </c>
      <c r="P17" s="283" t="e">
        <f ca="1"/>
        <v>#NUM!</v>
      </c>
      <c r="Q17" s="284" t="e">
        <v>#VALUE!</v>
      </c>
      <c r="R17" s="285" t="e">
        <f ca="1"/>
        <v>#NAME?</v>
      </c>
      <c r="S17" s="286" t="e">
        <f ca="1"/>
        <v>#NUM!</v>
      </c>
      <c r="T17" s="286" t="e">
        <f ca="1"/>
        <v>#NUM!</v>
      </c>
      <c r="U17" s="287" t="e">
        <f ca="1"/>
        <v>#NUM!</v>
      </c>
    </row>
    <row r="18" spans="10:24" x14ac:dyDescent="0.2">
      <c r="M18" s="45" t="e">
        <f ca="1"/>
        <v>#N/A</v>
      </c>
      <c r="P18" s="283" t="e">
        <f ca="1"/>
        <v>#N/A</v>
      </c>
      <c r="Q18" s="284" t="e">
        <v>#N/A</v>
      </c>
      <c r="R18" s="285" t="e">
        <f ca="1"/>
        <v>#N/A</v>
      </c>
      <c r="S18" s="286" t="e">
        <f ca="1"/>
        <v>#N/A</v>
      </c>
      <c r="T18" s="286" t="e">
        <f ca="1"/>
        <v>#N/A</v>
      </c>
      <c r="U18" s="287" t="e">
        <f ca="1"/>
        <v>#NUM!</v>
      </c>
    </row>
    <row r="19" spans="10:24" x14ac:dyDescent="0.2">
      <c r="J19" s="258"/>
      <c r="K19" s="258"/>
      <c r="M19" s="45" t="e">
        <f ca="1"/>
        <v>#N/A</v>
      </c>
      <c r="P19" s="283" t="e">
        <f ca="1"/>
        <v>#N/A</v>
      </c>
      <c r="Q19" s="284" t="e">
        <v>#N/A</v>
      </c>
      <c r="R19" s="285" t="e">
        <f ca="1"/>
        <v>#N/A</v>
      </c>
      <c r="S19" s="286" t="e">
        <f ca="1"/>
        <v>#N/A</v>
      </c>
      <c r="T19" s="286" t="e">
        <f ca="1"/>
        <v>#N/A</v>
      </c>
      <c r="U19" s="287" t="e">
        <f ca="1"/>
        <v>#NUM!</v>
      </c>
    </row>
    <row r="20" spans="10:24" x14ac:dyDescent="0.2">
      <c r="M20" s="45" t="e">
        <f ca="1"/>
        <v>#N/A</v>
      </c>
      <c r="P20" s="283" t="e">
        <f ca="1"/>
        <v>#N/A</v>
      </c>
      <c r="Q20" s="284" t="e">
        <v>#N/A</v>
      </c>
      <c r="R20" s="285" t="e">
        <f ca="1"/>
        <v>#N/A</v>
      </c>
      <c r="S20" s="286" t="e">
        <f ca="1"/>
        <v>#N/A</v>
      </c>
      <c r="T20" s="286" t="e">
        <f ca="1"/>
        <v>#N/A</v>
      </c>
      <c r="U20" s="287" t="e">
        <f ca="1"/>
        <v>#NUM!</v>
      </c>
    </row>
    <row r="21" spans="10:24" x14ac:dyDescent="0.2">
      <c r="J21" s="258"/>
      <c r="K21" s="258"/>
      <c r="M21" s="46" t="e">
        <f ca="1"/>
        <v>#N/A</v>
      </c>
      <c r="P21" s="288" t="e">
        <f ca="1"/>
        <v>#N/A</v>
      </c>
      <c r="Q21" s="289" t="e">
        <v>#N/A</v>
      </c>
      <c r="R21" s="290" t="e">
        <f ca="1"/>
        <v>#N/A</v>
      </c>
      <c r="S21" s="291" t="e">
        <f ca="1"/>
        <v>#N/A</v>
      </c>
      <c r="T21" s="291" t="e">
        <f ca="1"/>
        <v>#N/A</v>
      </c>
      <c r="U21" s="292" t="e">
        <f ca="1"/>
        <v>#NUM!</v>
      </c>
    </row>
    <row r="22" spans="10:24" x14ac:dyDescent="0.2">
      <c r="M22" s="260"/>
    </row>
    <row r="23" spans="10:24" x14ac:dyDescent="0.2">
      <c r="J23" s="258"/>
      <c r="K23" s="258"/>
    </row>
    <row r="24" spans="10:24" x14ac:dyDescent="0.2">
      <c r="P24" s="248" t="str">
        <f>"Delta "&amp;K1</f>
        <v>Delta 1M</v>
      </c>
      <c r="Q24" s="249"/>
      <c r="R24" s="250"/>
      <c r="S24" s="250"/>
      <c r="T24" s="251"/>
      <c r="U24" s="251"/>
      <c r="V24" s="251"/>
      <c r="W24" s="251"/>
      <c r="X24" s="252"/>
    </row>
    <row r="25" spans="10:24" x14ac:dyDescent="0.2">
      <c r="J25" s="258"/>
      <c r="K25" s="258"/>
      <c r="P25" s="109" t="str">
        <f>K1&amp;" Instruments"</f>
        <v>1M Instruments</v>
      </c>
      <c r="Q25" s="109" t="s">
        <v>103</v>
      </c>
      <c r="R25" s="109" t="s">
        <v>104</v>
      </c>
      <c r="S25" s="109" t="s">
        <v>124</v>
      </c>
      <c r="T25" s="109" t="str">
        <f>"F "&amp;K1</f>
        <v>F 1M</v>
      </c>
      <c r="U25" s="109" t="s">
        <v>127</v>
      </c>
      <c r="V25" s="109" t="s">
        <v>125</v>
      </c>
      <c r="W25" s="109" t="s">
        <v>126</v>
      </c>
      <c r="X25" s="109" t="s">
        <v>128</v>
      </c>
    </row>
    <row r="26" spans="10:24" x14ac:dyDescent="0.2">
      <c r="N26" s="240">
        <v>0</v>
      </c>
      <c r="O26" s="240">
        <f>N26+SUBSTITUTE($K$1,"M","")</f>
        <v>1</v>
      </c>
      <c r="P26" s="298" t="str">
        <f>N26&amp;"x"&amp;O26</f>
        <v>0x1</v>
      </c>
      <c r="Q26" s="299">
        <f>SettlementDate</f>
        <v>42138</v>
      </c>
      <c r="R26" s="299" t="e">
        <f ca="1">_xll.qlInterestRateIndexMaturity(iborindex1M,Q26,Trigger)</f>
        <v>#NAME?</v>
      </c>
      <c r="S26" s="122" t="e">
        <f ca="1">_xll.qlDayCounterYearFraction(DayCounter,Q26,R26,,,Trigger)</f>
        <v>#NUM!</v>
      </c>
      <c r="T26" s="134" t="e">
        <f ca="1">_xll.qlIndexFixing(iborindex1M,_xll.qlInterestRateIndexFixingDate(iborindex1M,Q26,Trigger),TRUE,AllTriggers)</f>
        <v>#VALUE!</v>
      </c>
      <c r="U26" s="134" t="e">
        <f ca="1">(V26/W26-1)/S26</f>
        <v>#NAME?</v>
      </c>
      <c r="V26" s="137" t="e">
        <f ca="1">_xll.qlYieldTSDiscount(Discounting,Q26,,AllTriggers)</f>
        <v>#NAME?</v>
      </c>
      <c r="W26" s="137" t="e">
        <f ca="1">_xll.qlYieldTSDiscount(Discounting,R26,,AllTriggers)</f>
        <v>#NAME?</v>
      </c>
      <c r="X26" s="300" t="e">
        <f ca="1">LN((1+T26*S26)/(1+U26*S26))</f>
        <v>#VALUE!</v>
      </c>
    </row>
    <row r="27" spans="10:24" x14ac:dyDescent="0.2">
      <c r="J27" s="258"/>
      <c r="K27" s="258"/>
      <c r="N27" s="240">
        <v>1</v>
      </c>
      <c r="O27" s="240">
        <f t="shared" ref="O27:O29" si="1">N27+SUBSTITUTE($K$1,"M","")</f>
        <v>2</v>
      </c>
      <c r="P27" s="298" t="str">
        <f t="shared" ref="P27:P29" si="2">N27&amp;"x"&amp;O27</f>
        <v>1x2</v>
      </c>
      <c r="Q27" s="299" t="e">
        <f ca="1">R26</f>
        <v>#NAME?</v>
      </c>
      <c r="R27" s="299" t="e">
        <f ca="1">_xll.qlInterestRateIndexMaturity(iborindex1M,Q27,Trigger)</f>
        <v>#NAME?</v>
      </c>
      <c r="S27" s="122" t="e">
        <f ca="1">_xll.qlDayCounterYearFraction(DayCounter,Q27,R27,,,Trigger)</f>
        <v>#VALUE!</v>
      </c>
      <c r="T27" s="134" t="e">
        <f ca="1">_xll.qlIndexFixing(iborindex1M,_xll.qlInterestRateIndexFixingDate(iborindex1M,Q27,Trigger),TRUE,AllTriggers)</f>
        <v>#VALUE!</v>
      </c>
      <c r="U27" s="134" t="e">
        <f ca="1">(V27/W27-1)/S27</f>
        <v>#NAME?</v>
      </c>
      <c r="V27" s="137" t="e">
        <f ca="1">_xll.qlYieldTSDiscount(Discounting,Q27,,AllTriggers)</f>
        <v>#NAME?</v>
      </c>
      <c r="W27" s="137" t="e">
        <f ca="1">_xll.qlYieldTSDiscount(Discounting,R27,,AllTriggers)</f>
        <v>#NAME?</v>
      </c>
      <c r="X27" s="300" t="e">
        <f ca="1">LN((1+T27*S27)/(1+U27*S27))</f>
        <v>#VALUE!</v>
      </c>
    </row>
    <row r="28" spans="10:24" x14ac:dyDescent="0.2">
      <c r="N28" s="240">
        <v>2</v>
      </c>
      <c r="O28" s="240">
        <f t="shared" si="1"/>
        <v>3</v>
      </c>
      <c r="P28" s="298" t="str">
        <f t="shared" si="2"/>
        <v>2x3</v>
      </c>
      <c r="Q28" s="299" t="e">
        <f ca="1">R27</f>
        <v>#NAME?</v>
      </c>
      <c r="R28" s="299" t="e">
        <f ca="1">_xll.qlInterestRateIndexMaturity(iborindex1M,Q28,Trigger)</f>
        <v>#NAME?</v>
      </c>
      <c r="S28" s="122" t="e">
        <f ca="1">_xll.qlDayCounterYearFraction(DayCounter,Q28,R28,,,Trigger)</f>
        <v>#VALUE!</v>
      </c>
      <c r="T28" s="134" t="e">
        <f ca="1">_xll.qlIndexFixing(iborindex1M,_xll.qlInterestRateIndexFixingDate(iborindex1M,Q28,Trigger),TRUE,AllTriggers)</f>
        <v>#VALUE!</v>
      </c>
      <c r="U28" s="134" t="e">
        <f ca="1">(V28/W28-1)/S28</f>
        <v>#NAME?</v>
      </c>
      <c r="V28" s="137" t="e">
        <f ca="1">_xll.qlYieldTSDiscount(Discounting,Q28,,AllTriggers)</f>
        <v>#NAME?</v>
      </c>
      <c r="W28" s="137" t="e">
        <f ca="1">_xll.qlYieldTSDiscount(Discounting,R28,,AllTriggers)</f>
        <v>#NAME?</v>
      </c>
      <c r="X28" s="300" t="e">
        <f ca="1">LN((1+T28*S28)/(1+U28*S28))</f>
        <v>#VALUE!</v>
      </c>
    </row>
    <row r="29" spans="10:24" x14ac:dyDescent="0.2">
      <c r="J29" s="258"/>
      <c r="K29" s="258"/>
      <c r="N29" s="240">
        <v>3</v>
      </c>
      <c r="O29" s="240">
        <f t="shared" si="1"/>
        <v>4</v>
      </c>
      <c r="P29" s="301" t="str">
        <f t="shared" si="2"/>
        <v>3x4</v>
      </c>
      <c r="Q29" s="302" t="e">
        <f ca="1">R28</f>
        <v>#NAME?</v>
      </c>
      <c r="R29" s="302" t="e">
        <f ca="1">_xll.qlInterestRateIndexMaturity(iborindex1M,Q29,Trigger)</f>
        <v>#NAME?</v>
      </c>
      <c r="S29" s="127" t="e">
        <f ca="1">_xll.qlDayCounterYearFraction(DayCounter,Q29,R29,,,Trigger)</f>
        <v>#VALUE!</v>
      </c>
      <c r="T29" s="143" t="e">
        <f ca="1">_xll.qlIndexFixing(iborindex1M,_xll.qlInterestRateIndexFixingDate(iborindex1M,Q29,Trigger),TRUE,AllTriggers)</f>
        <v>#VALUE!</v>
      </c>
      <c r="U29" s="143" t="e">
        <f ca="1">(V29/W29-1)/S29</f>
        <v>#NAME?</v>
      </c>
      <c r="V29" s="141" t="e">
        <f ca="1">_xll.qlYieldTSDiscount(Discounting,Q29,,AllTriggers)</f>
        <v>#NAME?</v>
      </c>
      <c r="W29" s="141" t="e">
        <f ca="1">_xll.qlYieldTSDiscount(Discounting,R29,,AllTriggers)</f>
        <v>#NAME?</v>
      </c>
      <c r="X29" s="303" t="e">
        <f ca="1">LN((1+T29*S29)/(1+U29*S29))</f>
        <v>#VALUE!</v>
      </c>
    </row>
    <row r="31" spans="10:24" x14ac:dyDescent="0.2">
      <c r="J31" s="258"/>
      <c r="K31" s="258"/>
    </row>
    <row r="33" spans="10:11" x14ac:dyDescent="0.2">
      <c r="J33" s="258"/>
      <c r="K33" s="258"/>
    </row>
    <row r="35" spans="10:11" x14ac:dyDescent="0.2">
      <c r="J35" s="258"/>
      <c r="K35" s="258"/>
    </row>
    <row r="37" spans="10:11" x14ac:dyDescent="0.2">
      <c r="J37" s="258"/>
      <c r="K37" s="258"/>
    </row>
  </sheetData>
  <dataValidations count="4">
    <dataValidation type="list" allowBlank="1" showInputMessage="1" showErrorMessage="1" sqref="S3:S9">
      <formula1>"TRUE,FALSE"</formula1>
    </dataValidation>
    <dataValidation type="list" allowBlank="1" showInputMessage="1" showErrorMessage="1" sqref="H4:H9">
      <formula1>"Following,Modified Following,Preceding,Modified Preceding,Month End Reference,Unadjusted Month End,Unadjusted"</formula1>
    </dataValidation>
    <dataValidation type="list" allowBlank="1" showInputMessage="1" showErrorMessage="1" sqref="I4:I9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G4:G9">
      <formula1>"Annual,Semiannual,EveryFourthMonth,Quarterly,Bimonthly,Monthly,Biweekly,Weekly,Daily,Once,NoFrequency"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536"/>
  <sheetViews>
    <sheetView showGridLines="0" topLeftCell="A2" workbookViewId="0">
      <selection activeCell="P2" sqref="P2"/>
    </sheetView>
  </sheetViews>
  <sheetFormatPr defaultRowHeight="11.25" outlineLevelRow="1" outlineLevelCol="1" x14ac:dyDescent="0.2"/>
  <cols>
    <col min="1" max="1" width="3.1640625" style="82" customWidth="1"/>
    <col min="2" max="2" width="2.33203125" style="82" customWidth="1"/>
    <col min="3" max="3" width="3.1640625" style="82" customWidth="1"/>
    <col min="4" max="4" width="30.83203125" style="82" customWidth="1"/>
    <col min="5" max="6" width="20.1640625" style="82" bestFit="1" customWidth="1"/>
    <col min="7" max="7" width="8.1640625" style="82" bestFit="1" customWidth="1"/>
    <col min="8" max="8" width="11.6640625" style="82" bestFit="1" customWidth="1"/>
    <col min="9" max="10" width="14.1640625" style="82" hidden="1" customWidth="1" outlineLevel="1"/>
    <col min="11" max="11" width="10.5" style="82" bestFit="1" customWidth="1" collapsed="1"/>
    <col min="12" max="12" width="9.33203125" style="82" bestFit="1" customWidth="1"/>
    <col min="13" max="13" width="10.33203125" style="82" customWidth="1"/>
    <col min="14" max="14" width="9.33203125" style="82" customWidth="1"/>
    <col min="15" max="15" width="7" style="82" bestFit="1" customWidth="1"/>
    <col min="16" max="16" width="9.33203125" style="82" customWidth="1"/>
    <col min="17" max="17" width="11.33203125" style="82" customWidth="1"/>
    <col min="18" max="18" width="20.1640625" style="82" bestFit="1" customWidth="1"/>
    <col min="19" max="19" width="20.1640625" style="82" customWidth="1"/>
    <col min="20" max="20" width="8.1640625" style="82" bestFit="1" customWidth="1"/>
    <col min="21" max="21" width="9.33203125" style="82" bestFit="1" customWidth="1"/>
    <col min="22" max="22" width="17.83203125" style="82" bestFit="1" customWidth="1"/>
    <col min="23" max="24" width="15.33203125" style="82" bestFit="1" customWidth="1"/>
    <col min="25" max="25" width="9.33203125" style="82"/>
    <col min="26" max="26" width="14.1640625" style="82" bestFit="1" customWidth="1"/>
    <col min="27" max="27" width="15.33203125" style="82" bestFit="1" customWidth="1"/>
    <col min="28" max="16384" width="9.33203125" style="82"/>
  </cols>
  <sheetData>
    <row r="1" spans="1:27" hidden="1" outlineLevel="1" x14ac:dyDescent="0.2">
      <c r="E1" s="266" t="s">
        <v>102</v>
      </c>
      <c r="F1" s="282" t="s">
        <v>39</v>
      </c>
      <c r="N1" s="264" t="e">
        <f ca="1">_xll.qlInterpolation(,interpolator3M,_xll.ohFilter(E3:E15,M3:M15),_xll.ohFilter(L3:L15,M3:M15))</f>
        <v>#NAME?</v>
      </c>
    </row>
    <row r="2" spans="1:27" ht="26.25" customHeight="1" collapsed="1" x14ac:dyDescent="0.2">
      <c r="D2" s="109" t="str">
        <f>F1&amp;" Instruments"</f>
        <v>3M Instruments</v>
      </c>
      <c r="E2" s="109" t="s">
        <v>103</v>
      </c>
      <c r="F2" s="109" t="s">
        <v>104</v>
      </c>
      <c r="G2" s="109" t="s">
        <v>124</v>
      </c>
      <c r="H2" s="109" t="str">
        <f>F1&amp;" Market quote"</f>
        <v>3M Market quote</v>
      </c>
      <c r="I2" s="109" t="s">
        <v>125</v>
      </c>
      <c r="J2" s="109" t="s">
        <v>126</v>
      </c>
      <c r="K2" s="109" t="s">
        <v>127</v>
      </c>
      <c r="L2" s="109" t="s">
        <v>137</v>
      </c>
      <c r="M2" s="109" t="s">
        <v>81</v>
      </c>
      <c r="N2" s="109" t="s">
        <v>131</v>
      </c>
      <c r="O2" s="109" t="s">
        <v>140</v>
      </c>
      <c r="P2" s="109" t="s">
        <v>128</v>
      </c>
      <c r="R2" s="109" t="s">
        <v>103</v>
      </c>
      <c r="S2" s="109" t="s">
        <v>104</v>
      </c>
      <c r="T2" s="109" t="s">
        <v>124</v>
      </c>
      <c r="U2" s="109" t="s">
        <v>131</v>
      </c>
    </row>
    <row r="3" spans="1:27" ht="11.25" customHeight="1" x14ac:dyDescent="0.2">
      <c r="D3" s="276" t="str">
        <f>PROPER(Currency&amp;IborType)&amp;F1&amp;"LastFixing"&amp;QuoteSuffix</f>
        <v>Euribor3MLastFixing_Quote</v>
      </c>
      <c r="E3" s="277">
        <f>SettlementDate</f>
        <v>42138</v>
      </c>
      <c r="F3" s="277" t="e">
        <f>_xll.qlCalendarAdvance(Calendar,E3,F1,"mf",,Trigger)</f>
        <v>#NUM!</v>
      </c>
      <c r="G3" s="117" t="e">
        <f>_xll.qlDayCounterYearFraction(DayCounter,E3,F3,,,Trigger)</f>
        <v>#NUM!</v>
      </c>
      <c r="H3" s="278" t="e">
        <f>_xll.qlQuoteValue(D3,LastFixingsTrigger)</f>
        <v>#NUM!</v>
      </c>
      <c r="I3" s="279" t="e">
        <f ca="1">_xll.qlYieldTSDiscount(Discounting,E3,,AllTriggers)</f>
        <v>#NAME?</v>
      </c>
      <c r="J3" s="279" t="e">
        <f ca="1">_xll.qlYieldTSDiscount(Discounting,F3,,AllTriggers)</f>
        <v>#NAME?</v>
      </c>
      <c r="K3" s="278" t="e">
        <f t="shared" ref="K3:K8" ca="1" si="0">(I3/J3-1)/G3</f>
        <v>#NAME?</v>
      </c>
      <c r="L3" s="278" t="e">
        <f ca="1">H3-K3</f>
        <v>#NUM!</v>
      </c>
      <c r="M3" s="265" t="b">
        <v>0</v>
      </c>
      <c r="N3" s="271" t="e">
        <f ca="1">_xll.qlInterpolationInterpolate(B3Minterpolation,E3,TRUE,Trigger)</f>
        <v>#NUM!</v>
      </c>
      <c r="O3" s="272" t="e">
        <f ca="1">(L3-N3)*10000</f>
        <v>#NUM!</v>
      </c>
      <c r="P3" s="273" t="e">
        <f ca="1">LN((1+H3*G3)/(1+K3*G3))</f>
        <v>#NUM!</v>
      </c>
      <c r="R3" s="131">
        <f>E3</f>
        <v>42138</v>
      </c>
      <c r="S3" s="131" t="e">
        <f>_xll.qlCalendarAdvance(Calendar,R3,$F$1,"mf",,Trigger)</f>
        <v>#NUM!</v>
      </c>
      <c r="T3" s="132" t="e">
        <f>_xll.qlDayCounterYearFraction(DayCounter,R3,S3,,,Trigger)</f>
        <v>#NUM!</v>
      </c>
      <c r="U3" s="147" t="e">
        <f ca="1">_xll.qlInterpolationInterpolate(B3Minterpolation,R3,TRUE)</f>
        <v>#NUM!</v>
      </c>
      <c r="Z3" s="108"/>
      <c r="AA3" s="108"/>
    </row>
    <row r="4" spans="1:27" ht="11.25" customHeight="1" x14ac:dyDescent="0.2">
      <c r="A4" s="82">
        <v>1</v>
      </c>
      <c r="B4" s="82" t="s">
        <v>35</v>
      </c>
      <c r="C4" s="82">
        <f>A4+SUBSTITUTE($F$1,"M","")</f>
        <v>4</v>
      </c>
      <c r="D4" s="280" t="str">
        <f>Currency&amp;A4&amp;B4&amp;C4&amp;"F"&amp;QuoteSuffix</f>
        <v>EUR1x4F_Quote</v>
      </c>
      <c r="E4" s="136" t="e">
        <f>_xll.qlCalendarAdvance("target",$E$3,A4&amp;"M","mf",,Trigger)</f>
        <v>#NUM!</v>
      </c>
      <c r="F4" s="136" t="e">
        <f>_xll.qlCalendarAdvance(Calendar,E4,$F$1,"mf",,Trigger)</f>
        <v>#VALUE!</v>
      </c>
      <c r="G4" s="122" t="e">
        <f>_xll.qlDayCounterYearFraction(DayCounter,E4,F4,,,Trigger)</f>
        <v>#VALUE!</v>
      </c>
      <c r="H4" s="134" t="e">
        <f>_xll.qlQuoteValue(D4,AllTriggers)</f>
        <v>#VALUE!</v>
      </c>
      <c r="I4" s="137" t="e">
        <f ca="1">_xll.qlYieldTSDiscount(Discounting,E4,,AllTriggers)</f>
        <v>#NAME?</v>
      </c>
      <c r="J4" s="137" t="e">
        <f ca="1">_xll.qlYieldTSDiscount(Discounting,F4,,AllTriggers)</f>
        <v>#NAME?</v>
      </c>
      <c r="K4" s="134" t="e">
        <f t="shared" ca="1" si="0"/>
        <v>#NAME?</v>
      </c>
      <c r="L4" s="134" t="e">
        <f t="shared" ref="L4:L15" ca="1" si="1">H4-K4</f>
        <v>#VALUE!</v>
      </c>
      <c r="M4" s="66" t="b">
        <v>0</v>
      </c>
      <c r="N4" s="134" t="e">
        <f ca="1">_xll.qlInterpolationInterpolate(B3Minterpolation,E4,TRUE,Trigger)</f>
        <v>#VALUE!</v>
      </c>
      <c r="O4" s="274" t="e">
        <f t="shared" ref="O4:O15" ca="1" si="2">(L4-N4)*10000</f>
        <v>#VALUE!</v>
      </c>
      <c r="P4" s="268" t="e">
        <f t="shared" ref="P4:P15" ca="1" si="3">LN((1+H4*G4)/(1+K4*G4))</f>
        <v>#VALUE!</v>
      </c>
      <c r="R4" s="136" t="e">
        <f>_xll.qlCalendarAdvance(Calendar,R3,"1D","f")</f>
        <v>#NUM!</v>
      </c>
      <c r="S4" s="136" t="e">
        <f>_xll.qlCalendarAdvance(Calendar,R4,$F$1,"mf",,Trigger)</f>
        <v>#VALUE!</v>
      </c>
      <c r="T4" s="122" t="e">
        <f>_xll.qlDayCounterYearFraction(DayCounter,R4,S4,,,Trigger)</f>
        <v>#VALUE!</v>
      </c>
      <c r="U4" s="134" t="e">
        <f ca="1">_xll.qlInterpolationInterpolate(B3Minterpolation,R4,TRUE)</f>
        <v>#VALUE!</v>
      </c>
      <c r="Z4" s="108"/>
      <c r="AA4" s="108"/>
    </row>
    <row r="5" spans="1:27" ht="11.25" customHeight="1" x14ac:dyDescent="0.2">
      <c r="A5" s="82">
        <v>2</v>
      </c>
      <c r="B5" s="82" t="s">
        <v>35</v>
      </c>
      <c r="C5" s="82">
        <f t="shared" ref="C5:C6" si="4">A5+SUBSTITUTE($F$1,"M","")</f>
        <v>5</v>
      </c>
      <c r="D5" s="280" t="str">
        <f>Currency&amp;A5&amp;B5&amp;C5&amp;"F"&amp;QuoteSuffix</f>
        <v>EUR2x5F_Quote</v>
      </c>
      <c r="E5" s="136" t="e">
        <f>_xll.qlCalendarAdvance("target",$E$3,A5&amp;"M","mf",,Trigger)</f>
        <v>#NUM!</v>
      </c>
      <c r="F5" s="136" t="e">
        <f>_xll.qlCalendarAdvance(Calendar,E5,$F$1,"mf",,Trigger)</f>
        <v>#VALUE!</v>
      </c>
      <c r="G5" s="122" t="e">
        <f>_xll.qlDayCounterYearFraction(DayCounter,E5,F5,,,Trigger)</f>
        <v>#VALUE!</v>
      </c>
      <c r="H5" s="134" t="e">
        <f>_xll.qlQuoteValue(D5,AllTriggers)</f>
        <v>#VALUE!</v>
      </c>
      <c r="I5" s="137" t="e">
        <f ca="1">_xll.qlYieldTSDiscount(Discounting,E5,,AllTriggers)</f>
        <v>#NAME?</v>
      </c>
      <c r="J5" s="137" t="e">
        <f ca="1">_xll.qlYieldTSDiscount(Discounting,F5,,AllTriggers)</f>
        <v>#NAME?</v>
      </c>
      <c r="K5" s="134" t="e">
        <f t="shared" ca="1" si="0"/>
        <v>#NAME?</v>
      </c>
      <c r="L5" s="134" t="e">
        <f t="shared" ca="1" si="1"/>
        <v>#VALUE!</v>
      </c>
      <c r="M5" s="66" t="b">
        <v>0</v>
      </c>
      <c r="N5" s="134" t="e">
        <f ca="1">_xll.qlInterpolationInterpolate(B3Minterpolation,E5,TRUE,Trigger)</f>
        <v>#VALUE!</v>
      </c>
      <c r="O5" s="274" t="e">
        <f t="shared" ca="1" si="2"/>
        <v>#VALUE!</v>
      </c>
      <c r="P5" s="268" t="e">
        <f t="shared" ca="1" si="3"/>
        <v>#VALUE!</v>
      </c>
      <c r="R5" s="136" t="e">
        <f>_xll.qlCalendarAdvance(Calendar,R4,"1D","f")</f>
        <v>#VALUE!</v>
      </c>
      <c r="S5" s="136" t="e">
        <f>_xll.qlCalendarAdvance(Calendar,R5,$F$1,"mf",,Trigger)</f>
        <v>#VALUE!</v>
      </c>
      <c r="T5" s="122" t="e">
        <f>_xll.qlDayCounterYearFraction(DayCounter,R5,S5,,,Trigger)</f>
        <v>#VALUE!</v>
      </c>
      <c r="U5" s="134" t="e">
        <f ca="1">_xll.qlInterpolationInterpolate(B3Minterpolation,R5,TRUE)</f>
        <v>#VALUE!</v>
      </c>
      <c r="Z5" s="108"/>
      <c r="AA5" s="108"/>
    </row>
    <row r="6" spans="1:27" ht="11.25" customHeight="1" x14ac:dyDescent="0.2">
      <c r="A6" s="82">
        <v>3</v>
      </c>
      <c r="B6" s="82" t="s">
        <v>35</v>
      </c>
      <c r="C6" s="82">
        <f t="shared" si="4"/>
        <v>6</v>
      </c>
      <c r="D6" s="281" t="str">
        <f>Currency&amp;A6&amp;B6&amp;C6&amp;"F"&amp;QuoteSuffix</f>
        <v>EUR3x6F_Quote</v>
      </c>
      <c r="E6" s="140" t="e">
        <f>_xll.qlCalendarAdvance("target",$E$3,A6&amp;"M","mf",,Trigger)</f>
        <v>#NUM!</v>
      </c>
      <c r="F6" s="140" t="e">
        <f>_xll.qlCalendarAdvance(Calendar,E6,$F$1,"mf",,Trigger)</f>
        <v>#VALUE!</v>
      </c>
      <c r="G6" s="127" t="e">
        <f>_xll.qlDayCounterYearFraction(DayCounter,E6,F6,,,Trigger)</f>
        <v>#VALUE!</v>
      </c>
      <c r="H6" s="143" t="e">
        <f>_xll.qlQuoteValue(D6,AllTriggers)</f>
        <v>#VALUE!</v>
      </c>
      <c r="I6" s="141" t="e">
        <f ca="1">_xll.qlYieldTSDiscount(Discounting,E6,,AllTriggers)</f>
        <v>#NAME?</v>
      </c>
      <c r="J6" s="141" t="e">
        <f ca="1">_xll.qlYieldTSDiscount(Discounting,F6,,AllTriggers)</f>
        <v>#NAME?</v>
      </c>
      <c r="K6" s="143" t="e">
        <f t="shared" ca="1" si="0"/>
        <v>#NAME?</v>
      </c>
      <c r="L6" s="143" t="e">
        <f t="shared" ca="1" si="1"/>
        <v>#VALUE!</v>
      </c>
      <c r="M6" s="71" t="b">
        <v>0</v>
      </c>
      <c r="N6" s="143" t="e">
        <f ca="1">_xll.qlInterpolationInterpolate(B3Minterpolation,E6,TRUE,Trigger)</f>
        <v>#VALUE!</v>
      </c>
      <c r="O6" s="275" t="e">
        <f t="shared" ca="1" si="2"/>
        <v>#VALUE!</v>
      </c>
      <c r="P6" s="270" t="e">
        <f t="shared" ca="1" si="3"/>
        <v>#VALUE!</v>
      </c>
      <c r="R6" s="136" t="e">
        <f>_xll.qlCalendarAdvance(Calendar,R5,"1D","f")</f>
        <v>#VALUE!</v>
      </c>
      <c r="S6" s="136" t="e">
        <f>_xll.qlCalendarAdvance(Calendar,R6,$F$1,"mf",,Trigger)</f>
        <v>#VALUE!</v>
      </c>
      <c r="T6" s="122" t="e">
        <f>_xll.qlDayCounterYearFraction(DayCounter,R6,S6,,,Trigger)</f>
        <v>#VALUE!</v>
      </c>
      <c r="U6" s="134" t="e">
        <f ca="1">_xll.qlInterpolationInterpolate(B3Minterpolation,R6,TRUE)</f>
        <v>#VALUE!</v>
      </c>
      <c r="Z6" s="108"/>
      <c r="AA6" s="108"/>
    </row>
    <row r="7" spans="1:27" ht="11.25" customHeight="1" x14ac:dyDescent="0.2">
      <c r="C7" s="82" t="e">
        <f>_xll.qlIMMnextCode(SettlementDate,FALSE)</f>
        <v>#NUM!</v>
      </c>
      <c r="D7" s="280" t="e">
        <f t="shared" ref="D7:D15" si="5">Currency&amp;"FUT"&amp;"3M"&amp;C7&amp;QuoteSuffix</f>
        <v>#NUM!</v>
      </c>
      <c r="E7" s="136" t="e">
        <f>_xll.qlIMMdate(C7,$E$3,Trigger)</f>
        <v>#NUM!</v>
      </c>
      <c r="F7" s="136" t="e">
        <f>_xll.qlCalendarAdvance(Calendar,E7,$F$1,"mf",,Trigger)</f>
        <v>#VALUE!</v>
      </c>
      <c r="G7" s="122" t="e">
        <f>_xll.qlDayCounterYearFraction(DayCounter,E7,F7,,,Trigger)</f>
        <v>#VALUE!</v>
      </c>
      <c r="H7" s="134" t="e">
        <f>1-_xll.qlQuoteValue(D7,AllTriggers)/100-_xll.qlQuoteValue(Currency&amp;"FUT"&amp;"3M"&amp;C7&amp;"ConvAdj_Quote")</f>
        <v>#VALUE!</v>
      </c>
      <c r="I7" s="137" t="e">
        <f ca="1">_xll.qlYieldTSDiscount(Discounting,E7,,AllTriggers)</f>
        <v>#NAME?</v>
      </c>
      <c r="J7" s="137" t="e">
        <f ca="1">_xll.qlYieldTSDiscount(Discounting,F7,,AllTriggers)</f>
        <v>#NAME?</v>
      </c>
      <c r="K7" s="134" t="e">
        <f t="shared" ca="1" si="0"/>
        <v>#NAME?</v>
      </c>
      <c r="L7" s="134" t="e">
        <f t="shared" ca="1" si="1"/>
        <v>#VALUE!</v>
      </c>
      <c r="M7" s="66" t="b">
        <v>1</v>
      </c>
      <c r="N7" s="134" t="e">
        <f ca="1">_xll.qlInterpolationInterpolate(B3Minterpolation,E7,TRUE,Trigger)</f>
        <v>#VALUE!</v>
      </c>
      <c r="O7" s="274" t="e">
        <f t="shared" ca="1" si="2"/>
        <v>#VALUE!</v>
      </c>
      <c r="P7" s="268" t="e">
        <f t="shared" ca="1" si="3"/>
        <v>#VALUE!</v>
      </c>
      <c r="R7" s="136" t="e">
        <f>_xll.qlCalendarAdvance(Calendar,R6,"1D","f")</f>
        <v>#VALUE!</v>
      </c>
      <c r="S7" s="136" t="e">
        <f>_xll.qlCalendarAdvance(Calendar,R7,$F$1,"mf",,Trigger)</f>
        <v>#VALUE!</v>
      </c>
      <c r="T7" s="122" t="e">
        <f>_xll.qlDayCounterYearFraction(DayCounter,R7,S7,,,Trigger)</f>
        <v>#VALUE!</v>
      </c>
      <c r="U7" s="134" t="e">
        <f ca="1">_xll.qlInterpolationInterpolate(B3Minterpolation,R7,TRUE)</f>
        <v>#VALUE!</v>
      </c>
      <c r="Z7" s="108"/>
      <c r="AA7" s="108"/>
    </row>
    <row r="8" spans="1:27" ht="11.25" customHeight="1" x14ac:dyDescent="0.2">
      <c r="C8" s="82" t="e">
        <f>_xll.qlIMMnextCode($E$7,TRUE)</f>
        <v>#NUM!</v>
      </c>
      <c r="D8" s="280" t="e">
        <f t="shared" si="5"/>
        <v>#NUM!</v>
      </c>
      <c r="E8" s="136" t="e">
        <f>_xll.qlIMMdate(C8,$E$3,Trigger)</f>
        <v>#NUM!</v>
      </c>
      <c r="F8" s="136" t="e">
        <f>_xll.qlCalendarAdvance(Calendar,E8,$F$1,"mf",,Trigger)</f>
        <v>#VALUE!</v>
      </c>
      <c r="G8" s="122" t="e">
        <f>_xll.qlDayCounterYearFraction(DayCounter,E8,F8,,,Trigger)</f>
        <v>#VALUE!</v>
      </c>
      <c r="H8" s="134" t="e">
        <f>1-_xll.qlQuoteValue(D8,AllTriggers)/100-_xll.qlQuoteValue(Currency&amp;"FUT"&amp;"3M"&amp;C8&amp;"ConvAdj_Quote")</f>
        <v>#VALUE!</v>
      </c>
      <c r="I8" s="137" t="e">
        <f ca="1">_xll.qlYieldTSDiscount(Discounting,E8,,AllTriggers)</f>
        <v>#NAME?</v>
      </c>
      <c r="J8" s="137" t="e">
        <f ca="1">_xll.qlYieldTSDiscount(Discounting,F8,,AllTriggers)</f>
        <v>#NAME?</v>
      </c>
      <c r="K8" s="134" t="e">
        <f t="shared" ca="1" si="0"/>
        <v>#NAME?</v>
      </c>
      <c r="L8" s="134" t="e">
        <f t="shared" ca="1" si="1"/>
        <v>#VALUE!</v>
      </c>
      <c r="M8" s="66" t="b">
        <v>1</v>
      </c>
      <c r="N8" s="134" t="e">
        <f ca="1">_xll.qlInterpolationInterpolate(B3Minterpolation,E8,TRUE,Trigger)</f>
        <v>#VALUE!</v>
      </c>
      <c r="O8" s="274" t="e">
        <f t="shared" ca="1" si="2"/>
        <v>#VALUE!</v>
      </c>
      <c r="P8" s="268" t="e">
        <f t="shared" ca="1" si="3"/>
        <v>#VALUE!</v>
      </c>
      <c r="R8" s="136" t="e">
        <f>_xll.qlCalendarAdvance(Calendar,R7,"1D","f")</f>
        <v>#VALUE!</v>
      </c>
      <c r="S8" s="136" t="e">
        <f>_xll.qlCalendarAdvance(Calendar,R8,$F$1,"mf",,Trigger)</f>
        <v>#VALUE!</v>
      </c>
      <c r="T8" s="122" t="e">
        <f>_xll.qlDayCounterYearFraction(DayCounter,R8,S8,,,Trigger)</f>
        <v>#VALUE!</v>
      </c>
      <c r="U8" s="134" t="e">
        <f ca="1">_xll.qlInterpolationInterpolate(B3Minterpolation,R8,TRUE)</f>
        <v>#VALUE!</v>
      </c>
      <c r="Z8" s="108"/>
      <c r="AA8" s="108"/>
    </row>
    <row r="9" spans="1:27" ht="11.25" customHeight="1" x14ac:dyDescent="0.2">
      <c r="C9" s="82" t="e">
        <f>_xll.qlIMMnextCode($E8,TRUE)</f>
        <v>#NUM!</v>
      </c>
      <c r="D9" s="280" t="e">
        <f t="shared" si="5"/>
        <v>#NUM!</v>
      </c>
      <c r="E9" s="136" t="e">
        <f>_xll.qlIMMdate(C9,$E$3,Trigger)</f>
        <v>#NUM!</v>
      </c>
      <c r="F9" s="136" t="e">
        <f>_xll.qlCalendarAdvance(Calendar,E9,$F$1,"mf",,Trigger)</f>
        <v>#VALUE!</v>
      </c>
      <c r="G9" s="122" t="e">
        <f>_xll.qlDayCounterYearFraction(DayCounter,E9,F9,,,Trigger)</f>
        <v>#VALUE!</v>
      </c>
      <c r="H9" s="134" t="e">
        <f>1-_xll.qlQuoteValue(D9,AllTriggers)/100-_xll.qlQuoteValue(Currency&amp;"FUT"&amp;"3M"&amp;C9&amp;"ConvAdj_Quote")</f>
        <v>#VALUE!</v>
      </c>
      <c r="I9" s="137" t="e">
        <f ca="1">_xll.qlYieldTSDiscount(Discounting,E9,,AllTriggers)</f>
        <v>#NAME?</v>
      </c>
      <c r="J9" s="137" t="e">
        <f ca="1">_xll.qlYieldTSDiscount(Discounting,F9,,AllTriggers)</f>
        <v>#NAME?</v>
      </c>
      <c r="K9" s="134" t="e">
        <f t="shared" ref="K9:K15" ca="1" si="6">(I9/J9-1)/G9</f>
        <v>#NAME?</v>
      </c>
      <c r="L9" s="134" t="e">
        <f t="shared" ca="1" si="1"/>
        <v>#VALUE!</v>
      </c>
      <c r="M9" s="66" t="b">
        <v>1</v>
      </c>
      <c r="N9" s="134" t="e">
        <f ca="1">_xll.qlInterpolationInterpolate(B3Minterpolation,E9,TRUE,Trigger)</f>
        <v>#VALUE!</v>
      </c>
      <c r="O9" s="274" t="e">
        <f t="shared" ca="1" si="2"/>
        <v>#VALUE!</v>
      </c>
      <c r="P9" s="268" t="e">
        <f t="shared" ca="1" si="3"/>
        <v>#VALUE!</v>
      </c>
      <c r="R9" s="136" t="e">
        <f>_xll.qlCalendarAdvance(Calendar,R8,"1D","f")</f>
        <v>#VALUE!</v>
      </c>
      <c r="S9" s="136" t="e">
        <f>_xll.qlCalendarAdvance(Calendar,R9,$F$1,"mf",,Trigger)</f>
        <v>#VALUE!</v>
      </c>
      <c r="T9" s="122" t="e">
        <f>_xll.qlDayCounterYearFraction(DayCounter,R9,S9,,,Trigger)</f>
        <v>#VALUE!</v>
      </c>
      <c r="U9" s="134" t="e">
        <f ca="1">_xll.qlInterpolationInterpolate(B3Minterpolation,R9,TRUE)</f>
        <v>#VALUE!</v>
      </c>
      <c r="Z9" s="108"/>
      <c r="AA9" s="108"/>
    </row>
    <row r="10" spans="1:27" ht="11.25" customHeight="1" x14ac:dyDescent="0.2">
      <c r="C10" s="82" t="e">
        <f>_xll.qlIMMnextCode($E9,TRUE)</f>
        <v>#NUM!</v>
      </c>
      <c r="D10" s="280" t="e">
        <f t="shared" si="5"/>
        <v>#NUM!</v>
      </c>
      <c r="E10" s="136" t="e">
        <f>_xll.qlIMMdate(C10,$E$3,Trigger)</f>
        <v>#NUM!</v>
      </c>
      <c r="F10" s="136" t="e">
        <f>_xll.qlCalendarAdvance(Calendar,E10,$F$1,"mf",,Trigger)</f>
        <v>#VALUE!</v>
      </c>
      <c r="G10" s="122" t="e">
        <f>_xll.qlDayCounterYearFraction(DayCounter,E10,F10,,,Trigger)</f>
        <v>#VALUE!</v>
      </c>
      <c r="H10" s="134" t="e">
        <f>1-_xll.qlQuoteValue(D10,AllTriggers)/100-_xll.qlQuoteValue(Currency&amp;"FUT"&amp;"3M"&amp;C10&amp;"ConvAdj_Quote")</f>
        <v>#VALUE!</v>
      </c>
      <c r="I10" s="137" t="e">
        <f ca="1">_xll.qlYieldTSDiscount(Discounting,E10,,AllTriggers)</f>
        <v>#NAME?</v>
      </c>
      <c r="J10" s="137" t="e">
        <f ca="1">_xll.qlYieldTSDiscount(Discounting,F10,,AllTriggers)</f>
        <v>#NAME?</v>
      </c>
      <c r="K10" s="134" t="e">
        <f ca="1">(I10/J10-1)/G10</f>
        <v>#NAME?</v>
      </c>
      <c r="L10" s="134" t="e">
        <f t="shared" ca="1" si="1"/>
        <v>#VALUE!</v>
      </c>
      <c r="M10" s="66" t="b">
        <v>1</v>
      </c>
      <c r="N10" s="134" t="e">
        <f ca="1">_xll.qlInterpolationInterpolate(B3Minterpolation,E10,TRUE,Trigger)</f>
        <v>#VALUE!</v>
      </c>
      <c r="O10" s="274" t="e">
        <f t="shared" ca="1" si="2"/>
        <v>#VALUE!</v>
      </c>
      <c r="P10" s="268" t="e">
        <f t="shared" ca="1" si="3"/>
        <v>#VALUE!</v>
      </c>
      <c r="R10" s="136" t="e">
        <f>_xll.qlCalendarAdvance(Calendar,R9,"1D","f")</f>
        <v>#VALUE!</v>
      </c>
      <c r="S10" s="136" t="e">
        <f>_xll.qlCalendarAdvance(Calendar,R10,$F$1,"mf",,Trigger)</f>
        <v>#VALUE!</v>
      </c>
      <c r="T10" s="122" t="e">
        <f>_xll.qlDayCounterYearFraction(DayCounter,R10,S10,,,Trigger)</f>
        <v>#VALUE!</v>
      </c>
      <c r="U10" s="134" t="e">
        <f ca="1">_xll.qlInterpolationInterpolate(B3Minterpolation,R10,TRUE)</f>
        <v>#VALUE!</v>
      </c>
      <c r="Z10" s="108"/>
      <c r="AA10" s="108"/>
    </row>
    <row r="11" spans="1:27" ht="11.25" customHeight="1" x14ac:dyDescent="0.2">
      <c r="C11" s="82" t="e">
        <f>_xll.qlIMMnextCode($E10,TRUE)</f>
        <v>#NUM!</v>
      </c>
      <c r="D11" s="280" t="e">
        <f t="shared" si="5"/>
        <v>#NUM!</v>
      </c>
      <c r="E11" s="136" t="e">
        <f>_xll.qlIMMdate(C11,$E$3,Trigger)</f>
        <v>#NUM!</v>
      </c>
      <c r="F11" s="136" t="e">
        <f>_xll.qlCalendarAdvance(Calendar,E11,$F$1,"mf",,Trigger)</f>
        <v>#VALUE!</v>
      </c>
      <c r="G11" s="122" t="e">
        <f>_xll.qlDayCounterYearFraction(DayCounter,E11,F11,,,Trigger)</f>
        <v>#VALUE!</v>
      </c>
      <c r="H11" s="134" t="e">
        <f>1-_xll.qlQuoteValue(D11,AllTriggers)/100-_xll.qlQuoteValue(Currency&amp;"FUT"&amp;"3M"&amp;C11&amp;"ConvAdj_Quote")</f>
        <v>#VALUE!</v>
      </c>
      <c r="I11" s="137" t="e">
        <f ca="1">_xll.qlYieldTSDiscount(Discounting,E11,,AllTriggers)</f>
        <v>#NAME?</v>
      </c>
      <c r="J11" s="137" t="e">
        <f ca="1">_xll.qlYieldTSDiscount(Discounting,F11,,AllTriggers)</f>
        <v>#NAME?</v>
      </c>
      <c r="K11" s="134" t="e">
        <f ca="1">(I11/J11-1)/G11</f>
        <v>#NAME?</v>
      </c>
      <c r="L11" s="134" t="e">
        <f t="shared" ca="1" si="1"/>
        <v>#VALUE!</v>
      </c>
      <c r="M11" s="66" t="b">
        <v>1</v>
      </c>
      <c r="N11" s="134" t="e">
        <f ca="1">_xll.qlInterpolationInterpolate(B3Minterpolation,E11,TRUE,Trigger)</f>
        <v>#VALUE!</v>
      </c>
      <c r="O11" s="274" t="e">
        <f t="shared" ca="1" si="2"/>
        <v>#VALUE!</v>
      </c>
      <c r="P11" s="268" t="e">
        <f t="shared" ca="1" si="3"/>
        <v>#VALUE!</v>
      </c>
      <c r="R11" s="136" t="e">
        <f>_xll.qlCalendarAdvance(Calendar,R10,"1D","f")</f>
        <v>#VALUE!</v>
      </c>
      <c r="S11" s="136" t="e">
        <f>_xll.qlCalendarAdvance(Calendar,R11,$F$1,"mf",,Trigger)</f>
        <v>#VALUE!</v>
      </c>
      <c r="T11" s="122" t="e">
        <f>_xll.qlDayCounterYearFraction(DayCounter,R11,S11,,,Trigger)</f>
        <v>#VALUE!</v>
      </c>
      <c r="U11" s="134" t="e">
        <f ca="1">_xll.qlInterpolationInterpolate(B3Minterpolation,R11,TRUE)</f>
        <v>#VALUE!</v>
      </c>
      <c r="Z11" s="108"/>
      <c r="AA11" s="108"/>
    </row>
    <row r="12" spans="1:27" ht="11.25" customHeight="1" x14ac:dyDescent="0.2">
      <c r="C12" s="82" t="e">
        <f>_xll.qlIMMnextCode($E11,TRUE)</f>
        <v>#NUM!</v>
      </c>
      <c r="D12" s="280" t="e">
        <f t="shared" si="5"/>
        <v>#NUM!</v>
      </c>
      <c r="E12" s="136" t="e">
        <f>_xll.qlIMMdate(C12,$E$3,Trigger)</f>
        <v>#NUM!</v>
      </c>
      <c r="F12" s="136" t="e">
        <f>_xll.qlCalendarAdvance(Calendar,E12,$F$1,"mf",,Trigger)</f>
        <v>#VALUE!</v>
      </c>
      <c r="G12" s="122" t="e">
        <f>_xll.qlDayCounterYearFraction(DayCounter,E12,F12,,,Trigger)</f>
        <v>#VALUE!</v>
      </c>
      <c r="H12" s="134" t="e">
        <f>1-_xll.qlQuoteValue(D12,AllTriggers)/100-_xll.qlQuoteValue(Currency&amp;"FUT"&amp;"3M"&amp;C12&amp;"ConvAdj_Quote")</f>
        <v>#VALUE!</v>
      </c>
      <c r="I12" s="137" t="e">
        <f ca="1">_xll.qlYieldTSDiscount(Discounting,E12,,AllTriggers)</f>
        <v>#NAME?</v>
      </c>
      <c r="J12" s="137" t="e">
        <f ca="1">_xll.qlYieldTSDiscount(Discounting,F12,,AllTriggers)</f>
        <v>#NAME?</v>
      </c>
      <c r="K12" s="134" t="e">
        <f ca="1">(I12/J12-1)/G12</f>
        <v>#NAME?</v>
      </c>
      <c r="L12" s="134" t="e">
        <f t="shared" ca="1" si="1"/>
        <v>#VALUE!</v>
      </c>
      <c r="M12" s="66" t="b">
        <v>1</v>
      </c>
      <c r="N12" s="134" t="e">
        <f ca="1">_xll.qlInterpolationInterpolate(B3Minterpolation,E12,TRUE,Trigger)</f>
        <v>#VALUE!</v>
      </c>
      <c r="O12" s="274" t="e">
        <f t="shared" ca="1" si="2"/>
        <v>#VALUE!</v>
      </c>
      <c r="P12" s="268" t="e">
        <f t="shared" ca="1" si="3"/>
        <v>#VALUE!</v>
      </c>
      <c r="R12" s="136" t="e">
        <f>_xll.qlCalendarAdvance(Calendar,R11,"1D","f")</f>
        <v>#VALUE!</v>
      </c>
      <c r="S12" s="136" t="e">
        <f>_xll.qlCalendarAdvance(Calendar,R12,$F$1,"mf",,Trigger)</f>
        <v>#VALUE!</v>
      </c>
      <c r="T12" s="122" t="e">
        <f>_xll.qlDayCounterYearFraction(DayCounter,R12,S12,,,Trigger)</f>
        <v>#VALUE!</v>
      </c>
      <c r="U12" s="134" t="e">
        <f ca="1">_xll.qlInterpolationInterpolate(B3Minterpolation,R12,TRUE)</f>
        <v>#VALUE!</v>
      </c>
      <c r="Z12" s="108"/>
      <c r="AA12" s="108"/>
    </row>
    <row r="13" spans="1:27" ht="11.25" customHeight="1" x14ac:dyDescent="0.2">
      <c r="C13" s="82" t="e">
        <f>_xll.qlIMMnextCode($E12,TRUE)</f>
        <v>#NUM!</v>
      </c>
      <c r="D13" s="280" t="e">
        <f t="shared" si="5"/>
        <v>#NUM!</v>
      </c>
      <c r="E13" s="136" t="e">
        <f>_xll.qlIMMdate(C13,$E$3,Trigger)</f>
        <v>#NUM!</v>
      </c>
      <c r="F13" s="136" t="e">
        <f>_xll.qlCalendarAdvance(Calendar,E13,$F$1,"mf",,Trigger)</f>
        <v>#VALUE!</v>
      </c>
      <c r="G13" s="122" t="e">
        <f>_xll.qlDayCounterYearFraction(DayCounter,E13,F13,,,Trigger)</f>
        <v>#VALUE!</v>
      </c>
      <c r="H13" s="134" t="e">
        <f>1-_xll.qlQuoteValue(D13,AllTriggers)/100-_xll.qlQuoteValue(Currency&amp;"FUT"&amp;"3M"&amp;C13&amp;"ConvAdj_Quote")</f>
        <v>#VALUE!</v>
      </c>
      <c r="I13" s="137" t="e">
        <f ca="1">_xll.qlYieldTSDiscount(Discounting,E13,,AllTriggers)</f>
        <v>#NAME?</v>
      </c>
      <c r="J13" s="137" t="e">
        <f ca="1">_xll.qlYieldTSDiscount(Discounting,F13,,AllTriggers)</f>
        <v>#NAME?</v>
      </c>
      <c r="K13" s="134" t="e">
        <f ca="1">(I13/J13-1)/G13</f>
        <v>#NAME?</v>
      </c>
      <c r="L13" s="134" t="e">
        <f t="shared" ca="1" si="1"/>
        <v>#VALUE!</v>
      </c>
      <c r="M13" s="66" t="b">
        <v>1</v>
      </c>
      <c r="N13" s="134" t="e">
        <f ca="1">_xll.qlInterpolationInterpolate(B3Minterpolation,E13,TRUE,Trigger)</f>
        <v>#VALUE!</v>
      </c>
      <c r="O13" s="274" t="e">
        <f t="shared" ca="1" si="2"/>
        <v>#VALUE!</v>
      </c>
      <c r="P13" s="268" t="e">
        <f t="shared" ca="1" si="3"/>
        <v>#VALUE!</v>
      </c>
      <c r="R13" s="136" t="e">
        <f>_xll.qlCalendarAdvance(Calendar,R12,"1D","f")</f>
        <v>#VALUE!</v>
      </c>
      <c r="S13" s="136" t="e">
        <f>_xll.qlCalendarAdvance(Calendar,R13,$F$1,"mf",,Trigger)</f>
        <v>#VALUE!</v>
      </c>
      <c r="T13" s="122" t="e">
        <f>_xll.qlDayCounterYearFraction(DayCounter,R13,S13,,,Trigger)</f>
        <v>#VALUE!</v>
      </c>
      <c r="U13" s="134" t="e">
        <f ca="1">_xll.qlInterpolationInterpolate(B3Minterpolation,R13,TRUE)</f>
        <v>#VALUE!</v>
      </c>
      <c r="Z13" s="108"/>
      <c r="AA13" s="108"/>
    </row>
    <row r="14" spans="1:27" ht="11.25" customHeight="1" x14ac:dyDescent="0.2">
      <c r="C14" s="82" t="e">
        <f>_xll.qlIMMnextCode($E13,TRUE)</f>
        <v>#NUM!</v>
      </c>
      <c r="D14" s="280" t="e">
        <f t="shared" si="5"/>
        <v>#NUM!</v>
      </c>
      <c r="E14" s="136" t="e">
        <f>_xll.qlIMMdate(C14,$E$3,Trigger)</f>
        <v>#NUM!</v>
      </c>
      <c r="F14" s="136" t="e">
        <f>_xll.qlCalendarAdvance(Calendar,E14,$F$1,"mf",,Trigger)</f>
        <v>#VALUE!</v>
      </c>
      <c r="G14" s="122" t="e">
        <f>_xll.qlDayCounterYearFraction(DayCounter,E14,F14,,,Trigger)</f>
        <v>#VALUE!</v>
      </c>
      <c r="H14" s="134" t="e">
        <f>1-_xll.qlQuoteValue(D14,AllTriggers)/100-_xll.qlQuoteValue(Currency&amp;"FUT"&amp;"3M"&amp;C14&amp;"ConvAdj_Quote")</f>
        <v>#VALUE!</v>
      </c>
      <c r="I14" s="137" t="e">
        <f ca="1">_xll.qlYieldTSDiscount(Discounting,E14,,AllTriggers)</f>
        <v>#NAME?</v>
      </c>
      <c r="J14" s="137" t="e">
        <f ca="1">_xll.qlYieldTSDiscount(Discounting,F14,,AllTriggers)</f>
        <v>#NAME?</v>
      </c>
      <c r="K14" s="134" t="e">
        <f ca="1">(I14/J14-1)/G14</f>
        <v>#NAME?</v>
      </c>
      <c r="L14" s="134" t="e">
        <f t="shared" ca="1" si="1"/>
        <v>#VALUE!</v>
      </c>
      <c r="M14" s="66" t="b">
        <v>1</v>
      </c>
      <c r="N14" s="134" t="e">
        <f ca="1">_xll.qlInterpolationInterpolate(B3Minterpolation,E14,TRUE,Trigger)</f>
        <v>#VALUE!</v>
      </c>
      <c r="O14" s="274" t="e">
        <f t="shared" ca="1" si="2"/>
        <v>#VALUE!</v>
      </c>
      <c r="P14" s="268" t="e">
        <f t="shared" ca="1" si="3"/>
        <v>#VALUE!</v>
      </c>
      <c r="R14" s="136" t="e">
        <f>_xll.qlCalendarAdvance(Calendar,R13,"1D","f")</f>
        <v>#VALUE!</v>
      </c>
      <c r="S14" s="136" t="e">
        <f>_xll.qlCalendarAdvance(Calendar,R14,$F$1,"mf",,Trigger)</f>
        <v>#VALUE!</v>
      </c>
      <c r="T14" s="122" t="e">
        <f>_xll.qlDayCounterYearFraction(DayCounter,R14,S14,,,Trigger)</f>
        <v>#VALUE!</v>
      </c>
      <c r="U14" s="134" t="e">
        <f ca="1">_xll.qlInterpolationInterpolate(B3Minterpolation,R14,TRUE)</f>
        <v>#VALUE!</v>
      </c>
      <c r="Z14" s="108"/>
      <c r="AA14" s="108"/>
    </row>
    <row r="15" spans="1:27" ht="11.25" customHeight="1" x14ac:dyDescent="0.2">
      <c r="C15" s="82" t="e">
        <f>_xll.qlIMMnextCode($E14,TRUE)</f>
        <v>#NUM!</v>
      </c>
      <c r="D15" s="281" t="e">
        <f t="shared" si="5"/>
        <v>#NUM!</v>
      </c>
      <c r="E15" s="140" t="e">
        <f>_xll.qlIMMdate(C15,$E$3,Trigger)</f>
        <v>#NUM!</v>
      </c>
      <c r="F15" s="140" t="e">
        <f>_xll.qlCalendarAdvance(Calendar,E15,$F$1,"mf",,Trigger)</f>
        <v>#VALUE!</v>
      </c>
      <c r="G15" s="127" t="e">
        <f>_xll.qlDayCounterYearFraction(DayCounter,E15,F15,,,Trigger)</f>
        <v>#VALUE!</v>
      </c>
      <c r="H15" s="143" t="e">
        <f>1-_xll.qlQuoteValue(D15,AllTriggers)/100-_xll.qlQuoteValue(Currency&amp;"FUT"&amp;"3M"&amp;C15&amp;"ConvAdj_Quote")</f>
        <v>#VALUE!</v>
      </c>
      <c r="I15" s="141" t="e">
        <f ca="1">_xll.qlYieldTSDiscount(Discounting,E15,,AllTriggers)</f>
        <v>#NAME?</v>
      </c>
      <c r="J15" s="141" t="e">
        <f ca="1">_xll.qlYieldTSDiscount(Discounting,F15,,AllTriggers)</f>
        <v>#NAME?</v>
      </c>
      <c r="K15" s="143" t="e">
        <f t="shared" ca="1" si="6"/>
        <v>#NAME?</v>
      </c>
      <c r="L15" s="143" t="e">
        <f t="shared" ca="1" si="1"/>
        <v>#VALUE!</v>
      </c>
      <c r="M15" s="71" t="b">
        <v>1</v>
      </c>
      <c r="N15" s="143" t="e">
        <f ca="1">_xll.qlInterpolationInterpolate(B3Minterpolation,E15,TRUE,Trigger)</f>
        <v>#VALUE!</v>
      </c>
      <c r="O15" s="275" t="e">
        <f t="shared" ca="1" si="2"/>
        <v>#VALUE!</v>
      </c>
      <c r="P15" s="270" t="e">
        <f t="shared" ca="1" si="3"/>
        <v>#VALUE!</v>
      </c>
      <c r="R15" s="136" t="e">
        <f>_xll.qlCalendarAdvance(Calendar,R14,"1D","f")</f>
        <v>#VALUE!</v>
      </c>
      <c r="S15" s="136" t="e">
        <f>_xll.qlCalendarAdvance(Calendar,R15,$F$1,"mf",,Trigger)</f>
        <v>#VALUE!</v>
      </c>
      <c r="T15" s="122" t="e">
        <f>_xll.qlDayCounterYearFraction(DayCounter,R15,S15,,,Trigger)</f>
        <v>#VALUE!</v>
      </c>
      <c r="U15" s="134" t="e">
        <f ca="1">_xll.qlInterpolationInterpolate(B3Minterpolation,R15,TRUE)</f>
        <v>#VALUE!</v>
      </c>
      <c r="Z15" s="108"/>
      <c r="AA15" s="108"/>
    </row>
    <row r="16" spans="1:27" ht="11.25" customHeight="1" x14ac:dyDescent="0.2">
      <c r="E16" s="261"/>
      <c r="F16" s="261"/>
      <c r="G16" s="108"/>
      <c r="K16" s="108"/>
      <c r="L16" s="108"/>
      <c r="R16" s="136" t="e">
        <f>_xll.qlCalendarAdvance(Calendar,R15,"1D","f")</f>
        <v>#VALUE!</v>
      </c>
      <c r="S16" s="136" t="e">
        <f>_xll.qlCalendarAdvance(Calendar,R16,$F$1,"mf",,Trigger)</f>
        <v>#VALUE!</v>
      </c>
      <c r="T16" s="122" t="e">
        <f>_xll.qlDayCounterYearFraction(DayCounter,R16,S16,,,Trigger)</f>
        <v>#VALUE!</v>
      </c>
      <c r="U16" s="134" t="e">
        <f ca="1">_xll.qlInterpolationInterpolate(B3Minterpolation,R16,TRUE)</f>
        <v>#VALUE!</v>
      </c>
      <c r="Z16" s="108"/>
      <c r="AA16" s="108"/>
    </row>
    <row r="17" spans="5:27" ht="11.25" customHeight="1" x14ac:dyDescent="0.2">
      <c r="E17" s="261"/>
      <c r="F17" s="261"/>
      <c r="G17" s="108"/>
      <c r="K17" s="108"/>
      <c r="L17" s="108"/>
      <c r="R17" s="136" t="e">
        <f>_xll.qlCalendarAdvance(Calendar,R16,"1D","f")</f>
        <v>#VALUE!</v>
      </c>
      <c r="S17" s="136" t="e">
        <f>_xll.qlCalendarAdvance(Calendar,R17,$F$1,"mf",,Trigger)</f>
        <v>#VALUE!</v>
      </c>
      <c r="T17" s="122" t="e">
        <f>_xll.qlDayCounterYearFraction(DayCounter,R17,S17,,,Trigger)</f>
        <v>#VALUE!</v>
      </c>
      <c r="U17" s="134" t="e">
        <f ca="1">_xll.qlInterpolationInterpolate(B3Minterpolation,R17,TRUE)</f>
        <v>#VALUE!</v>
      </c>
      <c r="Z17" s="108"/>
      <c r="AA17" s="108"/>
    </row>
    <row r="18" spans="5:27" ht="11.25" customHeight="1" x14ac:dyDescent="0.2">
      <c r="E18" s="261"/>
      <c r="F18" s="261"/>
      <c r="G18" s="108"/>
      <c r="K18" s="108"/>
      <c r="L18" s="108"/>
      <c r="R18" s="136" t="e">
        <f>_xll.qlCalendarAdvance(Calendar,R17,"1D","f")</f>
        <v>#VALUE!</v>
      </c>
      <c r="S18" s="136" t="e">
        <f>_xll.qlCalendarAdvance(Calendar,R18,$F$1,"mf",,Trigger)</f>
        <v>#VALUE!</v>
      </c>
      <c r="T18" s="122" t="e">
        <f>_xll.qlDayCounterYearFraction(DayCounter,R18,S18,,,Trigger)</f>
        <v>#VALUE!</v>
      </c>
      <c r="U18" s="134" t="e">
        <f ca="1">_xll.qlInterpolationInterpolate(B3Minterpolation,R18,TRUE)</f>
        <v>#VALUE!</v>
      </c>
      <c r="Z18" s="108"/>
      <c r="AA18" s="108"/>
    </row>
    <row r="19" spans="5:27" ht="11.25" customHeight="1" x14ac:dyDescent="0.2">
      <c r="E19" s="261"/>
      <c r="F19" s="261"/>
      <c r="G19" s="108"/>
      <c r="K19" s="108"/>
      <c r="L19" s="108"/>
      <c r="R19" s="136" t="e">
        <f>_xll.qlCalendarAdvance(Calendar,R18,"1D","f")</f>
        <v>#VALUE!</v>
      </c>
      <c r="S19" s="136" t="e">
        <f>_xll.qlCalendarAdvance(Calendar,R19,$F$1,"mf",,Trigger)</f>
        <v>#VALUE!</v>
      </c>
      <c r="T19" s="122" t="e">
        <f>_xll.qlDayCounterYearFraction(DayCounter,R19,S19,,,Trigger)</f>
        <v>#VALUE!</v>
      </c>
      <c r="U19" s="134" t="e">
        <f ca="1">_xll.qlInterpolationInterpolate(B3Minterpolation,R19,TRUE)</f>
        <v>#VALUE!</v>
      </c>
      <c r="Z19" s="108"/>
      <c r="AA19" s="108"/>
    </row>
    <row r="20" spans="5:27" ht="11.25" customHeight="1" x14ac:dyDescent="0.2">
      <c r="E20" s="261"/>
      <c r="F20" s="261"/>
      <c r="G20" s="108"/>
      <c r="K20" s="108"/>
      <c r="L20" s="108"/>
      <c r="R20" s="136" t="e">
        <f>_xll.qlCalendarAdvance(Calendar,R19,"1D","f")</f>
        <v>#VALUE!</v>
      </c>
      <c r="S20" s="136" t="e">
        <f>_xll.qlCalendarAdvance(Calendar,R20,$F$1,"mf",,Trigger)</f>
        <v>#VALUE!</v>
      </c>
      <c r="T20" s="122" t="e">
        <f>_xll.qlDayCounterYearFraction(DayCounter,R20,S20,,,Trigger)</f>
        <v>#VALUE!</v>
      </c>
      <c r="U20" s="134" t="e">
        <f ca="1">_xll.qlInterpolationInterpolate(B3Minterpolation,R20,TRUE)</f>
        <v>#VALUE!</v>
      </c>
      <c r="Z20" s="108"/>
      <c r="AA20" s="108"/>
    </row>
    <row r="21" spans="5:27" ht="11.25" customHeight="1" x14ac:dyDescent="0.2">
      <c r="E21" s="261"/>
      <c r="F21" s="261"/>
      <c r="G21" s="108"/>
      <c r="K21" s="108"/>
      <c r="L21" s="108"/>
      <c r="R21" s="136" t="e">
        <f>_xll.qlCalendarAdvance(Calendar,R20,"1D","f")</f>
        <v>#VALUE!</v>
      </c>
      <c r="S21" s="136" t="e">
        <f>_xll.qlCalendarAdvance(Calendar,R21,$F$1,"mf",,Trigger)</f>
        <v>#VALUE!</v>
      </c>
      <c r="T21" s="122" t="e">
        <f>_xll.qlDayCounterYearFraction(DayCounter,R21,S21,,,Trigger)</f>
        <v>#VALUE!</v>
      </c>
      <c r="U21" s="134" t="e">
        <f ca="1">_xll.qlInterpolationInterpolate(B3Minterpolation,R21,TRUE)</f>
        <v>#VALUE!</v>
      </c>
      <c r="Z21" s="108"/>
      <c r="AA21" s="108"/>
    </row>
    <row r="22" spans="5:27" ht="11.25" customHeight="1" x14ac:dyDescent="0.2">
      <c r="E22" s="261"/>
      <c r="F22" s="261"/>
      <c r="G22" s="108"/>
      <c r="K22" s="108"/>
      <c r="L22" s="108"/>
      <c r="R22" s="136" t="e">
        <f>_xll.qlCalendarAdvance(Calendar,R21,"1D","f")</f>
        <v>#VALUE!</v>
      </c>
      <c r="S22" s="136" t="e">
        <f>_xll.qlCalendarAdvance(Calendar,R22,$F$1,"mf",,Trigger)</f>
        <v>#VALUE!</v>
      </c>
      <c r="T22" s="122" t="e">
        <f>_xll.qlDayCounterYearFraction(DayCounter,R22,S22,,,Trigger)</f>
        <v>#VALUE!</v>
      </c>
      <c r="U22" s="134" t="e">
        <f ca="1">_xll.qlInterpolationInterpolate(B3Minterpolation,R22,TRUE)</f>
        <v>#VALUE!</v>
      </c>
      <c r="Z22" s="108"/>
      <c r="AA22" s="108"/>
    </row>
    <row r="23" spans="5:27" ht="11.25" customHeight="1" x14ac:dyDescent="0.2">
      <c r="E23" s="261"/>
      <c r="F23" s="261"/>
      <c r="G23" s="108"/>
      <c r="K23" s="108"/>
      <c r="L23" s="108"/>
      <c r="R23" s="136" t="e">
        <f>_xll.qlCalendarAdvance(Calendar,R22,"1D","f")</f>
        <v>#VALUE!</v>
      </c>
      <c r="S23" s="136" t="e">
        <f>_xll.qlCalendarAdvance(Calendar,R23,$F$1,"mf",,Trigger)</f>
        <v>#VALUE!</v>
      </c>
      <c r="T23" s="122" t="e">
        <f>_xll.qlDayCounterYearFraction(DayCounter,R23,S23,,,Trigger)</f>
        <v>#VALUE!</v>
      </c>
      <c r="U23" s="134" t="e">
        <f ca="1">_xll.qlInterpolationInterpolate(B3Minterpolation,R23,TRUE)</f>
        <v>#VALUE!</v>
      </c>
      <c r="Z23" s="108"/>
      <c r="AA23" s="108"/>
    </row>
    <row r="24" spans="5:27" ht="11.25" customHeight="1" x14ac:dyDescent="0.2">
      <c r="E24" s="261"/>
      <c r="F24" s="261"/>
      <c r="G24" s="108"/>
      <c r="K24" s="108"/>
      <c r="L24" s="108"/>
      <c r="R24" s="136" t="e">
        <f>_xll.qlCalendarAdvance(Calendar,R23,"1D","f")</f>
        <v>#VALUE!</v>
      </c>
      <c r="S24" s="136" t="e">
        <f>_xll.qlCalendarAdvance(Calendar,R24,$F$1,"mf",,Trigger)</f>
        <v>#VALUE!</v>
      </c>
      <c r="T24" s="122" t="e">
        <f>_xll.qlDayCounterYearFraction(DayCounter,R24,S24,,,Trigger)</f>
        <v>#VALUE!</v>
      </c>
      <c r="U24" s="134" t="e">
        <f ca="1">_xll.qlInterpolationInterpolate(B3Minterpolation,R24,TRUE)</f>
        <v>#VALUE!</v>
      </c>
      <c r="Z24" s="108"/>
      <c r="AA24" s="108"/>
    </row>
    <row r="25" spans="5:27" ht="11.25" customHeight="1" x14ac:dyDescent="0.2">
      <c r="E25" s="261"/>
      <c r="F25" s="261"/>
      <c r="G25" s="108"/>
      <c r="K25" s="108"/>
      <c r="L25" s="108"/>
      <c r="R25" s="136" t="e">
        <f>_xll.qlCalendarAdvance(Calendar,R24,"1D","f")</f>
        <v>#VALUE!</v>
      </c>
      <c r="S25" s="136" t="e">
        <f>_xll.qlCalendarAdvance(Calendar,R25,$F$1,"mf",,Trigger)</f>
        <v>#VALUE!</v>
      </c>
      <c r="T25" s="122" t="e">
        <f>_xll.qlDayCounterYearFraction(DayCounter,R25,S25,,,Trigger)</f>
        <v>#VALUE!</v>
      </c>
      <c r="U25" s="134" t="e">
        <f ca="1">_xll.qlInterpolationInterpolate(B3Minterpolation,R25,TRUE)</f>
        <v>#VALUE!</v>
      </c>
      <c r="Z25" s="108"/>
      <c r="AA25" s="108"/>
    </row>
    <row r="26" spans="5:27" ht="11.25" customHeight="1" x14ac:dyDescent="0.2">
      <c r="E26" s="261"/>
      <c r="F26" s="261"/>
      <c r="G26" s="108"/>
      <c r="K26" s="108"/>
      <c r="L26" s="108"/>
      <c r="R26" s="136" t="e">
        <f>_xll.qlCalendarAdvance(Calendar,R25,"1D","f")</f>
        <v>#VALUE!</v>
      </c>
      <c r="S26" s="136" t="e">
        <f>_xll.qlCalendarAdvance(Calendar,R26,$F$1,"mf",,Trigger)</f>
        <v>#VALUE!</v>
      </c>
      <c r="T26" s="122" t="e">
        <f>_xll.qlDayCounterYearFraction(DayCounter,R26,S26,,,Trigger)</f>
        <v>#VALUE!</v>
      </c>
      <c r="U26" s="134" t="e">
        <f ca="1">_xll.qlInterpolationInterpolate(B3Minterpolation,R26,TRUE)</f>
        <v>#VALUE!</v>
      </c>
      <c r="W26" s="262"/>
      <c r="X26" s="262"/>
      <c r="Z26" s="108"/>
      <c r="AA26" s="108"/>
    </row>
    <row r="27" spans="5:27" ht="11.25" customHeight="1" x14ac:dyDescent="0.2">
      <c r="E27" s="261"/>
      <c r="F27" s="261"/>
      <c r="G27" s="108"/>
      <c r="K27" s="108"/>
      <c r="L27" s="108"/>
      <c r="R27" s="136" t="e">
        <f>_xll.qlCalendarAdvance(Calendar,R26,"1D","f")</f>
        <v>#VALUE!</v>
      </c>
      <c r="S27" s="136" t="e">
        <f>_xll.qlCalendarAdvance(Calendar,R27,$F$1,"mf",,Trigger)</f>
        <v>#VALUE!</v>
      </c>
      <c r="T27" s="122" t="e">
        <f>_xll.qlDayCounterYearFraction(DayCounter,R27,S27,,,Trigger)</f>
        <v>#VALUE!</v>
      </c>
      <c r="U27" s="134" t="e">
        <f ca="1">_xll.qlInterpolationInterpolate(B3Minterpolation,R27,TRUE)</f>
        <v>#VALUE!</v>
      </c>
      <c r="Z27" s="108"/>
      <c r="AA27" s="108"/>
    </row>
    <row r="28" spans="5:27" ht="11.25" customHeight="1" x14ac:dyDescent="0.2">
      <c r="E28" s="261"/>
      <c r="F28" s="261"/>
      <c r="G28" s="108"/>
      <c r="K28" s="108"/>
      <c r="L28" s="108"/>
      <c r="R28" s="136" t="e">
        <f>_xll.qlCalendarAdvance(Calendar,R27,"1D","f")</f>
        <v>#VALUE!</v>
      </c>
      <c r="S28" s="136" t="e">
        <f>_xll.qlCalendarAdvance(Calendar,R28,$F$1,"mf",,Trigger)</f>
        <v>#VALUE!</v>
      </c>
      <c r="T28" s="122" t="e">
        <f>_xll.qlDayCounterYearFraction(DayCounter,R28,S28,,,Trigger)</f>
        <v>#VALUE!</v>
      </c>
      <c r="U28" s="134" t="e">
        <f ca="1">_xll.qlInterpolationInterpolate(B3Minterpolation,R28,TRUE)</f>
        <v>#VALUE!</v>
      </c>
      <c r="Z28" s="108"/>
      <c r="AA28" s="108"/>
    </row>
    <row r="29" spans="5:27" ht="11.25" customHeight="1" x14ac:dyDescent="0.2">
      <c r="E29" s="261"/>
      <c r="F29" s="261"/>
      <c r="G29" s="108"/>
      <c r="K29" s="108"/>
      <c r="L29" s="108"/>
      <c r="R29" s="136" t="e">
        <f>_xll.qlCalendarAdvance(Calendar,R28,"1D","f")</f>
        <v>#VALUE!</v>
      </c>
      <c r="S29" s="136" t="e">
        <f>_xll.qlCalendarAdvance(Calendar,R29,$F$1,"mf",,Trigger)</f>
        <v>#VALUE!</v>
      </c>
      <c r="T29" s="122" t="e">
        <f>_xll.qlDayCounterYearFraction(DayCounter,R29,S29,,,Trigger)</f>
        <v>#VALUE!</v>
      </c>
      <c r="U29" s="134" t="e">
        <f ca="1">_xll.qlInterpolationInterpolate(B3Minterpolation,R29,TRUE)</f>
        <v>#VALUE!</v>
      </c>
      <c r="Z29" s="108"/>
      <c r="AA29" s="108"/>
    </row>
    <row r="30" spans="5:27" ht="11.25" customHeight="1" x14ac:dyDescent="0.2">
      <c r="E30" s="261"/>
      <c r="F30" s="261"/>
      <c r="G30" s="108"/>
      <c r="K30" s="108"/>
      <c r="L30" s="108"/>
      <c r="R30" s="136" t="e">
        <f>_xll.qlCalendarAdvance(Calendar,R29,"1D","f")</f>
        <v>#VALUE!</v>
      </c>
      <c r="S30" s="136" t="e">
        <f>_xll.qlCalendarAdvance(Calendar,R30,$F$1,"mf",,Trigger)</f>
        <v>#VALUE!</v>
      </c>
      <c r="T30" s="122" t="e">
        <f>_xll.qlDayCounterYearFraction(DayCounter,R30,S30,,,Trigger)</f>
        <v>#VALUE!</v>
      </c>
      <c r="U30" s="134" t="e">
        <f ca="1">_xll.qlInterpolationInterpolate(B3Minterpolation,R30,TRUE)</f>
        <v>#VALUE!</v>
      </c>
      <c r="Z30" s="108"/>
      <c r="AA30" s="108"/>
    </row>
    <row r="31" spans="5:27" ht="11.25" customHeight="1" x14ac:dyDescent="0.2">
      <c r="E31" s="261"/>
      <c r="F31" s="261"/>
      <c r="G31" s="108"/>
      <c r="K31" s="108"/>
      <c r="L31" s="108"/>
      <c r="R31" s="136" t="e">
        <f>_xll.qlCalendarAdvance(Calendar,R30,"1D","f")</f>
        <v>#VALUE!</v>
      </c>
      <c r="S31" s="136" t="e">
        <f>_xll.qlCalendarAdvance(Calendar,R31,$F$1,"mf",,Trigger)</f>
        <v>#VALUE!</v>
      </c>
      <c r="T31" s="122" t="e">
        <f>_xll.qlDayCounterYearFraction(DayCounter,R31,S31,,,Trigger)</f>
        <v>#VALUE!</v>
      </c>
      <c r="U31" s="134" t="e">
        <f ca="1">_xll.qlInterpolationInterpolate(B3Minterpolation,R31,TRUE)</f>
        <v>#VALUE!</v>
      </c>
      <c r="Z31" s="108"/>
      <c r="AA31" s="108"/>
    </row>
    <row r="32" spans="5:27" ht="11.25" customHeight="1" x14ac:dyDescent="0.2">
      <c r="E32" s="261"/>
      <c r="F32" s="261"/>
      <c r="G32" s="108"/>
      <c r="K32" s="108"/>
      <c r="L32" s="108"/>
      <c r="R32" s="136" t="e">
        <f>_xll.qlCalendarAdvance(Calendar,R31,"1D","f")</f>
        <v>#VALUE!</v>
      </c>
      <c r="S32" s="136" t="e">
        <f>_xll.qlCalendarAdvance(Calendar,R32,$F$1,"mf",,Trigger)</f>
        <v>#VALUE!</v>
      </c>
      <c r="T32" s="122" t="e">
        <f>_xll.qlDayCounterYearFraction(DayCounter,R32,S32,,,Trigger)</f>
        <v>#VALUE!</v>
      </c>
      <c r="U32" s="134" t="e">
        <f ca="1">_xll.qlInterpolationInterpolate(B3Minterpolation,R32,TRUE)</f>
        <v>#VALUE!</v>
      </c>
      <c r="Z32" s="108"/>
      <c r="AA32" s="108"/>
    </row>
    <row r="33" spans="5:27" ht="11.25" customHeight="1" x14ac:dyDescent="0.2">
      <c r="E33" s="261"/>
      <c r="F33" s="261"/>
      <c r="G33" s="108"/>
      <c r="K33" s="108"/>
      <c r="L33" s="108"/>
      <c r="R33" s="136" t="e">
        <f>_xll.qlCalendarAdvance(Calendar,R32,"1D","f")</f>
        <v>#VALUE!</v>
      </c>
      <c r="S33" s="136" t="e">
        <f>_xll.qlCalendarAdvance(Calendar,R33,$F$1,"mf",,Trigger)</f>
        <v>#VALUE!</v>
      </c>
      <c r="T33" s="122" t="e">
        <f>_xll.qlDayCounterYearFraction(DayCounter,R33,S33,,,Trigger)</f>
        <v>#VALUE!</v>
      </c>
      <c r="U33" s="134" t="e">
        <f ca="1">_xll.qlInterpolationInterpolate(B3Minterpolation,R33,TRUE)</f>
        <v>#VALUE!</v>
      </c>
      <c r="Z33" s="108"/>
      <c r="AA33" s="108"/>
    </row>
    <row r="34" spans="5:27" ht="11.25" customHeight="1" x14ac:dyDescent="0.2">
      <c r="E34" s="261"/>
      <c r="F34" s="261"/>
      <c r="G34" s="108"/>
      <c r="K34" s="108"/>
      <c r="L34" s="108"/>
      <c r="R34" s="136" t="e">
        <f>_xll.qlCalendarAdvance(Calendar,R33,"1D","f")</f>
        <v>#VALUE!</v>
      </c>
      <c r="S34" s="136" t="e">
        <f>_xll.qlCalendarAdvance(Calendar,R34,$F$1,"mf",,Trigger)</f>
        <v>#VALUE!</v>
      </c>
      <c r="T34" s="122" t="e">
        <f>_xll.qlDayCounterYearFraction(DayCounter,R34,S34,,,Trigger)</f>
        <v>#VALUE!</v>
      </c>
      <c r="U34" s="134" t="e">
        <f ca="1">_xll.qlInterpolationInterpolate(B3Minterpolation,R34,TRUE)</f>
        <v>#VALUE!</v>
      </c>
      <c r="Z34" s="108"/>
      <c r="AA34" s="108"/>
    </row>
    <row r="35" spans="5:27" ht="11.25" customHeight="1" x14ac:dyDescent="0.2">
      <c r="E35" s="261"/>
      <c r="F35" s="261"/>
      <c r="G35" s="108"/>
      <c r="K35" s="108"/>
      <c r="L35" s="108"/>
      <c r="R35" s="136" t="e">
        <f>_xll.qlCalendarAdvance(Calendar,R34,"1D","f")</f>
        <v>#VALUE!</v>
      </c>
      <c r="S35" s="136" t="e">
        <f>_xll.qlCalendarAdvance(Calendar,R35,$F$1,"mf",,Trigger)</f>
        <v>#VALUE!</v>
      </c>
      <c r="T35" s="122" t="e">
        <f>_xll.qlDayCounterYearFraction(DayCounter,R35,S35,,,Trigger)</f>
        <v>#VALUE!</v>
      </c>
      <c r="U35" s="134" t="e">
        <f ca="1">_xll.qlInterpolationInterpolate(B3Minterpolation,R35,TRUE)</f>
        <v>#VALUE!</v>
      </c>
      <c r="Z35" s="108"/>
      <c r="AA35" s="108"/>
    </row>
    <row r="36" spans="5:27" ht="11.25" customHeight="1" x14ac:dyDescent="0.2">
      <c r="E36" s="261"/>
      <c r="F36" s="261"/>
      <c r="G36" s="108"/>
      <c r="K36" s="108"/>
      <c r="L36" s="108"/>
      <c r="R36" s="136" t="e">
        <f>_xll.qlCalendarAdvance(Calendar,R35,"1D","f")</f>
        <v>#VALUE!</v>
      </c>
      <c r="S36" s="136" t="e">
        <f>_xll.qlCalendarAdvance(Calendar,R36,$F$1,"mf",,Trigger)</f>
        <v>#VALUE!</v>
      </c>
      <c r="T36" s="122" t="e">
        <f>_xll.qlDayCounterYearFraction(DayCounter,R36,S36,,,Trigger)</f>
        <v>#VALUE!</v>
      </c>
      <c r="U36" s="134" t="e">
        <f ca="1">_xll.qlInterpolationInterpolate(B3Minterpolation,R36,TRUE)</f>
        <v>#VALUE!</v>
      </c>
      <c r="Z36" s="108"/>
      <c r="AA36" s="108"/>
    </row>
    <row r="37" spans="5:27" ht="11.25" customHeight="1" x14ac:dyDescent="0.2">
      <c r="E37" s="261"/>
      <c r="F37" s="261"/>
      <c r="G37" s="108"/>
      <c r="K37" s="108"/>
      <c r="L37" s="108"/>
      <c r="R37" s="136" t="e">
        <f>_xll.qlCalendarAdvance(Calendar,R36,"1D","f")</f>
        <v>#VALUE!</v>
      </c>
      <c r="S37" s="136" t="e">
        <f>_xll.qlCalendarAdvance(Calendar,R37,$F$1,"mf",,Trigger)</f>
        <v>#VALUE!</v>
      </c>
      <c r="T37" s="122" t="e">
        <f>_xll.qlDayCounterYearFraction(DayCounter,R37,S37,,,Trigger)</f>
        <v>#VALUE!</v>
      </c>
      <c r="U37" s="134" t="e">
        <f ca="1">_xll.qlInterpolationInterpolate(B3Minterpolation,R37,TRUE)</f>
        <v>#VALUE!</v>
      </c>
      <c r="Z37" s="108"/>
      <c r="AA37" s="108"/>
    </row>
    <row r="38" spans="5:27" ht="11.25" customHeight="1" x14ac:dyDescent="0.2">
      <c r="E38" s="261"/>
      <c r="F38" s="261"/>
      <c r="G38" s="108"/>
      <c r="K38" s="108"/>
      <c r="L38" s="108"/>
      <c r="R38" s="136" t="e">
        <f>_xll.qlCalendarAdvance(Calendar,R37,"1D","f")</f>
        <v>#VALUE!</v>
      </c>
      <c r="S38" s="136" t="e">
        <f>_xll.qlCalendarAdvance(Calendar,R38,$F$1,"mf",,Trigger)</f>
        <v>#VALUE!</v>
      </c>
      <c r="T38" s="122" t="e">
        <f>_xll.qlDayCounterYearFraction(DayCounter,R38,S38,,,Trigger)</f>
        <v>#VALUE!</v>
      </c>
      <c r="U38" s="134" t="e">
        <f ca="1">_xll.qlInterpolationInterpolate(B3Minterpolation,R38,TRUE)</f>
        <v>#VALUE!</v>
      </c>
      <c r="Z38" s="108"/>
      <c r="AA38" s="108"/>
    </row>
    <row r="39" spans="5:27" ht="11.25" customHeight="1" x14ac:dyDescent="0.2">
      <c r="E39" s="261"/>
      <c r="F39" s="261"/>
      <c r="G39" s="108"/>
      <c r="K39" s="108"/>
      <c r="L39" s="108"/>
      <c r="R39" s="136" t="e">
        <f>_xll.qlCalendarAdvance(Calendar,R38,"1D","f")</f>
        <v>#VALUE!</v>
      </c>
      <c r="S39" s="136" t="e">
        <f>_xll.qlCalendarAdvance(Calendar,R39,$F$1,"mf",,Trigger)</f>
        <v>#VALUE!</v>
      </c>
      <c r="T39" s="122" t="e">
        <f>_xll.qlDayCounterYearFraction(DayCounter,R39,S39,,,Trigger)</f>
        <v>#VALUE!</v>
      </c>
      <c r="U39" s="134" t="e">
        <f ca="1">_xll.qlInterpolationInterpolate(B3Minterpolation,R39,TRUE)</f>
        <v>#VALUE!</v>
      </c>
      <c r="Z39" s="108"/>
      <c r="AA39" s="108"/>
    </row>
    <row r="40" spans="5:27" ht="11.25" customHeight="1" x14ac:dyDescent="0.2">
      <c r="E40" s="261"/>
      <c r="F40" s="261"/>
      <c r="G40" s="108"/>
      <c r="K40" s="108"/>
      <c r="L40" s="108"/>
      <c r="R40" s="136" t="e">
        <f>_xll.qlCalendarAdvance(Calendar,R39,"1D","f")</f>
        <v>#VALUE!</v>
      </c>
      <c r="S40" s="136" t="e">
        <f>_xll.qlCalendarAdvance(Calendar,R40,$F$1,"mf",,Trigger)</f>
        <v>#VALUE!</v>
      </c>
      <c r="T40" s="122" t="e">
        <f>_xll.qlDayCounterYearFraction(DayCounter,R40,S40,,,Trigger)</f>
        <v>#VALUE!</v>
      </c>
      <c r="U40" s="134" t="e">
        <f ca="1">_xll.qlInterpolationInterpolate(B3Minterpolation,R40,TRUE)</f>
        <v>#VALUE!</v>
      </c>
      <c r="Z40" s="108"/>
      <c r="AA40" s="108"/>
    </row>
    <row r="41" spans="5:27" ht="11.25" customHeight="1" x14ac:dyDescent="0.2">
      <c r="E41" s="261"/>
      <c r="F41" s="261"/>
      <c r="G41" s="108"/>
      <c r="K41" s="108"/>
      <c r="L41" s="108"/>
      <c r="R41" s="136" t="e">
        <f>_xll.qlCalendarAdvance(Calendar,R40,"1D","f")</f>
        <v>#VALUE!</v>
      </c>
      <c r="S41" s="136" t="e">
        <f>_xll.qlCalendarAdvance(Calendar,R41,$F$1,"mf",,Trigger)</f>
        <v>#VALUE!</v>
      </c>
      <c r="T41" s="122" t="e">
        <f>_xll.qlDayCounterYearFraction(DayCounter,R41,S41,,,Trigger)</f>
        <v>#VALUE!</v>
      </c>
      <c r="U41" s="134" t="e">
        <f ca="1">_xll.qlInterpolationInterpolate(B3Minterpolation,R41,TRUE)</f>
        <v>#VALUE!</v>
      </c>
      <c r="Z41" s="108"/>
      <c r="AA41" s="108"/>
    </row>
    <row r="42" spans="5:27" ht="11.25" customHeight="1" x14ac:dyDescent="0.2">
      <c r="E42" s="261"/>
      <c r="F42" s="261"/>
      <c r="G42" s="108"/>
      <c r="K42" s="108"/>
      <c r="L42" s="108"/>
      <c r="R42" s="136" t="e">
        <f>_xll.qlCalendarAdvance(Calendar,R41,"1D","f")</f>
        <v>#VALUE!</v>
      </c>
      <c r="S42" s="136" t="e">
        <f>_xll.qlCalendarAdvance(Calendar,R42,$F$1,"mf",,Trigger)</f>
        <v>#VALUE!</v>
      </c>
      <c r="T42" s="122" t="e">
        <f>_xll.qlDayCounterYearFraction(DayCounter,R42,S42,,,Trigger)</f>
        <v>#VALUE!</v>
      </c>
      <c r="U42" s="134" t="e">
        <f ca="1">_xll.qlInterpolationInterpolate(B3Minterpolation,R42,TRUE)</f>
        <v>#VALUE!</v>
      </c>
      <c r="Z42" s="108"/>
      <c r="AA42" s="108"/>
    </row>
    <row r="43" spans="5:27" ht="11.25" customHeight="1" x14ac:dyDescent="0.2">
      <c r="E43" s="261"/>
      <c r="F43" s="261"/>
      <c r="G43" s="108"/>
      <c r="K43" s="108"/>
      <c r="L43" s="108"/>
      <c r="R43" s="136" t="e">
        <f>_xll.qlCalendarAdvance(Calendar,R42,"1D","f")</f>
        <v>#VALUE!</v>
      </c>
      <c r="S43" s="136" t="e">
        <f>_xll.qlCalendarAdvance(Calendar,R43,$F$1,"mf",,Trigger)</f>
        <v>#VALUE!</v>
      </c>
      <c r="T43" s="122" t="e">
        <f>_xll.qlDayCounterYearFraction(DayCounter,R43,S43,,,Trigger)</f>
        <v>#VALUE!</v>
      </c>
      <c r="U43" s="134" t="e">
        <f ca="1">_xll.qlInterpolationInterpolate(B3Minterpolation,R43,TRUE)</f>
        <v>#VALUE!</v>
      </c>
      <c r="Z43" s="108"/>
      <c r="AA43" s="108"/>
    </row>
    <row r="44" spans="5:27" ht="11.25" customHeight="1" x14ac:dyDescent="0.2">
      <c r="E44" s="261"/>
      <c r="F44" s="261"/>
      <c r="G44" s="108"/>
      <c r="K44" s="108"/>
      <c r="L44" s="108"/>
      <c r="R44" s="136" t="e">
        <f>_xll.qlCalendarAdvance(Calendar,R43,"1D","f")</f>
        <v>#VALUE!</v>
      </c>
      <c r="S44" s="136" t="e">
        <f>_xll.qlCalendarAdvance(Calendar,R44,$F$1,"mf",,Trigger)</f>
        <v>#VALUE!</v>
      </c>
      <c r="T44" s="122" t="e">
        <f>_xll.qlDayCounterYearFraction(DayCounter,R44,S44,,,Trigger)</f>
        <v>#VALUE!</v>
      </c>
      <c r="U44" s="134" t="e">
        <f ca="1">_xll.qlInterpolationInterpolate(B3Minterpolation,R44,TRUE)</f>
        <v>#VALUE!</v>
      </c>
      <c r="Z44" s="108"/>
      <c r="AA44" s="108"/>
    </row>
    <row r="45" spans="5:27" ht="11.25" customHeight="1" x14ac:dyDescent="0.2">
      <c r="E45" s="261"/>
      <c r="F45" s="261"/>
      <c r="G45" s="108"/>
      <c r="K45" s="108"/>
      <c r="L45" s="108"/>
      <c r="R45" s="136" t="e">
        <f>_xll.qlCalendarAdvance(Calendar,R44,"1D","f")</f>
        <v>#VALUE!</v>
      </c>
      <c r="S45" s="136" t="e">
        <f>_xll.qlCalendarAdvance(Calendar,R45,$F$1,"mf",,Trigger)</f>
        <v>#VALUE!</v>
      </c>
      <c r="T45" s="122" t="e">
        <f>_xll.qlDayCounterYearFraction(DayCounter,R45,S45,,,Trigger)</f>
        <v>#VALUE!</v>
      </c>
      <c r="U45" s="134" t="e">
        <f ca="1">_xll.qlInterpolationInterpolate(B3Minterpolation,R45,TRUE)</f>
        <v>#VALUE!</v>
      </c>
      <c r="Z45" s="108"/>
      <c r="AA45" s="108"/>
    </row>
    <row r="46" spans="5:27" ht="11.25" customHeight="1" x14ac:dyDescent="0.2">
      <c r="E46" s="261"/>
      <c r="F46" s="261"/>
      <c r="G46" s="108"/>
      <c r="K46" s="108"/>
      <c r="L46" s="108"/>
      <c r="R46" s="136" t="e">
        <f>_xll.qlCalendarAdvance(Calendar,R45,"1D","f")</f>
        <v>#VALUE!</v>
      </c>
      <c r="S46" s="136" t="e">
        <f>_xll.qlCalendarAdvance(Calendar,R46,$F$1,"mf",,Trigger)</f>
        <v>#VALUE!</v>
      </c>
      <c r="T46" s="122" t="e">
        <f>_xll.qlDayCounterYearFraction(DayCounter,R46,S46,,,Trigger)</f>
        <v>#VALUE!</v>
      </c>
      <c r="U46" s="134" t="e">
        <f ca="1">_xll.qlInterpolationInterpolate(B3Minterpolation,R46,TRUE)</f>
        <v>#VALUE!</v>
      </c>
      <c r="Z46" s="108"/>
      <c r="AA46" s="108"/>
    </row>
    <row r="47" spans="5:27" ht="11.25" customHeight="1" x14ac:dyDescent="0.2">
      <c r="E47" s="261"/>
      <c r="F47" s="261"/>
      <c r="G47" s="108"/>
      <c r="K47" s="108"/>
      <c r="L47" s="108"/>
      <c r="R47" s="136" t="e">
        <f>_xll.qlCalendarAdvance(Calendar,R46,"1D","f")</f>
        <v>#VALUE!</v>
      </c>
      <c r="S47" s="136" t="e">
        <f>_xll.qlCalendarAdvance(Calendar,R47,$F$1,"mf",,Trigger)</f>
        <v>#VALUE!</v>
      </c>
      <c r="T47" s="122" t="e">
        <f>_xll.qlDayCounterYearFraction(DayCounter,R47,S47,,,Trigger)</f>
        <v>#VALUE!</v>
      </c>
      <c r="U47" s="134" t="e">
        <f ca="1">_xll.qlInterpolationInterpolate(B3Minterpolation,R47,TRUE)</f>
        <v>#VALUE!</v>
      </c>
      <c r="Z47" s="108"/>
      <c r="AA47" s="108"/>
    </row>
    <row r="48" spans="5:27" ht="11.25" customHeight="1" x14ac:dyDescent="0.2">
      <c r="E48" s="261"/>
      <c r="F48" s="261"/>
      <c r="G48" s="108"/>
      <c r="K48" s="108"/>
      <c r="L48" s="108"/>
      <c r="R48" s="136" t="e">
        <f>_xll.qlCalendarAdvance(Calendar,R47,"1D","f")</f>
        <v>#VALUE!</v>
      </c>
      <c r="S48" s="136" t="e">
        <f>_xll.qlCalendarAdvance(Calendar,R48,$F$1,"mf",,Trigger)</f>
        <v>#VALUE!</v>
      </c>
      <c r="T48" s="122" t="e">
        <f>_xll.qlDayCounterYearFraction(DayCounter,R48,S48,,,Trigger)</f>
        <v>#VALUE!</v>
      </c>
      <c r="U48" s="134" t="e">
        <f ca="1">_xll.qlInterpolationInterpolate(B3Minterpolation,R48,TRUE)</f>
        <v>#VALUE!</v>
      </c>
      <c r="Z48" s="108"/>
      <c r="AA48" s="108"/>
    </row>
    <row r="49" spans="5:27" ht="11.25" customHeight="1" x14ac:dyDescent="0.2">
      <c r="E49" s="261"/>
      <c r="F49" s="261"/>
      <c r="G49" s="108"/>
      <c r="K49" s="108"/>
      <c r="L49" s="108"/>
      <c r="R49" s="136" t="e">
        <f>_xll.qlCalendarAdvance(Calendar,R48,"1D","f")</f>
        <v>#VALUE!</v>
      </c>
      <c r="S49" s="136" t="e">
        <f>_xll.qlCalendarAdvance(Calendar,R49,$F$1,"mf",,Trigger)</f>
        <v>#VALUE!</v>
      </c>
      <c r="T49" s="122" t="e">
        <f>_xll.qlDayCounterYearFraction(DayCounter,R49,S49,,,Trigger)</f>
        <v>#VALUE!</v>
      </c>
      <c r="U49" s="134" t="e">
        <f ca="1">_xll.qlInterpolationInterpolate(B3Minterpolation,R49,TRUE)</f>
        <v>#VALUE!</v>
      </c>
      <c r="Z49" s="108"/>
      <c r="AA49" s="108"/>
    </row>
    <row r="50" spans="5:27" ht="11.25" customHeight="1" x14ac:dyDescent="0.2">
      <c r="E50" s="261"/>
      <c r="F50" s="261"/>
      <c r="G50" s="108"/>
      <c r="K50" s="108"/>
      <c r="L50" s="108"/>
      <c r="R50" s="136" t="e">
        <f>_xll.qlCalendarAdvance(Calendar,R49,"1D","f")</f>
        <v>#VALUE!</v>
      </c>
      <c r="S50" s="136" t="e">
        <f>_xll.qlCalendarAdvance(Calendar,R50,$F$1,"mf",,Trigger)</f>
        <v>#VALUE!</v>
      </c>
      <c r="T50" s="122" t="e">
        <f>_xll.qlDayCounterYearFraction(DayCounter,R50,S50,,,Trigger)</f>
        <v>#VALUE!</v>
      </c>
      <c r="U50" s="134" t="e">
        <f ca="1">_xll.qlInterpolationInterpolate(B3Minterpolation,R50,TRUE)</f>
        <v>#VALUE!</v>
      </c>
      <c r="Z50" s="108"/>
      <c r="AA50" s="108"/>
    </row>
    <row r="51" spans="5:27" ht="11.25" customHeight="1" x14ac:dyDescent="0.2">
      <c r="E51" s="261"/>
      <c r="F51" s="261"/>
      <c r="G51" s="108"/>
      <c r="K51" s="108"/>
      <c r="L51" s="108"/>
      <c r="R51" s="136" t="e">
        <f>_xll.qlCalendarAdvance(Calendar,R50,"1D","f")</f>
        <v>#VALUE!</v>
      </c>
      <c r="S51" s="136" t="e">
        <f>_xll.qlCalendarAdvance(Calendar,R51,$F$1,"mf",,Trigger)</f>
        <v>#VALUE!</v>
      </c>
      <c r="T51" s="122" t="e">
        <f>_xll.qlDayCounterYearFraction(DayCounter,R51,S51,,,Trigger)</f>
        <v>#VALUE!</v>
      </c>
      <c r="U51" s="134" t="e">
        <f ca="1">_xll.qlInterpolationInterpolate(B3Minterpolation,R51,TRUE)</f>
        <v>#VALUE!</v>
      </c>
      <c r="Z51" s="108"/>
      <c r="AA51" s="108"/>
    </row>
    <row r="52" spans="5:27" ht="11.25" customHeight="1" x14ac:dyDescent="0.2">
      <c r="E52" s="261"/>
      <c r="F52" s="261"/>
      <c r="G52" s="108"/>
      <c r="K52" s="108"/>
      <c r="L52" s="108"/>
      <c r="R52" s="136" t="e">
        <f>_xll.qlCalendarAdvance(Calendar,R51,"1D","f")</f>
        <v>#VALUE!</v>
      </c>
      <c r="S52" s="136" t="e">
        <f>_xll.qlCalendarAdvance(Calendar,R52,$F$1,"mf",,Trigger)</f>
        <v>#VALUE!</v>
      </c>
      <c r="T52" s="122" t="e">
        <f>_xll.qlDayCounterYearFraction(DayCounter,R52,S52,,,Trigger)</f>
        <v>#VALUE!</v>
      </c>
      <c r="U52" s="134" t="e">
        <f ca="1">_xll.qlInterpolationInterpolate(B3Minterpolation,R52,TRUE)</f>
        <v>#VALUE!</v>
      </c>
      <c r="Z52" s="108"/>
      <c r="AA52" s="108"/>
    </row>
    <row r="53" spans="5:27" ht="11.25" customHeight="1" x14ac:dyDescent="0.2">
      <c r="E53" s="261"/>
      <c r="F53" s="261"/>
      <c r="G53" s="108"/>
      <c r="K53" s="108"/>
      <c r="L53" s="108"/>
      <c r="R53" s="136" t="e">
        <f>_xll.qlCalendarAdvance(Calendar,R52,"1D","f")</f>
        <v>#VALUE!</v>
      </c>
      <c r="S53" s="136" t="e">
        <f>_xll.qlCalendarAdvance(Calendar,R53,$F$1,"mf",,Trigger)</f>
        <v>#VALUE!</v>
      </c>
      <c r="T53" s="122" t="e">
        <f>_xll.qlDayCounterYearFraction(DayCounter,R53,S53,,,Trigger)</f>
        <v>#VALUE!</v>
      </c>
      <c r="U53" s="134" t="e">
        <f ca="1">_xll.qlInterpolationInterpolate(B3Minterpolation,R53,TRUE)</f>
        <v>#VALUE!</v>
      </c>
      <c r="Z53" s="108"/>
      <c r="AA53" s="108"/>
    </row>
    <row r="54" spans="5:27" ht="11.25" customHeight="1" x14ac:dyDescent="0.2">
      <c r="E54" s="261"/>
      <c r="F54" s="261"/>
      <c r="G54" s="108"/>
      <c r="K54" s="108"/>
      <c r="L54" s="108"/>
      <c r="R54" s="136" t="e">
        <f>_xll.qlCalendarAdvance(Calendar,R53,"1D","f")</f>
        <v>#VALUE!</v>
      </c>
      <c r="S54" s="136" t="e">
        <f>_xll.qlCalendarAdvance(Calendar,R54,$F$1,"mf",,Trigger)</f>
        <v>#VALUE!</v>
      </c>
      <c r="T54" s="122" t="e">
        <f>_xll.qlDayCounterYearFraction(DayCounter,R54,S54,,,Trigger)</f>
        <v>#VALUE!</v>
      </c>
      <c r="U54" s="134" t="e">
        <f ca="1">_xll.qlInterpolationInterpolate(B3Minterpolation,R54,TRUE)</f>
        <v>#VALUE!</v>
      </c>
      <c r="Z54" s="108"/>
      <c r="AA54" s="108"/>
    </row>
    <row r="55" spans="5:27" ht="11.25" customHeight="1" x14ac:dyDescent="0.2">
      <c r="E55" s="261"/>
      <c r="F55" s="261"/>
      <c r="G55" s="108"/>
      <c r="K55" s="108"/>
      <c r="L55" s="108"/>
      <c r="R55" s="136" t="e">
        <f>_xll.qlCalendarAdvance(Calendar,R54,"1D","f")</f>
        <v>#VALUE!</v>
      </c>
      <c r="S55" s="136" t="e">
        <f>_xll.qlCalendarAdvance(Calendar,R55,$F$1,"mf",,Trigger)</f>
        <v>#VALUE!</v>
      </c>
      <c r="T55" s="122" t="e">
        <f>_xll.qlDayCounterYearFraction(DayCounter,R55,S55,,,Trigger)</f>
        <v>#VALUE!</v>
      </c>
      <c r="U55" s="134" t="e">
        <f ca="1">_xll.qlInterpolationInterpolate(B3Minterpolation,R55,TRUE)</f>
        <v>#VALUE!</v>
      </c>
      <c r="Z55" s="108"/>
      <c r="AA55" s="108"/>
    </row>
    <row r="56" spans="5:27" ht="11.25" customHeight="1" x14ac:dyDescent="0.2">
      <c r="E56" s="261"/>
      <c r="F56" s="261"/>
      <c r="G56" s="108"/>
      <c r="K56" s="108"/>
      <c r="L56" s="108"/>
      <c r="R56" s="136" t="e">
        <f>_xll.qlCalendarAdvance(Calendar,R55,"1D","f")</f>
        <v>#VALUE!</v>
      </c>
      <c r="S56" s="136" t="e">
        <f>_xll.qlCalendarAdvance(Calendar,R56,$F$1,"mf",,Trigger)</f>
        <v>#VALUE!</v>
      </c>
      <c r="T56" s="122" t="e">
        <f>_xll.qlDayCounterYearFraction(DayCounter,R56,S56,,,Trigger)</f>
        <v>#VALUE!</v>
      </c>
      <c r="U56" s="134" t="e">
        <f ca="1">_xll.qlInterpolationInterpolate(B3Minterpolation,R56,TRUE)</f>
        <v>#VALUE!</v>
      </c>
      <c r="Z56" s="108"/>
      <c r="AA56" s="108"/>
    </row>
    <row r="57" spans="5:27" ht="11.25" customHeight="1" x14ac:dyDescent="0.2">
      <c r="E57" s="261"/>
      <c r="F57" s="261"/>
      <c r="G57" s="108"/>
      <c r="K57" s="108"/>
      <c r="L57" s="108"/>
      <c r="R57" s="136" t="e">
        <f>_xll.qlCalendarAdvance(Calendar,R56,"1D","f")</f>
        <v>#VALUE!</v>
      </c>
      <c r="S57" s="136" t="e">
        <f>_xll.qlCalendarAdvance(Calendar,R57,$F$1,"mf",,Trigger)</f>
        <v>#VALUE!</v>
      </c>
      <c r="T57" s="122" t="e">
        <f>_xll.qlDayCounterYearFraction(DayCounter,R57,S57,,,Trigger)</f>
        <v>#VALUE!</v>
      </c>
      <c r="U57" s="134" t="e">
        <f ca="1">_xll.qlInterpolationInterpolate(B3Minterpolation,R57,TRUE)</f>
        <v>#VALUE!</v>
      </c>
      <c r="Z57" s="108"/>
      <c r="AA57" s="108"/>
    </row>
    <row r="58" spans="5:27" ht="11.25" customHeight="1" x14ac:dyDescent="0.2">
      <c r="E58" s="261"/>
      <c r="F58" s="261"/>
      <c r="G58" s="108"/>
      <c r="K58" s="108"/>
      <c r="L58" s="108"/>
      <c r="R58" s="136" t="e">
        <f>_xll.qlCalendarAdvance(Calendar,R57,"1D","f")</f>
        <v>#VALUE!</v>
      </c>
      <c r="S58" s="136" t="e">
        <f>_xll.qlCalendarAdvance(Calendar,R58,$F$1,"mf",,Trigger)</f>
        <v>#VALUE!</v>
      </c>
      <c r="T58" s="122" t="e">
        <f>_xll.qlDayCounterYearFraction(DayCounter,R58,S58,,,Trigger)</f>
        <v>#VALUE!</v>
      </c>
      <c r="U58" s="134" t="e">
        <f ca="1">_xll.qlInterpolationInterpolate(B3Minterpolation,R58,TRUE)</f>
        <v>#VALUE!</v>
      </c>
      <c r="Z58" s="108"/>
      <c r="AA58" s="108"/>
    </row>
    <row r="59" spans="5:27" ht="11.25" customHeight="1" x14ac:dyDescent="0.2">
      <c r="E59" s="261"/>
      <c r="F59" s="261"/>
      <c r="G59" s="108"/>
      <c r="K59" s="108"/>
      <c r="L59" s="108"/>
      <c r="R59" s="136" t="e">
        <f>_xll.qlCalendarAdvance(Calendar,R58,"1D","f")</f>
        <v>#VALUE!</v>
      </c>
      <c r="S59" s="136" t="e">
        <f>_xll.qlCalendarAdvance(Calendar,R59,$F$1,"mf",,Trigger)</f>
        <v>#VALUE!</v>
      </c>
      <c r="T59" s="122" t="e">
        <f>_xll.qlDayCounterYearFraction(DayCounter,R59,S59,,,Trigger)</f>
        <v>#VALUE!</v>
      </c>
      <c r="U59" s="134" t="e">
        <f ca="1">_xll.qlInterpolationInterpolate(B3Minterpolation,R59,TRUE)</f>
        <v>#VALUE!</v>
      </c>
      <c r="Z59" s="108"/>
      <c r="AA59" s="108"/>
    </row>
    <row r="60" spans="5:27" ht="11.25" customHeight="1" x14ac:dyDescent="0.2">
      <c r="E60" s="261"/>
      <c r="F60" s="261"/>
      <c r="G60" s="108"/>
      <c r="K60" s="108"/>
      <c r="L60" s="108"/>
      <c r="R60" s="136" t="e">
        <f>_xll.qlCalendarAdvance(Calendar,R59,"1D","f")</f>
        <v>#VALUE!</v>
      </c>
      <c r="S60" s="136" t="e">
        <f>_xll.qlCalendarAdvance(Calendar,R60,$F$1,"mf",,Trigger)</f>
        <v>#VALUE!</v>
      </c>
      <c r="T60" s="122" t="e">
        <f>_xll.qlDayCounterYearFraction(DayCounter,R60,S60,,,Trigger)</f>
        <v>#VALUE!</v>
      </c>
      <c r="U60" s="134" t="e">
        <f ca="1">_xll.qlInterpolationInterpolate(B3Minterpolation,R60,TRUE)</f>
        <v>#VALUE!</v>
      </c>
      <c r="Z60" s="108"/>
      <c r="AA60" s="108"/>
    </row>
    <row r="61" spans="5:27" ht="11.25" customHeight="1" x14ac:dyDescent="0.2">
      <c r="E61" s="261"/>
      <c r="F61" s="261"/>
      <c r="G61" s="108"/>
      <c r="K61" s="108"/>
      <c r="L61" s="108"/>
      <c r="R61" s="136" t="e">
        <f>_xll.qlCalendarAdvance(Calendar,R60,"1D","f")</f>
        <v>#VALUE!</v>
      </c>
      <c r="S61" s="136" t="e">
        <f>_xll.qlCalendarAdvance(Calendar,R61,$F$1,"mf",,Trigger)</f>
        <v>#VALUE!</v>
      </c>
      <c r="T61" s="122" t="e">
        <f>_xll.qlDayCounterYearFraction(DayCounter,R61,S61,,,Trigger)</f>
        <v>#VALUE!</v>
      </c>
      <c r="U61" s="134" t="e">
        <f ca="1">_xll.qlInterpolationInterpolate(B3Minterpolation,R61,TRUE)</f>
        <v>#VALUE!</v>
      </c>
      <c r="Z61" s="108"/>
      <c r="AA61" s="108"/>
    </row>
    <row r="62" spans="5:27" ht="11.25" customHeight="1" x14ac:dyDescent="0.2">
      <c r="E62" s="261"/>
      <c r="F62" s="261"/>
      <c r="G62" s="108"/>
      <c r="K62" s="108"/>
      <c r="L62" s="108"/>
      <c r="R62" s="136" t="e">
        <f>_xll.qlCalendarAdvance(Calendar,R61,"1D","f")</f>
        <v>#VALUE!</v>
      </c>
      <c r="S62" s="136" t="e">
        <f>_xll.qlCalendarAdvance(Calendar,R62,$F$1,"mf",,Trigger)</f>
        <v>#VALUE!</v>
      </c>
      <c r="T62" s="122" t="e">
        <f>_xll.qlDayCounterYearFraction(DayCounter,R62,S62,,,Trigger)</f>
        <v>#VALUE!</v>
      </c>
      <c r="U62" s="134" t="e">
        <f ca="1">_xll.qlInterpolationInterpolate(B3Minterpolation,R62,TRUE)</f>
        <v>#VALUE!</v>
      </c>
      <c r="Z62" s="108"/>
      <c r="AA62" s="108"/>
    </row>
    <row r="63" spans="5:27" ht="11.25" customHeight="1" x14ac:dyDescent="0.2">
      <c r="E63" s="261"/>
      <c r="F63" s="261"/>
      <c r="G63" s="108"/>
      <c r="K63" s="108"/>
      <c r="L63" s="108"/>
      <c r="R63" s="136" t="e">
        <f>_xll.qlCalendarAdvance(Calendar,R62,"1D","f")</f>
        <v>#VALUE!</v>
      </c>
      <c r="S63" s="136" t="e">
        <f>_xll.qlCalendarAdvance(Calendar,R63,$F$1,"mf",,Trigger)</f>
        <v>#VALUE!</v>
      </c>
      <c r="T63" s="122" t="e">
        <f>_xll.qlDayCounterYearFraction(DayCounter,R63,S63,,,Trigger)</f>
        <v>#VALUE!</v>
      </c>
      <c r="U63" s="134" t="e">
        <f ca="1">_xll.qlInterpolationInterpolate(B3Minterpolation,R63,TRUE)</f>
        <v>#VALUE!</v>
      </c>
      <c r="Z63" s="108"/>
      <c r="AA63" s="108"/>
    </row>
    <row r="64" spans="5:27" ht="11.25" customHeight="1" x14ac:dyDescent="0.2">
      <c r="E64" s="261"/>
      <c r="F64" s="261"/>
      <c r="G64" s="108"/>
      <c r="K64" s="108"/>
      <c r="L64" s="108"/>
      <c r="R64" s="136" t="e">
        <f>_xll.qlCalendarAdvance(Calendar,R63,"1D","f")</f>
        <v>#VALUE!</v>
      </c>
      <c r="S64" s="136" t="e">
        <f>_xll.qlCalendarAdvance(Calendar,R64,$F$1,"mf",,Trigger)</f>
        <v>#VALUE!</v>
      </c>
      <c r="T64" s="122" t="e">
        <f>_xll.qlDayCounterYearFraction(DayCounter,R64,S64,,,Trigger)</f>
        <v>#VALUE!</v>
      </c>
      <c r="U64" s="134" t="e">
        <f ca="1">_xll.qlInterpolationInterpolate(B3Minterpolation,R64,TRUE)</f>
        <v>#VALUE!</v>
      </c>
      <c r="Z64" s="108"/>
      <c r="AA64" s="108"/>
    </row>
    <row r="65" spans="5:27" ht="11.25" customHeight="1" x14ac:dyDescent="0.2">
      <c r="E65" s="261"/>
      <c r="F65" s="261"/>
      <c r="G65" s="108"/>
      <c r="K65" s="108"/>
      <c r="L65" s="108"/>
      <c r="R65" s="136" t="e">
        <f>_xll.qlCalendarAdvance(Calendar,R64,"1D","f")</f>
        <v>#VALUE!</v>
      </c>
      <c r="S65" s="136" t="e">
        <f>_xll.qlCalendarAdvance(Calendar,R65,$F$1,"mf",,Trigger)</f>
        <v>#VALUE!</v>
      </c>
      <c r="T65" s="122" t="e">
        <f>_xll.qlDayCounterYearFraction(DayCounter,R65,S65,,,Trigger)</f>
        <v>#VALUE!</v>
      </c>
      <c r="U65" s="134" t="e">
        <f ca="1">_xll.qlInterpolationInterpolate(B3Minterpolation,R65,TRUE)</f>
        <v>#VALUE!</v>
      </c>
      <c r="Z65" s="108"/>
      <c r="AA65" s="108"/>
    </row>
    <row r="66" spans="5:27" ht="11.25" customHeight="1" x14ac:dyDescent="0.2">
      <c r="E66" s="261"/>
      <c r="F66" s="261"/>
      <c r="G66" s="108"/>
      <c r="K66" s="108"/>
      <c r="L66" s="108"/>
      <c r="R66" s="136" t="e">
        <f>_xll.qlCalendarAdvance(Calendar,R65,"1D","f")</f>
        <v>#VALUE!</v>
      </c>
      <c r="S66" s="136" t="e">
        <f>_xll.qlCalendarAdvance(Calendar,R66,$F$1,"mf",,Trigger)</f>
        <v>#VALUE!</v>
      </c>
      <c r="T66" s="122" t="e">
        <f>_xll.qlDayCounterYearFraction(DayCounter,R66,S66,,,Trigger)</f>
        <v>#VALUE!</v>
      </c>
      <c r="U66" s="134" t="e">
        <f ca="1">_xll.qlInterpolationInterpolate(B3Minterpolation,R66,TRUE)</f>
        <v>#VALUE!</v>
      </c>
      <c r="Z66" s="108"/>
      <c r="AA66" s="108"/>
    </row>
    <row r="67" spans="5:27" ht="11.25" customHeight="1" x14ac:dyDescent="0.2">
      <c r="E67" s="261"/>
      <c r="F67" s="261"/>
      <c r="G67" s="108"/>
      <c r="K67" s="108"/>
      <c r="L67" s="108"/>
      <c r="R67" s="136" t="e">
        <f>_xll.qlCalendarAdvance(Calendar,R66,"1D","f")</f>
        <v>#VALUE!</v>
      </c>
      <c r="S67" s="136" t="e">
        <f>_xll.qlCalendarAdvance(Calendar,R67,$F$1,"mf",,Trigger)</f>
        <v>#VALUE!</v>
      </c>
      <c r="T67" s="122" t="e">
        <f>_xll.qlDayCounterYearFraction(DayCounter,R67,S67,,,Trigger)</f>
        <v>#VALUE!</v>
      </c>
      <c r="U67" s="134" t="e">
        <f ca="1">_xll.qlInterpolationInterpolate(B3Minterpolation,R67,TRUE)</f>
        <v>#VALUE!</v>
      </c>
      <c r="Z67" s="108"/>
      <c r="AA67" s="108"/>
    </row>
    <row r="68" spans="5:27" ht="11.25" customHeight="1" x14ac:dyDescent="0.2">
      <c r="E68" s="261"/>
      <c r="F68" s="261"/>
      <c r="G68" s="108"/>
      <c r="K68" s="108"/>
      <c r="L68" s="108"/>
      <c r="R68" s="136" t="e">
        <f>_xll.qlCalendarAdvance(Calendar,R67,"1D","f")</f>
        <v>#VALUE!</v>
      </c>
      <c r="S68" s="136" t="e">
        <f>_xll.qlCalendarAdvance(Calendar,R68,$F$1,"mf",,Trigger)</f>
        <v>#VALUE!</v>
      </c>
      <c r="T68" s="122" t="e">
        <f>_xll.qlDayCounterYearFraction(DayCounter,R68,S68,,,Trigger)</f>
        <v>#VALUE!</v>
      </c>
      <c r="U68" s="134" t="e">
        <f ca="1">_xll.qlInterpolationInterpolate(B3Minterpolation,R68,TRUE)</f>
        <v>#VALUE!</v>
      </c>
      <c r="Z68" s="108"/>
      <c r="AA68" s="108"/>
    </row>
    <row r="69" spans="5:27" ht="11.25" customHeight="1" x14ac:dyDescent="0.2">
      <c r="E69" s="261"/>
      <c r="F69" s="261"/>
      <c r="G69" s="108"/>
      <c r="K69" s="108"/>
      <c r="L69" s="108"/>
      <c r="R69" s="136" t="e">
        <f>_xll.qlCalendarAdvance(Calendar,R68,"1D","f")</f>
        <v>#VALUE!</v>
      </c>
      <c r="S69" s="136" t="e">
        <f>_xll.qlCalendarAdvance(Calendar,R69,$F$1,"mf",,Trigger)</f>
        <v>#VALUE!</v>
      </c>
      <c r="T69" s="122" t="e">
        <f>_xll.qlDayCounterYearFraction(DayCounter,R69,S69,,,Trigger)</f>
        <v>#VALUE!</v>
      </c>
      <c r="U69" s="134" t="e">
        <f ca="1">_xll.qlInterpolationInterpolate(B3Minterpolation,R69,TRUE)</f>
        <v>#VALUE!</v>
      </c>
      <c r="Z69" s="108"/>
      <c r="AA69" s="108"/>
    </row>
    <row r="70" spans="5:27" ht="11.25" customHeight="1" x14ac:dyDescent="0.2">
      <c r="E70" s="261"/>
      <c r="F70" s="261"/>
      <c r="G70" s="108"/>
      <c r="K70" s="108"/>
      <c r="L70" s="108"/>
      <c r="R70" s="136" t="e">
        <f>_xll.qlCalendarAdvance(Calendar,R69,"1D","f")</f>
        <v>#VALUE!</v>
      </c>
      <c r="S70" s="136" t="e">
        <f>_xll.qlCalendarAdvance(Calendar,R70,$F$1,"mf",,Trigger)</f>
        <v>#VALUE!</v>
      </c>
      <c r="T70" s="122" t="e">
        <f>_xll.qlDayCounterYearFraction(DayCounter,R70,S70,,,Trigger)</f>
        <v>#VALUE!</v>
      </c>
      <c r="U70" s="134" t="e">
        <f ca="1">_xll.qlInterpolationInterpolate(B3Minterpolation,R70,TRUE)</f>
        <v>#VALUE!</v>
      </c>
      <c r="Z70" s="108"/>
      <c r="AA70" s="108"/>
    </row>
    <row r="71" spans="5:27" ht="11.25" customHeight="1" x14ac:dyDescent="0.2">
      <c r="E71" s="261"/>
      <c r="F71" s="261"/>
      <c r="G71" s="108"/>
      <c r="K71" s="108"/>
      <c r="L71" s="108"/>
      <c r="R71" s="136" t="e">
        <f>_xll.qlCalendarAdvance(Calendar,R70,"1D","f")</f>
        <v>#VALUE!</v>
      </c>
      <c r="S71" s="136" t="e">
        <f>_xll.qlCalendarAdvance(Calendar,R71,$F$1,"mf",,Trigger)</f>
        <v>#VALUE!</v>
      </c>
      <c r="T71" s="122" t="e">
        <f>_xll.qlDayCounterYearFraction(DayCounter,R71,S71,,,Trigger)</f>
        <v>#VALUE!</v>
      </c>
      <c r="U71" s="134" t="e">
        <f ca="1">_xll.qlInterpolationInterpolate(B3Minterpolation,R71,TRUE)</f>
        <v>#VALUE!</v>
      </c>
      <c r="Z71" s="108"/>
      <c r="AA71" s="108"/>
    </row>
    <row r="72" spans="5:27" ht="11.25" customHeight="1" x14ac:dyDescent="0.2">
      <c r="E72" s="261"/>
      <c r="F72" s="261"/>
      <c r="G72" s="108"/>
      <c r="K72" s="108"/>
      <c r="L72" s="108"/>
      <c r="R72" s="136" t="e">
        <f>_xll.qlCalendarAdvance(Calendar,R71,"1D","f")</f>
        <v>#VALUE!</v>
      </c>
      <c r="S72" s="136" t="e">
        <f>_xll.qlCalendarAdvance(Calendar,R72,$F$1,"mf",,Trigger)</f>
        <v>#VALUE!</v>
      </c>
      <c r="T72" s="122" t="e">
        <f>_xll.qlDayCounterYearFraction(DayCounter,R72,S72,,,Trigger)</f>
        <v>#VALUE!</v>
      </c>
      <c r="U72" s="134" t="e">
        <f ca="1">_xll.qlInterpolationInterpolate(B3Minterpolation,R72,TRUE)</f>
        <v>#VALUE!</v>
      </c>
      <c r="Z72" s="108"/>
      <c r="AA72" s="108"/>
    </row>
    <row r="73" spans="5:27" ht="11.25" customHeight="1" x14ac:dyDescent="0.2">
      <c r="E73" s="261"/>
      <c r="F73" s="261"/>
      <c r="G73" s="108"/>
      <c r="K73" s="108"/>
      <c r="L73" s="108"/>
      <c r="R73" s="136" t="e">
        <f>_xll.qlCalendarAdvance(Calendar,R72,"1D","f")</f>
        <v>#VALUE!</v>
      </c>
      <c r="S73" s="136" t="e">
        <f>_xll.qlCalendarAdvance(Calendar,R73,$F$1,"mf",,Trigger)</f>
        <v>#VALUE!</v>
      </c>
      <c r="T73" s="122" t="e">
        <f>_xll.qlDayCounterYearFraction(DayCounter,R73,S73,,,Trigger)</f>
        <v>#VALUE!</v>
      </c>
      <c r="U73" s="134" t="e">
        <f ca="1">_xll.qlInterpolationInterpolate(B3Minterpolation,R73,TRUE)</f>
        <v>#VALUE!</v>
      </c>
      <c r="Z73" s="108"/>
      <c r="AA73" s="108"/>
    </row>
    <row r="74" spans="5:27" ht="11.25" customHeight="1" x14ac:dyDescent="0.2">
      <c r="E74" s="261"/>
      <c r="F74" s="261"/>
      <c r="G74" s="108"/>
      <c r="K74" s="108"/>
      <c r="L74" s="108"/>
      <c r="R74" s="136" t="e">
        <f>_xll.qlCalendarAdvance(Calendar,R73,"1D","f")</f>
        <v>#VALUE!</v>
      </c>
      <c r="S74" s="136" t="e">
        <f>_xll.qlCalendarAdvance(Calendar,R74,$F$1,"mf",,Trigger)</f>
        <v>#VALUE!</v>
      </c>
      <c r="T74" s="122" t="e">
        <f>_xll.qlDayCounterYearFraction(DayCounter,R74,S74,,,Trigger)</f>
        <v>#VALUE!</v>
      </c>
      <c r="U74" s="134" t="e">
        <f ca="1">_xll.qlInterpolationInterpolate(B3Minterpolation,R74,TRUE)</f>
        <v>#VALUE!</v>
      </c>
      <c r="Z74" s="108"/>
      <c r="AA74" s="108"/>
    </row>
    <row r="75" spans="5:27" ht="11.25" customHeight="1" x14ac:dyDescent="0.2">
      <c r="E75" s="261"/>
      <c r="F75" s="261"/>
      <c r="G75" s="108"/>
      <c r="K75" s="108"/>
      <c r="L75" s="108"/>
      <c r="R75" s="136" t="e">
        <f>_xll.qlCalendarAdvance(Calendar,R74,"1D","f")</f>
        <v>#VALUE!</v>
      </c>
      <c r="S75" s="136" t="e">
        <f>_xll.qlCalendarAdvance(Calendar,R75,$F$1,"mf",,Trigger)</f>
        <v>#VALUE!</v>
      </c>
      <c r="T75" s="122" t="e">
        <f>_xll.qlDayCounterYearFraction(DayCounter,R75,S75,,,Trigger)</f>
        <v>#VALUE!</v>
      </c>
      <c r="U75" s="134" t="e">
        <f ca="1">_xll.qlInterpolationInterpolate(B3Minterpolation,R75,TRUE)</f>
        <v>#VALUE!</v>
      </c>
      <c r="Z75" s="108"/>
      <c r="AA75" s="108"/>
    </row>
    <row r="76" spans="5:27" ht="11.25" customHeight="1" x14ac:dyDescent="0.2">
      <c r="E76" s="261"/>
      <c r="F76" s="261"/>
      <c r="G76" s="108"/>
      <c r="K76" s="108"/>
      <c r="L76" s="108"/>
      <c r="R76" s="136" t="e">
        <f>_xll.qlCalendarAdvance(Calendar,R75,"1D","f")</f>
        <v>#VALUE!</v>
      </c>
      <c r="S76" s="136" t="e">
        <f>_xll.qlCalendarAdvance(Calendar,R76,$F$1,"mf",,Trigger)</f>
        <v>#VALUE!</v>
      </c>
      <c r="T76" s="122" t="e">
        <f>_xll.qlDayCounterYearFraction(DayCounter,R76,S76,,,Trigger)</f>
        <v>#VALUE!</v>
      </c>
      <c r="U76" s="134" t="e">
        <f ca="1">_xll.qlInterpolationInterpolate(B3Minterpolation,R76,TRUE)</f>
        <v>#VALUE!</v>
      </c>
      <c r="Z76" s="108"/>
      <c r="AA76" s="108"/>
    </row>
    <row r="77" spans="5:27" ht="11.25" customHeight="1" x14ac:dyDescent="0.2">
      <c r="E77" s="261"/>
      <c r="F77" s="261"/>
      <c r="G77" s="108"/>
      <c r="K77" s="108"/>
      <c r="L77" s="108"/>
      <c r="R77" s="136" t="e">
        <f>_xll.qlCalendarAdvance(Calendar,R76,"1D","f")</f>
        <v>#VALUE!</v>
      </c>
      <c r="S77" s="136" t="e">
        <f>_xll.qlCalendarAdvance(Calendar,R77,$F$1,"mf",,Trigger)</f>
        <v>#VALUE!</v>
      </c>
      <c r="T77" s="122" t="e">
        <f>_xll.qlDayCounterYearFraction(DayCounter,R77,S77,,,Trigger)</f>
        <v>#VALUE!</v>
      </c>
      <c r="U77" s="134" t="e">
        <f ca="1">_xll.qlInterpolationInterpolate(B3Minterpolation,R77,TRUE)</f>
        <v>#VALUE!</v>
      </c>
      <c r="Z77" s="108"/>
      <c r="AA77" s="108"/>
    </row>
    <row r="78" spans="5:27" ht="11.25" customHeight="1" x14ac:dyDescent="0.2">
      <c r="E78" s="261"/>
      <c r="F78" s="261"/>
      <c r="G78" s="108"/>
      <c r="K78" s="108"/>
      <c r="L78" s="108"/>
      <c r="R78" s="136" t="e">
        <f>_xll.qlCalendarAdvance(Calendar,R77,"1D","f")</f>
        <v>#VALUE!</v>
      </c>
      <c r="S78" s="136" t="e">
        <f>_xll.qlCalendarAdvance(Calendar,R78,$F$1,"mf",,Trigger)</f>
        <v>#VALUE!</v>
      </c>
      <c r="T78" s="122" t="e">
        <f>_xll.qlDayCounterYearFraction(DayCounter,R78,S78,,,Trigger)</f>
        <v>#VALUE!</v>
      </c>
      <c r="U78" s="134" t="e">
        <f ca="1">_xll.qlInterpolationInterpolate(B3Minterpolation,R78,TRUE)</f>
        <v>#VALUE!</v>
      </c>
      <c r="Z78" s="108"/>
      <c r="AA78" s="108"/>
    </row>
    <row r="79" spans="5:27" ht="11.25" customHeight="1" x14ac:dyDescent="0.2">
      <c r="E79" s="261"/>
      <c r="F79" s="261"/>
      <c r="G79" s="108"/>
      <c r="K79" s="108"/>
      <c r="L79" s="108"/>
      <c r="R79" s="136" t="e">
        <f>_xll.qlCalendarAdvance(Calendar,R78,"1D","f")</f>
        <v>#VALUE!</v>
      </c>
      <c r="S79" s="136" t="e">
        <f>_xll.qlCalendarAdvance(Calendar,R79,$F$1,"mf",,Trigger)</f>
        <v>#VALUE!</v>
      </c>
      <c r="T79" s="122" t="e">
        <f>_xll.qlDayCounterYearFraction(DayCounter,R79,S79,,,Trigger)</f>
        <v>#VALUE!</v>
      </c>
      <c r="U79" s="134" t="e">
        <f ca="1">_xll.qlInterpolationInterpolate(B3Minterpolation,R79,TRUE)</f>
        <v>#VALUE!</v>
      </c>
      <c r="Z79" s="108"/>
      <c r="AA79" s="108"/>
    </row>
    <row r="80" spans="5:27" ht="11.25" customHeight="1" x14ac:dyDescent="0.2">
      <c r="E80" s="261"/>
      <c r="F80" s="261"/>
      <c r="G80" s="108"/>
      <c r="K80" s="108"/>
      <c r="L80" s="108"/>
      <c r="R80" s="136" t="e">
        <f>_xll.qlCalendarAdvance(Calendar,R79,"1D","f")</f>
        <v>#VALUE!</v>
      </c>
      <c r="S80" s="136" t="e">
        <f>_xll.qlCalendarAdvance(Calendar,R80,$F$1,"mf",,Trigger)</f>
        <v>#VALUE!</v>
      </c>
      <c r="T80" s="122" t="e">
        <f>_xll.qlDayCounterYearFraction(DayCounter,R80,S80,,,Trigger)</f>
        <v>#VALUE!</v>
      </c>
      <c r="U80" s="134" t="e">
        <f ca="1">_xll.qlInterpolationInterpolate(B3Minterpolation,R80,TRUE)</f>
        <v>#VALUE!</v>
      </c>
      <c r="Z80" s="108"/>
      <c r="AA80" s="108"/>
    </row>
    <row r="81" spans="5:27" ht="11.25" customHeight="1" x14ac:dyDescent="0.2">
      <c r="E81" s="261"/>
      <c r="F81" s="261"/>
      <c r="G81" s="108"/>
      <c r="K81" s="108"/>
      <c r="L81" s="108"/>
      <c r="R81" s="136" t="e">
        <f>_xll.qlCalendarAdvance(Calendar,R80,"1D","f")</f>
        <v>#VALUE!</v>
      </c>
      <c r="S81" s="136" t="e">
        <f>_xll.qlCalendarAdvance(Calendar,R81,$F$1,"mf",,Trigger)</f>
        <v>#VALUE!</v>
      </c>
      <c r="T81" s="122" t="e">
        <f>_xll.qlDayCounterYearFraction(DayCounter,R81,S81,,,Trigger)</f>
        <v>#VALUE!</v>
      </c>
      <c r="U81" s="134" t="e">
        <f ca="1">_xll.qlInterpolationInterpolate(B3Minterpolation,R81,TRUE)</f>
        <v>#VALUE!</v>
      </c>
      <c r="Z81" s="108"/>
      <c r="AA81" s="108"/>
    </row>
    <row r="82" spans="5:27" ht="11.25" customHeight="1" x14ac:dyDescent="0.2">
      <c r="E82" s="261"/>
      <c r="F82" s="261"/>
      <c r="G82" s="108"/>
      <c r="K82" s="108"/>
      <c r="L82" s="108"/>
      <c r="R82" s="136" t="e">
        <f>_xll.qlCalendarAdvance(Calendar,R81,"1D","f")</f>
        <v>#VALUE!</v>
      </c>
      <c r="S82" s="136" t="e">
        <f>_xll.qlCalendarAdvance(Calendar,R82,$F$1,"mf",,Trigger)</f>
        <v>#VALUE!</v>
      </c>
      <c r="T82" s="122" t="e">
        <f>_xll.qlDayCounterYearFraction(DayCounter,R82,S82,,,Trigger)</f>
        <v>#VALUE!</v>
      </c>
      <c r="U82" s="134" t="e">
        <f ca="1">_xll.qlInterpolationInterpolate(B3Minterpolation,R82,TRUE)</f>
        <v>#VALUE!</v>
      </c>
      <c r="Z82" s="108"/>
      <c r="AA82" s="108"/>
    </row>
    <row r="83" spans="5:27" ht="11.25" customHeight="1" x14ac:dyDescent="0.2">
      <c r="E83" s="261"/>
      <c r="F83" s="261"/>
      <c r="G83" s="108"/>
      <c r="K83" s="108"/>
      <c r="L83" s="108"/>
      <c r="R83" s="136" t="e">
        <f>_xll.qlCalendarAdvance(Calendar,R82,"1D","f")</f>
        <v>#VALUE!</v>
      </c>
      <c r="S83" s="136" t="e">
        <f>_xll.qlCalendarAdvance(Calendar,R83,$F$1,"mf",,Trigger)</f>
        <v>#VALUE!</v>
      </c>
      <c r="T83" s="122" t="e">
        <f>_xll.qlDayCounterYearFraction(DayCounter,R83,S83,,,Trigger)</f>
        <v>#VALUE!</v>
      </c>
      <c r="U83" s="134" t="e">
        <f ca="1">_xll.qlInterpolationInterpolate(B3Minterpolation,R83,TRUE)</f>
        <v>#VALUE!</v>
      </c>
      <c r="Z83" s="108"/>
      <c r="AA83" s="108"/>
    </row>
    <row r="84" spans="5:27" ht="11.25" customHeight="1" x14ac:dyDescent="0.2">
      <c r="E84" s="261"/>
      <c r="F84" s="261"/>
      <c r="G84" s="108"/>
      <c r="K84" s="108"/>
      <c r="L84" s="108"/>
      <c r="R84" s="136" t="e">
        <f>_xll.qlCalendarAdvance(Calendar,R83,"1D","f")</f>
        <v>#VALUE!</v>
      </c>
      <c r="S84" s="136" t="e">
        <f>_xll.qlCalendarAdvance(Calendar,R84,$F$1,"mf",,Trigger)</f>
        <v>#VALUE!</v>
      </c>
      <c r="T84" s="122" t="e">
        <f>_xll.qlDayCounterYearFraction(DayCounter,R84,S84,,,Trigger)</f>
        <v>#VALUE!</v>
      </c>
      <c r="U84" s="134" t="e">
        <f ca="1">_xll.qlInterpolationInterpolate(B3Minterpolation,R84,TRUE)</f>
        <v>#VALUE!</v>
      </c>
      <c r="Z84" s="108"/>
      <c r="AA84" s="108"/>
    </row>
    <row r="85" spans="5:27" ht="11.25" customHeight="1" x14ac:dyDescent="0.2">
      <c r="E85" s="261"/>
      <c r="F85" s="261"/>
      <c r="G85" s="108"/>
      <c r="K85" s="108"/>
      <c r="L85" s="108"/>
      <c r="R85" s="136" t="e">
        <f>_xll.qlCalendarAdvance(Calendar,R84,"1D","f")</f>
        <v>#VALUE!</v>
      </c>
      <c r="S85" s="136" t="e">
        <f>_xll.qlCalendarAdvance(Calendar,R85,$F$1,"mf",,Trigger)</f>
        <v>#VALUE!</v>
      </c>
      <c r="T85" s="122" t="e">
        <f>_xll.qlDayCounterYearFraction(DayCounter,R85,S85,,,Trigger)</f>
        <v>#VALUE!</v>
      </c>
      <c r="U85" s="134" t="e">
        <f ca="1">_xll.qlInterpolationInterpolate(B3Minterpolation,R85,TRUE)</f>
        <v>#VALUE!</v>
      </c>
      <c r="Z85" s="108"/>
      <c r="AA85" s="108"/>
    </row>
    <row r="86" spans="5:27" ht="11.25" customHeight="1" x14ac:dyDescent="0.2">
      <c r="E86" s="261"/>
      <c r="F86" s="261"/>
      <c r="G86" s="108"/>
      <c r="K86" s="108"/>
      <c r="L86" s="108"/>
      <c r="R86" s="136" t="e">
        <f>_xll.qlCalendarAdvance(Calendar,R85,"1D","f")</f>
        <v>#VALUE!</v>
      </c>
      <c r="S86" s="136" t="e">
        <f>_xll.qlCalendarAdvance(Calendar,R86,$F$1,"mf",,Trigger)</f>
        <v>#VALUE!</v>
      </c>
      <c r="T86" s="122" t="e">
        <f>_xll.qlDayCounterYearFraction(DayCounter,R86,S86,,,Trigger)</f>
        <v>#VALUE!</v>
      </c>
      <c r="U86" s="134" t="e">
        <f ca="1">_xll.qlInterpolationInterpolate(B3Minterpolation,R86,TRUE)</f>
        <v>#VALUE!</v>
      </c>
      <c r="Z86" s="108"/>
      <c r="AA86" s="108"/>
    </row>
    <row r="87" spans="5:27" ht="11.25" customHeight="1" x14ac:dyDescent="0.2">
      <c r="E87" s="261"/>
      <c r="F87" s="261"/>
      <c r="G87" s="108"/>
      <c r="K87" s="108"/>
      <c r="L87" s="108"/>
      <c r="R87" s="136" t="e">
        <f>_xll.qlCalendarAdvance(Calendar,R86,"1D","f")</f>
        <v>#VALUE!</v>
      </c>
      <c r="S87" s="136" t="e">
        <f>_xll.qlCalendarAdvance(Calendar,R87,$F$1,"mf",,Trigger)</f>
        <v>#VALUE!</v>
      </c>
      <c r="T87" s="122" t="e">
        <f>_xll.qlDayCounterYearFraction(DayCounter,R87,S87,,,Trigger)</f>
        <v>#VALUE!</v>
      </c>
      <c r="U87" s="134" t="e">
        <f ca="1">_xll.qlInterpolationInterpolate(B3Minterpolation,R87,TRUE)</f>
        <v>#VALUE!</v>
      </c>
      <c r="Z87" s="108"/>
      <c r="AA87" s="108"/>
    </row>
    <row r="88" spans="5:27" ht="11.25" customHeight="1" x14ac:dyDescent="0.2">
      <c r="E88" s="261"/>
      <c r="F88" s="261"/>
      <c r="G88" s="108"/>
      <c r="K88" s="108"/>
      <c r="L88" s="108"/>
      <c r="R88" s="136" t="e">
        <f>_xll.qlCalendarAdvance(Calendar,R87,"1D","f")</f>
        <v>#VALUE!</v>
      </c>
      <c r="S88" s="136" t="e">
        <f>_xll.qlCalendarAdvance(Calendar,R88,$F$1,"mf",,Trigger)</f>
        <v>#VALUE!</v>
      </c>
      <c r="T88" s="122" t="e">
        <f>_xll.qlDayCounterYearFraction(DayCounter,R88,S88,,,Trigger)</f>
        <v>#VALUE!</v>
      </c>
      <c r="U88" s="134" t="e">
        <f ca="1">_xll.qlInterpolationInterpolate(B3Minterpolation,R88,TRUE)</f>
        <v>#VALUE!</v>
      </c>
      <c r="Z88" s="108"/>
      <c r="AA88" s="108"/>
    </row>
    <row r="89" spans="5:27" ht="11.25" customHeight="1" x14ac:dyDescent="0.2">
      <c r="E89" s="261"/>
      <c r="F89" s="261"/>
      <c r="G89" s="108"/>
      <c r="K89" s="108"/>
      <c r="L89" s="108"/>
      <c r="R89" s="136" t="e">
        <f>_xll.qlCalendarAdvance(Calendar,R88,"1D","f")</f>
        <v>#VALUE!</v>
      </c>
      <c r="S89" s="136" t="e">
        <f>_xll.qlCalendarAdvance(Calendar,R89,$F$1,"mf",,Trigger)</f>
        <v>#VALUE!</v>
      </c>
      <c r="T89" s="122" t="e">
        <f>_xll.qlDayCounterYearFraction(DayCounter,R89,S89,,,Trigger)</f>
        <v>#VALUE!</v>
      </c>
      <c r="U89" s="134" t="e">
        <f ca="1">_xll.qlInterpolationInterpolate(B3Minterpolation,R89,TRUE)</f>
        <v>#VALUE!</v>
      </c>
      <c r="Z89" s="108"/>
      <c r="AA89" s="108"/>
    </row>
    <row r="90" spans="5:27" ht="11.25" customHeight="1" x14ac:dyDescent="0.2">
      <c r="E90" s="261"/>
      <c r="F90" s="261"/>
      <c r="G90" s="108"/>
      <c r="K90" s="108"/>
      <c r="L90" s="108"/>
      <c r="R90" s="136" t="e">
        <f>_xll.qlCalendarAdvance(Calendar,R89,"1D","f")</f>
        <v>#VALUE!</v>
      </c>
      <c r="S90" s="136" t="e">
        <f>_xll.qlCalendarAdvance(Calendar,R90,$F$1,"mf",,Trigger)</f>
        <v>#VALUE!</v>
      </c>
      <c r="T90" s="122" t="e">
        <f>_xll.qlDayCounterYearFraction(DayCounter,R90,S90,,,Trigger)</f>
        <v>#VALUE!</v>
      </c>
      <c r="U90" s="134" t="e">
        <f ca="1">_xll.qlInterpolationInterpolate(B3Minterpolation,R90,TRUE)</f>
        <v>#VALUE!</v>
      </c>
      <c r="Z90" s="108"/>
      <c r="AA90" s="108"/>
    </row>
    <row r="91" spans="5:27" ht="11.25" customHeight="1" x14ac:dyDescent="0.2">
      <c r="E91" s="261"/>
      <c r="F91" s="261"/>
      <c r="G91" s="108"/>
      <c r="K91" s="108"/>
      <c r="L91" s="108"/>
      <c r="R91" s="136" t="e">
        <f>_xll.qlCalendarAdvance(Calendar,R90,"1D","f")</f>
        <v>#VALUE!</v>
      </c>
      <c r="S91" s="136" t="e">
        <f>_xll.qlCalendarAdvance(Calendar,R91,$F$1,"mf",,Trigger)</f>
        <v>#VALUE!</v>
      </c>
      <c r="T91" s="122" t="e">
        <f>_xll.qlDayCounterYearFraction(DayCounter,R91,S91,,,Trigger)</f>
        <v>#VALUE!</v>
      </c>
      <c r="U91" s="134" t="e">
        <f ca="1">_xll.qlInterpolationInterpolate(B3Minterpolation,R91,TRUE)</f>
        <v>#VALUE!</v>
      </c>
      <c r="Z91" s="108"/>
      <c r="AA91" s="108"/>
    </row>
    <row r="92" spans="5:27" ht="11.25" customHeight="1" x14ac:dyDescent="0.2">
      <c r="E92" s="261"/>
      <c r="F92" s="261"/>
      <c r="G92" s="108"/>
      <c r="K92" s="108"/>
      <c r="L92" s="108"/>
      <c r="R92" s="136" t="e">
        <f>_xll.qlCalendarAdvance(Calendar,R91,"1D","f")</f>
        <v>#VALUE!</v>
      </c>
      <c r="S92" s="136" t="e">
        <f>_xll.qlCalendarAdvance(Calendar,R92,$F$1,"mf",,Trigger)</f>
        <v>#VALUE!</v>
      </c>
      <c r="T92" s="122" t="e">
        <f>_xll.qlDayCounterYearFraction(DayCounter,R92,S92,,,Trigger)</f>
        <v>#VALUE!</v>
      </c>
      <c r="U92" s="134" t="e">
        <f ca="1">_xll.qlInterpolationInterpolate(B3Minterpolation,R92,TRUE)</f>
        <v>#VALUE!</v>
      </c>
      <c r="Z92" s="108"/>
      <c r="AA92" s="108"/>
    </row>
    <row r="93" spans="5:27" ht="11.25" customHeight="1" x14ac:dyDescent="0.2">
      <c r="E93" s="261"/>
      <c r="F93" s="261"/>
      <c r="G93" s="108"/>
      <c r="K93" s="108"/>
      <c r="L93" s="108"/>
      <c r="R93" s="136" t="e">
        <f>_xll.qlCalendarAdvance(Calendar,R92,"1D","f")</f>
        <v>#VALUE!</v>
      </c>
      <c r="S93" s="136" t="e">
        <f>_xll.qlCalendarAdvance(Calendar,R93,$F$1,"mf",,Trigger)</f>
        <v>#VALUE!</v>
      </c>
      <c r="T93" s="122" t="e">
        <f>_xll.qlDayCounterYearFraction(DayCounter,R93,S93,,,Trigger)</f>
        <v>#VALUE!</v>
      </c>
      <c r="U93" s="134" t="e">
        <f ca="1">_xll.qlInterpolationInterpolate(B3Minterpolation,R93,TRUE)</f>
        <v>#VALUE!</v>
      </c>
      <c r="Z93" s="108"/>
      <c r="AA93" s="108"/>
    </row>
    <row r="94" spans="5:27" ht="11.25" customHeight="1" x14ac:dyDescent="0.2">
      <c r="E94" s="261"/>
      <c r="F94" s="261"/>
      <c r="G94" s="108"/>
      <c r="K94" s="108"/>
      <c r="L94" s="108"/>
      <c r="R94" s="136" t="e">
        <f>_xll.qlCalendarAdvance(Calendar,R93,"1D","f")</f>
        <v>#VALUE!</v>
      </c>
      <c r="S94" s="136" t="e">
        <f>_xll.qlCalendarAdvance(Calendar,R94,$F$1,"mf",,Trigger)</f>
        <v>#VALUE!</v>
      </c>
      <c r="T94" s="122" t="e">
        <f>_xll.qlDayCounterYearFraction(DayCounter,R94,S94,,,Trigger)</f>
        <v>#VALUE!</v>
      </c>
      <c r="U94" s="134" t="e">
        <f ca="1">_xll.qlInterpolationInterpolate(B3Minterpolation,R94,TRUE)</f>
        <v>#VALUE!</v>
      </c>
      <c r="Z94" s="108"/>
      <c r="AA94" s="108"/>
    </row>
    <row r="95" spans="5:27" ht="11.25" customHeight="1" x14ac:dyDescent="0.2">
      <c r="E95" s="261"/>
      <c r="F95" s="261"/>
      <c r="G95" s="108"/>
      <c r="K95" s="108"/>
      <c r="L95" s="108"/>
      <c r="R95" s="136" t="e">
        <f>_xll.qlCalendarAdvance(Calendar,R94,"1D","f")</f>
        <v>#VALUE!</v>
      </c>
      <c r="S95" s="136" t="e">
        <f>_xll.qlCalendarAdvance(Calendar,R95,$F$1,"mf",,Trigger)</f>
        <v>#VALUE!</v>
      </c>
      <c r="T95" s="122" t="e">
        <f>_xll.qlDayCounterYearFraction(DayCounter,R95,S95,,,Trigger)</f>
        <v>#VALUE!</v>
      </c>
      <c r="U95" s="134" t="e">
        <f ca="1">_xll.qlInterpolationInterpolate(B3Minterpolation,R95,TRUE)</f>
        <v>#VALUE!</v>
      </c>
      <c r="Z95" s="108"/>
      <c r="AA95" s="108"/>
    </row>
    <row r="96" spans="5:27" ht="11.25" customHeight="1" x14ac:dyDescent="0.2">
      <c r="E96" s="261"/>
      <c r="F96" s="261"/>
      <c r="G96" s="108"/>
      <c r="K96" s="108"/>
      <c r="L96" s="108"/>
      <c r="R96" s="136" t="e">
        <f>_xll.qlCalendarAdvance(Calendar,R95,"1D","f")</f>
        <v>#VALUE!</v>
      </c>
      <c r="S96" s="136" t="e">
        <f>_xll.qlCalendarAdvance(Calendar,R96,$F$1,"mf",,Trigger)</f>
        <v>#VALUE!</v>
      </c>
      <c r="T96" s="122" t="e">
        <f>_xll.qlDayCounterYearFraction(DayCounter,R96,S96,,,Trigger)</f>
        <v>#VALUE!</v>
      </c>
      <c r="U96" s="134" t="e">
        <f ca="1">_xll.qlInterpolationInterpolate(B3Minterpolation,R96,TRUE)</f>
        <v>#VALUE!</v>
      </c>
      <c r="Z96" s="108"/>
      <c r="AA96" s="108"/>
    </row>
    <row r="97" spans="5:27" ht="11.25" customHeight="1" x14ac:dyDescent="0.2">
      <c r="E97" s="261"/>
      <c r="F97" s="261"/>
      <c r="G97" s="108"/>
      <c r="K97" s="108"/>
      <c r="L97" s="108"/>
      <c r="R97" s="136" t="e">
        <f>_xll.qlCalendarAdvance(Calendar,R96,"1D","f")</f>
        <v>#VALUE!</v>
      </c>
      <c r="S97" s="136" t="e">
        <f>_xll.qlCalendarAdvance(Calendar,R97,$F$1,"mf",,Trigger)</f>
        <v>#VALUE!</v>
      </c>
      <c r="T97" s="122" t="e">
        <f>_xll.qlDayCounterYearFraction(DayCounter,R97,S97,,,Trigger)</f>
        <v>#VALUE!</v>
      </c>
      <c r="U97" s="134" t="e">
        <f ca="1">_xll.qlInterpolationInterpolate(B3Minterpolation,R97,TRUE)</f>
        <v>#VALUE!</v>
      </c>
      <c r="Z97" s="108"/>
      <c r="AA97" s="108"/>
    </row>
    <row r="98" spans="5:27" ht="11.25" customHeight="1" x14ac:dyDescent="0.2">
      <c r="E98" s="261"/>
      <c r="F98" s="261"/>
      <c r="G98" s="108"/>
      <c r="K98" s="108"/>
      <c r="L98" s="108"/>
      <c r="R98" s="136" t="e">
        <f>_xll.qlCalendarAdvance(Calendar,R97,"1D","f")</f>
        <v>#VALUE!</v>
      </c>
      <c r="S98" s="136" t="e">
        <f>_xll.qlCalendarAdvance(Calendar,R98,$F$1,"mf",,Trigger)</f>
        <v>#VALUE!</v>
      </c>
      <c r="T98" s="122" t="e">
        <f>_xll.qlDayCounterYearFraction(DayCounter,R98,S98,,,Trigger)</f>
        <v>#VALUE!</v>
      </c>
      <c r="U98" s="134" t="e">
        <f ca="1">_xll.qlInterpolationInterpolate(B3Minterpolation,R98,TRUE)</f>
        <v>#VALUE!</v>
      </c>
      <c r="Z98" s="108"/>
      <c r="AA98" s="108"/>
    </row>
    <row r="99" spans="5:27" ht="11.25" customHeight="1" x14ac:dyDescent="0.2">
      <c r="E99" s="261"/>
      <c r="F99" s="261"/>
      <c r="G99" s="108"/>
      <c r="K99" s="108"/>
      <c r="L99" s="108"/>
      <c r="R99" s="136" t="e">
        <f>_xll.qlCalendarAdvance(Calendar,R98,"1D","f")</f>
        <v>#VALUE!</v>
      </c>
      <c r="S99" s="136" t="e">
        <f>_xll.qlCalendarAdvance(Calendar,R99,$F$1,"mf",,Trigger)</f>
        <v>#VALUE!</v>
      </c>
      <c r="T99" s="122" t="e">
        <f>_xll.qlDayCounterYearFraction(DayCounter,R99,S99,,,Trigger)</f>
        <v>#VALUE!</v>
      </c>
      <c r="U99" s="134" t="e">
        <f ca="1">_xll.qlInterpolationInterpolate(B3Minterpolation,R99,TRUE)</f>
        <v>#VALUE!</v>
      </c>
      <c r="Z99" s="108"/>
      <c r="AA99" s="108"/>
    </row>
    <row r="100" spans="5:27" ht="11.25" customHeight="1" x14ac:dyDescent="0.2">
      <c r="E100" s="261"/>
      <c r="F100" s="261"/>
      <c r="G100" s="108"/>
      <c r="K100" s="108"/>
      <c r="L100" s="108"/>
      <c r="R100" s="136" t="e">
        <f>_xll.qlCalendarAdvance(Calendar,R99,"1D","f")</f>
        <v>#VALUE!</v>
      </c>
      <c r="S100" s="136" t="e">
        <f>_xll.qlCalendarAdvance(Calendar,R100,$F$1,"mf",,Trigger)</f>
        <v>#VALUE!</v>
      </c>
      <c r="T100" s="122" t="e">
        <f>_xll.qlDayCounterYearFraction(DayCounter,R100,S100,,,Trigger)</f>
        <v>#VALUE!</v>
      </c>
      <c r="U100" s="134" t="e">
        <f ca="1">_xll.qlInterpolationInterpolate(B3Minterpolation,R100,TRUE)</f>
        <v>#VALUE!</v>
      </c>
      <c r="Z100" s="108"/>
      <c r="AA100" s="108"/>
    </row>
    <row r="101" spans="5:27" ht="11.25" customHeight="1" x14ac:dyDescent="0.2">
      <c r="E101" s="261"/>
      <c r="F101" s="261"/>
      <c r="G101" s="108"/>
      <c r="K101" s="108"/>
      <c r="L101" s="108"/>
      <c r="R101" s="136" t="e">
        <f>_xll.qlCalendarAdvance(Calendar,R100,"1D","f")</f>
        <v>#VALUE!</v>
      </c>
      <c r="S101" s="136" t="e">
        <f>_xll.qlCalendarAdvance(Calendar,R101,$F$1,"mf",,Trigger)</f>
        <v>#VALUE!</v>
      </c>
      <c r="T101" s="122" t="e">
        <f>_xll.qlDayCounterYearFraction(DayCounter,R101,S101,,,Trigger)</f>
        <v>#VALUE!</v>
      </c>
      <c r="U101" s="134" t="e">
        <f ca="1">_xll.qlInterpolationInterpolate(B3Minterpolation,R101,TRUE)</f>
        <v>#VALUE!</v>
      </c>
      <c r="Z101" s="108"/>
      <c r="AA101" s="108"/>
    </row>
    <row r="102" spans="5:27" ht="11.25" customHeight="1" x14ac:dyDescent="0.2">
      <c r="E102" s="261"/>
      <c r="F102" s="261"/>
      <c r="G102" s="108"/>
      <c r="K102" s="108"/>
      <c r="L102" s="108"/>
      <c r="R102" s="136" t="e">
        <f>_xll.qlCalendarAdvance(Calendar,R101,"1D","f")</f>
        <v>#VALUE!</v>
      </c>
      <c r="S102" s="136" t="e">
        <f>_xll.qlCalendarAdvance(Calendar,R102,$F$1,"mf",,Trigger)</f>
        <v>#VALUE!</v>
      </c>
      <c r="T102" s="122" t="e">
        <f>_xll.qlDayCounterYearFraction(DayCounter,R102,S102,,,Trigger)</f>
        <v>#VALUE!</v>
      </c>
      <c r="U102" s="134" t="e">
        <f ca="1">_xll.qlInterpolationInterpolate(B3Minterpolation,R102,TRUE)</f>
        <v>#VALUE!</v>
      </c>
      <c r="Z102" s="108"/>
      <c r="AA102" s="108"/>
    </row>
    <row r="103" spans="5:27" ht="11.25" customHeight="1" x14ac:dyDescent="0.2">
      <c r="E103" s="261"/>
      <c r="F103" s="261"/>
      <c r="G103" s="108"/>
      <c r="K103" s="108"/>
      <c r="L103" s="108"/>
      <c r="R103" s="136" t="e">
        <f>_xll.qlCalendarAdvance(Calendar,R102,"1D","f")</f>
        <v>#VALUE!</v>
      </c>
      <c r="S103" s="136" t="e">
        <f>_xll.qlCalendarAdvance(Calendar,R103,$F$1,"mf",,Trigger)</f>
        <v>#VALUE!</v>
      </c>
      <c r="T103" s="122" t="e">
        <f>_xll.qlDayCounterYearFraction(DayCounter,R103,S103,,,Trigger)</f>
        <v>#VALUE!</v>
      </c>
      <c r="U103" s="134" t="e">
        <f ca="1">_xll.qlInterpolationInterpolate(B3Minterpolation,R103,TRUE)</f>
        <v>#VALUE!</v>
      </c>
      <c r="Z103" s="108"/>
      <c r="AA103" s="108"/>
    </row>
    <row r="104" spans="5:27" ht="11.25" customHeight="1" x14ac:dyDescent="0.2">
      <c r="E104" s="261"/>
      <c r="F104" s="261"/>
      <c r="G104" s="108"/>
      <c r="K104" s="108"/>
      <c r="L104" s="108"/>
      <c r="R104" s="136" t="e">
        <f>_xll.qlCalendarAdvance(Calendar,R103,"1D","f")</f>
        <v>#VALUE!</v>
      </c>
      <c r="S104" s="136" t="e">
        <f>_xll.qlCalendarAdvance(Calendar,R104,$F$1,"mf",,Trigger)</f>
        <v>#VALUE!</v>
      </c>
      <c r="T104" s="122" t="e">
        <f>_xll.qlDayCounterYearFraction(DayCounter,R104,S104,,,Trigger)</f>
        <v>#VALUE!</v>
      </c>
      <c r="U104" s="134" t="e">
        <f ca="1">_xll.qlInterpolationInterpolate(B3Minterpolation,R104,TRUE)</f>
        <v>#VALUE!</v>
      </c>
      <c r="Z104" s="108"/>
      <c r="AA104" s="108"/>
    </row>
    <row r="105" spans="5:27" ht="11.25" customHeight="1" x14ac:dyDescent="0.2">
      <c r="E105" s="261"/>
      <c r="F105" s="261"/>
      <c r="G105" s="108"/>
      <c r="K105" s="108"/>
      <c r="L105" s="108"/>
      <c r="R105" s="136" t="e">
        <f>_xll.qlCalendarAdvance(Calendar,R104,"1D","f")</f>
        <v>#VALUE!</v>
      </c>
      <c r="S105" s="136" t="e">
        <f>_xll.qlCalendarAdvance(Calendar,R105,$F$1,"mf",,Trigger)</f>
        <v>#VALUE!</v>
      </c>
      <c r="T105" s="122" t="e">
        <f>_xll.qlDayCounterYearFraction(DayCounter,R105,S105,,,Trigger)</f>
        <v>#VALUE!</v>
      </c>
      <c r="U105" s="134" t="e">
        <f ca="1">_xll.qlInterpolationInterpolate(B3Minterpolation,R105,TRUE)</f>
        <v>#VALUE!</v>
      </c>
      <c r="Z105" s="108"/>
      <c r="AA105" s="108"/>
    </row>
    <row r="106" spans="5:27" ht="11.25" customHeight="1" x14ac:dyDescent="0.2">
      <c r="E106" s="261"/>
      <c r="F106" s="261"/>
      <c r="G106" s="108"/>
      <c r="K106" s="108"/>
      <c r="L106" s="108"/>
      <c r="R106" s="136" t="e">
        <f>_xll.qlCalendarAdvance(Calendar,R105,"1D","f")</f>
        <v>#VALUE!</v>
      </c>
      <c r="S106" s="136" t="e">
        <f>_xll.qlCalendarAdvance(Calendar,R106,$F$1,"mf",,Trigger)</f>
        <v>#VALUE!</v>
      </c>
      <c r="T106" s="122" t="e">
        <f>_xll.qlDayCounterYearFraction(DayCounter,R106,S106,,,Trigger)</f>
        <v>#VALUE!</v>
      </c>
      <c r="U106" s="134" t="e">
        <f ca="1">_xll.qlInterpolationInterpolate(B3Minterpolation,R106,TRUE)</f>
        <v>#VALUE!</v>
      </c>
      <c r="Z106" s="108"/>
      <c r="AA106" s="108"/>
    </row>
    <row r="107" spans="5:27" ht="11.25" customHeight="1" x14ac:dyDescent="0.2">
      <c r="E107" s="261"/>
      <c r="F107" s="261"/>
      <c r="G107" s="108"/>
      <c r="K107" s="108"/>
      <c r="L107" s="108"/>
      <c r="R107" s="136" t="e">
        <f>_xll.qlCalendarAdvance(Calendar,R106,"1D","f")</f>
        <v>#VALUE!</v>
      </c>
      <c r="S107" s="136" t="e">
        <f>_xll.qlCalendarAdvance(Calendar,R107,$F$1,"mf",,Trigger)</f>
        <v>#VALUE!</v>
      </c>
      <c r="T107" s="122" t="e">
        <f>_xll.qlDayCounterYearFraction(DayCounter,R107,S107,,,Trigger)</f>
        <v>#VALUE!</v>
      </c>
      <c r="U107" s="134" t="e">
        <f ca="1">_xll.qlInterpolationInterpolate(B3Minterpolation,R107,TRUE)</f>
        <v>#VALUE!</v>
      </c>
      <c r="Z107" s="108"/>
      <c r="AA107" s="108"/>
    </row>
    <row r="108" spans="5:27" ht="11.25" customHeight="1" x14ac:dyDescent="0.2">
      <c r="E108" s="261"/>
      <c r="F108" s="261"/>
      <c r="G108" s="108"/>
      <c r="K108" s="108"/>
      <c r="L108" s="108"/>
      <c r="R108" s="136" t="e">
        <f>_xll.qlCalendarAdvance(Calendar,R107,"1D","f")</f>
        <v>#VALUE!</v>
      </c>
      <c r="S108" s="136" t="e">
        <f>_xll.qlCalendarAdvance(Calendar,R108,$F$1,"mf",,Trigger)</f>
        <v>#VALUE!</v>
      </c>
      <c r="T108" s="122" t="e">
        <f>_xll.qlDayCounterYearFraction(DayCounter,R108,S108,,,Trigger)</f>
        <v>#VALUE!</v>
      </c>
      <c r="U108" s="134" t="e">
        <f ca="1">_xll.qlInterpolationInterpolate(B3Minterpolation,R108,TRUE)</f>
        <v>#VALUE!</v>
      </c>
      <c r="Z108" s="108"/>
      <c r="AA108" s="108"/>
    </row>
    <row r="109" spans="5:27" ht="11.25" customHeight="1" x14ac:dyDescent="0.2">
      <c r="E109" s="261"/>
      <c r="F109" s="261"/>
      <c r="G109" s="108"/>
      <c r="K109" s="108"/>
      <c r="L109" s="108"/>
      <c r="R109" s="136" t="e">
        <f>_xll.qlCalendarAdvance(Calendar,R108,"1D","f")</f>
        <v>#VALUE!</v>
      </c>
      <c r="S109" s="136" t="e">
        <f>_xll.qlCalendarAdvance(Calendar,R109,$F$1,"mf",,Trigger)</f>
        <v>#VALUE!</v>
      </c>
      <c r="T109" s="122" t="e">
        <f>_xll.qlDayCounterYearFraction(DayCounter,R109,S109,,,Trigger)</f>
        <v>#VALUE!</v>
      </c>
      <c r="U109" s="134" t="e">
        <f ca="1">_xll.qlInterpolationInterpolate(B3Minterpolation,R109,TRUE)</f>
        <v>#VALUE!</v>
      </c>
      <c r="Z109" s="108"/>
      <c r="AA109" s="108"/>
    </row>
    <row r="110" spans="5:27" ht="11.25" customHeight="1" x14ac:dyDescent="0.2">
      <c r="E110" s="261"/>
      <c r="F110" s="261"/>
      <c r="G110" s="108"/>
      <c r="K110" s="108"/>
      <c r="L110" s="108"/>
      <c r="R110" s="136" t="e">
        <f>_xll.qlCalendarAdvance(Calendar,R109,"1D","f")</f>
        <v>#VALUE!</v>
      </c>
      <c r="S110" s="136" t="e">
        <f>_xll.qlCalendarAdvance(Calendar,R110,$F$1,"mf",,Trigger)</f>
        <v>#VALUE!</v>
      </c>
      <c r="T110" s="122" t="e">
        <f>_xll.qlDayCounterYearFraction(DayCounter,R110,S110,,,Trigger)</f>
        <v>#VALUE!</v>
      </c>
      <c r="U110" s="134" t="e">
        <f ca="1">_xll.qlInterpolationInterpolate(B3Minterpolation,R110,TRUE)</f>
        <v>#VALUE!</v>
      </c>
      <c r="Z110" s="108"/>
      <c r="AA110" s="108"/>
    </row>
    <row r="111" spans="5:27" ht="11.25" customHeight="1" x14ac:dyDescent="0.2">
      <c r="E111" s="261"/>
      <c r="F111" s="261"/>
      <c r="G111" s="108"/>
      <c r="K111" s="108"/>
      <c r="L111" s="108"/>
      <c r="R111" s="136" t="e">
        <f>_xll.qlCalendarAdvance(Calendar,R110,"1D","f")</f>
        <v>#VALUE!</v>
      </c>
      <c r="S111" s="136" t="e">
        <f>_xll.qlCalendarAdvance(Calendar,R111,$F$1,"mf",,Trigger)</f>
        <v>#VALUE!</v>
      </c>
      <c r="T111" s="122" t="e">
        <f>_xll.qlDayCounterYearFraction(DayCounter,R111,S111,,,Trigger)</f>
        <v>#VALUE!</v>
      </c>
      <c r="U111" s="134" t="e">
        <f ca="1">_xll.qlInterpolationInterpolate(B3Minterpolation,R111,TRUE)</f>
        <v>#VALUE!</v>
      </c>
      <c r="Z111" s="108"/>
      <c r="AA111" s="108"/>
    </row>
    <row r="112" spans="5:27" ht="11.25" customHeight="1" x14ac:dyDescent="0.2">
      <c r="E112" s="261"/>
      <c r="F112" s="261"/>
      <c r="G112" s="108"/>
      <c r="K112" s="108"/>
      <c r="L112" s="108"/>
      <c r="R112" s="136" t="e">
        <f>_xll.qlCalendarAdvance(Calendar,R111,"1D","f")</f>
        <v>#VALUE!</v>
      </c>
      <c r="S112" s="136" t="e">
        <f>_xll.qlCalendarAdvance(Calendar,R112,$F$1,"mf",,Trigger)</f>
        <v>#VALUE!</v>
      </c>
      <c r="T112" s="122" t="e">
        <f>_xll.qlDayCounterYearFraction(DayCounter,R112,S112,,,Trigger)</f>
        <v>#VALUE!</v>
      </c>
      <c r="U112" s="134" t="e">
        <f ca="1">_xll.qlInterpolationInterpolate(B3Minterpolation,R112,TRUE)</f>
        <v>#VALUE!</v>
      </c>
      <c r="Z112" s="108"/>
      <c r="AA112" s="108"/>
    </row>
    <row r="113" spans="5:27" ht="11.25" customHeight="1" x14ac:dyDescent="0.2">
      <c r="E113" s="261"/>
      <c r="F113" s="261"/>
      <c r="G113" s="108"/>
      <c r="K113" s="108"/>
      <c r="L113" s="108"/>
      <c r="R113" s="136" t="e">
        <f>_xll.qlCalendarAdvance(Calendar,R112,"1D","f")</f>
        <v>#VALUE!</v>
      </c>
      <c r="S113" s="136" t="e">
        <f>_xll.qlCalendarAdvance(Calendar,R113,$F$1,"mf",,Trigger)</f>
        <v>#VALUE!</v>
      </c>
      <c r="T113" s="122" t="e">
        <f>_xll.qlDayCounterYearFraction(DayCounter,R113,S113,,,Trigger)</f>
        <v>#VALUE!</v>
      </c>
      <c r="U113" s="134" t="e">
        <f ca="1">_xll.qlInterpolationInterpolate(B3Minterpolation,R113,TRUE)</f>
        <v>#VALUE!</v>
      </c>
      <c r="Z113" s="108"/>
      <c r="AA113" s="108"/>
    </row>
    <row r="114" spans="5:27" ht="11.25" customHeight="1" x14ac:dyDescent="0.2">
      <c r="E114" s="261"/>
      <c r="F114" s="261"/>
      <c r="G114" s="108"/>
      <c r="K114" s="108"/>
      <c r="L114" s="108"/>
      <c r="R114" s="136" t="e">
        <f>_xll.qlCalendarAdvance(Calendar,R113,"1D","f")</f>
        <v>#VALUE!</v>
      </c>
      <c r="S114" s="136" t="e">
        <f>_xll.qlCalendarAdvance(Calendar,R114,$F$1,"mf",,Trigger)</f>
        <v>#VALUE!</v>
      </c>
      <c r="T114" s="122" t="e">
        <f>_xll.qlDayCounterYearFraction(DayCounter,R114,S114,,,Trigger)</f>
        <v>#VALUE!</v>
      </c>
      <c r="U114" s="134" t="e">
        <f ca="1">_xll.qlInterpolationInterpolate(B3Minterpolation,R114,TRUE)</f>
        <v>#VALUE!</v>
      </c>
      <c r="Z114" s="108"/>
      <c r="AA114" s="108"/>
    </row>
    <row r="115" spans="5:27" ht="11.25" customHeight="1" x14ac:dyDescent="0.2">
      <c r="E115" s="261"/>
      <c r="F115" s="261"/>
      <c r="G115" s="108"/>
      <c r="K115" s="108"/>
      <c r="L115" s="108"/>
      <c r="R115" s="136" t="e">
        <f>_xll.qlCalendarAdvance(Calendar,R114,"1D","f")</f>
        <v>#VALUE!</v>
      </c>
      <c r="S115" s="136" t="e">
        <f>_xll.qlCalendarAdvance(Calendar,R115,$F$1,"mf",,Trigger)</f>
        <v>#VALUE!</v>
      </c>
      <c r="T115" s="122" t="e">
        <f>_xll.qlDayCounterYearFraction(DayCounter,R115,S115,,,Trigger)</f>
        <v>#VALUE!</v>
      </c>
      <c r="U115" s="134" t="e">
        <f ca="1">_xll.qlInterpolationInterpolate(B3Minterpolation,R115,TRUE)</f>
        <v>#VALUE!</v>
      </c>
      <c r="Z115" s="108"/>
      <c r="AA115" s="108"/>
    </row>
    <row r="116" spans="5:27" ht="11.25" customHeight="1" x14ac:dyDescent="0.2">
      <c r="E116" s="261"/>
      <c r="F116" s="261"/>
      <c r="G116" s="108"/>
      <c r="K116" s="108"/>
      <c r="L116" s="108"/>
      <c r="R116" s="136" t="e">
        <f>_xll.qlCalendarAdvance(Calendar,R115,"1D","f")</f>
        <v>#VALUE!</v>
      </c>
      <c r="S116" s="136" t="e">
        <f>_xll.qlCalendarAdvance(Calendar,R116,$F$1,"mf",,Trigger)</f>
        <v>#VALUE!</v>
      </c>
      <c r="T116" s="122" t="e">
        <f>_xll.qlDayCounterYearFraction(DayCounter,R116,S116,,,Trigger)</f>
        <v>#VALUE!</v>
      </c>
      <c r="U116" s="134" t="e">
        <f ca="1">_xll.qlInterpolationInterpolate(B3Minterpolation,R116,TRUE)</f>
        <v>#VALUE!</v>
      </c>
      <c r="Z116" s="108"/>
      <c r="AA116" s="108"/>
    </row>
    <row r="117" spans="5:27" ht="11.25" customHeight="1" x14ac:dyDescent="0.2">
      <c r="E117" s="261"/>
      <c r="F117" s="261"/>
      <c r="G117" s="108"/>
      <c r="K117" s="108"/>
      <c r="L117" s="108"/>
      <c r="R117" s="136" t="e">
        <f>_xll.qlCalendarAdvance(Calendar,R116,"1D","f")</f>
        <v>#VALUE!</v>
      </c>
      <c r="S117" s="136" t="e">
        <f>_xll.qlCalendarAdvance(Calendar,R117,$F$1,"mf",,Trigger)</f>
        <v>#VALUE!</v>
      </c>
      <c r="T117" s="122" t="e">
        <f>_xll.qlDayCounterYearFraction(DayCounter,R117,S117,,,Trigger)</f>
        <v>#VALUE!</v>
      </c>
      <c r="U117" s="134" t="e">
        <f ca="1">_xll.qlInterpolationInterpolate(B3Minterpolation,R117,TRUE)</f>
        <v>#VALUE!</v>
      </c>
      <c r="Z117" s="108"/>
      <c r="AA117" s="108"/>
    </row>
    <row r="118" spans="5:27" ht="11.25" customHeight="1" x14ac:dyDescent="0.2">
      <c r="E118" s="261"/>
      <c r="F118" s="261"/>
      <c r="G118" s="108"/>
      <c r="K118" s="108"/>
      <c r="L118" s="108"/>
      <c r="R118" s="136" t="e">
        <f>_xll.qlCalendarAdvance(Calendar,R117,"1D","f")</f>
        <v>#VALUE!</v>
      </c>
      <c r="S118" s="136" t="e">
        <f>_xll.qlCalendarAdvance(Calendar,R118,$F$1,"mf",,Trigger)</f>
        <v>#VALUE!</v>
      </c>
      <c r="T118" s="122" t="e">
        <f>_xll.qlDayCounterYearFraction(DayCounter,R118,S118,,,Trigger)</f>
        <v>#VALUE!</v>
      </c>
      <c r="U118" s="134" t="e">
        <f ca="1">_xll.qlInterpolationInterpolate(B3Minterpolation,R118,TRUE)</f>
        <v>#VALUE!</v>
      </c>
      <c r="Z118" s="108"/>
      <c r="AA118" s="108"/>
    </row>
    <row r="119" spans="5:27" ht="11.25" customHeight="1" x14ac:dyDescent="0.2">
      <c r="E119" s="261"/>
      <c r="F119" s="261"/>
      <c r="G119" s="108"/>
      <c r="K119" s="108"/>
      <c r="L119" s="108"/>
      <c r="R119" s="136" t="e">
        <f>_xll.qlCalendarAdvance(Calendar,R118,"1D","f")</f>
        <v>#VALUE!</v>
      </c>
      <c r="S119" s="136" t="e">
        <f>_xll.qlCalendarAdvance(Calendar,R119,$F$1,"mf",,Trigger)</f>
        <v>#VALUE!</v>
      </c>
      <c r="T119" s="122" t="e">
        <f>_xll.qlDayCounterYearFraction(DayCounter,R119,S119,,,Trigger)</f>
        <v>#VALUE!</v>
      </c>
      <c r="U119" s="134" t="e">
        <f ca="1">_xll.qlInterpolationInterpolate(B3Minterpolation,R119,TRUE)</f>
        <v>#VALUE!</v>
      </c>
      <c r="Z119" s="108"/>
      <c r="AA119" s="108"/>
    </row>
    <row r="120" spans="5:27" ht="11.25" customHeight="1" x14ac:dyDescent="0.2">
      <c r="E120" s="261"/>
      <c r="F120" s="261"/>
      <c r="G120" s="108"/>
      <c r="K120" s="108"/>
      <c r="L120" s="108"/>
      <c r="R120" s="136" t="e">
        <f>_xll.qlCalendarAdvance(Calendar,R119,"1D","f")</f>
        <v>#VALUE!</v>
      </c>
      <c r="S120" s="136" t="e">
        <f>_xll.qlCalendarAdvance(Calendar,R120,$F$1,"mf",,Trigger)</f>
        <v>#VALUE!</v>
      </c>
      <c r="T120" s="122" t="e">
        <f>_xll.qlDayCounterYearFraction(DayCounter,R120,S120,,,Trigger)</f>
        <v>#VALUE!</v>
      </c>
      <c r="U120" s="134" t="e">
        <f ca="1">_xll.qlInterpolationInterpolate(B3Minterpolation,R120,TRUE)</f>
        <v>#VALUE!</v>
      </c>
      <c r="Z120" s="108"/>
      <c r="AA120" s="108"/>
    </row>
    <row r="121" spans="5:27" ht="11.25" customHeight="1" x14ac:dyDescent="0.2">
      <c r="E121" s="261"/>
      <c r="F121" s="261"/>
      <c r="G121" s="108"/>
      <c r="K121" s="108"/>
      <c r="L121" s="108"/>
      <c r="R121" s="136" t="e">
        <f>_xll.qlCalendarAdvance(Calendar,R120,"1D","f")</f>
        <v>#VALUE!</v>
      </c>
      <c r="S121" s="136" t="e">
        <f>_xll.qlCalendarAdvance(Calendar,R121,$F$1,"mf",,Trigger)</f>
        <v>#VALUE!</v>
      </c>
      <c r="T121" s="122" t="e">
        <f>_xll.qlDayCounterYearFraction(DayCounter,R121,S121,,,Trigger)</f>
        <v>#VALUE!</v>
      </c>
      <c r="U121" s="134" t="e">
        <f ca="1">_xll.qlInterpolationInterpolate(B3Minterpolation,R121,TRUE)</f>
        <v>#VALUE!</v>
      </c>
      <c r="Z121" s="108"/>
      <c r="AA121" s="108"/>
    </row>
    <row r="122" spans="5:27" ht="11.25" customHeight="1" x14ac:dyDescent="0.2">
      <c r="E122" s="261"/>
      <c r="F122" s="261"/>
      <c r="G122" s="108"/>
      <c r="K122" s="108"/>
      <c r="L122" s="108"/>
      <c r="R122" s="136" t="e">
        <f>_xll.qlCalendarAdvance(Calendar,R121,"1D","f")</f>
        <v>#VALUE!</v>
      </c>
      <c r="S122" s="136" t="e">
        <f>_xll.qlCalendarAdvance(Calendar,R122,$F$1,"mf",,Trigger)</f>
        <v>#VALUE!</v>
      </c>
      <c r="T122" s="122" t="e">
        <f>_xll.qlDayCounterYearFraction(DayCounter,R122,S122,,,Trigger)</f>
        <v>#VALUE!</v>
      </c>
      <c r="U122" s="134" t="e">
        <f ca="1">_xll.qlInterpolationInterpolate(B3Minterpolation,R122,TRUE)</f>
        <v>#VALUE!</v>
      </c>
      <c r="Z122" s="108"/>
      <c r="AA122" s="108"/>
    </row>
    <row r="123" spans="5:27" ht="11.25" customHeight="1" x14ac:dyDescent="0.2">
      <c r="E123" s="261"/>
      <c r="F123" s="261"/>
      <c r="G123" s="108"/>
      <c r="K123" s="108"/>
      <c r="L123" s="108"/>
      <c r="R123" s="136" t="e">
        <f>_xll.qlCalendarAdvance(Calendar,R122,"1D","f")</f>
        <v>#VALUE!</v>
      </c>
      <c r="S123" s="136" t="e">
        <f>_xll.qlCalendarAdvance(Calendar,R123,$F$1,"mf",,Trigger)</f>
        <v>#VALUE!</v>
      </c>
      <c r="T123" s="122" t="e">
        <f>_xll.qlDayCounterYearFraction(DayCounter,R123,S123,,,Trigger)</f>
        <v>#VALUE!</v>
      </c>
      <c r="U123" s="134" t="e">
        <f ca="1">_xll.qlInterpolationInterpolate(B3Minterpolation,R123,TRUE)</f>
        <v>#VALUE!</v>
      </c>
      <c r="Z123" s="108"/>
      <c r="AA123" s="108"/>
    </row>
    <row r="124" spans="5:27" ht="11.25" customHeight="1" x14ac:dyDescent="0.2">
      <c r="E124" s="261"/>
      <c r="F124" s="261"/>
      <c r="G124" s="108"/>
      <c r="K124" s="108"/>
      <c r="L124" s="108"/>
      <c r="R124" s="136" t="e">
        <f>_xll.qlCalendarAdvance(Calendar,R123,"1D","f")</f>
        <v>#VALUE!</v>
      </c>
      <c r="S124" s="136" t="e">
        <f>_xll.qlCalendarAdvance(Calendar,R124,$F$1,"mf",,Trigger)</f>
        <v>#VALUE!</v>
      </c>
      <c r="T124" s="122" t="e">
        <f>_xll.qlDayCounterYearFraction(DayCounter,R124,S124,,,Trigger)</f>
        <v>#VALUE!</v>
      </c>
      <c r="U124" s="134" t="e">
        <f ca="1">_xll.qlInterpolationInterpolate(B3Minterpolation,R124,TRUE)</f>
        <v>#VALUE!</v>
      </c>
      <c r="Z124" s="108"/>
      <c r="AA124" s="108"/>
    </row>
    <row r="125" spans="5:27" ht="11.25" customHeight="1" x14ac:dyDescent="0.2">
      <c r="E125" s="261"/>
      <c r="F125" s="261"/>
      <c r="G125" s="108"/>
      <c r="K125" s="108"/>
      <c r="L125" s="108"/>
      <c r="R125" s="136" t="e">
        <f>_xll.qlCalendarAdvance(Calendar,R124,"1D","f")</f>
        <v>#VALUE!</v>
      </c>
      <c r="S125" s="136" t="e">
        <f>_xll.qlCalendarAdvance(Calendar,R125,$F$1,"mf",,Trigger)</f>
        <v>#VALUE!</v>
      </c>
      <c r="T125" s="122" t="e">
        <f>_xll.qlDayCounterYearFraction(DayCounter,R125,S125,,,Trigger)</f>
        <v>#VALUE!</v>
      </c>
      <c r="U125" s="134" t="e">
        <f ca="1">_xll.qlInterpolationInterpolate(B3Minterpolation,R125,TRUE)</f>
        <v>#VALUE!</v>
      </c>
      <c r="Z125" s="108"/>
      <c r="AA125" s="108"/>
    </row>
    <row r="126" spans="5:27" ht="11.25" customHeight="1" x14ac:dyDescent="0.2">
      <c r="E126" s="261"/>
      <c r="F126" s="261"/>
      <c r="G126" s="108"/>
      <c r="K126" s="108"/>
      <c r="L126" s="108"/>
      <c r="R126" s="136" t="e">
        <f>_xll.qlCalendarAdvance(Calendar,R125,"1D","f")</f>
        <v>#VALUE!</v>
      </c>
      <c r="S126" s="136" t="e">
        <f>_xll.qlCalendarAdvance(Calendar,R126,$F$1,"mf",,Trigger)</f>
        <v>#VALUE!</v>
      </c>
      <c r="T126" s="122" t="e">
        <f>_xll.qlDayCounterYearFraction(DayCounter,R126,S126,,,Trigger)</f>
        <v>#VALUE!</v>
      </c>
      <c r="U126" s="134" t="e">
        <f ca="1">_xll.qlInterpolationInterpolate(B3Minterpolation,R126,TRUE)</f>
        <v>#VALUE!</v>
      </c>
      <c r="Z126" s="108"/>
      <c r="AA126" s="108"/>
    </row>
    <row r="127" spans="5:27" ht="11.25" customHeight="1" x14ac:dyDescent="0.2">
      <c r="E127" s="261"/>
      <c r="F127" s="261"/>
      <c r="G127" s="108"/>
      <c r="K127" s="108"/>
      <c r="L127" s="108"/>
      <c r="R127" s="136" t="e">
        <f>_xll.qlCalendarAdvance(Calendar,R126,"1D","f")</f>
        <v>#VALUE!</v>
      </c>
      <c r="S127" s="136" t="e">
        <f>_xll.qlCalendarAdvance(Calendar,R127,$F$1,"mf",,Trigger)</f>
        <v>#VALUE!</v>
      </c>
      <c r="T127" s="122" t="e">
        <f>_xll.qlDayCounterYearFraction(DayCounter,R127,S127,,,Trigger)</f>
        <v>#VALUE!</v>
      </c>
      <c r="U127" s="134" t="e">
        <f ca="1">_xll.qlInterpolationInterpolate(B3Minterpolation,R127,TRUE)</f>
        <v>#VALUE!</v>
      </c>
      <c r="Z127" s="108"/>
      <c r="AA127" s="108"/>
    </row>
    <row r="128" spans="5:27" ht="11.25" customHeight="1" x14ac:dyDescent="0.2">
      <c r="E128" s="261"/>
      <c r="F128" s="261"/>
      <c r="G128" s="108"/>
      <c r="K128" s="108"/>
      <c r="L128" s="108"/>
      <c r="R128" s="136" t="e">
        <f>_xll.qlCalendarAdvance(Calendar,R127,"1D","f")</f>
        <v>#VALUE!</v>
      </c>
      <c r="S128" s="136" t="e">
        <f>_xll.qlCalendarAdvance(Calendar,R128,$F$1,"mf",,Trigger)</f>
        <v>#VALUE!</v>
      </c>
      <c r="T128" s="122" t="e">
        <f>_xll.qlDayCounterYearFraction(DayCounter,R128,S128,,,Trigger)</f>
        <v>#VALUE!</v>
      </c>
      <c r="U128" s="134" t="e">
        <f ca="1">_xll.qlInterpolationInterpolate(B3Minterpolation,R128,TRUE)</f>
        <v>#VALUE!</v>
      </c>
      <c r="Z128" s="108"/>
      <c r="AA128" s="108"/>
    </row>
    <row r="129" spans="5:27" ht="11.25" customHeight="1" x14ac:dyDescent="0.2">
      <c r="E129" s="261"/>
      <c r="F129" s="261"/>
      <c r="G129" s="108"/>
      <c r="K129" s="108"/>
      <c r="L129" s="108"/>
      <c r="R129" s="136" t="e">
        <f>_xll.qlCalendarAdvance(Calendar,R128,"1D","f")</f>
        <v>#VALUE!</v>
      </c>
      <c r="S129" s="136" t="e">
        <f>_xll.qlCalendarAdvance(Calendar,R129,$F$1,"mf",,Trigger)</f>
        <v>#VALUE!</v>
      </c>
      <c r="T129" s="122" t="e">
        <f>_xll.qlDayCounterYearFraction(DayCounter,R129,S129,,,Trigger)</f>
        <v>#VALUE!</v>
      </c>
      <c r="U129" s="134" t="e">
        <f ca="1">_xll.qlInterpolationInterpolate(B3Minterpolation,R129,TRUE)</f>
        <v>#VALUE!</v>
      </c>
      <c r="Z129" s="108"/>
      <c r="AA129" s="108"/>
    </row>
    <row r="130" spans="5:27" ht="11.25" customHeight="1" x14ac:dyDescent="0.2">
      <c r="E130" s="261"/>
      <c r="F130" s="261"/>
      <c r="G130" s="108"/>
      <c r="K130" s="108"/>
      <c r="L130" s="108"/>
      <c r="R130" s="136" t="e">
        <f>_xll.qlCalendarAdvance(Calendar,R129,"1D","f")</f>
        <v>#VALUE!</v>
      </c>
      <c r="S130" s="136" t="e">
        <f>_xll.qlCalendarAdvance(Calendar,R130,$F$1,"mf",,Trigger)</f>
        <v>#VALUE!</v>
      </c>
      <c r="T130" s="122" t="e">
        <f>_xll.qlDayCounterYearFraction(DayCounter,R130,S130,,,Trigger)</f>
        <v>#VALUE!</v>
      </c>
      <c r="U130" s="134" t="e">
        <f ca="1">_xll.qlInterpolationInterpolate(B3Minterpolation,R130,TRUE)</f>
        <v>#VALUE!</v>
      </c>
      <c r="Z130" s="108"/>
      <c r="AA130" s="108"/>
    </row>
    <row r="131" spans="5:27" ht="11.25" customHeight="1" x14ac:dyDescent="0.2">
      <c r="E131" s="261"/>
      <c r="F131" s="261"/>
      <c r="G131" s="108"/>
      <c r="K131" s="108"/>
      <c r="L131" s="108"/>
      <c r="R131" s="136" t="e">
        <f>_xll.qlCalendarAdvance(Calendar,R130,"1D","f")</f>
        <v>#VALUE!</v>
      </c>
      <c r="S131" s="136" t="e">
        <f>_xll.qlCalendarAdvance(Calendar,R131,$F$1,"mf",,Trigger)</f>
        <v>#VALUE!</v>
      </c>
      <c r="T131" s="122" t="e">
        <f>_xll.qlDayCounterYearFraction(DayCounter,R131,S131,,,Trigger)</f>
        <v>#VALUE!</v>
      </c>
      <c r="U131" s="134" t="e">
        <f ca="1">_xll.qlInterpolationInterpolate(B3Minterpolation,R131,TRUE)</f>
        <v>#VALUE!</v>
      </c>
      <c r="Z131" s="108"/>
      <c r="AA131" s="108"/>
    </row>
    <row r="132" spans="5:27" ht="11.25" customHeight="1" x14ac:dyDescent="0.2">
      <c r="E132" s="261"/>
      <c r="F132" s="261"/>
      <c r="G132" s="108"/>
      <c r="K132" s="108"/>
      <c r="L132" s="108"/>
      <c r="R132" s="136" t="e">
        <f>_xll.qlCalendarAdvance(Calendar,R131,"1D","f")</f>
        <v>#VALUE!</v>
      </c>
      <c r="S132" s="136" t="e">
        <f>_xll.qlCalendarAdvance(Calendar,R132,$F$1,"mf",,Trigger)</f>
        <v>#VALUE!</v>
      </c>
      <c r="T132" s="122" t="e">
        <f>_xll.qlDayCounterYearFraction(DayCounter,R132,S132,,,Trigger)</f>
        <v>#VALUE!</v>
      </c>
      <c r="U132" s="134" t="e">
        <f ca="1">_xll.qlInterpolationInterpolate(B3Minterpolation,R132,TRUE)</f>
        <v>#VALUE!</v>
      </c>
      <c r="Z132" s="108"/>
      <c r="AA132" s="108"/>
    </row>
    <row r="133" spans="5:27" ht="11.25" customHeight="1" x14ac:dyDescent="0.2">
      <c r="E133" s="261"/>
      <c r="F133" s="261"/>
      <c r="G133" s="108"/>
      <c r="K133" s="108"/>
      <c r="L133" s="108"/>
      <c r="R133" s="136" t="e">
        <f>_xll.qlCalendarAdvance(Calendar,R132,"1D","f")</f>
        <v>#VALUE!</v>
      </c>
      <c r="S133" s="136" t="e">
        <f>_xll.qlCalendarAdvance(Calendar,R133,$F$1,"mf",,Trigger)</f>
        <v>#VALUE!</v>
      </c>
      <c r="T133" s="122" t="e">
        <f>_xll.qlDayCounterYearFraction(DayCounter,R133,S133,,,Trigger)</f>
        <v>#VALUE!</v>
      </c>
      <c r="U133" s="134" t="e">
        <f ca="1">_xll.qlInterpolationInterpolate(B3Minterpolation,R133,TRUE)</f>
        <v>#VALUE!</v>
      </c>
      <c r="Z133" s="108"/>
      <c r="AA133" s="108"/>
    </row>
    <row r="134" spans="5:27" ht="11.25" customHeight="1" x14ac:dyDescent="0.2">
      <c r="E134" s="261"/>
      <c r="F134" s="261"/>
      <c r="G134" s="108"/>
      <c r="K134" s="108"/>
      <c r="L134" s="108"/>
      <c r="R134" s="136" t="e">
        <f>_xll.qlCalendarAdvance(Calendar,R133,"1D","f")</f>
        <v>#VALUE!</v>
      </c>
      <c r="S134" s="136" t="e">
        <f>_xll.qlCalendarAdvance(Calendar,R134,$F$1,"mf",,Trigger)</f>
        <v>#VALUE!</v>
      </c>
      <c r="T134" s="122" t="e">
        <f>_xll.qlDayCounterYearFraction(DayCounter,R134,S134,,,Trigger)</f>
        <v>#VALUE!</v>
      </c>
      <c r="U134" s="134" t="e">
        <f ca="1">_xll.qlInterpolationInterpolate(B3Minterpolation,R134,TRUE)</f>
        <v>#VALUE!</v>
      </c>
      <c r="Z134" s="108"/>
      <c r="AA134" s="108"/>
    </row>
    <row r="135" spans="5:27" ht="11.25" customHeight="1" x14ac:dyDescent="0.2">
      <c r="E135" s="261"/>
      <c r="F135" s="261"/>
      <c r="G135" s="108"/>
      <c r="K135" s="108"/>
      <c r="L135" s="108"/>
      <c r="R135" s="136" t="e">
        <f>_xll.qlCalendarAdvance(Calendar,R134,"1D","f")</f>
        <v>#VALUE!</v>
      </c>
      <c r="S135" s="136" t="e">
        <f>_xll.qlCalendarAdvance(Calendar,R135,$F$1,"mf",,Trigger)</f>
        <v>#VALUE!</v>
      </c>
      <c r="T135" s="122" t="e">
        <f>_xll.qlDayCounterYearFraction(DayCounter,R135,S135,,,Trigger)</f>
        <v>#VALUE!</v>
      </c>
      <c r="U135" s="134" t="e">
        <f ca="1">_xll.qlInterpolationInterpolate(B3Minterpolation,R135,TRUE)</f>
        <v>#VALUE!</v>
      </c>
      <c r="Z135" s="108"/>
      <c r="AA135" s="108"/>
    </row>
    <row r="136" spans="5:27" ht="11.25" customHeight="1" x14ac:dyDescent="0.2">
      <c r="E136" s="261"/>
      <c r="F136" s="261"/>
      <c r="G136" s="108"/>
      <c r="K136" s="108"/>
      <c r="L136" s="108"/>
      <c r="R136" s="136" t="e">
        <f>_xll.qlCalendarAdvance(Calendar,R135,"1D","f")</f>
        <v>#VALUE!</v>
      </c>
      <c r="S136" s="136" t="e">
        <f>_xll.qlCalendarAdvance(Calendar,R136,$F$1,"mf",,Trigger)</f>
        <v>#VALUE!</v>
      </c>
      <c r="T136" s="122" t="e">
        <f>_xll.qlDayCounterYearFraction(DayCounter,R136,S136,,,Trigger)</f>
        <v>#VALUE!</v>
      </c>
      <c r="U136" s="134" t="e">
        <f ca="1">_xll.qlInterpolationInterpolate(B3Minterpolation,R136,TRUE)</f>
        <v>#VALUE!</v>
      </c>
      <c r="Z136" s="108"/>
      <c r="AA136" s="108"/>
    </row>
    <row r="137" spans="5:27" ht="11.25" customHeight="1" x14ac:dyDescent="0.2">
      <c r="E137" s="261"/>
      <c r="F137" s="261"/>
      <c r="G137" s="108"/>
      <c r="K137" s="108"/>
      <c r="L137" s="108"/>
      <c r="R137" s="136" t="e">
        <f>_xll.qlCalendarAdvance(Calendar,R136,"1D","f")</f>
        <v>#VALUE!</v>
      </c>
      <c r="S137" s="136" t="e">
        <f>_xll.qlCalendarAdvance(Calendar,R137,$F$1,"mf",,Trigger)</f>
        <v>#VALUE!</v>
      </c>
      <c r="T137" s="122" t="e">
        <f>_xll.qlDayCounterYearFraction(DayCounter,R137,S137,,,Trigger)</f>
        <v>#VALUE!</v>
      </c>
      <c r="U137" s="134" t="e">
        <f ca="1">_xll.qlInterpolationInterpolate(B3Minterpolation,R137,TRUE)</f>
        <v>#VALUE!</v>
      </c>
      <c r="Z137" s="108"/>
      <c r="AA137" s="108"/>
    </row>
    <row r="138" spans="5:27" ht="11.25" customHeight="1" x14ac:dyDescent="0.2">
      <c r="E138" s="261"/>
      <c r="F138" s="261"/>
      <c r="G138" s="108"/>
      <c r="K138" s="108"/>
      <c r="L138" s="108"/>
      <c r="R138" s="136" t="e">
        <f>_xll.qlCalendarAdvance(Calendar,R137,"1D","f")</f>
        <v>#VALUE!</v>
      </c>
      <c r="S138" s="136" t="e">
        <f>_xll.qlCalendarAdvance(Calendar,R138,$F$1,"mf",,Trigger)</f>
        <v>#VALUE!</v>
      </c>
      <c r="T138" s="122" t="e">
        <f>_xll.qlDayCounterYearFraction(DayCounter,R138,S138,,,Trigger)</f>
        <v>#VALUE!</v>
      </c>
      <c r="U138" s="134" t="e">
        <f ca="1">_xll.qlInterpolationInterpolate(B3Minterpolation,R138,TRUE)</f>
        <v>#VALUE!</v>
      </c>
      <c r="Z138" s="108"/>
      <c r="AA138" s="108"/>
    </row>
    <row r="139" spans="5:27" ht="11.25" customHeight="1" x14ac:dyDescent="0.2">
      <c r="E139" s="261"/>
      <c r="F139" s="261"/>
      <c r="G139" s="108"/>
      <c r="K139" s="108"/>
      <c r="L139" s="108"/>
      <c r="R139" s="136" t="e">
        <f>_xll.qlCalendarAdvance(Calendar,R138,"1D","f")</f>
        <v>#VALUE!</v>
      </c>
      <c r="S139" s="136" t="e">
        <f>_xll.qlCalendarAdvance(Calendar,R139,$F$1,"mf",,Trigger)</f>
        <v>#VALUE!</v>
      </c>
      <c r="T139" s="122" t="e">
        <f>_xll.qlDayCounterYearFraction(DayCounter,R139,S139,,,Trigger)</f>
        <v>#VALUE!</v>
      </c>
      <c r="U139" s="134" t="e">
        <f ca="1">_xll.qlInterpolationInterpolate(B3Minterpolation,R139,TRUE)</f>
        <v>#VALUE!</v>
      </c>
      <c r="Z139" s="108"/>
      <c r="AA139" s="108"/>
    </row>
    <row r="140" spans="5:27" ht="11.25" customHeight="1" x14ac:dyDescent="0.2">
      <c r="E140" s="261"/>
      <c r="F140" s="261"/>
      <c r="G140" s="108"/>
      <c r="K140" s="108"/>
      <c r="L140" s="108"/>
      <c r="R140" s="136" t="e">
        <f>_xll.qlCalendarAdvance(Calendar,R139,"1D","f")</f>
        <v>#VALUE!</v>
      </c>
      <c r="S140" s="136" t="e">
        <f>_xll.qlCalendarAdvance(Calendar,R140,$F$1,"mf",,Trigger)</f>
        <v>#VALUE!</v>
      </c>
      <c r="T140" s="122" t="e">
        <f>_xll.qlDayCounterYearFraction(DayCounter,R140,S140,,,Trigger)</f>
        <v>#VALUE!</v>
      </c>
      <c r="U140" s="134" t="e">
        <f ca="1">_xll.qlInterpolationInterpolate(B3Minterpolation,R140,TRUE)</f>
        <v>#VALUE!</v>
      </c>
      <c r="Z140" s="108"/>
      <c r="AA140" s="108"/>
    </row>
    <row r="141" spans="5:27" ht="11.25" customHeight="1" x14ac:dyDescent="0.2">
      <c r="E141" s="261"/>
      <c r="F141" s="261"/>
      <c r="G141" s="108"/>
      <c r="K141" s="108"/>
      <c r="L141" s="108"/>
      <c r="R141" s="136" t="e">
        <f>_xll.qlCalendarAdvance(Calendar,R140,"1D","f")</f>
        <v>#VALUE!</v>
      </c>
      <c r="S141" s="136" t="e">
        <f>_xll.qlCalendarAdvance(Calendar,R141,$F$1,"mf",,Trigger)</f>
        <v>#VALUE!</v>
      </c>
      <c r="T141" s="122" t="e">
        <f>_xll.qlDayCounterYearFraction(DayCounter,R141,S141,,,Trigger)</f>
        <v>#VALUE!</v>
      </c>
      <c r="U141" s="134" t="e">
        <f ca="1">_xll.qlInterpolationInterpolate(B3Minterpolation,R141,TRUE)</f>
        <v>#VALUE!</v>
      </c>
      <c r="Z141" s="108"/>
      <c r="AA141" s="108"/>
    </row>
    <row r="142" spans="5:27" ht="11.25" customHeight="1" x14ac:dyDescent="0.2">
      <c r="E142" s="261"/>
      <c r="F142" s="261"/>
      <c r="G142" s="108"/>
      <c r="K142" s="108"/>
      <c r="L142" s="108"/>
      <c r="R142" s="136" t="e">
        <f>_xll.qlCalendarAdvance(Calendar,R141,"1D","f")</f>
        <v>#VALUE!</v>
      </c>
      <c r="S142" s="136" t="e">
        <f>_xll.qlCalendarAdvance(Calendar,R142,$F$1,"mf",,Trigger)</f>
        <v>#VALUE!</v>
      </c>
      <c r="T142" s="122" t="e">
        <f>_xll.qlDayCounterYearFraction(DayCounter,R142,S142,,,Trigger)</f>
        <v>#VALUE!</v>
      </c>
      <c r="U142" s="134" t="e">
        <f ca="1">_xll.qlInterpolationInterpolate(B3Minterpolation,R142,TRUE)</f>
        <v>#VALUE!</v>
      </c>
      <c r="Z142" s="108"/>
      <c r="AA142" s="108"/>
    </row>
    <row r="143" spans="5:27" ht="11.25" customHeight="1" x14ac:dyDescent="0.2">
      <c r="E143" s="261"/>
      <c r="F143" s="261"/>
      <c r="G143" s="108"/>
      <c r="K143" s="108"/>
      <c r="L143" s="108"/>
      <c r="R143" s="136" t="e">
        <f>_xll.qlCalendarAdvance(Calendar,R142,"1D","f")</f>
        <v>#VALUE!</v>
      </c>
      <c r="S143" s="136" t="e">
        <f>_xll.qlCalendarAdvance(Calendar,R143,$F$1,"mf",,Trigger)</f>
        <v>#VALUE!</v>
      </c>
      <c r="T143" s="122" t="e">
        <f>_xll.qlDayCounterYearFraction(DayCounter,R143,S143,,,Trigger)</f>
        <v>#VALUE!</v>
      </c>
      <c r="U143" s="134" t="e">
        <f ca="1">_xll.qlInterpolationInterpolate(B3Minterpolation,R143,TRUE)</f>
        <v>#VALUE!</v>
      </c>
      <c r="Z143" s="108"/>
      <c r="AA143" s="108"/>
    </row>
    <row r="144" spans="5:27" ht="11.25" customHeight="1" x14ac:dyDescent="0.2">
      <c r="E144" s="261"/>
      <c r="F144" s="261"/>
      <c r="G144" s="108"/>
      <c r="K144" s="108"/>
      <c r="L144" s="108"/>
      <c r="R144" s="136" t="e">
        <f>_xll.qlCalendarAdvance(Calendar,R143,"1D","f")</f>
        <v>#VALUE!</v>
      </c>
      <c r="S144" s="136" t="e">
        <f>_xll.qlCalendarAdvance(Calendar,R144,$F$1,"mf",,Trigger)</f>
        <v>#VALUE!</v>
      </c>
      <c r="T144" s="122" t="e">
        <f>_xll.qlDayCounterYearFraction(DayCounter,R144,S144,,,Trigger)</f>
        <v>#VALUE!</v>
      </c>
      <c r="U144" s="134" t="e">
        <f ca="1">_xll.qlInterpolationInterpolate(B3Minterpolation,R144,TRUE)</f>
        <v>#VALUE!</v>
      </c>
      <c r="Z144" s="108"/>
      <c r="AA144" s="108"/>
    </row>
    <row r="145" spans="5:27" ht="11.25" customHeight="1" x14ac:dyDescent="0.2">
      <c r="E145" s="261"/>
      <c r="F145" s="261"/>
      <c r="G145" s="108"/>
      <c r="K145" s="108"/>
      <c r="L145" s="108"/>
      <c r="R145" s="136" t="e">
        <f>_xll.qlCalendarAdvance(Calendar,R144,"1D","f")</f>
        <v>#VALUE!</v>
      </c>
      <c r="S145" s="136" t="e">
        <f>_xll.qlCalendarAdvance(Calendar,R145,$F$1,"mf",,Trigger)</f>
        <v>#VALUE!</v>
      </c>
      <c r="T145" s="122" t="e">
        <f>_xll.qlDayCounterYearFraction(DayCounter,R145,S145,,,Trigger)</f>
        <v>#VALUE!</v>
      </c>
      <c r="U145" s="134" t="e">
        <f ca="1">_xll.qlInterpolationInterpolate(B3Minterpolation,R145,TRUE)</f>
        <v>#VALUE!</v>
      </c>
      <c r="Z145" s="108"/>
      <c r="AA145" s="108"/>
    </row>
    <row r="146" spans="5:27" ht="11.25" customHeight="1" x14ac:dyDescent="0.2">
      <c r="E146" s="261"/>
      <c r="F146" s="261"/>
      <c r="G146" s="108"/>
      <c r="K146" s="108"/>
      <c r="L146" s="108"/>
      <c r="R146" s="136" t="e">
        <f>_xll.qlCalendarAdvance(Calendar,R145,"1D","f")</f>
        <v>#VALUE!</v>
      </c>
      <c r="S146" s="136" t="e">
        <f>_xll.qlCalendarAdvance(Calendar,R146,$F$1,"mf",,Trigger)</f>
        <v>#VALUE!</v>
      </c>
      <c r="T146" s="122" t="e">
        <f>_xll.qlDayCounterYearFraction(DayCounter,R146,S146,,,Trigger)</f>
        <v>#VALUE!</v>
      </c>
      <c r="U146" s="134" t="e">
        <f ca="1">_xll.qlInterpolationInterpolate(B3Minterpolation,R146,TRUE)</f>
        <v>#VALUE!</v>
      </c>
      <c r="Z146" s="108"/>
      <c r="AA146" s="108"/>
    </row>
    <row r="147" spans="5:27" ht="11.25" customHeight="1" x14ac:dyDescent="0.2">
      <c r="E147" s="261"/>
      <c r="F147" s="261"/>
      <c r="G147" s="108"/>
      <c r="K147" s="108"/>
      <c r="L147" s="108"/>
      <c r="R147" s="136" t="e">
        <f>_xll.qlCalendarAdvance(Calendar,R146,"1D","f")</f>
        <v>#VALUE!</v>
      </c>
      <c r="S147" s="136" t="e">
        <f>_xll.qlCalendarAdvance(Calendar,R147,$F$1,"mf",,Trigger)</f>
        <v>#VALUE!</v>
      </c>
      <c r="T147" s="122" t="e">
        <f>_xll.qlDayCounterYearFraction(DayCounter,R147,S147,,,Trigger)</f>
        <v>#VALUE!</v>
      </c>
      <c r="U147" s="134" t="e">
        <f ca="1">_xll.qlInterpolationInterpolate(B3Minterpolation,R147,TRUE)</f>
        <v>#VALUE!</v>
      </c>
      <c r="Z147" s="108"/>
      <c r="AA147" s="108"/>
    </row>
    <row r="148" spans="5:27" ht="11.25" customHeight="1" x14ac:dyDescent="0.2">
      <c r="E148" s="261"/>
      <c r="F148" s="261"/>
      <c r="G148" s="108"/>
      <c r="K148" s="108"/>
      <c r="L148" s="108"/>
      <c r="R148" s="136" t="e">
        <f>_xll.qlCalendarAdvance(Calendar,R147,"1D","f")</f>
        <v>#VALUE!</v>
      </c>
      <c r="S148" s="136" t="e">
        <f>_xll.qlCalendarAdvance(Calendar,R148,$F$1,"mf",,Trigger)</f>
        <v>#VALUE!</v>
      </c>
      <c r="T148" s="122" t="e">
        <f>_xll.qlDayCounterYearFraction(DayCounter,R148,S148,,,Trigger)</f>
        <v>#VALUE!</v>
      </c>
      <c r="U148" s="134" t="e">
        <f ca="1">_xll.qlInterpolationInterpolate(B3Minterpolation,R148,TRUE)</f>
        <v>#VALUE!</v>
      </c>
      <c r="Z148" s="108"/>
      <c r="AA148" s="108"/>
    </row>
    <row r="149" spans="5:27" ht="11.25" customHeight="1" x14ac:dyDescent="0.2">
      <c r="E149" s="261"/>
      <c r="F149" s="261"/>
      <c r="G149" s="108"/>
      <c r="K149" s="108"/>
      <c r="L149" s="108"/>
      <c r="R149" s="136" t="e">
        <f>_xll.qlCalendarAdvance(Calendar,R148,"1D","f")</f>
        <v>#VALUE!</v>
      </c>
      <c r="S149" s="136" t="e">
        <f>_xll.qlCalendarAdvance(Calendar,R149,$F$1,"mf",,Trigger)</f>
        <v>#VALUE!</v>
      </c>
      <c r="T149" s="122" t="e">
        <f>_xll.qlDayCounterYearFraction(DayCounter,R149,S149,,,Trigger)</f>
        <v>#VALUE!</v>
      </c>
      <c r="U149" s="134" t="e">
        <f ca="1">_xll.qlInterpolationInterpolate(B3Minterpolation,R149,TRUE)</f>
        <v>#VALUE!</v>
      </c>
      <c r="Z149" s="108"/>
      <c r="AA149" s="108"/>
    </row>
    <row r="150" spans="5:27" ht="11.25" customHeight="1" x14ac:dyDescent="0.2">
      <c r="E150" s="261"/>
      <c r="F150" s="261"/>
      <c r="G150" s="108"/>
      <c r="K150" s="108"/>
      <c r="L150" s="108"/>
      <c r="R150" s="136" t="e">
        <f>_xll.qlCalendarAdvance(Calendar,R149,"1D","f")</f>
        <v>#VALUE!</v>
      </c>
      <c r="S150" s="136" t="e">
        <f>_xll.qlCalendarAdvance(Calendar,R150,$F$1,"mf",,Trigger)</f>
        <v>#VALUE!</v>
      </c>
      <c r="T150" s="122" t="e">
        <f>_xll.qlDayCounterYearFraction(DayCounter,R150,S150,,,Trigger)</f>
        <v>#VALUE!</v>
      </c>
      <c r="U150" s="134" t="e">
        <f ca="1">_xll.qlInterpolationInterpolate(B3Minterpolation,R150,TRUE)</f>
        <v>#VALUE!</v>
      </c>
      <c r="Z150" s="108"/>
      <c r="AA150" s="108"/>
    </row>
    <row r="151" spans="5:27" ht="11.25" customHeight="1" x14ac:dyDescent="0.2">
      <c r="E151" s="261"/>
      <c r="F151" s="261"/>
      <c r="G151" s="108"/>
      <c r="K151" s="108"/>
      <c r="L151" s="108"/>
      <c r="R151" s="136" t="e">
        <f>_xll.qlCalendarAdvance(Calendar,R150,"1D","f")</f>
        <v>#VALUE!</v>
      </c>
      <c r="S151" s="136" t="e">
        <f>_xll.qlCalendarAdvance(Calendar,R151,$F$1,"mf",,Trigger)</f>
        <v>#VALUE!</v>
      </c>
      <c r="T151" s="122" t="e">
        <f>_xll.qlDayCounterYearFraction(DayCounter,R151,S151,,,Trigger)</f>
        <v>#VALUE!</v>
      </c>
      <c r="U151" s="134" t="e">
        <f ca="1">_xll.qlInterpolationInterpolate(B3Minterpolation,R151,TRUE)</f>
        <v>#VALUE!</v>
      </c>
      <c r="Z151" s="108"/>
      <c r="AA151" s="108"/>
    </row>
    <row r="152" spans="5:27" ht="11.25" customHeight="1" x14ac:dyDescent="0.2">
      <c r="E152" s="261"/>
      <c r="F152" s="261"/>
      <c r="G152" s="108"/>
      <c r="K152" s="108"/>
      <c r="L152" s="108"/>
      <c r="R152" s="136" t="e">
        <f>_xll.qlCalendarAdvance(Calendar,R151,"1D","f")</f>
        <v>#VALUE!</v>
      </c>
      <c r="S152" s="136" t="e">
        <f>_xll.qlCalendarAdvance(Calendar,R152,$F$1,"mf",,Trigger)</f>
        <v>#VALUE!</v>
      </c>
      <c r="T152" s="122" t="e">
        <f>_xll.qlDayCounterYearFraction(DayCounter,R152,S152,,,Trigger)</f>
        <v>#VALUE!</v>
      </c>
      <c r="U152" s="134" t="e">
        <f ca="1">_xll.qlInterpolationInterpolate(B3Minterpolation,R152,TRUE)</f>
        <v>#VALUE!</v>
      </c>
      <c r="Z152" s="108"/>
      <c r="AA152" s="108"/>
    </row>
    <row r="153" spans="5:27" ht="11.25" customHeight="1" x14ac:dyDescent="0.2">
      <c r="E153" s="261"/>
      <c r="F153" s="261"/>
      <c r="G153" s="108"/>
      <c r="K153" s="108"/>
      <c r="L153" s="108"/>
      <c r="R153" s="136" t="e">
        <f>_xll.qlCalendarAdvance(Calendar,R152,"1D","f")</f>
        <v>#VALUE!</v>
      </c>
      <c r="S153" s="136" t="e">
        <f>_xll.qlCalendarAdvance(Calendar,R153,$F$1,"mf",,Trigger)</f>
        <v>#VALUE!</v>
      </c>
      <c r="T153" s="122" t="e">
        <f>_xll.qlDayCounterYearFraction(DayCounter,R153,S153,,,Trigger)</f>
        <v>#VALUE!</v>
      </c>
      <c r="U153" s="134" t="e">
        <f ca="1">_xll.qlInterpolationInterpolate(B3Minterpolation,R153,TRUE)</f>
        <v>#VALUE!</v>
      </c>
      <c r="Z153" s="108"/>
      <c r="AA153" s="108"/>
    </row>
    <row r="154" spans="5:27" ht="11.25" customHeight="1" x14ac:dyDescent="0.2">
      <c r="E154" s="261"/>
      <c r="F154" s="261"/>
      <c r="G154" s="108"/>
      <c r="K154" s="108"/>
      <c r="L154" s="108"/>
      <c r="R154" s="136" t="e">
        <f>_xll.qlCalendarAdvance(Calendar,R153,"1D","f")</f>
        <v>#VALUE!</v>
      </c>
      <c r="S154" s="136" t="e">
        <f>_xll.qlCalendarAdvance(Calendar,R154,$F$1,"mf",,Trigger)</f>
        <v>#VALUE!</v>
      </c>
      <c r="T154" s="122" t="e">
        <f>_xll.qlDayCounterYearFraction(DayCounter,R154,S154,,,Trigger)</f>
        <v>#VALUE!</v>
      </c>
      <c r="U154" s="134" t="e">
        <f ca="1">_xll.qlInterpolationInterpolate(B3Minterpolation,R154,TRUE)</f>
        <v>#VALUE!</v>
      </c>
      <c r="Z154" s="108"/>
      <c r="AA154" s="108"/>
    </row>
    <row r="155" spans="5:27" ht="11.25" customHeight="1" x14ac:dyDescent="0.2">
      <c r="E155" s="261"/>
      <c r="F155" s="261"/>
      <c r="G155" s="108"/>
      <c r="K155" s="108"/>
      <c r="L155" s="108"/>
      <c r="R155" s="136" t="e">
        <f>_xll.qlCalendarAdvance(Calendar,R154,"1D","f")</f>
        <v>#VALUE!</v>
      </c>
      <c r="S155" s="136" t="e">
        <f>_xll.qlCalendarAdvance(Calendar,R155,$F$1,"mf",,Trigger)</f>
        <v>#VALUE!</v>
      </c>
      <c r="T155" s="122" t="e">
        <f>_xll.qlDayCounterYearFraction(DayCounter,R155,S155,,,Trigger)</f>
        <v>#VALUE!</v>
      </c>
      <c r="U155" s="134" t="e">
        <f ca="1">_xll.qlInterpolationInterpolate(B3Minterpolation,R155,TRUE)</f>
        <v>#VALUE!</v>
      </c>
      <c r="Z155" s="108"/>
      <c r="AA155" s="108"/>
    </row>
    <row r="156" spans="5:27" ht="11.25" customHeight="1" x14ac:dyDescent="0.2">
      <c r="E156" s="261"/>
      <c r="F156" s="261"/>
      <c r="G156" s="108"/>
      <c r="K156" s="108"/>
      <c r="L156" s="108"/>
      <c r="R156" s="136" t="e">
        <f>_xll.qlCalendarAdvance(Calendar,R155,"1D","f")</f>
        <v>#VALUE!</v>
      </c>
      <c r="S156" s="136" t="e">
        <f>_xll.qlCalendarAdvance(Calendar,R156,$F$1,"mf",,Trigger)</f>
        <v>#VALUE!</v>
      </c>
      <c r="T156" s="122" t="e">
        <f>_xll.qlDayCounterYearFraction(DayCounter,R156,S156,,,Trigger)</f>
        <v>#VALUE!</v>
      </c>
      <c r="U156" s="134" t="e">
        <f ca="1">_xll.qlInterpolationInterpolate(B3Minterpolation,R156,TRUE)</f>
        <v>#VALUE!</v>
      </c>
      <c r="Z156" s="108"/>
      <c r="AA156" s="108"/>
    </row>
    <row r="157" spans="5:27" ht="11.25" customHeight="1" x14ac:dyDescent="0.2">
      <c r="E157" s="261"/>
      <c r="F157" s="261"/>
      <c r="G157" s="108"/>
      <c r="K157" s="108"/>
      <c r="L157" s="108"/>
      <c r="R157" s="136" t="e">
        <f>_xll.qlCalendarAdvance(Calendar,R156,"1D","f")</f>
        <v>#VALUE!</v>
      </c>
      <c r="S157" s="136" t="e">
        <f>_xll.qlCalendarAdvance(Calendar,R157,$F$1,"mf",,Trigger)</f>
        <v>#VALUE!</v>
      </c>
      <c r="T157" s="122" t="e">
        <f>_xll.qlDayCounterYearFraction(DayCounter,R157,S157,,,Trigger)</f>
        <v>#VALUE!</v>
      </c>
      <c r="U157" s="134" t="e">
        <f ca="1">_xll.qlInterpolationInterpolate(B3Minterpolation,R157,TRUE)</f>
        <v>#VALUE!</v>
      </c>
      <c r="Z157" s="108"/>
      <c r="AA157" s="108"/>
    </row>
    <row r="158" spans="5:27" ht="11.25" customHeight="1" x14ac:dyDescent="0.2">
      <c r="E158" s="261"/>
      <c r="F158" s="261"/>
      <c r="G158" s="108"/>
      <c r="K158" s="108"/>
      <c r="L158" s="108"/>
      <c r="R158" s="136" t="e">
        <f>_xll.qlCalendarAdvance(Calendar,R157,"1D","f")</f>
        <v>#VALUE!</v>
      </c>
      <c r="S158" s="136" t="e">
        <f>_xll.qlCalendarAdvance(Calendar,R158,$F$1,"mf",,Trigger)</f>
        <v>#VALUE!</v>
      </c>
      <c r="T158" s="122" t="e">
        <f>_xll.qlDayCounterYearFraction(DayCounter,R158,S158,,,Trigger)</f>
        <v>#VALUE!</v>
      </c>
      <c r="U158" s="134" t="e">
        <f ca="1">_xll.qlInterpolationInterpolate(B3Minterpolation,R158,TRUE)</f>
        <v>#VALUE!</v>
      </c>
      <c r="Z158" s="108"/>
      <c r="AA158" s="108"/>
    </row>
    <row r="159" spans="5:27" ht="11.25" customHeight="1" x14ac:dyDescent="0.2">
      <c r="E159" s="261"/>
      <c r="F159" s="261"/>
      <c r="G159" s="108"/>
      <c r="K159" s="108"/>
      <c r="L159" s="108"/>
      <c r="R159" s="136" t="e">
        <f>_xll.qlCalendarAdvance(Calendar,R158,"1D","f")</f>
        <v>#VALUE!</v>
      </c>
      <c r="S159" s="136" t="e">
        <f>_xll.qlCalendarAdvance(Calendar,R159,$F$1,"mf",,Trigger)</f>
        <v>#VALUE!</v>
      </c>
      <c r="T159" s="122" t="e">
        <f>_xll.qlDayCounterYearFraction(DayCounter,R159,S159,,,Trigger)</f>
        <v>#VALUE!</v>
      </c>
      <c r="U159" s="134" t="e">
        <f ca="1">_xll.qlInterpolationInterpolate(B3Minterpolation,R159,TRUE)</f>
        <v>#VALUE!</v>
      </c>
      <c r="Z159" s="108"/>
      <c r="AA159" s="108"/>
    </row>
    <row r="160" spans="5:27" ht="11.25" customHeight="1" x14ac:dyDescent="0.2">
      <c r="E160" s="261"/>
      <c r="F160" s="261"/>
      <c r="G160" s="108"/>
      <c r="K160" s="108"/>
      <c r="L160" s="108"/>
      <c r="R160" s="136" t="e">
        <f>_xll.qlCalendarAdvance(Calendar,R159,"1D","f")</f>
        <v>#VALUE!</v>
      </c>
      <c r="S160" s="136" t="e">
        <f>_xll.qlCalendarAdvance(Calendar,R160,$F$1,"mf",,Trigger)</f>
        <v>#VALUE!</v>
      </c>
      <c r="T160" s="122" t="e">
        <f>_xll.qlDayCounterYearFraction(DayCounter,R160,S160,,,Trigger)</f>
        <v>#VALUE!</v>
      </c>
      <c r="U160" s="134" t="e">
        <f ca="1">_xll.qlInterpolationInterpolate(B3Minterpolation,R160,TRUE)</f>
        <v>#VALUE!</v>
      </c>
      <c r="Z160" s="108"/>
      <c r="AA160" s="108"/>
    </row>
    <row r="161" spans="5:27" ht="11.25" customHeight="1" x14ac:dyDescent="0.2">
      <c r="E161" s="261"/>
      <c r="F161" s="261"/>
      <c r="G161" s="108"/>
      <c r="K161" s="108"/>
      <c r="L161" s="108"/>
      <c r="R161" s="136" t="e">
        <f>_xll.qlCalendarAdvance(Calendar,R160,"1D","f")</f>
        <v>#VALUE!</v>
      </c>
      <c r="S161" s="136" t="e">
        <f>_xll.qlCalendarAdvance(Calendar,R161,$F$1,"mf",,Trigger)</f>
        <v>#VALUE!</v>
      </c>
      <c r="T161" s="122" t="e">
        <f>_xll.qlDayCounterYearFraction(DayCounter,R161,S161,,,Trigger)</f>
        <v>#VALUE!</v>
      </c>
      <c r="U161" s="134" t="e">
        <f ca="1">_xll.qlInterpolationInterpolate(B3Minterpolation,R161,TRUE)</f>
        <v>#VALUE!</v>
      </c>
      <c r="Z161" s="108"/>
      <c r="AA161" s="108"/>
    </row>
    <row r="162" spans="5:27" ht="11.25" customHeight="1" x14ac:dyDescent="0.2">
      <c r="E162" s="261"/>
      <c r="F162" s="261"/>
      <c r="G162" s="108"/>
      <c r="K162" s="108"/>
      <c r="L162" s="108"/>
      <c r="R162" s="136" t="e">
        <f>_xll.qlCalendarAdvance(Calendar,R161,"1D","f")</f>
        <v>#VALUE!</v>
      </c>
      <c r="S162" s="136" t="e">
        <f>_xll.qlCalendarAdvance(Calendar,R162,$F$1,"mf",,Trigger)</f>
        <v>#VALUE!</v>
      </c>
      <c r="T162" s="122" t="e">
        <f>_xll.qlDayCounterYearFraction(DayCounter,R162,S162,,,Trigger)</f>
        <v>#VALUE!</v>
      </c>
      <c r="U162" s="134" t="e">
        <f ca="1">_xll.qlInterpolationInterpolate(B3Minterpolation,R162,TRUE)</f>
        <v>#VALUE!</v>
      </c>
      <c r="Z162" s="108"/>
      <c r="AA162" s="108"/>
    </row>
    <row r="163" spans="5:27" ht="11.25" customHeight="1" x14ac:dyDescent="0.2">
      <c r="E163" s="261"/>
      <c r="F163" s="261"/>
      <c r="G163" s="108"/>
      <c r="K163" s="108"/>
      <c r="L163" s="108"/>
      <c r="R163" s="136" t="e">
        <f>_xll.qlCalendarAdvance(Calendar,R162,"1D","f")</f>
        <v>#VALUE!</v>
      </c>
      <c r="S163" s="136" t="e">
        <f>_xll.qlCalendarAdvance(Calendar,R163,$F$1,"mf",,Trigger)</f>
        <v>#VALUE!</v>
      </c>
      <c r="T163" s="122" t="e">
        <f>_xll.qlDayCounterYearFraction(DayCounter,R163,S163,,,Trigger)</f>
        <v>#VALUE!</v>
      </c>
      <c r="U163" s="134" t="e">
        <f ca="1">_xll.qlInterpolationInterpolate(B3Minterpolation,R163,TRUE)</f>
        <v>#VALUE!</v>
      </c>
      <c r="Z163" s="108"/>
      <c r="AA163" s="108"/>
    </row>
    <row r="164" spans="5:27" ht="11.25" customHeight="1" x14ac:dyDescent="0.2">
      <c r="E164" s="261"/>
      <c r="F164" s="261"/>
      <c r="G164" s="108"/>
      <c r="K164" s="108"/>
      <c r="L164" s="108"/>
      <c r="R164" s="136" t="e">
        <f>_xll.qlCalendarAdvance(Calendar,R163,"1D","f")</f>
        <v>#VALUE!</v>
      </c>
      <c r="S164" s="136" t="e">
        <f>_xll.qlCalendarAdvance(Calendar,R164,$F$1,"mf",,Trigger)</f>
        <v>#VALUE!</v>
      </c>
      <c r="T164" s="122" t="e">
        <f>_xll.qlDayCounterYearFraction(DayCounter,R164,S164,,,Trigger)</f>
        <v>#VALUE!</v>
      </c>
      <c r="U164" s="134" t="e">
        <f ca="1">_xll.qlInterpolationInterpolate(B3Minterpolation,R164,TRUE)</f>
        <v>#VALUE!</v>
      </c>
      <c r="Z164" s="108"/>
      <c r="AA164" s="108"/>
    </row>
    <row r="165" spans="5:27" ht="11.25" customHeight="1" x14ac:dyDescent="0.2">
      <c r="E165" s="261"/>
      <c r="F165" s="261"/>
      <c r="G165" s="108"/>
      <c r="K165" s="108"/>
      <c r="L165" s="108"/>
      <c r="R165" s="136" t="e">
        <f>_xll.qlCalendarAdvance(Calendar,R164,"1D","f")</f>
        <v>#VALUE!</v>
      </c>
      <c r="S165" s="136" t="e">
        <f>_xll.qlCalendarAdvance(Calendar,R165,$F$1,"mf",,Trigger)</f>
        <v>#VALUE!</v>
      </c>
      <c r="T165" s="122" t="e">
        <f>_xll.qlDayCounterYearFraction(DayCounter,R165,S165,,,Trigger)</f>
        <v>#VALUE!</v>
      </c>
      <c r="U165" s="134" t="e">
        <f ca="1">_xll.qlInterpolationInterpolate(B3Minterpolation,R165,TRUE)</f>
        <v>#VALUE!</v>
      </c>
      <c r="Z165" s="108"/>
      <c r="AA165" s="108"/>
    </row>
    <row r="166" spans="5:27" ht="11.25" customHeight="1" x14ac:dyDescent="0.2">
      <c r="E166" s="261"/>
      <c r="F166" s="261"/>
      <c r="G166" s="108"/>
      <c r="K166" s="108"/>
      <c r="L166" s="108"/>
      <c r="R166" s="136" t="e">
        <f>_xll.qlCalendarAdvance(Calendar,R165,"1D","f")</f>
        <v>#VALUE!</v>
      </c>
      <c r="S166" s="136" t="e">
        <f>_xll.qlCalendarAdvance(Calendar,R166,$F$1,"mf",,Trigger)</f>
        <v>#VALUE!</v>
      </c>
      <c r="T166" s="122" t="e">
        <f>_xll.qlDayCounterYearFraction(DayCounter,R166,S166,,,Trigger)</f>
        <v>#VALUE!</v>
      </c>
      <c r="U166" s="134" t="e">
        <f ca="1">_xll.qlInterpolationInterpolate(B3Minterpolation,R166,TRUE)</f>
        <v>#VALUE!</v>
      </c>
      <c r="Z166" s="108"/>
      <c r="AA166" s="108"/>
    </row>
    <row r="167" spans="5:27" ht="11.25" customHeight="1" x14ac:dyDescent="0.2">
      <c r="E167" s="261"/>
      <c r="F167" s="261"/>
      <c r="G167" s="108"/>
      <c r="K167" s="108"/>
      <c r="L167" s="108"/>
      <c r="R167" s="136" t="e">
        <f>_xll.qlCalendarAdvance(Calendar,R166,"1D","f")</f>
        <v>#VALUE!</v>
      </c>
      <c r="S167" s="136" t="e">
        <f>_xll.qlCalendarAdvance(Calendar,R167,$F$1,"mf",,Trigger)</f>
        <v>#VALUE!</v>
      </c>
      <c r="T167" s="122" t="e">
        <f>_xll.qlDayCounterYearFraction(DayCounter,R167,S167,,,Trigger)</f>
        <v>#VALUE!</v>
      </c>
      <c r="U167" s="134" t="e">
        <f ca="1">_xll.qlInterpolationInterpolate(B3Minterpolation,R167,TRUE)</f>
        <v>#VALUE!</v>
      </c>
      <c r="Z167" s="108"/>
      <c r="AA167" s="108"/>
    </row>
    <row r="168" spans="5:27" ht="11.25" customHeight="1" x14ac:dyDescent="0.2">
      <c r="E168" s="261"/>
      <c r="F168" s="261"/>
      <c r="G168" s="108"/>
      <c r="K168" s="108"/>
      <c r="L168" s="108"/>
      <c r="R168" s="136" t="e">
        <f>_xll.qlCalendarAdvance(Calendar,R167,"1D","f")</f>
        <v>#VALUE!</v>
      </c>
      <c r="S168" s="136" t="e">
        <f>_xll.qlCalendarAdvance(Calendar,R168,$F$1,"mf",,Trigger)</f>
        <v>#VALUE!</v>
      </c>
      <c r="T168" s="122" t="e">
        <f>_xll.qlDayCounterYearFraction(DayCounter,R168,S168,,,Trigger)</f>
        <v>#VALUE!</v>
      </c>
      <c r="U168" s="134" t="e">
        <f ca="1">_xll.qlInterpolationInterpolate(B3Minterpolation,R168,TRUE)</f>
        <v>#VALUE!</v>
      </c>
      <c r="Z168" s="108"/>
      <c r="AA168" s="108"/>
    </row>
    <row r="169" spans="5:27" ht="11.25" customHeight="1" x14ac:dyDescent="0.2">
      <c r="E169" s="261"/>
      <c r="F169" s="261"/>
      <c r="G169" s="108"/>
      <c r="K169" s="108"/>
      <c r="L169" s="108"/>
      <c r="R169" s="136" t="e">
        <f>_xll.qlCalendarAdvance(Calendar,R168,"1D","f")</f>
        <v>#VALUE!</v>
      </c>
      <c r="S169" s="136" t="e">
        <f>_xll.qlCalendarAdvance(Calendar,R169,$F$1,"mf",,Trigger)</f>
        <v>#VALUE!</v>
      </c>
      <c r="T169" s="122" t="e">
        <f>_xll.qlDayCounterYearFraction(DayCounter,R169,S169,,,Trigger)</f>
        <v>#VALUE!</v>
      </c>
      <c r="U169" s="134" t="e">
        <f ca="1">_xll.qlInterpolationInterpolate(B3Minterpolation,R169,TRUE)</f>
        <v>#VALUE!</v>
      </c>
      <c r="Z169" s="108"/>
      <c r="AA169" s="108"/>
    </row>
    <row r="170" spans="5:27" ht="11.25" customHeight="1" x14ac:dyDescent="0.2">
      <c r="E170" s="261"/>
      <c r="F170" s="261"/>
      <c r="G170" s="108"/>
      <c r="K170" s="108"/>
      <c r="L170" s="108"/>
      <c r="R170" s="136" t="e">
        <f>_xll.qlCalendarAdvance(Calendar,R169,"1D","f")</f>
        <v>#VALUE!</v>
      </c>
      <c r="S170" s="136" t="e">
        <f>_xll.qlCalendarAdvance(Calendar,R170,$F$1,"mf",,Trigger)</f>
        <v>#VALUE!</v>
      </c>
      <c r="T170" s="122" t="e">
        <f>_xll.qlDayCounterYearFraction(DayCounter,R170,S170,,,Trigger)</f>
        <v>#VALUE!</v>
      </c>
      <c r="U170" s="134" t="e">
        <f ca="1">_xll.qlInterpolationInterpolate(B3Minterpolation,R170,TRUE)</f>
        <v>#VALUE!</v>
      </c>
      <c r="Z170" s="108"/>
      <c r="AA170" s="108"/>
    </row>
    <row r="171" spans="5:27" ht="11.25" customHeight="1" x14ac:dyDescent="0.2">
      <c r="E171" s="261"/>
      <c r="F171" s="261"/>
      <c r="G171" s="108"/>
      <c r="K171" s="108"/>
      <c r="L171" s="108"/>
      <c r="R171" s="136" t="e">
        <f>_xll.qlCalendarAdvance(Calendar,R170,"1D","f")</f>
        <v>#VALUE!</v>
      </c>
      <c r="S171" s="136" t="e">
        <f>_xll.qlCalendarAdvance(Calendar,R171,$F$1,"mf",,Trigger)</f>
        <v>#VALUE!</v>
      </c>
      <c r="T171" s="122" t="e">
        <f>_xll.qlDayCounterYearFraction(DayCounter,R171,S171,,,Trigger)</f>
        <v>#VALUE!</v>
      </c>
      <c r="U171" s="134" t="e">
        <f ca="1">_xll.qlInterpolationInterpolate(B3Minterpolation,R171,TRUE)</f>
        <v>#VALUE!</v>
      </c>
      <c r="Z171" s="108"/>
      <c r="AA171" s="108"/>
    </row>
    <row r="172" spans="5:27" ht="11.25" customHeight="1" x14ac:dyDescent="0.2">
      <c r="E172" s="261"/>
      <c r="F172" s="261"/>
      <c r="G172" s="108"/>
      <c r="K172" s="108"/>
      <c r="L172" s="108"/>
      <c r="R172" s="136" t="e">
        <f>_xll.qlCalendarAdvance(Calendar,R171,"1D","f")</f>
        <v>#VALUE!</v>
      </c>
      <c r="S172" s="136" t="e">
        <f>_xll.qlCalendarAdvance(Calendar,R172,$F$1,"mf",,Trigger)</f>
        <v>#VALUE!</v>
      </c>
      <c r="T172" s="122" t="e">
        <f>_xll.qlDayCounterYearFraction(DayCounter,R172,S172,,,Trigger)</f>
        <v>#VALUE!</v>
      </c>
      <c r="U172" s="134" t="e">
        <f ca="1">_xll.qlInterpolationInterpolate(B3Minterpolation,R172,TRUE)</f>
        <v>#VALUE!</v>
      </c>
      <c r="Z172" s="108"/>
      <c r="AA172" s="108"/>
    </row>
    <row r="173" spans="5:27" ht="11.25" customHeight="1" x14ac:dyDescent="0.2">
      <c r="E173" s="261"/>
      <c r="F173" s="261"/>
      <c r="G173" s="108"/>
      <c r="K173" s="108"/>
      <c r="L173" s="108"/>
      <c r="R173" s="136" t="e">
        <f>_xll.qlCalendarAdvance(Calendar,R172,"1D","f")</f>
        <v>#VALUE!</v>
      </c>
      <c r="S173" s="136" t="e">
        <f>_xll.qlCalendarAdvance(Calendar,R173,$F$1,"mf",,Trigger)</f>
        <v>#VALUE!</v>
      </c>
      <c r="T173" s="122" t="e">
        <f>_xll.qlDayCounterYearFraction(DayCounter,R173,S173,,,Trigger)</f>
        <v>#VALUE!</v>
      </c>
      <c r="U173" s="134" t="e">
        <f ca="1">_xll.qlInterpolationInterpolate(B3Minterpolation,R173,TRUE)</f>
        <v>#VALUE!</v>
      </c>
      <c r="Z173" s="108"/>
      <c r="AA173" s="108"/>
    </row>
    <row r="174" spans="5:27" ht="11.25" customHeight="1" x14ac:dyDescent="0.2">
      <c r="E174" s="261"/>
      <c r="F174" s="261"/>
      <c r="G174" s="108"/>
      <c r="K174" s="108"/>
      <c r="L174" s="108"/>
      <c r="R174" s="136" t="e">
        <f>_xll.qlCalendarAdvance(Calendar,R173,"1D","f")</f>
        <v>#VALUE!</v>
      </c>
      <c r="S174" s="136" t="e">
        <f>_xll.qlCalendarAdvance(Calendar,R174,$F$1,"mf",,Trigger)</f>
        <v>#VALUE!</v>
      </c>
      <c r="T174" s="122" t="e">
        <f>_xll.qlDayCounterYearFraction(DayCounter,R174,S174,,,Trigger)</f>
        <v>#VALUE!</v>
      </c>
      <c r="U174" s="134" t="e">
        <f ca="1">_xll.qlInterpolationInterpolate(B3Minterpolation,R174,TRUE)</f>
        <v>#VALUE!</v>
      </c>
      <c r="Z174" s="108"/>
      <c r="AA174" s="108"/>
    </row>
    <row r="175" spans="5:27" ht="11.25" customHeight="1" x14ac:dyDescent="0.2">
      <c r="E175" s="261"/>
      <c r="F175" s="261"/>
      <c r="G175" s="108"/>
      <c r="K175" s="108"/>
      <c r="L175" s="108"/>
      <c r="R175" s="136" t="e">
        <f>_xll.qlCalendarAdvance(Calendar,R174,"1D","f")</f>
        <v>#VALUE!</v>
      </c>
      <c r="S175" s="136" t="e">
        <f>_xll.qlCalendarAdvance(Calendar,R175,$F$1,"mf",,Trigger)</f>
        <v>#VALUE!</v>
      </c>
      <c r="T175" s="122" t="e">
        <f>_xll.qlDayCounterYearFraction(DayCounter,R175,S175,,,Trigger)</f>
        <v>#VALUE!</v>
      </c>
      <c r="U175" s="134" t="e">
        <f ca="1">_xll.qlInterpolationInterpolate(B3Minterpolation,R175,TRUE)</f>
        <v>#VALUE!</v>
      </c>
      <c r="Z175" s="108"/>
      <c r="AA175" s="108"/>
    </row>
    <row r="176" spans="5:27" ht="11.25" customHeight="1" x14ac:dyDescent="0.2">
      <c r="E176" s="261"/>
      <c r="F176" s="261"/>
      <c r="G176" s="108"/>
      <c r="K176" s="108"/>
      <c r="L176" s="108"/>
      <c r="R176" s="136" t="e">
        <f>_xll.qlCalendarAdvance(Calendar,R175,"1D","f")</f>
        <v>#VALUE!</v>
      </c>
      <c r="S176" s="136" t="e">
        <f>_xll.qlCalendarAdvance(Calendar,R176,$F$1,"mf",,Trigger)</f>
        <v>#VALUE!</v>
      </c>
      <c r="T176" s="122" t="e">
        <f>_xll.qlDayCounterYearFraction(DayCounter,R176,S176,,,Trigger)</f>
        <v>#VALUE!</v>
      </c>
      <c r="U176" s="134" t="e">
        <f ca="1">_xll.qlInterpolationInterpolate(B3Minterpolation,R176,TRUE)</f>
        <v>#VALUE!</v>
      </c>
      <c r="Z176" s="108"/>
      <c r="AA176" s="108"/>
    </row>
    <row r="177" spans="5:27" ht="11.25" customHeight="1" x14ac:dyDescent="0.2">
      <c r="E177" s="261"/>
      <c r="F177" s="261"/>
      <c r="G177" s="108"/>
      <c r="K177" s="108"/>
      <c r="L177" s="108"/>
      <c r="R177" s="136" t="e">
        <f>_xll.qlCalendarAdvance(Calendar,R176,"1D","f")</f>
        <v>#VALUE!</v>
      </c>
      <c r="S177" s="136" t="e">
        <f>_xll.qlCalendarAdvance(Calendar,R177,$F$1,"mf",,Trigger)</f>
        <v>#VALUE!</v>
      </c>
      <c r="T177" s="122" t="e">
        <f>_xll.qlDayCounterYearFraction(DayCounter,R177,S177,,,Trigger)</f>
        <v>#VALUE!</v>
      </c>
      <c r="U177" s="134" t="e">
        <f ca="1">_xll.qlInterpolationInterpolate(B3Minterpolation,R177,TRUE)</f>
        <v>#VALUE!</v>
      </c>
      <c r="Z177" s="108"/>
      <c r="AA177" s="108"/>
    </row>
    <row r="178" spans="5:27" ht="11.25" customHeight="1" x14ac:dyDescent="0.2">
      <c r="E178" s="261"/>
      <c r="F178" s="261"/>
      <c r="G178" s="108"/>
      <c r="K178" s="108"/>
      <c r="L178" s="108"/>
      <c r="R178" s="136" t="e">
        <f>_xll.qlCalendarAdvance(Calendar,R177,"1D","f")</f>
        <v>#VALUE!</v>
      </c>
      <c r="S178" s="136" t="e">
        <f>_xll.qlCalendarAdvance(Calendar,R178,$F$1,"mf",,Trigger)</f>
        <v>#VALUE!</v>
      </c>
      <c r="T178" s="122" t="e">
        <f>_xll.qlDayCounterYearFraction(DayCounter,R178,S178,,,Trigger)</f>
        <v>#VALUE!</v>
      </c>
      <c r="U178" s="134" t="e">
        <f ca="1">_xll.qlInterpolationInterpolate(B3Minterpolation,R178,TRUE)</f>
        <v>#VALUE!</v>
      </c>
      <c r="Z178" s="108"/>
      <c r="AA178" s="108"/>
    </row>
    <row r="179" spans="5:27" ht="11.25" customHeight="1" x14ac:dyDescent="0.2">
      <c r="E179" s="261"/>
      <c r="F179" s="261"/>
      <c r="G179" s="108"/>
      <c r="K179" s="108"/>
      <c r="L179" s="108"/>
      <c r="R179" s="136" t="e">
        <f>_xll.qlCalendarAdvance(Calendar,R178,"1D","f")</f>
        <v>#VALUE!</v>
      </c>
      <c r="S179" s="136" t="e">
        <f>_xll.qlCalendarAdvance(Calendar,R179,$F$1,"mf",,Trigger)</f>
        <v>#VALUE!</v>
      </c>
      <c r="T179" s="122" t="e">
        <f>_xll.qlDayCounterYearFraction(DayCounter,R179,S179,,,Trigger)</f>
        <v>#VALUE!</v>
      </c>
      <c r="U179" s="134" t="e">
        <f ca="1">_xll.qlInterpolationInterpolate(B3Minterpolation,R179,TRUE)</f>
        <v>#VALUE!</v>
      </c>
      <c r="Z179" s="108"/>
      <c r="AA179" s="108"/>
    </row>
    <row r="180" spans="5:27" ht="11.25" customHeight="1" x14ac:dyDescent="0.2">
      <c r="E180" s="261"/>
      <c r="F180" s="261"/>
      <c r="G180" s="108"/>
      <c r="K180" s="108"/>
      <c r="L180" s="108"/>
      <c r="R180" s="136" t="e">
        <f>_xll.qlCalendarAdvance(Calendar,R179,"1D","f")</f>
        <v>#VALUE!</v>
      </c>
      <c r="S180" s="136" t="e">
        <f>_xll.qlCalendarAdvance(Calendar,R180,$F$1,"mf",,Trigger)</f>
        <v>#VALUE!</v>
      </c>
      <c r="T180" s="122" t="e">
        <f>_xll.qlDayCounterYearFraction(DayCounter,R180,S180,,,Trigger)</f>
        <v>#VALUE!</v>
      </c>
      <c r="U180" s="134" t="e">
        <f ca="1">_xll.qlInterpolationInterpolate(B3Minterpolation,R180,TRUE)</f>
        <v>#VALUE!</v>
      </c>
      <c r="Z180" s="108"/>
      <c r="AA180" s="108"/>
    </row>
    <row r="181" spans="5:27" ht="11.25" customHeight="1" x14ac:dyDescent="0.2">
      <c r="E181" s="261"/>
      <c r="F181" s="261"/>
      <c r="G181" s="108"/>
      <c r="K181" s="108"/>
      <c r="L181" s="108"/>
      <c r="R181" s="136" t="e">
        <f>_xll.qlCalendarAdvance(Calendar,R180,"1D","f")</f>
        <v>#VALUE!</v>
      </c>
      <c r="S181" s="136" t="e">
        <f>_xll.qlCalendarAdvance(Calendar,R181,$F$1,"mf",,Trigger)</f>
        <v>#VALUE!</v>
      </c>
      <c r="T181" s="122" t="e">
        <f>_xll.qlDayCounterYearFraction(DayCounter,R181,S181,,,Trigger)</f>
        <v>#VALUE!</v>
      </c>
      <c r="U181" s="134" t="e">
        <f ca="1">_xll.qlInterpolationInterpolate(B3Minterpolation,R181,TRUE)</f>
        <v>#VALUE!</v>
      </c>
      <c r="Z181" s="108"/>
      <c r="AA181" s="108"/>
    </row>
    <row r="182" spans="5:27" ht="11.25" customHeight="1" x14ac:dyDescent="0.2">
      <c r="E182" s="261"/>
      <c r="F182" s="261"/>
      <c r="G182" s="108"/>
      <c r="K182" s="108"/>
      <c r="L182" s="108"/>
      <c r="R182" s="136" t="e">
        <f>_xll.qlCalendarAdvance(Calendar,R181,"1D","f")</f>
        <v>#VALUE!</v>
      </c>
      <c r="S182" s="136" t="e">
        <f>_xll.qlCalendarAdvance(Calendar,R182,$F$1,"mf",,Trigger)</f>
        <v>#VALUE!</v>
      </c>
      <c r="T182" s="122" t="e">
        <f>_xll.qlDayCounterYearFraction(DayCounter,R182,S182,,,Trigger)</f>
        <v>#VALUE!</v>
      </c>
      <c r="U182" s="134" t="e">
        <f ca="1">_xll.qlInterpolationInterpolate(B3Minterpolation,R182,TRUE)</f>
        <v>#VALUE!</v>
      </c>
      <c r="Z182" s="108"/>
      <c r="AA182" s="108"/>
    </row>
    <row r="183" spans="5:27" ht="11.25" customHeight="1" x14ac:dyDescent="0.2">
      <c r="E183" s="261"/>
      <c r="F183" s="261"/>
      <c r="G183" s="108"/>
      <c r="K183" s="108"/>
      <c r="L183" s="108"/>
      <c r="R183" s="136" t="e">
        <f>_xll.qlCalendarAdvance(Calendar,R182,"1D","f")</f>
        <v>#VALUE!</v>
      </c>
      <c r="S183" s="136" t="e">
        <f>_xll.qlCalendarAdvance(Calendar,R183,$F$1,"mf",,Trigger)</f>
        <v>#VALUE!</v>
      </c>
      <c r="T183" s="122" t="e">
        <f>_xll.qlDayCounterYearFraction(DayCounter,R183,S183,,,Trigger)</f>
        <v>#VALUE!</v>
      </c>
      <c r="U183" s="134" t="e">
        <f ca="1">_xll.qlInterpolationInterpolate(B3Minterpolation,R183,TRUE)</f>
        <v>#VALUE!</v>
      </c>
      <c r="Z183" s="108"/>
      <c r="AA183" s="108"/>
    </row>
    <row r="184" spans="5:27" ht="11.25" customHeight="1" x14ac:dyDescent="0.2">
      <c r="E184" s="261"/>
      <c r="F184" s="261"/>
      <c r="G184" s="108"/>
      <c r="K184" s="108"/>
      <c r="L184" s="108"/>
      <c r="R184" s="136" t="e">
        <f>_xll.qlCalendarAdvance(Calendar,R183,"1D","f")</f>
        <v>#VALUE!</v>
      </c>
      <c r="S184" s="136" t="e">
        <f>_xll.qlCalendarAdvance(Calendar,R184,$F$1,"mf",,Trigger)</f>
        <v>#VALUE!</v>
      </c>
      <c r="T184" s="122" t="e">
        <f>_xll.qlDayCounterYearFraction(DayCounter,R184,S184,,,Trigger)</f>
        <v>#VALUE!</v>
      </c>
      <c r="U184" s="134" t="e">
        <f ca="1">_xll.qlInterpolationInterpolate(B3Minterpolation,R184,TRUE)</f>
        <v>#VALUE!</v>
      </c>
      <c r="Z184" s="108"/>
      <c r="AA184" s="108"/>
    </row>
    <row r="185" spans="5:27" ht="11.25" customHeight="1" x14ac:dyDescent="0.2">
      <c r="E185" s="261"/>
      <c r="F185" s="261"/>
      <c r="G185" s="108"/>
      <c r="K185" s="108"/>
      <c r="L185" s="108"/>
      <c r="R185" s="136" t="e">
        <f>_xll.qlCalendarAdvance(Calendar,R184,"1D","f")</f>
        <v>#VALUE!</v>
      </c>
      <c r="S185" s="136" t="e">
        <f>_xll.qlCalendarAdvance(Calendar,R185,$F$1,"mf",,Trigger)</f>
        <v>#VALUE!</v>
      </c>
      <c r="T185" s="122" t="e">
        <f>_xll.qlDayCounterYearFraction(DayCounter,R185,S185,,,Trigger)</f>
        <v>#VALUE!</v>
      </c>
      <c r="U185" s="134" t="e">
        <f ca="1">_xll.qlInterpolationInterpolate(B3Minterpolation,R185,TRUE)</f>
        <v>#VALUE!</v>
      </c>
      <c r="Z185" s="108"/>
      <c r="AA185" s="108"/>
    </row>
    <row r="186" spans="5:27" ht="11.25" customHeight="1" x14ac:dyDescent="0.2">
      <c r="E186" s="261"/>
      <c r="F186" s="261"/>
      <c r="G186" s="108"/>
      <c r="K186" s="108"/>
      <c r="L186" s="108"/>
      <c r="R186" s="136" t="e">
        <f>_xll.qlCalendarAdvance(Calendar,R185,"1D","f")</f>
        <v>#VALUE!</v>
      </c>
      <c r="S186" s="136" t="e">
        <f>_xll.qlCalendarAdvance(Calendar,R186,$F$1,"mf",,Trigger)</f>
        <v>#VALUE!</v>
      </c>
      <c r="T186" s="122" t="e">
        <f>_xll.qlDayCounterYearFraction(DayCounter,R186,S186,,,Trigger)</f>
        <v>#VALUE!</v>
      </c>
      <c r="U186" s="134" t="e">
        <f ca="1">_xll.qlInterpolationInterpolate(B3Minterpolation,R186,TRUE)</f>
        <v>#VALUE!</v>
      </c>
      <c r="Z186" s="108"/>
      <c r="AA186" s="108"/>
    </row>
    <row r="187" spans="5:27" ht="11.25" customHeight="1" x14ac:dyDescent="0.2">
      <c r="E187" s="261"/>
      <c r="F187" s="261"/>
      <c r="G187" s="108"/>
      <c r="K187" s="108"/>
      <c r="L187" s="108"/>
      <c r="R187" s="136" t="e">
        <f>_xll.qlCalendarAdvance(Calendar,R186,"1D","f")</f>
        <v>#VALUE!</v>
      </c>
      <c r="S187" s="136" t="e">
        <f>_xll.qlCalendarAdvance(Calendar,R187,$F$1,"mf",,Trigger)</f>
        <v>#VALUE!</v>
      </c>
      <c r="T187" s="122" t="e">
        <f>_xll.qlDayCounterYearFraction(DayCounter,R187,S187,,,Trigger)</f>
        <v>#VALUE!</v>
      </c>
      <c r="U187" s="134" t="e">
        <f ca="1">_xll.qlInterpolationInterpolate(B3Minterpolation,R187,TRUE)</f>
        <v>#VALUE!</v>
      </c>
      <c r="Z187" s="108"/>
      <c r="AA187" s="108"/>
    </row>
    <row r="188" spans="5:27" ht="11.25" customHeight="1" x14ac:dyDescent="0.2">
      <c r="E188" s="261"/>
      <c r="F188" s="261"/>
      <c r="G188" s="108"/>
      <c r="K188" s="108"/>
      <c r="L188" s="108"/>
      <c r="R188" s="136" t="e">
        <f>_xll.qlCalendarAdvance(Calendar,R187,"1D","f")</f>
        <v>#VALUE!</v>
      </c>
      <c r="S188" s="136" t="e">
        <f>_xll.qlCalendarAdvance(Calendar,R188,$F$1,"mf",,Trigger)</f>
        <v>#VALUE!</v>
      </c>
      <c r="T188" s="122" t="e">
        <f>_xll.qlDayCounterYearFraction(DayCounter,R188,S188,,,Trigger)</f>
        <v>#VALUE!</v>
      </c>
      <c r="U188" s="134" t="e">
        <f ca="1">_xll.qlInterpolationInterpolate(B3Minterpolation,R188,TRUE)</f>
        <v>#VALUE!</v>
      </c>
      <c r="Z188" s="108"/>
      <c r="AA188" s="108"/>
    </row>
    <row r="189" spans="5:27" ht="11.25" customHeight="1" x14ac:dyDescent="0.2">
      <c r="E189" s="261"/>
      <c r="F189" s="261"/>
      <c r="G189" s="108"/>
      <c r="K189" s="108"/>
      <c r="L189" s="108"/>
      <c r="R189" s="136" t="e">
        <f>_xll.qlCalendarAdvance(Calendar,R188,"1D","f")</f>
        <v>#VALUE!</v>
      </c>
      <c r="S189" s="136" t="e">
        <f>_xll.qlCalendarAdvance(Calendar,R189,$F$1,"mf",,Trigger)</f>
        <v>#VALUE!</v>
      </c>
      <c r="T189" s="122" t="e">
        <f>_xll.qlDayCounterYearFraction(DayCounter,R189,S189,,,Trigger)</f>
        <v>#VALUE!</v>
      </c>
      <c r="U189" s="134" t="e">
        <f ca="1">_xll.qlInterpolationInterpolate(B3Minterpolation,R189,TRUE)</f>
        <v>#VALUE!</v>
      </c>
      <c r="Z189" s="108"/>
      <c r="AA189" s="108"/>
    </row>
    <row r="190" spans="5:27" ht="11.25" customHeight="1" x14ac:dyDescent="0.2">
      <c r="E190" s="261"/>
      <c r="F190" s="261"/>
      <c r="G190" s="108"/>
      <c r="K190" s="108"/>
      <c r="L190" s="108"/>
      <c r="R190" s="136" t="e">
        <f>_xll.qlCalendarAdvance(Calendar,R189,"1D","f")</f>
        <v>#VALUE!</v>
      </c>
      <c r="S190" s="136" t="e">
        <f>_xll.qlCalendarAdvance(Calendar,R190,$F$1,"mf",,Trigger)</f>
        <v>#VALUE!</v>
      </c>
      <c r="T190" s="122" t="e">
        <f>_xll.qlDayCounterYearFraction(DayCounter,R190,S190,,,Trigger)</f>
        <v>#VALUE!</v>
      </c>
      <c r="U190" s="134" t="e">
        <f ca="1">_xll.qlInterpolationInterpolate(B3Minterpolation,R190,TRUE)</f>
        <v>#VALUE!</v>
      </c>
      <c r="Z190" s="108"/>
      <c r="AA190" s="108"/>
    </row>
    <row r="191" spans="5:27" ht="11.25" customHeight="1" x14ac:dyDescent="0.2">
      <c r="E191" s="261"/>
      <c r="F191" s="261"/>
      <c r="G191" s="108"/>
      <c r="K191" s="108"/>
      <c r="L191" s="108"/>
      <c r="R191" s="136" t="e">
        <f>_xll.qlCalendarAdvance(Calendar,R190,"1D","f")</f>
        <v>#VALUE!</v>
      </c>
      <c r="S191" s="136" t="e">
        <f>_xll.qlCalendarAdvance(Calendar,R191,$F$1,"mf",,Trigger)</f>
        <v>#VALUE!</v>
      </c>
      <c r="T191" s="122" t="e">
        <f>_xll.qlDayCounterYearFraction(DayCounter,R191,S191,,,Trigger)</f>
        <v>#VALUE!</v>
      </c>
      <c r="U191" s="134" t="e">
        <f ca="1">_xll.qlInterpolationInterpolate(B3Minterpolation,R191,TRUE)</f>
        <v>#VALUE!</v>
      </c>
      <c r="Z191" s="108"/>
      <c r="AA191" s="108"/>
    </row>
    <row r="192" spans="5:27" ht="11.25" customHeight="1" x14ac:dyDescent="0.2">
      <c r="E192" s="261"/>
      <c r="F192" s="261"/>
      <c r="G192" s="108"/>
      <c r="K192" s="108"/>
      <c r="L192" s="108"/>
      <c r="R192" s="136" t="e">
        <f>_xll.qlCalendarAdvance(Calendar,R191,"1D","f")</f>
        <v>#VALUE!</v>
      </c>
      <c r="S192" s="136" t="e">
        <f>_xll.qlCalendarAdvance(Calendar,R192,$F$1,"mf",,Trigger)</f>
        <v>#VALUE!</v>
      </c>
      <c r="T192" s="122" t="e">
        <f>_xll.qlDayCounterYearFraction(DayCounter,R192,S192,,,Trigger)</f>
        <v>#VALUE!</v>
      </c>
      <c r="U192" s="134" t="e">
        <f ca="1">_xll.qlInterpolationInterpolate(B3Minterpolation,R192,TRUE)</f>
        <v>#VALUE!</v>
      </c>
      <c r="Z192" s="108"/>
      <c r="AA192" s="108"/>
    </row>
    <row r="193" spans="5:27" ht="11.25" customHeight="1" x14ac:dyDescent="0.2">
      <c r="E193" s="261"/>
      <c r="F193" s="261"/>
      <c r="G193" s="108"/>
      <c r="K193" s="108"/>
      <c r="L193" s="108"/>
      <c r="R193" s="136" t="e">
        <f>_xll.qlCalendarAdvance(Calendar,R192,"1D","f")</f>
        <v>#VALUE!</v>
      </c>
      <c r="S193" s="136" t="e">
        <f>_xll.qlCalendarAdvance(Calendar,R193,$F$1,"mf",,Trigger)</f>
        <v>#VALUE!</v>
      </c>
      <c r="T193" s="122" t="e">
        <f>_xll.qlDayCounterYearFraction(DayCounter,R193,S193,,,Trigger)</f>
        <v>#VALUE!</v>
      </c>
      <c r="U193" s="134" t="e">
        <f ca="1">_xll.qlInterpolationInterpolate(B3Minterpolation,R193,TRUE)</f>
        <v>#VALUE!</v>
      </c>
      <c r="Z193" s="108"/>
      <c r="AA193" s="108"/>
    </row>
    <row r="194" spans="5:27" ht="11.25" customHeight="1" x14ac:dyDescent="0.2">
      <c r="E194" s="261"/>
      <c r="F194" s="261"/>
      <c r="G194" s="108"/>
      <c r="K194" s="108"/>
      <c r="L194" s="108"/>
      <c r="R194" s="136" t="e">
        <f>_xll.qlCalendarAdvance(Calendar,R193,"1D","f")</f>
        <v>#VALUE!</v>
      </c>
      <c r="S194" s="136" t="e">
        <f>_xll.qlCalendarAdvance(Calendar,R194,$F$1,"mf",,Trigger)</f>
        <v>#VALUE!</v>
      </c>
      <c r="T194" s="122" t="e">
        <f>_xll.qlDayCounterYearFraction(DayCounter,R194,S194,,,Trigger)</f>
        <v>#VALUE!</v>
      </c>
      <c r="U194" s="134" t="e">
        <f ca="1">_xll.qlInterpolationInterpolate(B3Minterpolation,R194,TRUE)</f>
        <v>#VALUE!</v>
      </c>
      <c r="Z194" s="108"/>
      <c r="AA194" s="108"/>
    </row>
    <row r="195" spans="5:27" ht="11.25" customHeight="1" x14ac:dyDescent="0.2">
      <c r="E195" s="261"/>
      <c r="F195" s="261"/>
      <c r="G195" s="108"/>
      <c r="K195" s="108"/>
      <c r="L195" s="108"/>
      <c r="R195" s="136" t="e">
        <f>_xll.qlCalendarAdvance(Calendar,R194,"1D","f")</f>
        <v>#VALUE!</v>
      </c>
      <c r="S195" s="136" t="e">
        <f>_xll.qlCalendarAdvance(Calendar,R195,$F$1,"mf",,Trigger)</f>
        <v>#VALUE!</v>
      </c>
      <c r="T195" s="122" t="e">
        <f>_xll.qlDayCounterYearFraction(DayCounter,R195,S195,,,Trigger)</f>
        <v>#VALUE!</v>
      </c>
      <c r="U195" s="134" t="e">
        <f ca="1">_xll.qlInterpolationInterpolate(B3Minterpolation,R195,TRUE)</f>
        <v>#VALUE!</v>
      </c>
      <c r="Z195" s="108"/>
      <c r="AA195" s="108"/>
    </row>
    <row r="196" spans="5:27" ht="11.25" customHeight="1" x14ac:dyDescent="0.2">
      <c r="E196" s="261"/>
      <c r="F196" s="261"/>
      <c r="G196" s="108"/>
      <c r="K196" s="108"/>
      <c r="L196" s="108"/>
      <c r="R196" s="136" t="e">
        <f>_xll.qlCalendarAdvance(Calendar,R195,"1D","f")</f>
        <v>#VALUE!</v>
      </c>
      <c r="S196" s="136" t="e">
        <f>_xll.qlCalendarAdvance(Calendar,R196,$F$1,"mf",,Trigger)</f>
        <v>#VALUE!</v>
      </c>
      <c r="T196" s="122" t="e">
        <f>_xll.qlDayCounterYearFraction(DayCounter,R196,S196,,,Trigger)</f>
        <v>#VALUE!</v>
      </c>
      <c r="U196" s="134" t="e">
        <f ca="1">_xll.qlInterpolationInterpolate(B3Minterpolation,R196,TRUE)</f>
        <v>#VALUE!</v>
      </c>
      <c r="Z196" s="108"/>
      <c r="AA196" s="108"/>
    </row>
    <row r="197" spans="5:27" ht="11.25" customHeight="1" x14ac:dyDescent="0.2">
      <c r="E197" s="261"/>
      <c r="F197" s="261"/>
      <c r="G197" s="108"/>
      <c r="K197" s="108"/>
      <c r="L197" s="108"/>
      <c r="R197" s="136" t="e">
        <f>_xll.qlCalendarAdvance(Calendar,R196,"1D","f")</f>
        <v>#VALUE!</v>
      </c>
      <c r="S197" s="136" t="e">
        <f>_xll.qlCalendarAdvance(Calendar,R197,$F$1,"mf",,Trigger)</f>
        <v>#VALUE!</v>
      </c>
      <c r="T197" s="122" t="e">
        <f>_xll.qlDayCounterYearFraction(DayCounter,R197,S197,,,Trigger)</f>
        <v>#VALUE!</v>
      </c>
      <c r="U197" s="134" t="e">
        <f ca="1">_xll.qlInterpolationInterpolate(B3Minterpolation,R197,TRUE)</f>
        <v>#VALUE!</v>
      </c>
      <c r="Z197" s="108"/>
      <c r="AA197" s="108"/>
    </row>
    <row r="198" spans="5:27" ht="11.25" customHeight="1" x14ac:dyDescent="0.2">
      <c r="E198" s="261"/>
      <c r="F198" s="261"/>
      <c r="G198" s="108"/>
      <c r="K198" s="108"/>
      <c r="L198" s="108"/>
      <c r="R198" s="136" t="e">
        <f>_xll.qlCalendarAdvance(Calendar,R197,"1D","f")</f>
        <v>#VALUE!</v>
      </c>
      <c r="S198" s="136" t="e">
        <f>_xll.qlCalendarAdvance(Calendar,R198,$F$1,"mf",,Trigger)</f>
        <v>#VALUE!</v>
      </c>
      <c r="T198" s="122" t="e">
        <f>_xll.qlDayCounterYearFraction(DayCounter,R198,S198,,,Trigger)</f>
        <v>#VALUE!</v>
      </c>
      <c r="U198" s="134" t="e">
        <f ca="1">_xll.qlInterpolationInterpolate(B3Minterpolation,R198,TRUE)</f>
        <v>#VALUE!</v>
      </c>
      <c r="Z198" s="108"/>
      <c r="AA198" s="108"/>
    </row>
    <row r="199" spans="5:27" ht="11.25" customHeight="1" x14ac:dyDescent="0.2">
      <c r="E199" s="261"/>
      <c r="F199" s="261"/>
      <c r="G199" s="108"/>
      <c r="K199" s="108"/>
      <c r="L199" s="108"/>
      <c r="R199" s="136" t="e">
        <f>_xll.qlCalendarAdvance(Calendar,R198,"1D","f")</f>
        <v>#VALUE!</v>
      </c>
      <c r="S199" s="136" t="e">
        <f>_xll.qlCalendarAdvance(Calendar,R199,$F$1,"mf",,Trigger)</f>
        <v>#VALUE!</v>
      </c>
      <c r="T199" s="122" t="e">
        <f>_xll.qlDayCounterYearFraction(DayCounter,R199,S199,,,Trigger)</f>
        <v>#VALUE!</v>
      </c>
      <c r="U199" s="134" t="e">
        <f ca="1">_xll.qlInterpolationInterpolate(B3Minterpolation,R199,TRUE)</f>
        <v>#VALUE!</v>
      </c>
      <c r="Z199" s="108"/>
      <c r="AA199" s="108"/>
    </row>
    <row r="200" spans="5:27" ht="11.25" customHeight="1" x14ac:dyDescent="0.2">
      <c r="E200" s="261"/>
      <c r="F200" s="261"/>
      <c r="G200" s="108"/>
      <c r="K200" s="108"/>
      <c r="L200" s="108"/>
      <c r="R200" s="136" t="e">
        <f>_xll.qlCalendarAdvance(Calendar,R199,"1D","f")</f>
        <v>#VALUE!</v>
      </c>
      <c r="S200" s="136" t="e">
        <f>_xll.qlCalendarAdvance(Calendar,R200,$F$1,"mf",,Trigger)</f>
        <v>#VALUE!</v>
      </c>
      <c r="T200" s="122" t="e">
        <f>_xll.qlDayCounterYearFraction(DayCounter,R200,S200,,,Trigger)</f>
        <v>#VALUE!</v>
      </c>
      <c r="U200" s="134" t="e">
        <f ca="1">_xll.qlInterpolationInterpolate(B3Minterpolation,R200,TRUE)</f>
        <v>#VALUE!</v>
      </c>
      <c r="Z200" s="108"/>
      <c r="AA200" s="108"/>
    </row>
    <row r="201" spans="5:27" ht="11.25" customHeight="1" x14ac:dyDescent="0.2">
      <c r="E201" s="261"/>
      <c r="F201" s="261"/>
      <c r="G201" s="108"/>
      <c r="K201" s="108"/>
      <c r="L201" s="108"/>
      <c r="R201" s="136" t="e">
        <f>_xll.qlCalendarAdvance(Calendar,R200,"1D","f")</f>
        <v>#VALUE!</v>
      </c>
      <c r="S201" s="136" t="e">
        <f>_xll.qlCalendarAdvance(Calendar,R201,$F$1,"mf",,Trigger)</f>
        <v>#VALUE!</v>
      </c>
      <c r="T201" s="122" t="e">
        <f>_xll.qlDayCounterYearFraction(DayCounter,R201,S201,,,Trigger)</f>
        <v>#VALUE!</v>
      </c>
      <c r="U201" s="134" t="e">
        <f ca="1">_xll.qlInterpolationInterpolate(B3Minterpolation,R201,TRUE)</f>
        <v>#VALUE!</v>
      </c>
      <c r="Z201" s="108"/>
      <c r="AA201" s="108"/>
    </row>
    <row r="202" spans="5:27" ht="11.25" customHeight="1" x14ac:dyDescent="0.2">
      <c r="E202" s="261"/>
      <c r="F202" s="261"/>
      <c r="G202" s="108"/>
      <c r="K202" s="108"/>
      <c r="L202" s="108"/>
      <c r="R202" s="136" t="e">
        <f>_xll.qlCalendarAdvance(Calendar,R201,"1D","f")</f>
        <v>#VALUE!</v>
      </c>
      <c r="S202" s="136" t="e">
        <f>_xll.qlCalendarAdvance(Calendar,R202,$F$1,"mf",,Trigger)</f>
        <v>#VALUE!</v>
      </c>
      <c r="T202" s="122" t="e">
        <f>_xll.qlDayCounterYearFraction(DayCounter,R202,S202,,,Trigger)</f>
        <v>#VALUE!</v>
      </c>
      <c r="U202" s="134" t="e">
        <f ca="1">_xll.qlInterpolationInterpolate(B3Minterpolation,R202,TRUE)</f>
        <v>#VALUE!</v>
      </c>
      <c r="Z202" s="108"/>
      <c r="AA202" s="108"/>
    </row>
    <row r="203" spans="5:27" ht="11.25" customHeight="1" x14ac:dyDescent="0.2">
      <c r="E203" s="261"/>
      <c r="F203" s="261"/>
      <c r="G203" s="108"/>
      <c r="K203" s="108"/>
      <c r="L203" s="108"/>
      <c r="R203" s="136" t="e">
        <f>_xll.qlCalendarAdvance(Calendar,R202,"1D","f")</f>
        <v>#VALUE!</v>
      </c>
      <c r="S203" s="136" t="e">
        <f>_xll.qlCalendarAdvance(Calendar,R203,$F$1,"mf",,Trigger)</f>
        <v>#VALUE!</v>
      </c>
      <c r="T203" s="122" t="e">
        <f>_xll.qlDayCounterYearFraction(DayCounter,R203,S203,,,Trigger)</f>
        <v>#VALUE!</v>
      </c>
      <c r="U203" s="134" t="e">
        <f ca="1">_xll.qlInterpolationInterpolate(B3Minterpolation,R203,TRUE)</f>
        <v>#VALUE!</v>
      </c>
      <c r="Z203" s="108"/>
      <c r="AA203" s="108"/>
    </row>
    <row r="204" spans="5:27" ht="11.25" customHeight="1" x14ac:dyDescent="0.2">
      <c r="E204" s="261"/>
      <c r="F204" s="261"/>
      <c r="G204" s="108"/>
      <c r="K204" s="108"/>
      <c r="L204" s="108"/>
      <c r="R204" s="136" t="e">
        <f>_xll.qlCalendarAdvance(Calendar,R203,"1D","f")</f>
        <v>#VALUE!</v>
      </c>
      <c r="S204" s="136" t="e">
        <f>_xll.qlCalendarAdvance(Calendar,R204,$F$1,"mf",,Trigger)</f>
        <v>#VALUE!</v>
      </c>
      <c r="T204" s="122" t="e">
        <f>_xll.qlDayCounterYearFraction(DayCounter,R204,S204,,,Trigger)</f>
        <v>#VALUE!</v>
      </c>
      <c r="U204" s="134" t="e">
        <f ca="1">_xll.qlInterpolationInterpolate(B3Minterpolation,R204,TRUE)</f>
        <v>#VALUE!</v>
      </c>
      <c r="Z204" s="108"/>
      <c r="AA204" s="108"/>
    </row>
    <row r="205" spans="5:27" ht="11.25" customHeight="1" x14ac:dyDescent="0.2">
      <c r="E205" s="261"/>
      <c r="F205" s="261"/>
      <c r="G205" s="108"/>
      <c r="K205" s="108"/>
      <c r="L205" s="108"/>
      <c r="R205" s="136" t="e">
        <f>_xll.qlCalendarAdvance(Calendar,R204,"1D","f")</f>
        <v>#VALUE!</v>
      </c>
      <c r="S205" s="136" t="e">
        <f>_xll.qlCalendarAdvance(Calendar,R205,$F$1,"mf",,Trigger)</f>
        <v>#VALUE!</v>
      </c>
      <c r="T205" s="122" t="e">
        <f>_xll.qlDayCounterYearFraction(DayCounter,R205,S205,,,Trigger)</f>
        <v>#VALUE!</v>
      </c>
      <c r="U205" s="134" t="e">
        <f ca="1">_xll.qlInterpolationInterpolate(B3Minterpolation,R205,TRUE)</f>
        <v>#VALUE!</v>
      </c>
      <c r="Z205" s="108"/>
      <c r="AA205" s="108"/>
    </row>
    <row r="206" spans="5:27" ht="11.25" customHeight="1" x14ac:dyDescent="0.2">
      <c r="E206" s="261"/>
      <c r="F206" s="261"/>
      <c r="G206" s="108"/>
      <c r="K206" s="108"/>
      <c r="L206" s="108"/>
      <c r="R206" s="136" t="e">
        <f>_xll.qlCalendarAdvance(Calendar,R205,"1D","f")</f>
        <v>#VALUE!</v>
      </c>
      <c r="S206" s="136" t="e">
        <f>_xll.qlCalendarAdvance(Calendar,R206,$F$1,"mf",,Trigger)</f>
        <v>#VALUE!</v>
      </c>
      <c r="T206" s="122" t="e">
        <f>_xll.qlDayCounterYearFraction(DayCounter,R206,S206,,,Trigger)</f>
        <v>#VALUE!</v>
      </c>
      <c r="U206" s="134" t="e">
        <f ca="1">_xll.qlInterpolationInterpolate(B3Minterpolation,R206,TRUE)</f>
        <v>#VALUE!</v>
      </c>
      <c r="Z206" s="108"/>
      <c r="AA206" s="108"/>
    </row>
    <row r="207" spans="5:27" ht="11.25" customHeight="1" x14ac:dyDescent="0.2">
      <c r="E207" s="261"/>
      <c r="F207" s="261"/>
      <c r="G207" s="108"/>
      <c r="K207" s="108"/>
      <c r="L207" s="108"/>
      <c r="R207" s="136" t="e">
        <f>_xll.qlCalendarAdvance(Calendar,R206,"1D","f")</f>
        <v>#VALUE!</v>
      </c>
      <c r="S207" s="136" t="e">
        <f>_xll.qlCalendarAdvance(Calendar,R207,$F$1,"mf",,Trigger)</f>
        <v>#VALUE!</v>
      </c>
      <c r="T207" s="122" t="e">
        <f>_xll.qlDayCounterYearFraction(DayCounter,R207,S207,,,Trigger)</f>
        <v>#VALUE!</v>
      </c>
      <c r="U207" s="134" t="e">
        <f ca="1">_xll.qlInterpolationInterpolate(B3Minterpolation,R207,TRUE)</f>
        <v>#VALUE!</v>
      </c>
      <c r="Z207" s="108"/>
      <c r="AA207" s="108"/>
    </row>
    <row r="208" spans="5:27" ht="11.25" customHeight="1" x14ac:dyDescent="0.2">
      <c r="E208" s="261"/>
      <c r="F208" s="261"/>
      <c r="G208" s="108"/>
      <c r="K208" s="108"/>
      <c r="L208" s="108"/>
      <c r="R208" s="136" t="e">
        <f>_xll.qlCalendarAdvance(Calendar,R207,"1D","f")</f>
        <v>#VALUE!</v>
      </c>
      <c r="S208" s="136" t="e">
        <f>_xll.qlCalendarAdvance(Calendar,R208,$F$1,"mf",,Trigger)</f>
        <v>#VALUE!</v>
      </c>
      <c r="T208" s="122" t="e">
        <f>_xll.qlDayCounterYearFraction(DayCounter,R208,S208,,,Trigger)</f>
        <v>#VALUE!</v>
      </c>
      <c r="U208" s="134" t="e">
        <f ca="1">_xll.qlInterpolationInterpolate(B3Minterpolation,R208,TRUE)</f>
        <v>#VALUE!</v>
      </c>
      <c r="Z208" s="108"/>
      <c r="AA208" s="108"/>
    </row>
    <row r="209" spans="5:27" ht="11.25" customHeight="1" x14ac:dyDescent="0.2">
      <c r="E209" s="261"/>
      <c r="F209" s="261"/>
      <c r="G209" s="108"/>
      <c r="K209" s="108"/>
      <c r="L209" s="108"/>
      <c r="R209" s="136" t="e">
        <f>_xll.qlCalendarAdvance(Calendar,R208,"1D","f")</f>
        <v>#VALUE!</v>
      </c>
      <c r="S209" s="136" t="e">
        <f>_xll.qlCalendarAdvance(Calendar,R209,$F$1,"mf",,Trigger)</f>
        <v>#VALUE!</v>
      </c>
      <c r="T209" s="122" t="e">
        <f>_xll.qlDayCounterYearFraction(DayCounter,R209,S209,,,Trigger)</f>
        <v>#VALUE!</v>
      </c>
      <c r="U209" s="134" t="e">
        <f ca="1">_xll.qlInterpolationInterpolate(B3Minterpolation,R209,TRUE)</f>
        <v>#VALUE!</v>
      </c>
      <c r="Z209" s="108"/>
      <c r="AA209" s="108"/>
    </row>
    <row r="210" spans="5:27" ht="11.25" customHeight="1" x14ac:dyDescent="0.2">
      <c r="E210" s="261"/>
      <c r="F210" s="261"/>
      <c r="G210" s="108"/>
      <c r="K210" s="108"/>
      <c r="L210" s="108"/>
      <c r="R210" s="136" t="e">
        <f>_xll.qlCalendarAdvance(Calendar,R209,"1D","f")</f>
        <v>#VALUE!</v>
      </c>
      <c r="S210" s="136" t="e">
        <f>_xll.qlCalendarAdvance(Calendar,R210,$F$1,"mf",,Trigger)</f>
        <v>#VALUE!</v>
      </c>
      <c r="T210" s="122" t="e">
        <f>_xll.qlDayCounterYearFraction(DayCounter,R210,S210,,,Trigger)</f>
        <v>#VALUE!</v>
      </c>
      <c r="U210" s="134" t="e">
        <f ca="1">_xll.qlInterpolationInterpolate(B3Minterpolation,R210,TRUE)</f>
        <v>#VALUE!</v>
      </c>
      <c r="Z210" s="108"/>
      <c r="AA210" s="108"/>
    </row>
    <row r="211" spans="5:27" ht="11.25" customHeight="1" x14ac:dyDescent="0.2">
      <c r="E211" s="261"/>
      <c r="F211" s="261"/>
      <c r="G211" s="108"/>
      <c r="K211" s="108"/>
      <c r="L211" s="108"/>
      <c r="R211" s="136" t="e">
        <f>_xll.qlCalendarAdvance(Calendar,R210,"1D","f")</f>
        <v>#VALUE!</v>
      </c>
      <c r="S211" s="136" t="e">
        <f>_xll.qlCalendarAdvance(Calendar,R211,$F$1,"mf",,Trigger)</f>
        <v>#VALUE!</v>
      </c>
      <c r="T211" s="122" t="e">
        <f>_xll.qlDayCounterYearFraction(DayCounter,R211,S211,,,Trigger)</f>
        <v>#VALUE!</v>
      </c>
      <c r="U211" s="134" t="e">
        <f ca="1">_xll.qlInterpolationInterpolate(B3Minterpolation,R211,TRUE)</f>
        <v>#VALUE!</v>
      </c>
      <c r="Z211" s="108"/>
      <c r="AA211" s="108"/>
    </row>
    <row r="212" spans="5:27" ht="11.25" customHeight="1" x14ac:dyDescent="0.2">
      <c r="E212" s="261"/>
      <c r="F212" s="261"/>
      <c r="G212" s="108"/>
      <c r="K212" s="108"/>
      <c r="L212" s="108"/>
      <c r="R212" s="136" t="e">
        <f>_xll.qlCalendarAdvance(Calendar,R211,"1D","f")</f>
        <v>#VALUE!</v>
      </c>
      <c r="S212" s="136" t="e">
        <f>_xll.qlCalendarAdvance(Calendar,R212,$F$1,"mf",,Trigger)</f>
        <v>#VALUE!</v>
      </c>
      <c r="T212" s="122" t="e">
        <f>_xll.qlDayCounterYearFraction(DayCounter,R212,S212,,,Trigger)</f>
        <v>#VALUE!</v>
      </c>
      <c r="U212" s="134" t="e">
        <f ca="1">_xll.qlInterpolationInterpolate(B3Minterpolation,R212,TRUE)</f>
        <v>#VALUE!</v>
      </c>
      <c r="Z212" s="108"/>
      <c r="AA212" s="108"/>
    </row>
    <row r="213" spans="5:27" ht="11.25" customHeight="1" x14ac:dyDescent="0.2">
      <c r="E213" s="261"/>
      <c r="F213" s="261"/>
      <c r="G213" s="108"/>
      <c r="K213" s="108"/>
      <c r="L213" s="108"/>
      <c r="R213" s="136" t="e">
        <f>_xll.qlCalendarAdvance(Calendar,R212,"1D","f")</f>
        <v>#VALUE!</v>
      </c>
      <c r="S213" s="136" t="e">
        <f>_xll.qlCalendarAdvance(Calendar,R213,$F$1,"mf",,Trigger)</f>
        <v>#VALUE!</v>
      </c>
      <c r="T213" s="122" t="e">
        <f>_xll.qlDayCounterYearFraction(DayCounter,R213,S213,,,Trigger)</f>
        <v>#VALUE!</v>
      </c>
      <c r="U213" s="134" t="e">
        <f ca="1">_xll.qlInterpolationInterpolate(B3Minterpolation,R213,TRUE)</f>
        <v>#VALUE!</v>
      </c>
      <c r="Z213" s="108"/>
      <c r="AA213" s="108"/>
    </row>
    <row r="214" spans="5:27" ht="11.25" customHeight="1" x14ac:dyDescent="0.2">
      <c r="E214" s="261"/>
      <c r="F214" s="261"/>
      <c r="G214" s="108"/>
      <c r="K214" s="108"/>
      <c r="L214" s="108"/>
      <c r="R214" s="136" t="e">
        <f>_xll.qlCalendarAdvance(Calendar,R213,"1D","f")</f>
        <v>#VALUE!</v>
      </c>
      <c r="S214" s="136" t="e">
        <f>_xll.qlCalendarAdvance(Calendar,R214,$F$1,"mf",,Trigger)</f>
        <v>#VALUE!</v>
      </c>
      <c r="T214" s="122" t="e">
        <f>_xll.qlDayCounterYearFraction(DayCounter,R214,S214,,,Trigger)</f>
        <v>#VALUE!</v>
      </c>
      <c r="U214" s="134" t="e">
        <f ca="1">_xll.qlInterpolationInterpolate(B3Minterpolation,R214,TRUE)</f>
        <v>#VALUE!</v>
      </c>
      <c r="Z214" s="108"/>
      <c r="AA214" s="108"/>
    </row>
    <row r="215" spans="5:27" ht="11.25" customHeight="1" x14ac:dyDescent="0.2">
      <c r="E215" s="261"/>
      <c r="F215" s="261"/>
      <c r="G215" s="108"/>
      <c r="K215" s="108"/>
      <c r="L215" s="108"/>
      <c r="R215" s="136" t="e">
        <f>_xll.qlCalendarAdvance(Calendar,R214,"1D","f")</f>
        <v>#VALUE!</v>
      </c>
      <c r="S215" s="136" t="e">
        <f>_xll.qlCalendarAdvance(Calendar,R215,$F$1,"mf",,Trigger)</f>
        <v>#VALUE!</v>
      </c>
      <c r="T215" s="122" t="e">
        <f>_xll.qlDayCounterYearFraction(DayCounter,R215,S215,,,Trigger)</f>
        <v>#VALUE!</v>
      </c>
      <c r="U215" s="134" t="e">
        <f ca="1">_xll.qlInterpolationInterpolate(B3Minterpolation,R215,TRUE)</f>
        <v>#VALUE!</v>
      </c>
      <c r="Z215" s="108"/>
      <c r="AA215" s="108"/>
    </row>
    <row r="216" spans="5:27" ht="11.25" customHeight="1" x14ac:dyDescent="0.2">
      <c r="E216" s="261"/>
      <c r="F216" s="261"/>
      <c r="G216" s="108"/>
      <c r="K216" s="108"/>
      <c r="L216" s="108"/>
      <c r="R216" s="136" t="e">
        <f>_xll.qlCalendarAdvance(Calendar,R215,"1D","f")</f>
        <v>#VALUE!</v>
      </c>
      <c r="S216" s="136" t="e">
        <f>_xll.qlCalendarAdvance(Calendar,R216,$F$1,"mf",,Trigger)</f>
        <v>#VALUE!</v>
      </c>
      <c r="T216" s="122" t="e">
        <f>_xll.qlDayCounterYearFraction(DayCounter,R216,S216,,,Trigger)</f>
        <v>#VALUE!</v>
      </c>
      <c r="U216" s="134" t="e">
        <f ca="1">_xll.qlInterpolationInterpolate(B3Minterpolation,R216,TRUE)</f>
        <v>#VALUE!</v>
      </c>
      <c r="Z216" s="108"/>
      <c r="AA216" s="108"/>
    </row>
    <row r="217" spans="5:27" ht="11.25" customHeight="1" x14ac:dyDescent="0.2">
      <c r="E217" s="261"/>
      <c r="F217" s="261"/>
      <c r="G217" s="108"/>
      <c r="K217" s="108"/>
      <c r="L217" s="108"/>
      <c r="R217" s="136" t="e">
        <f>_xll.qlCalendarAdvance(Calendar,R216,"1D","f")</f>
        <v>#VALUE!</v>
      </c>
      <c r="S217" s="136" t="e">
        <f>_xll.qlCalendarAdvance(Calendar,R217,$F$1,"mf",,Trigger)</f>
        <v>#VALUE!</v>
      </c>
      <c r="T217" s="122" t="e">
        <f>_xll.qlDayCounterYearFraction(DayCounter,R217,S217,,,Trigger)</f>
        <v>#VALUE!</v>
      </c>
      <c r="U217" s="134" t="e">
        <f ca="1">_xll.qlInterpolationInterpolate(B3Minterpolation,R217,TRUE)</f>
        <v>#VALUE!</v>
      </c>
      <c r="Z217" s="108"/>
      <c r="AA217" s="108"/>
    </row>
    <row r="218" spans="5:27" ht="11.25" customHeight="1" x14ac:dyDescent="0.2">
      <c r="E218" s="261"/>
      <c r="F218" s="261"/>
      <c r="G218" s="108"/>
      <c r="K218" s="108"/>
      <c r="L218" s="108"/>
      <c r="R218" s="136" t="e">
        <f>_xll.qlCalendarAdvance(Calendar,R217,"1D","f")</f>
        <v>#VALUE!</v>
      </c>
      <c r="S218" s="136" t="e">
        <f>_xll.qlCalendarAdvance(Calendar,R218,$F$1,"mf",,Trigger)</f>
        <v>#VALUE!</v>
      </c>
      <c r="T218" s="122" t="e">
        <f>_xll.qlDayCounterYearFraction(DayCounter,R218,S218,,,Trigger)</f>
        <v>#VALUE!</v>
      </c>
      <c r="U218" s="134" t="e">
        <f ca="1">_xll.qlInterpolationInterpolate(B3Minterpolation,R218,TRUE)</f>
        <v>#VALUE!</v>
      </c>
      <c r="Z218" s="108"/>
      <c r="AA218" s="108"/>
    </row>
    <row r="219" spans="5:27" ht="11.25" customHeight="1" x14ac:dyDescent="0.2">
      <c r="E219" s="261"/>
      <c r="F219" s="261"/>
      <c r="G219" s="108"/>
      <c r="K219" s="108"/>
      <c r="L219" s="108"/>
      <c r="R219" s="136" t="e">
        <f>_xll.qlCalendarAdvance(Calendar,R218,"1D","f")</f>
        <v>#VALUE!</v>
      </c>
      <c r="S219" s="136" t="e">
        <f>_xll.qlCalendarAdvance(Calendar,R219,$F$1,"mf",,Trigger)</f>
        <v>#VALUE!</v>
      </c>
      <c r="T219" s="122" t="e">
        <f>_xll.qlDayCounterYearFraction(DayCounter,R219,S219,,,Trigger)</f>
        <v>#VALUE!</v>
      </c>
      <c r="U219" s="134" t="e">
        <f ca="1">_xll.qlInterpolationInterpolate(B3Minterpolation,R219,TRUE)</f>
        <v>#VALUE!</v>
      </c>
      <c r="Z219" s="108"/>
      <c r="AA219" s="108"/>
    </row>
    <row r="220" spans="5:27" ht="11.25" customHeight="1" x14ac:dyDescent="0.2">
      <c r="E220" s="261"/>
      <c r="F220" s="261"/>
      <c r="G220" s="108"/>
      <c r="K220" s="108"/>
      <c r="L220" s="108"/>
      <c r="R220" s="136" t="e">
        <f>_xll.qlCalendarAdvance(Calendar,R219,"1D","f")</f>
        <v>#VALUE!</v>
      </c>
      <c r="S220" s="136" t="e">
        <f>_xll.qlCalendarAdvance(Calendar,R220,$F$1,"mf",,Trigger)</f>
        <v>#VALUE!</v>
      </c>
      <c r="T220" s="122" t="e">
        <f>_xll.qlDayCounterYearFraction(DayCounter,R220,S220,,,Trigger)</f>
        <v>#VALUE!</v>
      </c>
      <c r="U220" s="134" t="e">
        <f ca="1">_xll.qlInterpolationInterpolate(B3Minterpolation,R220,TRUE)</f>
        <v>#VALUE!</v>
      </c>
      <c r="Z220" s="108"/>
      <c r="AA220" s="108"/>
    </row>
    <row r="221" spans="5:27" ht="11.25" customHeight="1" x14ac:dyDescent="0.2">
      <c r="E221" s="261"/>
      <c r="F221" s="261"/>
      <c r="G221" s="108"/>
      <c r="K221" s="108"/>
      <c r="L221" s="108"/>
      <c r="R221" s="136" t="e">
        <f>_xll.qlCalendarAdvance(Calendar,R220,"1D","f")</f>
        <v>#VALUE!</v>
      </c>
      <c r="S221" s="136" t="e">
        <f>_xll.qlCalendarAdvance(Calendar,R221,$F$1,"mf",,Trigger)</f>
        <v>#VALUE!</v>
      </c>
      <c r="T221" s="122" t="e">
        <f>_xll.qlDayCounterYearFraction(DayCounter,R221,S221,,,Trigger)</f>
        <v>#VALUE!</v>
      </c>
      <c r="U221" s="134" t="e">
        <f ca="1">_xll.qlInterpolationInterpolate(B3Minterpolation,R221,TRUE)</f>
        <v>#VALUE!</v>
      </c>
      <c r="Z221" s="108"/>
      <c r="AA221" s="108"/>
    </row>
    <row r="222" spans="5:27" ht="11.25" customHeight="1" x14ac:dyDescent="0.2">
      <c r="E222" s="261"/>
      <c r="F222" s="261"/>
      <c r="G222" s="108"/>
      <c r="K222" s="108"/>
      <c r="L222" s="108"/>
      <c r="R222" s="136" t="e">
        <f>_xll.qlCalendarAdvance(Calendar,R221,"1D","f")</f>
        <v>#VALUE!</v>
      </c>
      <c r="S222" s="136" t="e">
        <f>_xll.qlCalendarAdvance(Calendar,R222,$F$1,"mf",,Trigger)</f>
        <v>#VALUE!</v>
      </c>
      <c r="T222" s="122" t="e">
        <f>_xll.qlDayCounterYearFraction(DayCounter,R222,S222,,,Trigger)</f>
        <v>#VALUE!</v>
      </c>
      <c r="U222" s="134" t="e">
        <f ca="1">_xll.qlInterpolationInterpolate(B3Minterpolation,R222,TRUE)</f>
        <v>#VALUE!</v>
      </c>
      <c r="Z222" s="108"/>
      <c r="AA222" s="108"/>
    </row>
    <row r="223" spans="5:27" ht="11.25" customHeight="1" x14ac:dyDescent="0.2">
      <c r="E223" s="261"/>
      <c r="F223" s="261"/>
      <c r="G223" s="108"/>
      <c r="K223" s="108"/>
      <c r="L223" s="108"/>
      <c r="R223" s="136" t="e">
        <f>_xll.qlCalendarAdvance(Calendar,R222,"1D","f")</f>
        <v>#VALUE!</v>
      </c>
      <c r="S223" s="136" t="e">
        <f>_xll.qlCalendarAdvance(Calendar,R223,$F$1,"mf",,Trigger)</f>
        <v>#VALUE!</v>
      </c>
      <c r="T223" s="122" t="e">
        <f>_xll.qlDayCounterYearFraction(DayCounter,R223,S223,,,Trigger)</f>
        <v>#VALUE!</v>
      </c>
      <c r="U223" s="134" t="e">
        <f ca="1">_xll.qlInterpolationInterpolate(B3Minterpolation,R223,TRUE)</f>
        <v>#VALUE!</v>
      </c>
      <c r="Z223" s="108"/>
      <c r="AA223" s="108"/>
    </row>
    <row r="224" spans="5:27" ht="11.25" customHeight="1" x14ac:dyDescent="0.2">
      <c r="E224" s="261"/>
      <c r="F224" s="261"/>
      <c r="G224" s="108"/>
      <c r="K224" s="108"/>
      <c r="L224" s="108"/>
      <c r="R224" s="136" t="e">
        <f>_xll.qlCalendarAdvance(Calendar,R223,"1D","f")</f>
        <v>#VALUE!</v>
      </c>
      <c r="S224" s="136" t="e">
        <f>_xll.qlCalendarAdvance(Calendar,R224,$F$1,"mf",,Trigger)</f>
        <v>#VALUE!</v>
      </c>
      <c r="T224" s="122" t="e">
        <f>_xll.qlDayCounterYearFraction(DayCounter,R224,S224,,,Trigger)</f>
        <v>#VALUE!</v>
      </c>
      <c r="U224" s="134" t="e">
        <f ca="1">_xll.qlInterpolationInterpolate(B3Minterpolation,R224,TRUE)</f>
        <v>#VALUE!</v>
      </c>
      <c r="Z224" s="108"/>
      <c r="AA224" s="108"/>
    </row>
    <row r="225" spans="5:27" ht="11.25" customHeight="1" x14ac:dyDescent="0.2">
      <c r="E225" s="261"/>
      <c r="F225" s="261"/>
      <c r="G225" s="108"/>
      <c r="K225" s="108"/>
      <c r="L225" s="108"/>
      <c r="R225" s="136" t="e">
        <f>_xll.qlCalendarAdvance(Calendar,R224,"1D","f")</f>
        <v>#VALUE!</v>
      </c>
      <c r="S225" s="136" t="e">
        <f>_xll.qlCalendarAdvance(Calendar,R225,$F$1,"mf",,Trigger)</f>
        <v>#VALUE!</v>
      </c>
      <c r="T225" s="122" t="e">
        <f>_xll.qlDayCounterYearFraction(DayCounter,R225,S225,,,Trigger)</f>
        <v>#VALUE!</v>
      </c>
      <c r="U225" s="134" t="e">
        <f ca="1">_xll.qlInterpolationInterpolate(B3Minterpolation,R225,TRUE)</f>
        <v>#VALUE!</v>
      </c>
      <c r="Z225" s="108"/>
      <c r="AA225" s="108"/>
    </row>
    <row r="226" spans="5:27" ht="11.25" customHeight="1" x14ac:dyDescent="0.2">
      <c r="E226" s="261"/>
      <c r="F226" s="261"/>
      <c r="G226" s="108"/>
      <c r="K226" s="108"/>
      <c r="L226" s="108"/>
      <c r="R226" s="136" t="e">
        <f>_xll.qlCalendarAdvance(Calendar,R225,"1D","f")</f>
        <v>#VALUE!</v>
      </c>
      <c r="S226" s="136" t="e">
        <f>_xll.qlCalendarAdvance(Calendar,R226,$F$1,"mf",,Trigger)</f>
        <v>#VALUE!</v>
      </c>
      <c r="T226" s="122" t="e">
        <f>_xll.qlDayCounterYearFraction(DayCounter,R226,S226,,,Trigger)</f>
        <v>#VALUE!</v>
      </c>
      <c r="U226" s="134" t="e">
        <f ca="1">_xll.qlInterpolationInterpolate(B3Minterpolation,R226,TRUE)</f>
        <v>#VALUE!</v>
      </c>
      <c r="Z226" s="108"/>
      <c r="AA226" s="108"/>
    </row>
    <row r="227" spans="5:27" ht="11.25" customHeight="1" x14ac:dyDescent="0.2">
      <c r="E227" s="261"/>
      <c r="F227" s="261"/>
      <c r="G227" s="108"/>
      <c r="K227" s="108"/>
      <c r="L227" s="108"/>
      <c r="R227" s="136" t="e">
        <f>_xll.qlCalendarAdvance(Calendar,R226,"1D","f")</f>
        <v>#VALUE!</v>
      </c>
      <c r="S227" s="136" t="e">
        <f>_xll.qlCalendarAdvance(Calendar,R227,$F$1,"mf",,Trigger)</f>
        <v>#VALUE!</v>
      </c>
      <c r="T227" s="122" t="e">
        <f>_xll.qlDayCounterYearFraction(DayCounter,R227,S227,,,Trigger)</f>
        <v>#VALUE!</v>
      </c>
      <c r="U227" s="134" t="e">
        <f ca="1">_xll.qlInterpolationInterpolate(B3Minterpolation,R227,TRUE)</f>
        <v>#VALUE!</v>
      </c>
      <c r="Z227" s="108"/>
      <c r="AA227" s="108"/>
    </row>
    <row r="228" spans="5:27" ht="11.25" customHeight="1" x14ac:dyDescent="0.2">
      <c r="E228" s="261"/>
      <c r="F228" s="261"/>
      <c r="G228" s="108"/>
      <c r="K228" s="108"/>
      <c r="L228" s="108"/>
      <c r="R228" s="136" t="e">
        <f>_xll.qlCalendarAdvance(Calendar,R227,"1D","f")</f>
        <v>#VALUE!</v>
      </c>
      <c r="S228" s="136" t="e">
        <f>_xll.qlCalendarAdvance(Calendar,R228,$F$1,"mf",,Trigger)</f>
        <v>#VALUE!</v>
      </c>
      <c r="T228" s="122" t="e">
        <f>_xll.qlDayCounterYearFraction(DayCounter,R228,S228,,,Trigger)</f>
        <v>#VALUE!</v>
      </c>
      <c r="U228" s="134" t="e">
        <f ca="1">_xll.qlInterpolationInterpolate(B3Minterpolation,R228,TRUE)</f>
        <v>#VALUE!</v>
      </c>
      <c r="Z228" s="108"/>
      <c r="AA228" s="108"/>
    </row>
    <row r="229" spans="5:27" ht="11.25" customHeight="1" x14ac:dyDescent="0.2">
      <c r="E229" s="261"/>
      <c r="F229" s="261"/>
      <c r="G229" s="108"/>
      <c r="K229" s="108"/>
      <c r="L229" s="108"/>
      <c r="R229" s="136" t="e">
        <f>_xll.qlCalendarAdvance(Calendar,R228,"1D","f")</f>
        <v>#VALUE!</v>
      </c>
      <c r="S229" s="136" t="e">
        <f>_xll.qlCalendarAdvance(Calendar,R229,$F$1,"mf",,Trigger)</f>
        <v>#VALUE!</v>
      </c>
      <c r="T229" s="122" t="e">
        <f>_xll.qlDayCounterYearFraction(DayCounter,R229,S229,,,Trigger)</f>
        <v>#VALUE!</v>
      </c>
      <c r="U229" s="134" t="e">
        <f ca="1">_xll.qlInterpolationInterpolate(B3Minterpolation,R229,TRUE)</f>
        <v>#VALUE!</v>
      </c>
      <c r="Z229" s="108"/>
      <c r="AA229" s="108"/>
    </row>
    <row r="230" spans="5:27" ht="11.25" customHeight="1" x14ac:dyDescent="0.2">
      <c r="E230" s="261"/>
      <c r="F230" s="261"/>
      <c r="G230" s="108"/>
      <c r="K230" s="108"/>
      <c r="L230" s="108"/>
      <c r="R230" s="136" t="e">
        <f>_xll.qlCalendarAdvance(Calendar,R229,"1D","f")</f>
        <v>#VALUE!</v>
      </c>
      <c r="S230" s="136" t="e">
        <f>_xll.qlCalendarAdvance(Calendar,R230,$F$1,"mf",,Trigger)</f>
        <v>#VALUE!</v>
      </c>
      <c r="T230" s="122" t="e">
        <f>_xll.qlDayCounterYearFraction(DayCounter,R230,S230,,,Trigger)</f>
        <v>#VALUE!</v>
      </c>
      <c r="U230" s="134" t="e">
        <f ca="1">_xll.qlInterpolationInterpolate(B3Minterpolation,R230,TRUE)</f>
        <v>#VALUE!</v>
      </c>
      <c r="Z230" s="108"/>
      <c r="AA230" s="108"/>
    </row>
    <row r="231" spans="5:27" ht="11.25" customHeight="1" x14ac:dyDescent="0.2">
      <c r="E231" s="261"/>
      <c r="F231" s="261"/>
      <c r="G231" s="108"/>
      <c r="K231" s="108"/>
      <c r="L231" s="108"/>
      <c r="R231" s="136" t="e">
        <f>_xll.qlCalendarAdvance(Calendar,R230,"1D","f")</f>
        <v>#VALUE!</v>
      </c>
      <c r="S231" s="136" t="e">
        <f>_xll.qlCalendarAdvance(Calendar,R231,$F$1,"mf",,Trigger)</f>
        <v>#VALUE!</v>
      </c>
      <c r="T231" s="122" t="e">
        <f>_xll.qlDayCounterYearFraction(DayCounter,R231,S231,,,Trigger)</f>
        <v>#VALUE!</v>
      </c>
      <c r="U231" s="134" t="e">
        <f ca="1">_xll.qlInterpolationInterpolate(B3Minterpolation,R231,TRUE)</f>
        <v>#VALUE!</v>
      </c>
      <c r="Z231" s="108"/>
      <c r="AA231" s="108"/>
    </row>
    <row r="232" spans="5:27" ht="11.25" customHeight="1" x14ac:dyDescent="0.2">
      <c r="E232" s="261"/>
      <c r="F232" s="261"/>
      <c r="G232" s="108"/>
      <c r="K232" s="108"/>
      <c r="L232" s="108"/>
      <c r="R232" s="136" t="e">
        <f>_xll.qlCalendarAdvance(Calendar,R231,"1D","f")</f>
        <v>#VALUE!</v>
      </c>
      <c r="S232" s="136" t="e">
        <f>_xll.qlCalendarAdvance(Calendar,R232,$F$1,"mf",,Trigger)</f>
        <v>#VALUE!</v>
      </c>
      <c r="T232" s="122" t="e">
        <f>_xll.qlDayCounterYearFraction(DayCounter,R232,S232,,,Trigger)</f>
        <v>#VALUE!</v>
      </c>
      <c r="U232" s="134" t="e">
        <f ca="1">_xll.qlInterpolationInterpolate(B3Minterpolation,R232,TRUE)</f>
        <v>#VALUE!</v>
      </c>
      <c r="Z232" s="108"/>
      <c r="AA232" s="108"/>
    </row>
    <row r="233" spans="5:27" ht="11.25" customHeight="1" x14ac:dyDescent="0.2">
      <c r="E233" s="261"/>
      <c r="F233" s="261"/>
      <c r="G233" s="108"/>
      <c r="K233" s="108"/>
      <c r="L233" s="108"/>
      <c r="R233" s="136" t="e">
        <f>_xll.qlCalendarAdvance(Calendar,R232,"1D","f")</f>
        <v>#VALUE!</v>
      </c>
      <c r="S233" s="136" t="e">
        <f>_xll.qlCalendarAdvance(Calendar,R233,$F$1,"mf",,Trigger)</f>
        <v>#VALUE!</v>
      </c>
      <c r="T233" s="122" t="e">
        <f>_xll.qlDayCounterYearFraction(DayCounter,R233,S233,,,Trigger)</f>
        <v>#VALUE!</v>
      </c>
      <c r="U233" s="134" t="e">
        <f ca="1">_xll.qlInterpolationInterpolate(B3Minterpolation,R233,TRUE)</f>
        <v>#VALUE!</v>
      </c>
      <c r="Z233" s="108"/>
      <c r="AA233" s="108"/>
    </row>
    <row r="234" spans="5:27" ht="11.25" customHeight="1" x14ac:dyDescent="0.2">
      <c r="E234" s="261"/>
      <c r="F234" s="261"/>
      <c r="G234" s="108"/>
      <c r="K234" s="108"/>
      <c r="L234" s="108"/>
      <c r="R234" s="136" t="e">
        <f>_xll.qlCalendarAdvance(Calendar,R233,"1D","f")</f>
        <v>#VALUE!</v>
      </c>
      <c r="S234" s="136" t="e">
        <f>_xll.qlCalendarAdvance(Calendar,R234,$F$1,"mf",,Trigger)</f>
        <v>#VALUE!</v>
      </c>
      <c r="T234" s="122" t="e">
        <f>_xll.qlDayCounterYearFraction(DayCounter,R234,S234,,,Trigger)</f>
        <v>#VALUE!</v>
      </c>
      <c r="U234" s="134" t="e">
        <f ca="1">_xll.qlInterpolationInterpolate(B3Minterpolation,R234,TRUE)</f>
        <v>#VALUE!</v>
      </c>
      <c r="Z234" s="108"/>
      <c r="AA234" s="108"/>
    </row>
    <row r="235" spans="5:27" ht="11.25" customHeight="1" x14ac:dyDescent="0.2">
      <c r="E235" s="261"/>
      <c r="F235" s="261"/>
      <c r="G235" s="108"/>
      <c r="K235" s="108"/>
      <c r="L235" s="108"/>
      <c r="R235" s="136" t="e">
        <f>_xll.qlCalendarAdvance(Calendar,R234,"1D","f")</f>
        <v>#VALUE!</v>
      </c>
      <c r="S235" s="136" t="e">
        <f>_xll.qlCalendarAdvance(Calendar,R235,$F$1,"mf",,Trigger)</f>
        <v>#VALUE!</v>
      </c>
      <c r="T235" s="122" t="e">
        <f>_xll.qlDayCounterYearFraction(DayCounter,R235,S235,,,Trigger)</f>
        <v>#VALUE!</v>
      </c>
      <c r="U235" s="134" t="e">
        <f ca="1">_xll.qlInterpolationInterpolate(B3Minterpolation,R235,TRUE)</f>
        <v>#VALUE!</v>
      </c>
      <c r="Z235" s="108"/>
      <c r="AA235" s="108"/>
    </row>
    <row r="236" spans="5:27" ht="11.25" customHeight="1" x14ac:dyDescent="0.2">
      <c r="E236" s="261"/>
      <c r="F236" s="261"/>
      <c r="G236" s="108"/>
      <c r="K236" s="108"/>
      <c r="L236" s="108"/>
      <c r="R236" s="136" t="e">
        <f>_xll.qlCalendarAdvance(Calendar,R235,"1D","f")</f>
        <v>#VALUE!</v>
      </c>
      <c r="S236" s="136" t="e">
        <f>_xll.qlCalendarAdvance(Calendar,R236,$F$1,"mf",,Trigger)</f>
        <v>#VALUE!</v>
      </c>
      <c r="T236" s="122" t="e">
        <f>_xll.qlDayCounterYearFraction(DayCounter,R236,S236,,,Trigger)</f>
        <v>#VALUE!</v>
      </c>
      <c r="U236" s="134" t="e">
        <f ca="1">_xll.qlInterpolationInterpolate(B3Minterpolation,R236,TRUE)</f>
        <v>#VALUE!</v>
      </c>
      <c r="Z236" s="108"/>
      <c r="AA236" s="108"/>
    </row>
    <row r="237" spans="5:27" ht="11.25" customHeight="1" x14ac:dyDescent="0.2">
      <c r="E237" s="261"/>
      <c r="F237" s="261"/>
      <c r="G237" s="108"/>
      <c r="K237" s="108"/>
      <c r="L237" s="108"/>
      <c r="R237" s="136" t="e">
        <f>_xll.qlCalendarAdvance(Calendar,R236,"1D","f")</f>
        <v>#VALUE!</v>
      </c>
      <c r="S237" s="136" t="e">
        <f>_xll.qlCalendarAdvance(Calendar,R237,$F$1,"mf",,Trigger)</f>
        <v>#VALUE!</v>
      </c>
      <c r="T237" s="122" t="e">
        <f>_xll.qlDayCounterYearFraction(DayCounter,R237,S237,,,Trigger)</f>
        <v>#VALUE!</v>
      </c>
      <c r="U237" s="134" t="e">
        <f ca="1">_xll.qlInterpolationInterpolate(B3Minterpolation,R237,TRUE)</f>
        <v>#VALUE!</v>
      </c>
      <c r="Z237" s="108"/>
      <c r="AA237" s="108"/>
    </row>
    <row r="238" spans="5:27" ht="11.25" customHeight="1" x14ac:dyDescent="0.2">
      <c r="E238" s="261"/>
      <c r="F238" s="261"/>
      <c r="G238" s="108"/>
      <c r="K238" s="108"/>
      <c r="L238" s="108"/>
      <c r="R238" s="136" t="e">
        <f>_xll.qlCalendarAdvance(Calendar,R237,"1D","f")</f>
        <v>#VALUE!</v>
      </c>
      <c r="S238" s="136" t="e">
        <f>_xll.qlCalendarAdvance(Calendar,R238,$F$1,"mf",,Trigger)</f>
        <v>#VALUE!</v>
      </c>
      <c r="T238" s="122" t="e">
        <f>_xll.qlDayCounterYearFraction(DayCounter,R238,S238,,,Trigger)</f>
        <v>#VALUE!</v>
      </c>
      <c r="U238" s="134" t="e">
        <f ca="1">_xll.qlInterpolationInterpolate(B3Minterpolation,R238,TRUE)</f>
        <v>#VALUE!</v>
      </c>
      <c r="Z238" s="108"/>
      <c r="AA238" s="108"/>
    </row>
    <row r="239" spans="5:27" ht="11.25" customHeight="1" x14ac:dyDescent="0.2">
      <c r="E239" s="261"/>
      <c r="F239" s="261"/>
      <c r="G239" s="108"/>
      <c r="K239" s="108"/>
      <c r="L239" s="108"/>
      <c r="R239" s="136" t="e">
        <f>_xll.qlCalendarAdvance(Calendar,R238,"1D","f")</f>
        <v>#VALUE!</v>
      </c>
      <c r="S239" s="136" t="e">
        <f>_xll.qlCalendarAdvance(Calendar,R239,$F$1,"mf",,Trigger)</f>
        <v>#VALUE!</v>
      </c>
      <c r="T239" s="122" t="e">
        <f>_xll.qlDayCounterYearFraction(DayCounter,R239,S239,,,Trigger)</f>
        <v>#VALUE!</v>
      </c>
      <c r="U239" s="134" t="e">
        <f ca="1">_xll.qlInterpolationInterpolate(B3Minterpolation,R239,TRUE)</f>
        <v>#VALUE!</v>
      </c>
      <c r="Z239" s="108"/>
      <c r="AA239" s="108"/>
    </row>
    <row r="240" spans="5:27" ht="11.25" customHeight="1" x14ac:dyDescent="0.2">
      <c r="E240" s="261"/>
      <c r="F240" s="261"/>
      <c r="G240" s="108"/>
      <c r="K240" s="108"/>
      <c r="L240" s="108"/>
      <c r="R240" s="136" t="e">
        <f>_xll.qlCalendarAdvance(Calendar,R239,"1D","f")</f>
        <v>#VALUE!</v>
      </c>
      <c r="S240" s="136" t="e">
        <f>_xll.qlCalendarAdvance(Calendar,R240,$F$1,"mf",,Trigger)</f>
        <v>#VALUE!</v>
      </c>
      <c r="T240" s="122" t="e">
        <f>_xll.qlDayCounterYearFraction(DayCounter,R240,S240,,,Trigger)</f>
        <v>#VALUE!</v>
      </c>
      <c r="U240" s="134" t="e">
        <f ca="1">_xll.qlInterpolationInterpolate(B3Minterpolation,R240,TRUE)</f>
        <v>#VALUE!</v>
      </c>
      <c r="Z240" s="108"/>
      <c r="AA240" s="108"/>
    </row>
    <row r="241" spans="5:27" ht="11.25" customHeight="1" x14ac:dyDescent="0.2">
      <c r="E241" s="261"/>
      <c r="F241" s="261"/>
      <c r="G241" s="108"/>
      <c r="K241" s="108"/>
      <c r="L241" s="108"/>
      <c r="R241" s="136" t="e">
        <f>_xll.qlCalendarAdvance(Calendar,R240,"1D","f")</f>
        <v>#VALUE!</v>
      </c>
      <c r="S241" s="136" t="e">
        <f>_xll.qlCalendarAdvance(Calendar,R241,$F$1,"mf",,Trigger)</f>
        <v>#VALUE!</v>
      </c>
      <c r="T241" s="122" t="e">
        <f>_xll.qlDayCounterYearFraction(DayCounter,R241,S241,,,Trigger)</f>
        <v>#VALUE!</v>
      </c>
      <c r="U241" s="134" t="e">
        <f ca="1">_xll.qlInterpolationInterpolate(B3Minterpolation,R241,TRUE)</f>
        <v>#VALUE!</v>
      </c>
      <c r="Z241" s="108"/>
      <c r="AA241" s="108"/>
    </row>
    <row r="242" spans="5:27" ht="11.25" customHeight="1" x14ac:dyDescent="0.2">
      <c r="E242" s="261"/>
      <c r="F242" s="261"/>
      <c r="G242" s="108"/>
      <c r="K242" s="108"/>
      <c r="L242" s="108"/>
      <c r="R242" s="136" t="e">
        <f>_xll.qlCalendarAdvance(Calendar,R241,"1D","f")</f>
        <v>#VALUE!</v>
      </c>
      <c r="S242" s="136" t="e">
        <f>_xll.qlCalendarAdvance(Calendar,R242,$F$1,"mf",,Trigger)</f>
        <v>#VALUE!</v>
      </c>
      <c r="T242" s="122" t="e">
        <f>_xll.qlDayCounterYearFraction(DayCounter,R242,S242,,,Trigger)</f>
        <v>#VALUE!</v>
      </c>
      <c r="U242" s="134" t="e">
        <f ca="1">_xll.qlInterpolationInterpolate(B3Minterpolation,R242,TRUE)</f>
        <v>#VALUE!</v>
      </c>
      <c r="Z242" s="108"/>
      <c r="AA242" s="108"/>
    </row>
    <row r="243" spans="5:27" ht="11.25" customHeight="1" x14ac:dyDescent="0.2">
      <c r="E243" s="261"/>
      <c r="F243" s="261"/>
      <c r="G243" s="108"/>
      <c r="K243" s="108"/>
      <c r="L243" s="108"/>
      <c r="R243" s="136" t="e">
        <f>_xll.qlCalendarAdvance(Calendar,R242,"1D","f")</f>
        <v>#VALUE!</v>
      </c>
      <c r="S243" s="136" t="e">
        <f>_xll.qlCalendarAdvance(Calendar,R243,$F$1,"mf",,Trigger)</f>
        <v>#VALUE!</v>
      </c>
      <c r="T243" s="122" t="e">
        <f>_xll.qlDayCounterYearFraction(DayCounter,R243,S243,,,Trigger)</f>
        <v>#VALUE!</v>
      </c>
      <c r="U243" s="134" t="e">
        <f ca="1">_xll.qlInterpolationInterpolate(B3Minterpolation,R243,TRUE)</f>
        <v>#VALUE!</v>
      </c>
      <c r="Z243" s="108"/>
      <c r="AA243" s="108"/>
    </row>
    <row r="244" spans="5:27" ht="11.25" customHeight="1" x14ac:dyDescent="0.2">
      <c r="E244" s="261"/>
      <c r="F244" s="261"/>
      <c r="G244" s="108"/>
      <c r="K244" s="108"/>
      <c r="L244" s="108"/>
      <c r="R244" s="136" t="e">
        <f>_xll.qlCalendarAdvance(Calendar,R243,"1D","f")</f>
        <v>#VALUE!</v>
      </c>
      <c r="S244" s="136" t="e">
        <f>_xll.qlCalendarAdvance(Calendar,R244,$F$1,"mf",,Trigger)</f>
        <v>#VALUE!</v>
      </c>
      <c r="T244" s="122" t="e">
        <f>_xll.qlDayCounterYearFraction(DayCounter,R244,S244,,,Trigger)</f>
        <v>#VALUE!</v>
      </c>
      <c r="U244" s="134" t="e">
        <f ca="1">_xll.qlInterpolationInterpolate(B3Minterpolation,R244,TRUE)</f>
        <v>#VALUE!</v>
      </c>
      <c r="Z244" s="108"/>
      <c r="AA244" s="108"/>
    </row>
    <row r="245" spans="5:27" ht="11.25" customHeight="1" x14ac:dyDescent="0.2">
      <c r="E245" s="261"/>
      <c r="F245" s="261"/>
      <c r="G245" s="108"/>
      <c r="K245" s="108"/>
      <c r="L245" s="108"/>
      <c r="R245" s="136" t="e">
        <f>_xll.qlCalendarAdvance(Calendar,R244,"1D","f")</f>
        <v>#VALUE!</v>
      </c>
      <c r="S245" s="136" t="e">
        <f>_xll.qlCalendarAdvance(Calendar,R245,$F$1,"mf",,Trigger)</f>
        <v>#VALUE!</v>
      </c>
      <c r="T245" s="122" t="e">
        <f>_xll.qlDayCounterYearFraction(DayCounter,R245,S245,,,Trigger)</f>
        <v>#VALUE!</v>
      </c>
      <c r="U245" s="134" t="e">
        <f ca="1">_xll.qlInterpolationInterpolate(B3Minterpolation,R245,TRUE)</f>
        <v>#VALUE!</v>
      </c>
      <c r="Z245" s="108"/>
      <c r="AA245" s="108"/>
    </row>
    <row r="246" spans="5:27" ht="11.25" customHeight="1" x14ac:dyDescent="0.2">
      <c r="E246" s="261"/>
      <c r="F246" s="261"/>
      <c r="G246" s="108"/>
      <c r="K246" s="108"/>
      <c r="L246" s="108"/>
      <c r="R246" s="136" t="e">
        <f>_xll.qlCalendarAdvance(Calendar,R245,"1D","f")</f>
        <v>#VALUE!</v>
      </c>
      <c r="S246" s="136" t="e">
        <f>_xll.qlCalendarAdvance(Calendar,R246,$F$1,"mf",,Trigger)</f>
        <v>#VALUE!</v>
      </c>
      <c r="T246" s="122" t="e">
        <f>_xll.qlDayCounterYearFraction(DayCounter,R246,S246,,,Trigger)</f>
        <v>#VALUE!</v>
      </c>
      <c r="U246" s="134" t="e">
        <f ca="1">_xll.qlInterpolationInterpolate(B3Minterpolation,R246,TRUE)</f>
        <v>#VALUE!</v>
      </c>
      <c r="Z246" s="108"/>
      <c r="AA246" s="108"/>
    </row>
    <row r="247" spans="5:27" ht="11.25" customHeight="1" x14ac:dyDescent="0.2">
      <c r="E247" s="261"/>
      <c r="F247" s="261"/>
      <c r="G247" s="108"/>
      <c r="K247" s="108"/>
      <c r="L247" s="108"/>
      <c r="R247" s="136" t="e">
        <f>_xll.qlCalendarAdvance(Calendar,R246,"1D","f")</f>
        <v>#VALUE!</v>
      </c>
      <c r="S247" s="136" t="e">
        <f>_xll.qlCalendarAdvance(Calendar,R247,$F$1,"mf",,Trigger)</f>
        <v>#VALUE!</v>
      </c>
      <c r="T247" s="122" t="e">
        <f>_xll.qlDayCounterYearFraction(DayCounter,R247,S247,,,Trigger)</f>
        <v>#VALUE!</v>
      </c>
      <c r="U247" s="134" t="e">
        <f ca="1">_xll.qlInterpolationInterpolate(B3Minterpolation,R247,TRUE)</f>
        <v>#VALUE!</v>
      </c>
      <c r="Z247" s="108"/>
      <c r="AA247" s="108"/>
    </row>
    <row r="248" spans="5:27" ht="11.25" customHeight="1" x14ac:dyDescent="0.2">
      <c r="E248" s="261"/>
      <c r="F248" s="261"/>
      <c r="G248" s="108"/>
      <c r="K248" s="108"/>
      <c r="L248" s="108"/>
      <c r="R248" s="136" t="e">
        <f>_xll.qlCalendarAdvance(Calendar,R247,"1D","f")</f>
        <v>#VALUE!</v>
      </c>
      <c r="S248" s="136" t="e">
        <f>_xll.qlCalendarAdvance(Calendar,R248,$F$1,"mf",,Trigger)</f>
        <v>#VALUE!</v>
      </c>
      <c r="T248" s="122" t="e">
        <f>_xll.qlDayCounterYearFraction(DayCounter,R248,S248,,,Trigger)</f>
        <v>#VALUE!</v>
      </c>
      <c r="U248" s="134" t="e">
        <f ca="1">_xll.qlInterpolationInterpolate(B3Minterpolation,R248,TRUE)</f>
        <v>#VALUE!</v>
      </c>
      <c r="Z248" s="108"/>
      <c r="AA248" s="108"/>
    </row>
    <row r="249" spans="5:27" ht="11.25" customHeight="1" x14ac:dyDescent="0.2">
      <c r="E249" s="261"/>
      <c r="F249" s="261"/>
      <c r="G249" s="108"/>
      <c r="K249" s="108"/>
      <c r="L249" s="108"/>
      <c r="R249" s="136" t="e">
        <f>_xll.qlCalendarAdvance(Calendar,R248,"1D","f")</f>
        <v>#VALUE!</v>
      </c>
      <c r="S249" s="136" t="e">
        <f>_xll.qlCalendarAdvance(Calendar,R249,$F$1,"mf",,Trigger)</f>
        <v>#VALUE!</v>
      </c>
      <c r="T249" s="122" t="e">
        <f>_xll.qlDayCounterYearFraction(DayCounter,R249,S249,,,Trigger)</f>
        <v>#VALUE!</v>
      </c>
      <c r="U249" s="134" t="e">
        <f ca="1">_xll.qlInterpolationInterpolate(B3Minterpolation,R249,TRUE)</f>
        <v>#VALUE!</v>
      </c>
      <c r="Z249" s="108"/>
      <c r="AA249" s="108"/>
    </row>
    <row r="250" spans="5:27" ht="11.25" customHeight="1" x14ac:dyDescent="0.2">
      <c r="E250" s="261"/>
      <c r="F250" s="261"/>
      <c r="G250" s="108"/>
      <c r="K250" s="108"/>
      <c r="L250" s="108"/>
      <c r="R250" s="136" t="e">
        <f>_xll.qlCalendarAdvance(Calendar,R249,"1D","f")</f>
        <v>#VALUE!</v>
      </c>
      <c r="S250" s="136" t="e">
        <f>_xll.qlCalendarAdvance(Calendar,R250,$F$1,"mf",,Trigger)</f>
        <v>#VALUE!</v>
      </c>
      <c r="T250" s="122" t="e">
        <f>_xll.qlDayCounterYearFraction(DayCounter,R250,S250,,,Trigger)</f>
        <v>#VALUE!</v>
      </c>
      <c r="U250" s="134" t="e">
        <f ca="1">_xll.qlInterpolationInterpolate(B3Minterpolation,R250,TRUE)</f>
        <v>#VALUE!</v>
      </c>
      <c r="Z250" s="108"/>
      <c r="AA250" s="108"/>
    </row>
    <row r="251" spans="5:27" ht="11.25" customHeight="1" x14ac:dyDescent="0.2">
      <c r="E251" s="261"/>
      <c r="F251" s="261"/>
      <c r="G251" s="108"/>
      <c r="K251" s="108"/>
      <c r="L251" s="108"/>
      <c r="R251" s="136" t="e">
        <f>_xll.qlCalendarAdvance(Calendar,R250,"1D","f")</f>
        <v>#VALUE!</v>
      </c>
      <c r="S251" s="136" t="e">
        <f>_xll.qlCalendarAdvance(Calendar,R251,$F$1,"mf",,Trigger)</f>
        <v>#VALUE!</v>
      </c>
      <c r="T251" s="122" t="e">
        <f>_xll.qlDayCounterYearFraction(DayCounter,R251,S251,,,Trigger)</f>
        <v>#VALUE!</v>
      </c>
      <c r="U251" s="134" t="e">
        <f ca="1">_xll.qlInterpolationInterpolate(B3Minterpolation,R251,TRUE)</f>
        <v>#VALUE!</v>
      </c>
      <c r="Z251" s="108"/>
      <c r="AA251" s="108"/>
    </row>
    <row r="252" spans="5:27" ht="11.25" customHeight="1" x14ac:dyDescent="0.2">
      <c r="E252" s="261"/>
      <c r="F252" s="261"/>
      <c r="G252" s="108"/>
      <c r="K252" s="108"/>
      <c r="L252" s="108"/>
      <c r="R252" s="136" t="e">
        <f>_xll.qlCalendarAdvance(Calendar,R251,"1D","f")</f>
        <v>#VALUE!</v>
      </c>
      <c r="S252" s="136" t="e">
        <f>_xll.qlCalendarAdvance(Calendar,R252,$F$1,"mf",,Trigger)</f>
        <v>#VALUE!</v>
      </c>
      <c r="T252" s="122" t="e">
        <f>_xll.qlDayCounterYearFraction(DayCounter,R252,S252,,,Trigger)</f>
        <v>#VALUE!</v>
      </c>
      <c r="U252" s="134" t="e">
        <f ca="1">_xll.qlInterpolationInterpolate(B3Minterpolation,R252,TRUE)</f>
        <v>#VALUE!</v>
      </c>
      <c r="Z252" s="108"/>
      <c r="AA252" s="108"/>
    </row>
    <row r="253" spans="5:27" ht="11.25" customHeight="1" x14ac:dyDescent="0.2">
      <c r="E253" s="261"/>
      <c r="F253" s="261"/>
      <c r="G253" s="108"/>
      <c r="K253" s="108"/>
      <c r="L253" s="108"/>
      <c r="R253" s="136" t="e">
        <f>_xll.qlCalendarAdvance(Calendar,R252,"1D","f")</f>
        <v>#VALUE!</v>
      </c>
      <c r="S253" s="136" t="e">
        <f>_xll.qlCalendarAdvance(Calendar,R253,$F$1,"mf",,Trigger)</f>
        <v>#VALUE!</v>
      </c>
      <c r="T253" s="122" t="e">
        <f>_xll.qlDayCounterYearFraction(DayCounter,R253,S253,,,Trigger)</f>
        <v>#VALUE!</v>
      </c>
      <c r="U253" s="134" t="e">
        <f ca="1">_xll.qlInterpolationInterpolate(B3Minterpolation,R253,TRUE)</f>
        <v>#VALUE!</v>
      </c>
      <c r="Z253" s="108"/>
      <c r="AA253" s="108"/>
    </row>
    <row r="254" spans="5:27" ht="11.25" customHeight="1" x14ac:dyDescent="0.2">
      <c r="E254" s="261"/>
      <c r="F254" s="261"/>
      <c r="G254" s="108"/>
      <c r="K254" s="108"/>
      <c r="L254" s="108"/>
      <c r="R254" s="136" t="e">
        <f>_xll.qlCalendarAdvance(Calendar,R253,"1D","f")</f>
        <v>#VALUE!</v>
      </c>
      <c r="S254" s="136" t="e">
        <f>_xll.qlCalendarAdvance(Calendar,R254,$F$1,"mf",,Trigger)</f>
        <v>#VALUE!</v>
      </c>
      <c r="T254" s="122" t="e">
        <f>_xll.qlDayCounterYearFraction(DayCounter,R254,S254,,,Trigger)</f>
        <v>#VALUE!</v>
      </c>
      <c r="U254" s="134" t="e">
        <f ca="1">_xll.qlInterpolationInterpolate(B3Minterpolation,R254,TRUE)</f>
        <v>#VALUE!</v>
      </c>
      <c r="Z254" s="108"/>
      <c r="AA254" s="108"/>
    </row>
    <row r="255" spans="5:27" ht="11.25" customHeight="1" x14ac:dyDescent="0.2">
      <c r="E255" s="261"/>
      <c r="F255" s="261"/>
      <c r="G255" s="108"/>
      <c r="K255" s="108"/>
      <c r="L255" s="108"/>
      <c r="R255" s="136" t="e">
        <f>_xll.qlCalendarAdvance(Calendar,R254,"1D","f")</f>
        <v>#VALUE!</v>
      </c>
      <c r="S255" s="136" t="e">
        <f>_xll.qlCalendarAdvance(Calendar,R255,$F$1,"mf",,Trigger)</f>
        <v>#VALUE!</v>
      </c>
      <c r="T255" s="122" t="e">
        <f>_xll.qlDayCounterYearFraction(DayCounter,R255,S255,,,Trigger)</f>
        <v>#VALUE!</v>
      </c>
      <c r="U255" s="134" t="e">
        <f ca="1">_xll.qlInterpolationInterpolate(B3Minterpolation,R255,TRUE)</f>
        <v>#VALUE!</v>
      </c>
      <c r="Z255" s="108"/>
      <c r="AA255" s="108"/>
    </row>
    <row r="256" spans="5:27" ht="11.25" customHeight="1" x14ac:dyDescent="0.2">
      <c r="E256" s="261"/>
      <c r="F256" s="261"/>
      <c r="G256" s="108"/>
      <c r="K256" s="108"/>
      <c r="L256" s="108"/>
      <c r="R256" s="136" t="e">
        <f>_xll.qlCalendarAdvance(Calendar,R255,"1D","f")</f>
        <v>#VALUE!</v>
      </c>
      <c r="S256" s="136" t="e">
        <f>_xll.qlCalendarAdvance(Calendar,R256,$F$1,"mf",,Trigger)</f>
        <v>#VALUE!</v>
      </c>
      <c r="T256" s="122" t="e">
        <f>_xll.qlDayCounterYearFraction(DayCounter,R256,S256,,,Trigger)</f>
        <v>#VALUE!</v>
      </c>
      <c r="U256" s="134" t="e">
        <f ca="1">_xll.qlInterpolationInterpolate(B3Minterpolation,R256,TRUE)</f>
        <v>#VALUE!</v>
      </c>
      <c r="Z256" s="108"/>
      <c r="AA256" s="108"/>
    </row>
    <row r="257" spans="5:27" ht="11.25" customHeight="1" x14ac:dyDescent="0.2">
      <c r="E257" s="261"/>
      <c r="F257" s="261"/>
      <c r="G257" s="108"/>
      <c r="K257" s="108"/>
      <c r="L257" s="108"/>
      <c r="R257" s="136" t="e">
        <f>_xll.qlCalendarAdvance(Calendar,R256,"1D","f")</f>
        <v>#VALUE!</v>
      </c>
      <c r="S257" s="136" t="e">
        <f>_xll.qlCalendarAdvance(Calendar,R257,$F$1,"mf",,Trigger)</f>
        <v>#VALUE!</v>
      </c>
      <c r="T257" s="122" t="e">
        <f>_xll.qlDayCounterYearFraction(DayCounter,R257,S257,,,Trigger)</f>
        <v>#VALUE!</v>
      </c>
      <c r="U257" s="134" t="e">
        <f ca="1">_xll.qlInterpolationInterpolate(B3Minterpolation,R257,TRUE)</f>
        <v>#VALUE!</v>
      </c>
      <c r="Z257" s="108"/>
      <c r="AA257" s="108"/>
    </row>
    <row r="258" spans="5:27" ht="11.25" customHeight="1" x14ac:dyDescent="0.2">
      <c r="E258" s="261"/>
      <c r="F258" s="261"/>
      <c r="G258" s="108"/>
      <c r="K258" s="108"/>
      <c r="L258" s="108"/>
      <c r="R258" s="136" t="e">
        <f>_xll.qlCalendarAdvance(Calendar,R257,"1D","f")</f>
        <v>#VALUE!</v>
      </c>
      <c r="S258" s="136" t="e">
        <f>_xll.qlCalendarAdvance(Calendar,R258,$F$1,"mf",,Trigger)</f>
        <v>#VALUE!</v>
      </c>
      <c r="T258" s="122" t="e">
        <f>_xll.qlDayCounterYearFraction(DayCounter,R258,S258,,,Trigger)</f>
        <v>#VALUE!</v>
      </c>
      <c r="U258" s="134" t="e">
        <f ca="1">_xll.qlInterpolationInterpolate(B3Minterpolation,R258,TRUE)</f>
        <v>#VALUE!</v>
      </c>
      <c r="Z258" s="108"/>
      <c r="AA258" s="108"/>
    </row>
    <row r="259" spans="5:27" ht="11.25" customHeight="1" x14ac:dyDescent="0.2">
      <c r="E259" s="261"/>
      <c r="F259" s="261"/>
      <c r="G259" s="108"/>
      <c r="K259" s="108"/>
      <c r="L259" s="108"/>
      <c r="R259" s="136" t="e">
        <f>_xll.qlCalendarAdvance(Calendar,R258,"1D","f")</f>
        <v>#VALUE!</v>
      </c>
      <c r="S259" s="136" t="e">
        <f>_xll.qlCalendarAdvance(Calendar,R259,$F$1,"mf",,Trigger)</f>
        <v>#VALUE!</v>
      </c>
      <c r="T259" s="122" t="e">
        <f>_xll.qlDayCounterYearFraction(DayCounter,R259,S259,,,Trigger)</f>
        <v>#VALUE!</v>
      </c>
      <c r="U259" s="134" t="e">
        <f ca="1">_xll.qlInterpolationInterpolate(B3Minterpolation,R259,TRUE)</f>
        <v>#VALUE!</v>
      </c>
      <c r="Z259" s="108"/>
      <c r="AA259" s="108"/>
    </row>
    <row r="260" spans="5:27" ht="11.25" customHeight="1" x14ac:dyDescent="0.2">
      <c r="E260" s="261"/>
      <c r="F260" s="261"/>
      <c r="G260" s="108"/>
      <c r="K260" s="108"/>
      <c r="L260" s="108"/>
      <c r="R260" s="136" t="e">
        <f>_xll.qlCalendarAdvance(Calendar,R259,"1D","f")</f>
        <v>#VALUE!</v>
      </c>
      <c r="S260" s="136" t="e">
        <f>_xll.qlCalendarAdvance(Calendar,R260,$F$1,"mf",,Trigger)</f>
        <v>#VALUE!</v>
      </c>
      <c r="T260" s="122" t="e">
        <f>_xll.qlDayCounterYearFraction(DayCounter,R260,S260,,,Trigger)</f>
        <v>#VALUE!</v>
      </c>
      <c r="U260" s="134" t="e">
        <f ca="1">_xll.qlInterpolationInterpolate(B3Minterpolation,R260,TRUE)</f>
        <v>#VALUE!</v>
      </c>
      <c r="Z260" s="108"/>
      <c r="AA260" s="108"/>
    </row>
    <row r="261" spans="5:27" ht="11.25" customHeight="1" x14ac:dyDescent="0.2">
      <c r="E261" s="261"/>
      <c r="F261" s="261"/>
      <c r="G261" s="108"/>
      <c r="K261" s="108"/>
      <c r="L261" s="108"/>
      <c r="R261" s="140" t="e">
        <f>_xll.qlCalendarAdvance(Calendar,R260,"1D","f")</f>
        <v>#VALUE!</v>
      </c>
      <c r="S261" s="140" t="e">
        <f>_xll.qlCalendarAdvance(Calendar,R261,$F$1,"mf",,Trigger)</f>
        <v>#VALUE!</v>
      </c>
      <c r="T261" s="127" t="e">
        <f>_xll.qlDayCounterYearFraction(DayCounter,R261,S261,,,Trigger)</f>
        <v>#VALUE!</v>
      </c>
      <c r="U261" s="143" t="e">
        <f ca="1">_xll.qlInterpolationInterpolate(B3Minterpolation,R261,TRUE)</f>
        <v>#VALUE!</v>
      </c>
      <c r="Z261" s="108"/>
      <c r="AA261" s="108"/>
    </row>
    <row r="262" spans="5:27" ht="11.25" customHeight="1" x14ac:dyDescent="0.2">
      <c r="E262" s="261"/>
      <c r="F262" s="261"/>
      <c r="G262" s="108"/>
      <c r="K262" s="108"/>
      <c r="L262" s="108"/>
      <c r="R262" s="263"/>
      <c r="S262" s="263"/>
      <c r="T262" s="263"/>
      <c r="U262" s="263"/>
      <c r="Z262" s="108"/>
      <c r="AA262" s="108"/>
    </row>
    <row r="263" spans="5:27" ht="11.25" customHeight="1" x14ac:dyDescent="0.2">
      <c r="E263" s="261"/>
      <c r="F263" s="261"/>
      <c r="G263" s="108"/>
      <c r="K263" s="108"/>
      <c r="L263" s="108"/>
      <c r="R263" s="263"/>
      <c r="S263" s="263"/>
      <c r="T263" s="263"/>
      <c r="U263" s="263"/>
      <c r="Z263" s="108"/>
      <c r="AA263" s="108"/>
    </row>
    <row r="264" spans="5:27" ht="11.25" customHeight="1" x14ac:dyDescent="0.2">
      <c r="E264" s="261"/>
      <c r="F264" s="261"/>
      <c r="G264" s="108"/>
      <c r="K264" s="108"/>
      <c r="L264" s="108"/>
      <c r="R264" s="263"/>
      <c r="S264" s="263"/>
      <c r="T264" s="263"/>
      <c r="U264" s="263"/>
      <c r="Z264" s="108"/>
      <c r="AA264" s="108"/>
    </row>
    <row r="265" spans="5:27" ht="11.25" customHeight="1" x14ac:dyDescent="0.2">
      <c r="E265" s="261"/>
      <c r="F265" s="261"/>
      <c r="G265" s="108"/>
      <c r="K265" s="108"/>
      <c r="L265" s="108"/>
      <c r="R265" s="263"/>
      <c r="S265" s="263"/>
      <c r="T265" s="263"/>
      <c r="U265" s="263"/>
      <c r="Z265" s="108"/>
      <c r="AA265" s="108"/>
    </row>
    <row r="266" spans="5:27" ht="11.25" customHeight="1" x14ac:dyDescent="0.2">
      <c r="E266" s="261"/>
      <c r="F266" s="261"/>
      <c r="G266" s="108"/>
      <c r="K266" s="108"/>
      <c r="L266" s="108"/>
      <c r="R266" s="263"/>
      <c r="S266" s="263"/>
      <c r="T266" s="263"/>
      <c r="U266" s="263"/>
      <c r="Z266" s="108"/>
      <c r="AA266" s="108"/>
    </row>
    <row r="267" spans="5:27" ht="11.25" customHeight="1" x14ac:dyDescent="0.2">
      <c r="E267" s="261"/>
      <c r="F267" s="261"/>
      <c r="G267" s="108"/>
      <c r="K267" s="108"/>
      <c r="L267" s="108"/>
      <c r="R267" s="263"/>
      <c r="S267" s="263"/>
      <c r="T267" s="263"/>
      <c r="U267" s="263"/>
      <c r="Z267" s="108"/>
      <c r="AA267" s="108"/>
    </row>
    <row r="268" spans="5:27" ht="11.25" customHeight="1" x14ac:dyDescent="0.2">
      <c r="E268" s="261"/>
      <c r="F268" s="261"/>
      <c r="G268" s="108"/>
      <c r="K268" s="108"/>
      <c r="L268" s="108"/>
      <c r="R268" s="263"/>
      <c r="S268" s="263"/>
      <c r="T268" s="263"/>
      <c r="U268" s="263"/>
      <c r="Z268" s="108"/>
      <c r="AA268" s="108"/>
    </row>
    <row r="269" spans="5:27" ht="11.25" customHeight="1" x14ac:dyDescent="0.2">
      <c r="E269" s="261"/>
      <c r="F269" s="261"/>
      <c r="G269" s="108"/>
      <c r="K269" s="108"/>
      <c r="L269" s="108"/>
      <c r="R269" s="263"/>
      <c r="S269" s="263"/>
      <c r="T269" s="263"/>
      <c r="U269" s="263"/>
      <c r="Z269" s="108"/>
      <c r="AA269" s="108"/>
    </row>
    <row r="270" spans="5:27" ht="11.25" customHeight="1" x14ac:dyDescent="0.2">
      <c r="E270" s="261"/>
      <c r="F270" s="261"/>
      <c r="G270" s="108"/>
      <c r="K270" s="108"/>
      <c r="L270" s="108"/>
      <c r="R270" s="263"/>
      <c r="S270" s="263"/>
      <c r="T270" s="263"/>
      <c r="U270" s="263"/>
      <c r="Z270" s="108"/>
      <c r="AA270" s="108"/>
    </row>
    <row r="271" spans="5:27" ht="11.25" customHeight="1" x14ac:dyDescent="0.2">
      <c r="E271" s="261"/>
      <c r="F271" s="261"/>
      <c r="G271" s="108"/>
      <c r="K271" s="108"/>
      <c r="L271" s="108"/>
      <c r="R271" s="263"/>
      <c r="S271" s="263"/>
      <c r="T271" s="263"/>
      <c r="U271" s="263"/>
      <c r="Z271" s="108"/>
      <c r="AA271" s="108"/>
    </row>
    <row r="272" spans="5:27" ht="11.25" customHeight="1" x14ac:dyDescent="0.2">
      <c r="E272" s="261"/>
      <c r="F272" s="261"/>
      <c r="G272" s="108"/>
      <c r="K272" s="108"/>
      <c r="L272" s="108"/>
      <c r="R272" s="263"/>
      <c r="S272" s="263"/>
      <c r="T272" s="263"/>
      <c r="U272" s="263"/>
      <c r="Z272" s="108"/>
      <c r="AA272" s="108"/>
    </row>
    <row r="273" spans="5:27" ht="11.25" customHeight="1" x14ac:dyDescent="0.2">
      <c r="E273" s="261"/>
      <c r="F273" s="261"/>
      <c r="G273" s="108"/>
      <c r="K273" s="108"/>
      <c r="L273" s="108"/>
      <c r="R273" s="263"/>
      <c r="S273" s="263"/>
      <c r="T273" s="263"/>
      <c r="U273" s="263"/>
      <c r="Z273" s="108"/>
      <c r="AA273" s="108"/>
    </row>
    <row r="274" spans="5:27" ht="11.25" customHeight="1" x14ac:dyDescent="0.2">
      <c r="E274" s="261"/>
      <c r="F274" s="261"/>
      <c r="G274" s="108"/>
      <c r="K274" s="108"/>
      <c r="L274" s="108"/>
      <c r="R274" s="263"/>
      <c r="S274" s="263"/>
      <c r="T274" s="263"/>
      <c r="U274" s="263"/>
      <c r="Z274" s="108"/>
      <c r="AA274" s="108"/>
    </row>
    <row r="275" spans="5:27" ht="11.25" customHeight="1" x14ac:dyDescent="0.2">
      <c r="E275" s="261"/>
      <c r="F275" s="261"/>
      <c r="G275" s="108"/>
      <c r="K275" s="108"/>
      <c r="L275" s="108"/>
      <c r="R275" s="263"/>
      <c r="S275" s="263"/>
      <c r="T275" s="263"/>
      <c r="U275" s="263"/>
      <c r="Z275" s="108"/>
      <c r="AA275" s="108"/>
    </row>
    <row r="276" spans="5:27" ht="11.25" customHeight="1" x14ac:dyDescent="0.2">
      <c r="E276" s="261"/>
      <c r="F276" s="261"/>
      <c r="G276" s="108"/>
      <c r="K276" s="108"/>
      <c r="L276" s="108"/>
      <c r="R276" s="263"/>
      <c r="S276" s="263"/>
      <c r="T276" s="263"/>
      <c r="U276" s="263"/>
      <c r="Z276" s="108"/>
      <c r="AA276" s="108"/>
    </row>
    <row r="277" spans="5:27" ht="11.25" customHeight="1" x14ac:dyDescent="0.2">
      <c r="E277" s="261"/>
      <c r="F277" s="261"/>
      <c r="G277" s="108"/>
      <c r="K277" s="108"/>
      <c r="L277" s="108"/>
      <c r="R277" s="263"/>
      <c r="S277" s="263"/>
      <c r="T277" s="263"/>
      <c r="U277" s="263"/>
      <c r="Z277" s="108"/>
      <c r="AA277" s="108"/>
    </row>
    <row r="278" spans="5:27" ht="11.25" customHeight="1" x14ac:dyDescent="0.2">
      <c r="E278" s="261"/>
      <c r="F278" s="261"/>
      <c r="G278" s="108"/>
      <c r="K278" s="108"/>
      <c r="L278" s="108"/>
      <c r="R278" s="263"/>
      <c r="S278" s="263"/>
      <c r="T278" s="263"/>
      <c r="U278" s="263"/>
      <c r="Z278" s="108"/>
      <c r="AA278" s="108"/>
    </row>
    <row r="279" spans="5:27" ht="11.25" customHeight="1" x14ac:dyDescent="0.2">
      <c r="E279" s="261"/>
      <c r="F279" s="261"/>
      <c r="G279" s="108"/>
      <c r="K279" s="108"/>
      <c r="L279" s="108"/>
      <c r="R279" s="263"/>
      <c r="S279" s="263"/>
      <c r="T279" s="263"/>
      <c r="U279" s="263"/>
      <c r="Z279" s="108"/>
      <c r="AA279" s="108"/>
    </row>
    <row r="280" spans="5:27" ht="11.25" customHeight="1" x14ac:dyDescent="0.2">
      <c r="E280" s="261"/>
      <c r="F280" s="261"/>
      <c r="G280" s="108"/>
      <c r="K280" s="108"/>
      <c r="L280" s="108"/>
      <c r="R280" s="263"/>
      <c r="S280" s="263"/>
      <c r="T280" s="263"/>
      <c r="U280" s="263"/>
      <c r="Z280" s="108"/>
      <c r="AA280" s="108"/>
    </row>
    <row r="281" spans="5:27" ht="11.25" customHeight="1" x14ac:dyDescent="0.2">
      <c r="E281" s="261"/>
      <c r="F281" s="261"/>
      <c r="G281" s="108"/>
      <c r="K281" s="108"/>
      <c r="L281" s="108"/>
      <c r="R281" s="263"/>
      <c r="S281" s="263"/>
      <c r="T281" s="263"/>
      <c r="U281" s="263"/>
      <c r="Z281" s="108"/>
      <c r="AA281" s="108"/>
    </row>
    <row r="282" spans="5:27" ht="11.25" customHeight="1" x14ac:dyDescent="0.2">
      <c r="E282" s="261"/>
      <c r="F282" s="261"/>
      <c r="G282" s="108"/>
      <c r="K282" s="108"/>
      <c r="L282" s="108"/>
      <c r="R282" s="263"/>
      <c r="S282" s="263"/>
      <c r="T282" s="263"/>
      <c r="U282" s="263"/>
      <c r="Z282" s="108"/>
      <c r="AA282" s="108"/>
    </row>
    <row r="283" spans="5:27" ht="11.25" customHeight="1" x14ac:dyDescent="0.2">
      <c r="E283" s="261"/>
      <c r="F283" s="261"/>
      <c r="G283" s="108"/>
      <c r="K283" s="108"/>
      <c r="L283" s="108"/>
      <c r="R283" s="263"/>
      <c r="S283" s="263"/>
      <c r="T283" s="263"/>
      <c r="U283" s="263"/>
      <c r="Z283" s="108"/>
      <c r="AA283" s="108"/>
    </row>
    <row r="284" spans="5:27" ht="11.25" customHeight="1" x14ac:dyDescent="0.2">
      <c r="E284" s="261"/>
      <c r="F284" s="261"/>
      <c r="G284" s="108"/>
      <c r="K284" s="108"/>
      <c r="L284" s="108"/>
      <c r="R284" s="263"/>
      <c r="S284" s="263"/>
      <c r="T284" s="263"/>
      <c r="U284" s="263"/>
      <c r="Z284" s="108"/>
      <c r="AA284" s="108"/>
    </row>
    <row r="285" spans="5:27" ht="11.25" customHeight="1" x14ac:dyDescent="0.2">
      <c r="E285" s="261"/>
      <c r="F285" s="261"/>
      <c r="G285" s="108"/>
      <c r="K285" s="108"/>
      <c r="L285" s="108"/>
      <c r="R285" s="263"/>
      <c r="S285" s="263"/>
      <c r="T285" s="263"/>
      <c r="U285" s="263"/>
      <c r="Z285" s="108"/>
      <c r="AA285" s="108"/>
    </row>
    <row r="286" spans="5:27" ht="11.25" customHeight="1" x14ac:dyDescent="0.2">
      <c r="E286" s="261"/>
      <c r="F286" s="261"/>
      <c r="G286" s="108"/>
      <c r="K286" s="108"/>
      <c r="L286" s="108"/>
      <c r="R286" s="263"/>
      <c r="S286" s="263"/>
      <c r="T286" s="263"/>
      <c r="U286" s="263"/>
      <c r="Z286" s="108"/>
      <c r="AA286" s="108"/>
    </row>
    <row r="287" spans="5:27" ht="11.25" customHeight="1" x14ac:dyDescent="0.2">
      <c r="E287" s="261"/>
      <c r="F287" s="261"/>
      <c r="G287" s="108"/>
      <c r="K287" s="108"/>
      <c r="L287" s="108"/>
      <c r="R287" s="263"/>
      <c r="S287" s="263"/>
      <c r="T287" s="263"/>
      <c r="U287" s="263"/>
      <c r="Z287" s="108"/>
      <c r="AA287" s="108"/>
    </row>
    <row r="288" spans="5:27" ht="11.25" customHeight="1" x14ac:dyDescent="0.2">
      <c r="E288" s="261"/>
      <c r="F288" s="261"/>
      <c r="G288" s="108"/>
      <c r="K288" s="108"/>
      <c r="L288" s="108"/>
      <c r="R288" s="263"/>
      <c r="S288" s="263"/>
      <c r="T288" s="263"/>
      <c r="U288" s="263"/>
      <c r="Z288" s="108"/>
      <c r="AA288" s="108"/>
    </row>
    <row r="289" spans="5:27" ht="11.25" customHeight="1" x14ac:dyDescent="0.2">
      <c r="E289" s="261"/>
      <c r="F289" s="261"/>
      <c r="G289" s="108"/>
      <c r="K289" s="108"/>
      <c r="L289" s="108"/>
      <c r="R289" s="263"/>
      <c r="S289" s="263"/>
      <c r="T289" s="263"/>
      <c r="U289" s="263"/>
      <c r="Z289" s="108"/>
      <c r="AA289" s="108"/>
    </row>
    <row r="290" spans="5:27" ht="11.25" customHeight="1" x14ac:dyDescent="0.2">
      <c r="E290" s="261"/>
      <c r="F290" s="261"/>
      <c r="G290" s="108"/>
      <c r="K290" s="108"/>
      <c r="L290" s="108"/>
      <c r="R290" s="263"/>
      <c r="S290" s="263"/>
      <c r="T290" s="263"/>
      <c r="U290" s="263"/>
      <c r="Z290" s="108"/>
      <c r="AA290" s="108"/>
    </row>
    <row r="291" spans="5:27" ht="11.25" customHeight="1" x14ac:dyDescent="0.2">
      <c r="E291" s="261"/>
      <c r="F291" s="261"/>
      <c r="G291" s="108"/>
      <c r="K291" s="108"/>
      <c r="L291" s="108"/>
      <c r="R291" s="263"/>
      <c r="S291" s="263"/>
      <c r="T291" s="263"/>
      <c r="U291" s="263"/>
      <c r="Z291" s="108"/>
      <c r="AA291" s="108"/>
    </row>
    <row r="292" spans="5:27" ht="11.25" customHeight="1" x14ac:dyDescent="0.2">
      <c r="E292" s="261"/>
      <c r="F292" s="261"/>
      <c r="G292" s="108"/>
      <c r="K292" s="108"/>
      <c r="L292" s="108"/>
      <c r="R292" s="263"/>
      <c r="S292" s="263"/>
      <c r="T292" s="263"/>
      <c r="U292" s="263"/>
      <c r="Z292" s="108"/>
      <c r="AA292" s="108"/>
    </row>
    <row r="293" spans="5:27" ht="11.25" customHeight="1" x14ac:dyDescent="0.2">
      <c r="E293" s="261"/>
      <c r="F293" s="261"/>
      <c r="G293" s="108"/>
      <c r="K293" s="108"/>
      <c r="L293" s="108"/>
      <c r="R293" s="263"/>
      <c r="S293" s="263"/>
      <c r="T293" s="263"/>
      <c r="U293" s="263"/>
      <c r="Z293" s="108"/>
      <c r="AA293" s="108"/>
    </row>
    <row r="294" spans="5:27" ht="11.25" customHeight="1" x14ac:dyDescent="0.2">
      <c r="E294" s="261"/>
      <c r="F294" s="261"/>
      <c r="G294" s="108"/>
      <c r="K294" s="108"/>
      <c r="L294" s="108"/>
      <c r="R294" s="263"/>
      <c r="S294" s="263"/>
      <c r="T294" s="263"/>
      <c r="U294" s="263"/>
      <c r="Z294" s="108"/>
      <c r="AA294" s="108"/>
    </row>
    <row r="295" spans="5:27" ht="11.25" customHeight="1" x14ac:dyDescent="0.2">
      <c r="E295" s="261"/>
      <c r="F295" s="261"/>
      <c r="G295" s="108"/>
      <c r="K295" s="108"/>
      <c r="L295" s="108"/>
      <c r="R295" s="263"/>
      <c r="S295" s="263"/>
      <c r="T295" s="263"/>
      <c r="U295" s="263"/>
      <c r="Z295" s="108"/>
      <c r="AA295" s="108"/>
    </row>
    <row r="296" spans="5:27" ht="11.25" customHeight="1" x14ac:dyDescent="0.2">
      <c r="E296" s="261"/>
      <c r="F296" s="261"/>
      <c r="G296" s="108"/>
      <c r="K296" s="108"/>
      <c r="L296" s="108"/>
      <c r="R296" s="263"/>
      <c r="S296" s="263"/>
      <c r="T296" s="263"/>
      <c r="U296" s="263"/>
      <c r="Z296" s="108"/>
      <c r="AA296" s="108"/>
    </row>
    <row r="297" spans="5:27" ht="11.25" customHeight="1" x14ac:dyDescent="0.2">
      <c r="E297" s="261"/>
      <c r="F297" s="261"/>
      <c r="G297" s="108"/>
      <c r="K297" s="108"/>
      <c r="L297" s="108"/>
      <c r="R297" s="263"/>
      <c r="S297" s="263"/>
      <c r="T297" s="263"/>
      <c r="U297" s="263"/>
      <c r="Z297" s="108"/>
      <c r="AA297" s="108"/>
    </row>
    <row r="298" spans="5:27" ht="11.25" customHeight="1" x14ac:dyDescent="0.2">
      <c r="E298" s="261"/>
      <c r="F298" s="261"/>
      <c r="G298" s="108"/>
      <c r="K298" s="108"/>
      <c r="L298" s="108"/>
      <c r="R298" s="263"/>
      <c r="S298" s="263"/>
      <c r="T298" s="263"/>
      <c r="U298" s="263"/>
      <c r="Z298" s="108"/>
      <c r="AA298" s="108"/>
    </row>
    <row r="299" spans="5:27" ht="11.25" customHeight="1" x14ac:dyDescent="0.2">
      <c r="E299" s="261"/>
      <c r="F299" s="261"/>
      <c r="G299" s="108"/>
      <c r="K299" s="108"/>
      <c r="L299" s="108"/>
      <c r="R299" s="263"/>
      <c r="S299" s="263"/>
      <c r="T299" s="263"/>
      <c r="U299" s="263"/>
      <c r="Z299" s="108"/>
      <c r="AA299" s="108"/>
    </row>
    <row r="300" spans="5:27" ht="11.25" customHeight="1" x14ac:dyDescent="0.2">
      <c r="E300" s="261"/>
      <c r="F300" s="261"/>
      <c r="G300" s="108"/>
      <c r="K300" s="108"/>
      <c r="L300" s="108"/>
      <c r="R300" s="263"/>
      <c r="S300" s="263"/>
      <c r="T300" s="263"/>
      <c r="U300" s="263"/>
      <c r="Z300" s="108"/>
      <c r="AA300" s="108"/>
    </row>
    <row r="301" spans="5:27" ht="11.25" customHeight="1" x14ac:dyDescent="0.2">
      <c r="E301" s="261"/>
      <c r="F301" s="261"/>
      <c r="G301" s="108"/>
      <c r="K301" s="108"/>
      <c r="L301" s="108"/>
      <c r="R301" s="263"/>
      <c r="S301" s="263"/>
      <c r="T301" s="263"/>
      <c r="U301" s="263"/>
      <c r="Z301" s="108"/>
      <c r="AA301" s="108"/>
    </row>
    <row r="302" spans="5:27" ht="11.25" customHeight="1" x14ac:dyDescent="0.2">
      <c r="E302" s="261"/>
      <c r="F302" s="261"/>
      <c r="G302" s="108"/>
      <c r="K302" s="108"/>
      <c r="L302" s="108"/>
      <c r="R302" s="263"/>
      <c r="S302" s="263"/>
      <c r="T302" s="263"/>
      <c r="U302" s="263"/>
      <c r="Z302" s="108"/>
      <c r="AA302" s="108"/>
    </row>
    <row r="303" spans="5:27" ht="11.25" customHeight="1" x14ac:dyDescent="0.2">
      <c r="E303" s="261"/>
      <c r="F303" s="261"/>
      <c r="G303" s="108"/>
      <c r="K303" s="108"/>
      <c r="L303" s="108"/>
      <c r="R303" s="263"/>
      <c r="S303" s="263"/>
      <c r="T303" s="263"/>
      <c r="U303" s="263"/>
      <c r="Z303" s="108"/>
      <c r="AA303" s="108"/>
    </row>
    <row r="304" spans="5:27" ht="11.25" customHeight="1" x14ac:dyDescent="0.2">
      <c r="E304" s="261"/>
      <c r="F304" s="261"/>
      <c r="G304" s="108"/>
      <c r="K304" s="108"/>
      <c r="L304" s="108"/>
      <c r="R304" s="263"/>
      <c r="S304" s="263"/>
      <c r="T304" s="263"/>
      <c r="U304" s="263"/>
      <c r="Z304" s="108"/>
      <c r="AA304" s="108"/>
    </row>
    <row r="305" spans="5:27" ht="11.25" customHeight="1" x14ac:dyDescent="0.2">
      <c r="E305" s="261"/>
      <c r="F305" s="261"/>
      <c r="G305" s="108"/>
      <c r="K305" s="108"/>
      <c r="L305" s="108"/>
      <c r="R305" s="263"/>
      <c r="S305" s="263"/>
      <c r="T305" s="263"/>
      <c r="U305" s="263"/>
      <c r="Z305" s="108"/>
      <c r="AA305" s="108"/>
    </row>
    <row r="306" spans="5:27" ht="11.25" customHeight="1" x14ac:dyDescent="0.2">
      <c r="E306" s="261"/>
      <c r="F306" s="261"/>
      <c r="G306" s="108"/>
      <c r="K306" s="108"/>
      <c r="L306" s="108"/>
      <c r="R306" s="263"/>
      <c r="S306" s="263"/>
      <c r="T306" s="263"/>
      <c r="U306" s="263"/>
      <c r="Z306" s="108"/>
      <c r="AA306" s="108"/>
    </row>
    <row r="307" spans="5:27" ht="11.25" customHeight="1" x14ac:dyDescent="0.2">
      <c r="E307" s="261"/>
      <c r="F307" s="261"/>
      <c r="G307" s="108"/>
      <c r="K307" s="108"/>
      <c r="L307" s="108"/>
      <c r="R307" s="263"/>
      <c r="S307" s="263"/>
      <c r="T307" s="263"/>
      <c r="U307" s="263"/>
      <c r="Z307" s="108"/>
      <c r="AA307" s="108"/>
    </row>
    <row r="308" spans="5:27" ht="11.25" customHeight="1" x14ac:dyDescent="0.2">
      <c r="E308" s="261"/>
      <c r="F308" s="261"/>
      <c r="G308" s="108"/>
      <c r="K308" s="108"/>
      <c r="L308" s="108"/>
      <c r="R308" s="263"/>
      <c r="S308" s="263"/>
      <c r="T308" s="263"/>
      <c r="U308" s="263"/>
      <c r="Z308" s="108"/>
      <c r="AA308" s="108"/>
    </row>
    <row r="309" spans="5:27" ht="11.25" customHeight="1" x14ac:dyDescent="0.2">
      <c r="E309" s="261"/>
      <c r="F309" s="261"/>
      <c r="G309" s="108"/>
      <c r="K309" s="108"/>
      <c r="L309" s="108"/>
      <c r="R309" s="263"/>
      <c r="S309" s="263"/>
      <c r="T309" s="263"/>
      <c r="U309" s="263"/>
      <c r="Z309" s="108"/>
      <c r="AA309" s="108"/>
    </row>
    <row r="310" spans="5:27" ht="11.25" customHeight="1" x14ac:dyDescent="0.2">
      <c r="E310" s="261"/>
      <c r="F310" s="261"/>
      <c r="G310" s="108"/>
      <c r="K310" s="108"/>
      <c r="L310" s="108"/>
      <c r="R310" s="263"/>
      <c r="S310" s="263"/>
      <c r="T310" s="263"/>
      <c r="U310" s="263"/>
      <c r="Z310" s="108"/>
      <c r="AA310" s="108"/>
    </row>
    <row r="311" spans="5:27" ht="11.25" customHeight="1" x14ac:dyDescent="0.2">
      <c r="E311" s="261"/>
      <c r="F311" s="261"/>
      <c r="G311" s="108"/>
      <c r="K311" s="108"/>
      <c r="L311" s="108"/>
      <c r="R311" s="263"/>
      <c r="S311" s="263"/>
      <c r="T311" s="263"/>
      <c r="U311" s="263"/>
      <c r="Z311" s="108"/>
      <c r="AA311" s="108"/>
    </row>
    <row r="312" spans="5:27" ht="11.25" customHeight="1" x14ac:dyDescent="0.2">
      <c r="E312" s="261"/>
      <c r="F312" s="261"/>
      <c r="G312" s="108"/>
      <c r="K312" s="108"/>
      <c r="L312" s="108"/>
      <c r="R312" s="263"/>
      <c r="S312" s="263"/>
      <c r="T312" s="263"/>
      <c r="U312" s="263"/>
      <c r="Z312" s="108"/>
      <c r="AA312" s="108"/>
    </row>
    <row r="313" spans="5:27" ht="11.25" customHeight="1" x14ac:dyDescent="0.2">
      <c r="E313" s="261"/>
      <c r="F313" s="261"/>
      <c r="G313" s="108"/>
      <c r="K313" s="108"/>
      <c r="L313" s="108"/>
      <c r="R313" s="263"/>
      <c r="S313" s="263"/>
      <c r="T313" s="263"/>
      <c r="U313" s="263"/>
      <c r="Z313" s="108"/>
      <c r="AA313" s="108"/>
    </row>
    <row r="314" spans="5:27" ht="11.25" customHeight="1" x14ac:dyDescent="0.2">
      <c r="E314" s="261"/>
      <c r="F314" s="261"/>
      <c r="G314" s="108"/>
      <c r="K314" s="108"/>
      <c r="L314" s="108"/>
      <c r="R314" s="263"/>
      <c r="S314" s="263"/>
      <c r="T314" s="263"/>
      <c r="U314" s="263"/>
      <c r="Z314" s="108"/>
      <c r="AA314" s="108"/>
    </row>
    <row r="315" spans="5:27" ht="11.25" customHeight="1" x14ac:dyDescent="0.2">
      <c r="E315" s="261"/>
      <c r="F315" s="261"/>
      <c r="G315" s="108"/>
      <c r="K315" s="108"/>
      <c r="L315" s="108"/>
      <c r="R315" s="263"/>
      <c r="S315" s="263"/>
      <c r="T315" s="263"/>
      <c r="U315" s="263"/>
      <c r="Z315" s="108"/>
      <c r="AA315" s="108"/>
    </row>
    <row r="316" spans="5:27" ht="11.25" customHeight="1" x14ac:dyDescent="0.2">
      <c r="E316" s="261"/>
      <c r="F316" s="261"/>
      <c r="G316" s="108"/>
      <c r="K316" s="108"/>
      <c r="L316" s="108"/>
      <c r="R316" s="263"/>
      <c r="S316" s="263"/>
      <c r="T316" s="263"/>
      <c r="U316" s="263"/>
      <c r="Z316" s="108"/>
      <c r="AA316" s="108"/>
    </row>
    <row r="317" spans="5:27" ht="11.25" customHeight="1" x14ac:dyDescent="0.2">
      <c r="E317" s="261"/>
      <c r="F317" s="261"/>
      <c r="G317" s="108"/>
      <c r="K317" s="108"/>
      <c r="L317" s="108"/>
      <c r="R317" s="263"/>
      <c r="S317" s="263"/>
      <c r="T317" s="263"/>
      <c r="U317" s="263"/>
      <c r="Z317" s="108"/>
      <c r="AA317" s="108"/>
    </row>
    <row r="318" spans="5:27" ht="11.25" customHeight="1" x14ac:dyDescent="0.2">
      <c r="E318" s="261"/>
      <c r="F318" s="261"/>
      <c r="G318" s="108"/>
      <c r="K318" s="108"/>
      <c r="L318" s="108"/>
      <c r="R318" s="263"/>
      <c r="S318" s="263"/>
      <c r="T318" s="263"/>
      <c r="U318" s="263"/>
      <c r="Z318" s="108"/>
      <c r="AA318" s="108"/>
    </row>
    <row r="319" spans="5:27" ht="11.25" customHeight="1" x14ac:dyDescent="0.2">
      <c r="E319" s="261"/>
      <c r="F319" s="261"/>
      <c r="G319" s="108"/>
      <c r="K319" s="108"/>
      <c r="L319" s="108"/>
      <c r="R319" s="263"/>
      <c r="S319" s="263"/>
      <c r="T319" s="263"/>
      <c r="U319" s="263"/>
      <c r="Z319" s="108"/>
      <c r="AA319" s="108"/>
    </row>
    <row r="320" spans="5:27" ht="11.25" customHeight="1" x14ac:dyDescent="0.2">
      <c r="E320" s="261"/>
      <c r="F320" s="261"/>
      <c r="G320" s="108"/>
      <c r="K320" s="108"/>
      <c r="L320" s="108"/>
      <c r="R320" s="263"/>
      <c r="S320" s="263"/>
      <c r="T320" s="263"/>
      <c r="U320" s="263"/>
      <c r="Z320" s="108"/>
      <c r="AA320" s="108"/>
    </row>
    <row r="321" spans="5:27" ht="11.25" customHeight="1" x14ac:dyDescent="0.2">
      <c r="E321" s="261"/>
      <c r="F321" s="261"/>
      <c r="G321" s="108"/>
      <c r="K321" s="108"/>
      <c r="L321" s="108"/>
      <c r="R321" s="263"/>
      <c r="S321" s="263"/>
      <c r="T321" s="263"/>
      <c r="U321" s="263"/>
      <c r="Z321" s="108"/>
      <c r="AA321" s="108"/>
    </row>
    <row r="322" spans="5:27" ht="11.25" customHeight="1" x14ac:dyDescent="0.2">
      <c r="E322" s="261"/>
      <c r="F322" s="261"/>
      <c r="G322" s="108"/>
      <c r="K322" s="108"/>
      <c r="L322" s="108"/>
      <c r="R322" s="263"/>
      <c r="S322" s="263"/>
      <c r="T322" s="263"/>
      <c r="U322" s="263"/>
      <c r="Z322" s="108"/>
      <c r="AA322" s="108"/>
    </row>
    <row r="323" spans="5:27" ht="11.25" customHeight="1" x14ac:dyDescent="0.2">
      <c r="E323" s="261"/>
      <c r="F323" s="261"/>
      <c r="G323" s="108"/>
      <c r="K323" s="108"/>
      <c r="L323" s="108"/>
      <c r="R323" s="263"/>
      <c r="S323" s="263"/>
      <c r="T323" s="263"/>
      <c r="U323" s="263"/>
      <c r="Z323" s="108"/>
      <c r="AA323" s="108"/>
    </row>
    <row r="324" spans="5:27" ht="11.25" customHeight="1" x14ac:dyDescent="0.2">
      <c r="E324" s="261"/>
      <c r="F324" s="261"/>
      <c r="G324" s="108"/>
      <c r="K324" s="108"/>
      <c r="L324" s="108"/>
      <c r="R324" s="263"/>
      <c r="S324" s="263"/>
      <c r="T324" s="263"/>
      <c r="U324" s="263"/>
      <c r="Z324" s="108"/>
      <c r="AA324" s="108"/>
    </row>
    <row r="325" spans="5:27" ht="11.25" customHeight="1" x14ac:dyDescent="0.2">
      <c r="E325" s="261"/>
      <c r="F325" s="261"/>
      <c r="G325" s="108"/>
      <c r="K325" s="108"/>
      <c r="L325" s="108"/>
      <c r="R325" s="263"/>
      <c r="S325" s="263"/>
      <c r="T325" s="263"/>
      <c r="U325" s="263"/>
      <c r="Z325" s="108"/>
      <c r="AA325" s="108"/>
    </row>
    <row r="326" spans="5:27" ht="11.25" customHeight="1" x14ac:dyDescent="0.2">
      <c r="E326" s="261"/>
      <c r="F326" s="261"/>
      <c r="G326" s="108"/>
      <c r="K326" s="108"/>
      <c r="L326" s="108"/>
      <c r="R326" s="263"/>
      <c r="S326" s="263"/>
      <c r="T326" s="263"/>
      <c r="U326" s="263"/>
      <c r="Z326" s="108"/>
      <c r="AA326" s="108"/>
    </row>
    <row r="327" spans="5:27" ht="11.25" customHeight="1" x14ac:dyDescent="0.2">
      <c r="E327" s="261"/>
      <c r="F327" s="261"/>
      <c r="G327" s="108"/>
      <c r="K327" s="108"/>
      <c r="L327" s="108"/>
      <c r="R327" s="263"/>
      <c r="S327" s="263"/>
      <c r="T327" s="263"/>
      <c r="U327" s="263"/>
      <c r="Z327" s="108"/>
      <c r="AA327" s="108"/>
    </row>
    <row r="328" spans="5:27" ht="11.25" customHeight="1" x14ac:dyDescent="0.2">
      <c r="E328" s="261"/>
      <c r="F328" s="261"/>
      <c r="G328" s="108"/>
      <c r="K328" s="108"/>
      <c r="L328" s="108"/>
      <c r="R328" s="263"/>
      <c r="S328" s="263"/>
      <c r="T328" s="263"/>
      <c r="U328" s="263"/>
      <c r="Z328" s="108"/>
      <c r="AA328" s="108"/>
    </row>
    <row r="329" spans="5:27" ht="11.25" customHeight="1" x14ac:dyDescent="0.2">
      <c r="E329" s="261"/>
      <c r="F329" s="261"/>
      <c r="G329" s="108"/>
      <c r="K329" s="108"/>
      <c r="L329" s="108"/>
      <c r="R329" s="263"/>
      <c r="S329" s="263"/>
      <c r="T329" s="263"/>
      <c r="U329" s="263"/>
      <c r="Z329" s="108"/>
      <c r="AA329" s="108"/>
    </row>
    <row r="330" spans="5:27" ht="11.25" customHeight="1" x14ac:dyDescent="0.2">
      <c r="E330" s="261"/>
      <c r="F330" s="261"/>
      <c r="G330" s="108"/>
      <c r="K330" s="108"/>
      <c r="L330" s="108"/>
      <c r="R330" s="263"/>
      <c r="S330" s="263"/>
      <c r="T330" s="263"/>
      <c r="U330" s="263"/>
      <c r="Z330" s="108"/>
      <c r="AA330" s="108"/>
    </row>
    <row r="331" spans="5:27" ht="11.25" customHeight="1" x14ac:dyDescent="0.2">
      <c r="E331" s="261"/>
      <c r="F331" s="261"/>
      <c r="G331" s="108"/>
      <c r="K331" s="108"/>
      <c r="L331" s="108"/>
      <c r="R331" s="263"/>
      <c r="S331" s="263"/>
      <c r="T331" s="263"/>
      <c r="U331" s="263"/>
      <c r="Z331" s="108"/>
      <c r="AA331" s="108"/>
    </row>
    <row r="332" spans="5:27" ht="11.25" customHeight="1" x14ac:dyDescent="0.2">
      <c r="E332" s="261"/>
      <c r="F332" s="261"/>
      <c r="G332" s="108"/>
      <c r="K332" s="108"/>
      <c r="L332" s="108"/>
      <c r="R332" s="263"/>
      <c r="S332" s="263"/>
      <c r="T332" s="263"/>
      <c r="U332" s="263"/>
      <c r="Z332" s="108"/>
      <c r="AA332" s="108"/>
    </row>
    <row r="333" spans="5:27" ht="11.25" customHeight="1" x14ac:dyDescent="0.2">
      <c r="E333" s="261"/>
      <c r="F333" s="261"/>
      <c r="G333" s="108"/>
      <c r="K333" s="108"/>
      <c r="L333" s="108"/>
      <c r="R333" s="263"/>
      <c r="S333" s="263"/>
      <c r="T333" s="263"/>
      <c r="U333" s="263"/>
      <c r="Z333" s="108"/>
      <c r="AA333" s="108"/>
    </row>
    <row r="334" spans="5:27" ht="11.25" customHeight="1" x14ac:dyDescent="0.2">
      <c r="E334" s="261"/>
      <c r="F334" s="261"/>
      <c r="G334" s="108"/>
      <c r="K334" s="108"/>
      <c r="L334" s="108"/>
      <c r="R334" s="263"/>
      <c r="S334" s="263"/>
      <c r="T334" s="263"/>
      <c r="U334" s="263"/>
      <c r="Z334" s="108"/>
      <c r="AA334" s="108"/>
    </row>
    <row r="335" spans="5:27" ht="11.25" customHeight="1" x14ac:dyDescent="0.2">
      <c r="E335" s="261"/>
      <c r="F335" s="261"/>
      <c r="G335" s="108"/>
      <c r="K335" s="108"/>
      <c r="L335" s="108"/>
      <c r="R335" s="263"/>
      <c r="S335" s="263"/>
      <c r="T335" s="263"/>
      <c r="U335" s="263"/>
      <c r="Z335" s="108"/>
      <c r="AA335" s="108"/>
    </row>
    <row r="336" spans="5:27" ht="11.25" customHeight="1" x14ac:dyDescent="0.2">
      <c r="E336" s="261"/>
      <c r="F336" s="261"/>
      <c r="G336" s="108"/>
      <c r="K336" s="108"/>
      <c r="L336" s="108"/>
      <c r="R336" s="263"/>
      <c r="S336" s="263"/>
      <c r="T336" s="263"/>
      <c r="U336" s="263"/>
      <c r="Z336" s="108"/>
      <c r="AA336" s="108"/>
    </row>
    <row r="337" spans="5:27" ht="11.25" customHeight="1" x14ac:dyDescent="0.2">
      <c r="E337" s="261"/>
      <c r="F337" s="261"/>
      <c r="G337" s="108"/>
      <c r="K337" s="108"/>
      <c r="L337" s="108"/>
      <c r="R337" s="263"/>
      <c r="S337" s="263"/>
      <c r="T337" s="263"/>
      <c r="U337" s="263"/>
      <c r="Z337" s="108"/>
      <c r="AA337" s="108"/>
    </row>
    <row r="338" spans="5:27" ht="11.25" customHeight="1" x14ac:dyDescent="0.2">
      <c r="E338" s="261"/>
      <c r="F338" s="261"/>
      <c r="G338" s="108"/>
      <c r="K338" s="108"/>
      <c r="L338" s="108"/>
      <c r="R338" s="263"/>
      <c r="S338" s="263"/>
      <c r="T338" s="263"/>
      <c r="U338" s="263"/>
      <c r="Z338" s="108"/>
      <c r="AA338" s="108"/>
    </row>
    <row r="339" spans="5:27" ht="11.25" customHeight="1" x14ac:dyDescent="0.2">
      <c r="E339" s="261"/>
      <c r="F339" s="261"/>
      <c r="G339" s="108"/>
      <c r="K339" s="108"/>
      <c r="L339" s="108"/>
      <c r="R339" s="263"/>
      <c r="S339" s="263"/>
      <c r="T339" s="263"/>
      <c r="U339" s="263"/>
      <c r="Z339" s="108"/>
      <c r="AA339" s="108"/>
    </row>
    <row r="340" spans="5:27" ht="11.25" customHeight="1" x14ac:dyDescent="0.2">
      <c r="E340" s="261"/>
      <c r="F340" s="261"/>
      <c r="G340" s="108"/>
      <c r="K340" s="108"/>
      <c r="L340" s="108"/>
      <c r="R340" s="263"/>
      <c r="S340" s="263"/>
      <c r="T340" s="263"/>
      <c r="U340" s="263"/>
      <c r="Z340" s="108"/>
      <c r="AA340" s="108"/>
    </row>
    <row r="341" spans="5:27" ht="11.25" customHeight="1" x14ac:dyDescent="0.2">
      <c r="E341" s="261"/>
      <c r="F341" s="261"/>
      <c r="G341" s="108"/>
      <c r="K341" s="108"/>
      <c r="L341" s="108"/>
      <c r="R341" s="263"/>
      <c r="S341" s="263"/>
      <c r="T341" s="263"/>
      <c r="U341" s="263"/>
      <c r="Z341" s="108"/>
      <c r="AA341" s="108"/>
    </row>
    <row r="342" spans="5:27" ht="11.25" customHeight="1" x14ac:dyDescent="0.2">
      <c r="E342" s="261"/>
      <c r="F342" s="261"/>
      <c r="G342" s="108"/>
      <c r="K342" s="108"/>
      <c r="L342" s="108"/>
      <c r="R342" s="263"/>
      <c r="S342" s="263"/>
      <c r="T342" s="263"/>
      <c r="U342" s="263"/>
      <c r="Z342" s="108"/>
      <c r="AA342" s="108"/>
    </row>
    <row r="343" spans="5:27" ht="11.25" customHeight="1" x14ac:dyDescent="0.2">
      <c r="E343" s="261"/>
      <c r="F343" s="261"/>
      <c r="G343" s="108"/>
      <c r="K343" s="108"/>
      <c r="L343" s="108"/>
      <c r="R343" s="263"/>
      <c r="S343" s="263"/>
      <c r="T343" s="263"/>
      <c r="U343" s="263"/>
      <c r="Z343" s="108"/>
      <c r="AA343" s="108"/>
    </row>
    <row r="344" spans="5:27" ht="11.25" customHeight="1" x14ac:dyDescent="0.2">
      <c r="E344" s="261"/>
      <c r="F344" s="261"/>
      <c r="G344" s="108"/>
      <c r="K344" s="108"/>
      <c r="L344" s="108"/>
      <c r="R344" s="263"/>
      <c r="S344" s="263"/>
      <c r="T344" s="263"/>
      <c r="U344" s="263"/>
      <c r="Z344" s="108"/>
      <c r="AA344" s="108"/>
    </row>
    <row r="345" spans="5:27" ht="11.25" customHeight="1" x14ac:dyDescent="0.2">
      <c r="E345" s="261"/>
      <c r="F345" s="261"/>
      <c r="G345" s="108"/>
      <c r="K345" s="108"/>
      <c r="L345" s="108"/>
      <c r="R345" s="263"/>
      <c r="S345" s="263"/>
      <c r="T345" s="263"/>
      <c r="U345" s="263"/>
      <c r="Z345" s="108"/>
      <c r="AA345" s="108"/>
    </row>
    <row r="346" spans="5:27" ht="11.25" customHeight="1" x14ac:dyDescent="0.2">
      <c r="E346" s="261"/>
      <c r="F346" s="261"/>
      <c r="G346" s="108"/>
      <c r="K346" s="108"/>
      <c r="L346" s="108"/>
      <c r="R346" s="263"/>
      <c r="S346" s="263"/>
      <c r="T346" s="263"/>
      <c r="U346" s="263"/>
      <c r="Z346" s="108"/>
      <c r="AA346" s="108"/>
    </row>
    <row r="347" spans="5:27" ht="11.25" customHeight="1" x14ac:dyDescent="0.2">
      <c r="E347" s="261"/>
      <c r="F347" s="261"/>
      <c r="G347" s="108"/>
      <c r="K347" s="108"/>
      <c r="L347" s="108"/>
      <c r="R347" s="263"/>
      <c r="S347" s="263"/>
      <c r="T347" s="263"/>
      <c r="U347" s="263"/>
      <c r="Z347" s="108"/>
      <c r="AA347" s="108"/>
    </row>
    <row r="348" spans="5:27" ht="11.25" customHeight="1" x14ac:dyDescent="0.2">
      <c r="E348" s="261"/>
      <c r="F348" s="261"/>
      <c r="G348" s="108"/>
      <c r="K348" s="108"/>
      <c r="L348" s="108"/>
      <c r="R348" s="263"/>
      <c r="S348" s="263"/>
      <c r="T348" s="263"/>
      <c r="U348" s="263"/>
      <c r="Z348" s="108"/>
      <c r="AA348" s="108"/>
    </row>
    <row r="349" spans="5:27" ht="11.25" customHeight="1" x14ac:dyDescent="0.2">
      <c r="E349" s="261"/>
      <c r="F349" s="261"/>
      <c r="G349" s="108"/>
      <c r="K349" s="108"/>
      <c r="L349" s="108"/>
      <c r="R349" s="263"/>
      <c r="S349" s="263"/>
      <c r="T349" s="263"/>
      <c r="U349" s="263"/>
      <c r="Z349" s="108"/>
      <c r="AA349" s="108"/>
    </row>
    <row r="350" spans="5:27" ht="11.25" customHeight="1" x14ac:dyDescent="0.2">
      <c r="E350" s="261"/>
      <c r="F350" s="261"/>
      <c r="G350" s="108"/>
      <c r="K350" s="108"/>
      <c r="L350" s="108"/>
      <c r="R350" s="263"/>
      <c r="S350" s="263"/>
      <c r="T350" s="263"/>
      <c r="U350" s="263"/>
      <c r="Z350" s="108"/>
      <c r="AA350" s="108"/>
    </row>
    <row r="351" spans="5:27" ht="11.25" customHeight="1" x14ac:dyDescent="0.2">
      <c r="E351" s="261"/>
      <c r="F351" s="261"/>
      <c r="G351" s="108"/>
      <c r="K351" s="108"/>
      <c r="L351" s="108"/>
      <c r="R351" s="263"/>
      <c r="S351" s="263"/>
      <c r="T351" s="263"/>
      <c r="U351" s="263"/>
      <c r="Z351" s="108"/>
      <c r="AA351" s="108"/>
    </row>
    <row r="352" spans="5:27" ht="11.25" customHeight="1" x14ac:dyDescent="0.2">
      <c r="E352" s="261"/>
      <c r="F352" s="261"/>
      <c r="G352" s="108"/>
      <c r="K352" s="108"/>
      <c r="L352" s="108"/>
      <c r="R352" s="263"/>
      <c r="S352" s="263"/>
      <c r="T352" s="263"/>
      <c r="U352" s="263"/>
      <c r="Z352" s="108"/>
      <c r="AA352" s="108"/>
    </row>
    <row r="353" spans="5:27" ht="11.25" customHeight="1" x14ac:dyDescent="0.2">
      <c r="E353" s="261"/>
      <c r="F353" s="261"/>
      <c r="G353" s="108"/>
      <c r="K353" s="108"/>
      <c r="L353" s="108"/>
      <c r="R353" s="263"/>
      <c r="S353" s="263"/>
      <c r="T353" s="263"/>
      <c r="U353" s="263"/>
      <c r="Z353" s="108"/>
      <c r="AA353" s="108"/>
    </row>
    <row r="354" spans="5:27" ht="11.25" customHeight="1" x14ac:dyDescent="0.2">
      <c r="E354" s="261"/>
      <c r="F354" s="261"/>
      <c r="G354" s="108"/>
      <c r="K354" s="108"/>
      <c r="L354" s="108"/>
      <c r="R354" s="263"/>
      <c r="S354" s="263"/>
      <c r="T354" s="263"/>
      <c r="U354" s="263"/>
      <c r="Z354" s="108"/>
      <c r="AA354" s="108"/>
    </row>
    <row r="355" spans="5:27" ht="11.25" customHeight="1" x14ac:dyDescent="0.2">
      <c r="E355" s="261"/>
      <c r="F355" s="261"/>
      <c r="G355" s="108"/>
      <c r="K355" s="108"/>
      <c r="L355" s="108"/>
      <c r="R355" s="263"/>
      <c r="S355" s="263"/>
      <c r="T355" s="263"/>
      <c r="U355" s="263"/>
      <c r="Z355" s="108"/>
      <c r="AA355" s="108"/>
    </row>
    <row r="356" spans="5:27" ht="11.25" customHeight="1" x14ac:dyDescent="0.2">
      <c r="E356" s="261"/>
      <c r="F356" s="261"/>
      <c r="G356" s="108"/>
      <c r="K356" s="108"/>
      <c r="L356" s="108"/>
      <c r="R356" s="263"/>
      <c r="S356" s="263"/>
      <c r="T356" s="263"/>
      <c r="U356" s="263"/>
      <c r="Z356" s="108"/>
      <c r="AA356" s="108"/>
    </row>
    <row r="357" spans="5:27" ht="11.25" customHeight="1" x14ac:dyDescent="0.2">
      <c r="E357" s="261"/>
      <c r="F357" s="261"/>
      <c r="G357" s="108"/>
      <c r="K357" s="108"/>
      <c r="L357" s="108"/>
      <c r="R357" s="263"/>
      <c r="S357" s="263"/>
      <c r="T357" s="263"/>
      <c r="U357" s="263"/>
      <c r="Z357" s="108"/>
      <c r="AA357" s="108"/>
    </row>
    <row r="358" spans="5:27" ht="11.25" customHeight="1" x14ac:dyDescent="0.2">
      <c r="E358" s="261"/>
      <c r="F358" s="261"/>
      <c r="G358" s="108"/>
      <c r="K358" s="108"/>
      <c r="L358" s="108"/>
      <c r="R358" s="263"/>
      <c r="S358" s="263"/>
      <c r="T358" s="263"/>
      <c r="U358" s="263"/>
      <c r="Z358" s="108"/>
      <c r="AA358" s="108"/>
    </row>
    <row r="359" spans="5:27" ht="11.25" customHeight="1" x14ac:dyDescent="0.2">
      <c r="E359" s="261"/>
      <c r="F359" s="261"/>
      <c r="G359" s="108"/>
      <c r="K359" s="108"/>
      <c r="L359" s="108"/>
      <c r="R359" s="263"/>
      <c r="S359" s="263"/>
      <c r="T359" s="263"/>
      <c r="U359" s="263"/>
      <c r="Z359" s="108"/>
      <c r="AA359" s="108"/>
    </row>
    <row r="360" spans="5:27" ht="11.25" customHeight="1" x14ac:dyDescent="0.2">
      <c r="E360" s="261"/>
      <c r="F360" s="261"/>
      <c r="G360" s="108"/>
      <c r="K360" s="108"/>
      <c r="L360" s="108"/>
      <c r="R360" s="263"/>
      <c r="S360" s="263"/>
      <c r="T360" s="263"/>
      <c r="U360" s="263"/>
      <c r="Z360" s="108"/>
      <c r="AA360" s="108"/>
    </row>
    <row r="361" spans="5:27" ht="11.25" customHeight="1" x14ac:dyDescent="0.2">
      <c r="E361" s="261"/>
      <c r="F361" s="261"/>
      <c r="G361" s="108"/>
      <c r="K361" s="108"/>
      <c r="L361" s="108"/>
      <c r="R361" s="263"/>
      <c r="S361" s="263"/>
      <c r="T361" s="263"/>
      <c r="U361" s="263"/>
      <c r="Z361" s="108"/>
      <c r="AA361" s="108"/>
    </row>
    <row r="362" spans="5:27" ht="11.25" customHeight="1" x14ac:dyDescent="0.2">
      <c r="E362" s="261"/>
      <c r="F362" s="261"/>
      <c r="G362" s="108"/>
      <c r="K362" s="108"/>
      <c r="L362" s="108"/>
      <c r="R362" s="263"/>
      <c r="S362" s="263"/>
      <c r="T362" s="263"/>
      <c r="U362" s="263"/>
      <c r="Z362" s="108"/>
      <c r="AA362" s="108"/>
    </row>
    <row r="363" spans="5:27" ht="11.25" customHeight="1" x14ac:dyDescent="0.2">
      <c r="E363" s="261"/>
      <c r="F363" s="261"/>
      <c r="G363" s="108"/>
      <c r="K363" s="108"/>
      <c r="L363" s="108"/>
      <c r="R363" s="263"/>
      <c r="S363" s="263"/>
      <c r="T363" s="263"/>
      <c r="U363" s="263"/>
      <c r="Z363" s="108"/>
      <c r="AA363" s="108"/>
    </row>
    <row r="364" spans="5:27" ht="11.25" customHeight="1" x14ac:dyDescent="0.2">
      <c r="E364" s="261"/>
      <c r="F364" s="261"/>
      <c r="G364" s="108"/>
      <c r="K364" s="108"/>
      <c r="L364" s="108"/>
      <c r="R364" s="263"/>
      <c r="S364" s="263"/>
      <c r="T364" s="263"/>
      <c r="U364" s="263"/>
      <c r="Z364" s="108"/>
      <c r="AA364" s="108"/>
    </row>
    <row r="365" spans="5:27" ht="11.25" customHeight="1" x14ac:dyDescent="0.2">
      <c r="E365" s="261"/>
      <c r="F365" s="261"/>
      <c r="G365" s="108"/>
      <c r="K365" s="108"/>
      <c r="L365" s="108"/>
      <c r="R365" s="263"/>
      <c r="S365" s="263"/>
      <c r="T365" s="263"/>
      <c r="U365" s="263"/>
      <c r="Z365" s="108"/>
      <c r="AA365" s="108"/>
    </row>
    <row r="366" spans="5:27" ht="11.25" customHeight="1" x14ac:dyDescent="0.2">
      <c r="E366" s="261"/>
      <c r="F366" s="261"/>
      <c r="G366" s="108"/>
      <c r="K366" s="108"/>
      <c r="L366" s="108"/>
      <c r="R366" s="263"/>
      <c r="S366" s="263"/>
      <c r="T366" s="263"/>
      <c r="U366" s="263"/>
      <c r="Z366" s="108"/>
      <c r="AA366" s="108"/>
    </row>
    <row r="367" spans="5:27" ht="11.25" customHeight="1" x14ac:dyDescent="0.2">
      <c r="E367" s="261"/>
      <c r="F367" s="261"/>
      <c r="G367" s="108"/>
      <c r="K367" s="108"/>
      <c r="L367" s="108"/>
      <c r="R367" s="263"/>
      <c r="S367" s="263"/>
      <c r="T367" s="263"/>
      <c r="U367" s="263"/>
      <c r="Z367" s="108"/>
      <c r="AA367" s="108"/>
    </row>
    <row r="368" spans="5:27" ht="11.25" customHeight="1" x14ac:dyDescent="0.2">
      <c r="E368" s="261"/>
      <c r="F368" s="261"/>
      <c r="G368" s="108"/>
      <c r="K368" s="108"/>
      <c r="L368" s="108"/>
      <c r="R368" s="263"/>
      <c r="S368" s="263"/>
      <c r="T368" s="263"/>
      <c r="U368" s="263"/>
      <c r="Z368" s="108"/>
      <c r="AA368" s="108"/>
    </row>
    <row r="369" spans="5:27" ht="11.25" customHeight="1" x14ac:dyDescent="0.2">
      <c r="E369" s="261"/>
      <c r="F369" s="261"/>
      <c r="G369" s="108"/>
      <c r="K369" s="108"/>
      <c r="L369" s="108"/>
      <c r="R369" s="263"/>
      <c r="S369" s="263"/>
      <c r="T369" s="263"/>
      <c r="U369" s="263"/>
      <c r="Z369" s="108"/>
      <c r="AA369" s="108"/>
    </row>
    <row r="370" spans="5:27" ht="11.25" customHeight="1" x14ac:dyDescent="0.2">
      <c r="E370" s="261"/>
      <c r="F370" s="261"/>
      <c r="G370" s="108"/>
      <c r="K370" s="108"/>
      <c r="L370" s="108"/>
      <c r="R370" s="263"/>
      <c r="S370" s="263"/>
      <c r="T370" s="263"/>
      <c r="U370" s="263"/>
      <c r="Z370" s="108"/>
      <c r="AA370" s="108"/>
    </row>
    <row r="371" spans="5:27" ht="11.25" customHeight="1" x14ac:dyDescent="0.2">
      <c r="E371" s="261"/>
      <c r="F371" s="261"/>
      <c r="G371" s="108"/>
      <c r="K371" s="108"/>
      <c r="L371" s="108"/>
      <c r="R371" s="263"/>
      <c r="S371" s="263"/>
      <c r="T371" s="263"/>
      <c r="U371" s="263"/>
      <c r="Z371" s="108"/>
      <c r="AA371" s="108"/>
    </row>
    <row r="372" spans="5:27" ht="11.25" customHeight="1" x14ac:dyDescent="0.2">
      <c r="E372" s="261"/>
      <c r="F372" s="261"/>
      <c r="G372" s="108"/>
      <c r="K372" s="108"/>
      <c r="L372" s="108"/>
      <c r="R372" s="263"/>
      <c r="S372" s="263"/>
      <c r="T372" s="263"/>
      <c r="U372" s="263"/>
      <c r="Z372" s="108"/>
      <c r="AA372" s="108"/>
    </row>
    <row r="373" spans="5:27" ht="11.25" customHeight="1" x14ac:dyDescent="0.2">
      <c r="E373" s="261"/>
      <c r="F373" s="261"/>
      <c r="G373" s="108"/>
      <c r="K373" s="108"/>
      <c r="L373" s="108"/>
      <c r="R373" s="263"/>
      <c r="S373" s="263"/>
      <c r="T373" s="263"/>
      <c r="U373" s="263"/>
      <c r="Z373" s="108"/>
      <c r="AA373" s="108"/>
    </row>
    <row r="374" spans="5:27" ht="11.25" customHeight="1" x14ac:dyDescent="0.2">
      <c r="E374" s="261"/>
      <c r="F374" s="261"/>
      <c r="G374" s="108"/>
      <c r="K374" s="108"/>
      <c r="L374" s="108"/>
      <c r="R374" s="263"/>
      <c r="S374" s="263"/>
      <c r="T374" s="263"/>
      <c r="U374" s="263"/>
      <c r="Z374" s="108"/>
      <c r="AA374" s="108"/>
    </row>
    <row r="375" spans="5:27" ht="11.25" customHeight="1" x14ac:dyDescent="0.2">
      <c r="E375" s="261"/>
      <c r="F375" s="261"/>
      <c r="G375" s="108"/>
      <c r="K375" s="108"/>
      <c r="L375" s="108"/>
      <c r="R375" s="263"/>
      <c r="S375" s="263"/>
      <c r="T375" s="263"/>
      <c r="U375" s="263"/>
      <c r="Z375" s="108"/>
      <c r="AA375" s="108"/>
    </row>
    <row r="376" spans="5:27" ht="11.25" customHeight="1" x14ac:dyDescent="0.2">
      <c r="E376" s="261"/>
      <c r="F376" s="261"/>
      <c r="G376" s="108"/>
      <c r="K376" s="108"/>
      <c r="L376" s="108"/>
      <c r="R376" s="263"/>
      <c r="S376" s="263"/>
      <c r="T376" s="263"/>
      <c r="U376" s="263"/>
      <c r="Z376" s="108"/>
      <c r="AA376" s="108"/>
    </row>
    <row r="377" spans="5:27" ht="11.25" customHeight="1" x14ac:dyDescent="0.2">
      <c r="E377" s="261"/>
      <c r="F377" s="261"/>
      <c r="G377" s="108"/>
      <c r="K377" s="108"/>
      <c r="L377" s="108"/>
      <c r="R377" s="263"/>
      <c r="S377" s="263"/>
      <c r="T377" s="263"/>
      <c r="U377" s="263"/>
      <c r="Z377" s="108"/>
      <c r="AA377" s="108"/>
    </row>
    <row r="378" spans="5:27" ht="11.25" customHeight="1" x14ac:dyDescent="0.2">
      <c r="E378" s="261"/>
      <c r="F378" s="261"/>
      <c r="G378" s="108"/>
      <c r="K378" s="108"/>
      <c r="L378" s="108"/>
      <c r="R378" s="263"/>
      <c r="S378" s="263"/>
      <c r="T378" s="263"/>
      <c r="U378" s="263"/>
      <c r="Z378" s="108"/>
      <c r="AA378" s="108"/>
    </row>
    <row r="379" spans="5:27" ht="11.25" customHeight="1" x14ac:dyDescent="0.2">
      <c r="E379" s="261"/>
      <c r="F379" s="261"/>
      <c r="G379" s="108"/>
      <c r="K379" s="108"/>
      <c r="L379" s="108"/>
      <c r="R379" s="263"/>
      <c r="S379" s="263"/>
      <c r="T379" s="263"/>
      <c r="U379" s="263"/>
      <c r="Z379" s="108"/>
      <c r="AA379" s="108"/>
    </row>
    <row r="380" spans="5:27" ht="11.25" customHeight="1" x14ac:dyDescent="0.2">
      <c r="E380" s="261"/>
      <c r="F380" s="261"/>
      <c r="G380" s="108"/>
      <c r="K380" s="108"/>
      <c r="L380" s="108"/>
      <c r="R380" s="263"/>
      <c r="S380" s="263"/>
      <c r="T380" s="263"/>
      <c r="U380" s="263"/>
      <c r="Z380" s="108"/>
      <c r="AA380" s="108"/>
    </row>
    <row r="381" spans="5:27" ht="11.25" customHeight="1" x14ac:dyDescent="0.2">
      <c r="E381" s="261"/>
      <c r="F381" s="261"/>
      <c r="G381" s="108"/>
      <c r="K381" s="108"/>
      <c r="L381" s="108"/>
      <c r="R381" s="263"/>
      <c r="S381" s="263"/>
      <c r="T381" s="263"/>
      <c r="U381" s="263"/>
      <c r="Z381" s="108"/>
      <c r="AA381" s="108"/>
    </row>
    <row r="382" spans="5:27" ht="11.25" customHeight="1" x14ac:dyDescent="0.2">
      <c r="E382" s="261"/>
      <c r="F382" s="261"/>
      <c r="G382" s="108"/>
      <c r="K382" s="108"/>
      <c r="L382" s="108"/>
      <c r="R382" s="263"/>
      <c r="S382" s="263"/>
      <c r="T382" s="263"/>
      <c r="U382" s="263"/>
      <c r="Z382" s="108"/>
      <c r="AA382" s="108"/>
    </row>
    <row r="383" spans="5:27" ht="11.25" customHeight="1" x14ac:dyDescent="0.2">
      <c r="E383" s="261"/>
      <c r="F383" s="261"/>
      <c r="G383" s="108"/>
      <c r="K383" s="108"/>
      <c r="L383" s="108"/>
      <c r="R383" s="263"/>
      <c r="S383" s="263"/>
      <c r="T383" s="263"/>
      <c r="U383" s="263"/>
      <c r="Z383" s="108"/>
      <c r="AA383" s="108"/>
    </row>
    <row r="384" spans="5:27" ht="11.25" customHeight="1" x14ac:dyDescent="0.2">
      <c r="E384" s="261"/>
      <c r="F384" s="261"/>
      <c r="G384" s="108"/>
      <c r="K384" s="108"/>
      <c r="L384" s="108"/>
      <c r="R384" s="263"/>
      <c r="S384" s="263"/>
      <c r="T384" s="263"/>
      <c r="U384" s="263"/>
      <c r="Z384" s="108"/>
      <c r="AA384" s="108"/>
    </row>
    <row r="385" spans="5:27" ht="11.25" customHeight="1" x14ac:dyDescent="0.2">
      <c r="E385" s="261"/>
      <c r="F385" s="261"/>
      <c r="G385" s="108"/>
      <c r="K385" s="108"/>
      <c r="L385" s="108"/>
      <c r="R385" s="263"/>
      <c r="S385" s="263"/>
      <c r="T385" s="263"/>
      <c r="U385" s="263"/>
      <c r="Z385" s="108"/>
      <c r="AA385" s="108"/>
    </row>
    <row r="386" spans="5:27" ht="11.25" customHeight="1" x14ac:dyDescent="0.2">
      <c r="E386" s="261"/>
      <c r="F386" s="261"/>
      <c r="G386" s="108"/>
      <c r="K386" s="108"/>
      <c r="L386" s="108"/>
      <c r="R386" s="263"/>
      <c r="S386" s="263"/>
      <c r="T386" s="263"/>
      <c r="U386" s="263"/>
      <c r="Z386" s="108"/>
      <c r="AA386" s="108"/>
    </row>
    <row r="387" spans="5:27" ht="11.25" customHeight="1" x14ac:dyDescent="0.2">
      <c r="E387" s="261"/>
      <c r="F387" s="261"/>
      <c r="G387" s="108"/>
      <c r="K387" s="108"/>
      <c r="L387" s="108"/>
      <c r="R387" s="263"/>
      <c r="S387" s="263"/>
      <c r="T387" s="263"/>
      <c r="U387" s="263"/>
      <c r="Z387" s="108"/>
      <c r="AA387" s="108"/>
    </row>
    <row r="388" spans="5:27" ht="11.25" customHeight="1" x14ac:dyDescent="0.2">
      <c r="E388" s="261"/>
      <c r="F388" s="261"/>
      <c r="G388" s="108"/>
      <c r="K388" s="108"/>
      <c r="L388" s="108"/>
      <c r="R388" s="263"/>
      <c r="S388" s="263"/>
      <c r="T388" s="263"/>
      <c r="U388" s="263"/>
      <c r="Z388" s="108"/>
      <c r="AA388" s="108"/>
    </row>
    <row r="389" spans="5:27" ht="11.25" customHeight="1" x14ac:dyDescent="0.2">
      <c r="E389" s="261"/>
      <c r="F389" s="261"/>
      <c r="G389" s="108"/>
      <c r="K389" s="108"/>
      <c r="L389" s="108"/>
      <c r="R389" s="263"/>
      <c r="S389" s="263"/>
      <c r="T389" s="263"/>
      <c r="U389" s="263"/>
      <c r="Z389" s="108"/>
      <c r="AA389" s="108"/>
    </row>
    <row r="390" spans="5:27" ht="11.25" customHeight="1" x14ac:dyDescent="0.2">
      <c r="E390" s="261"/>
      <c r="F390" s="261"/>
      <c r="G390" s="108"/>
      <c r="K390" s="108"/>
      <c r="L390" s="108"/>
      <c r="R390" s="263"/>
      <c r="S390" s="263"/>
      <c r="T390" s="263"/>
      <c r="U390" s="263"/>
      <c r="Z390" s="108"/>
      <c r="AA390" s="108"/>
    </row>
    <row r="391" spans="5:27" ht="11.25" customHeight="1" x14ac:dyDescent="0.2">
      <c r="E391" s="261"/>
      <c r="F391" s="261"/>
      <c r="G391" s="108"/>
      <c r="K391" s="108"/>
      <c r="L391" s="108"/>
      <c r="R391" s="263"/>
      <c r="S391" s="263"/>
      <c r="T391" s="263"/>
      <c r="U391" s="263"/>
      <c r="Z391" s="108"/>
      <c r="AA391" s="108"/>
    </row>
    <row r="392" spans="5:27" ht="11.25" customHeight="1" x14ac:dyDescent="0.2">
      <c r="E392" s="261"/>
      <c r="F392" s="261"/>
      <c r="G392" s="108"/>
      <c r="K392" s="108"/>
      <c r="L392" s="108"/>
      <c r="R392" s="263"/>
      <c r="S392" s="263"/>
      <c r="T392" s="263"/>
      <c r="U392" s="263"/>
      <c r="Z392" s="108"/>
      <c r="AA392" s="108"/>
    </row>
    <row r="393" spans="5:27" ht="11.25" customHeight="1" x14ac:dyDescent="0.2">
      <c r="E393" s="261"/>
      <c r="F393" s="261"/>
      <c r="G393" s="108"/>
      <c r="K393" s="108"/>
      <c r="L393" s="108"/>
      <c r="R393" s="263"/>
      <c r="S393" s="263"/>
      <c r="T393" s="263"/>
      <c r="U393" s="263"/>
      <c r="Z393" s="108"/>
      <c r="AA393" s="108"/>
    </row>
    <row r="394" spans="5:27" ht="11.25" customHeight="1" x14ac:dyDescent="0.2">
      <c r="E394" s="261"/>
      <c r="F394" s="261"/>
      <c r="G394" s="108"/>
      <c r="K394" s="108"/>
      <c r="L394" s="108"/>
      <c r="R394" s="263"/>
      <c r="S394" s="263"/>
      <c r="T394" s="263"/>
      <c r="U394" s="263"/>
      <c r="Z394" s="108"/>
      <c r="AA394" s="108"/>
    </row>
    <row r="395" spans="5:27" ht="11.25" customHeight="1" x14ac:dyDescent="0.2">
      <c r="E395" s="261"/>
      <c r="F395" s="261"/>
      <c r="G395" s="108"/>
      <c r="K395" s="108"/>
      <c r="L395" s="108"/>
      <c r="R395" s="263"/>
      <c r="S395" s="263"/>
      <c r="T395" s="263"/>
      <c r="U395" s="263"/>
      <c r="Z395" s="108"/>
      <c r="AA395" s="108"/>
    </row>
    <row r="396" spans="5:27" ht="11.25" customHeight="1" x14ac:dyDescent="0.2">
      <c r="E396" s="261"/>
      <c r="F396" s="261"/>
      <c r="G396" s="108"/>
      <c r="K396" s="108"/>
      <c r="L396" s="108"/>
      <c r="R396" s="263"/>
      <c r="S396" s="263"/>
      <c r="T396" s="263"/>
      <c r="U396" s="263"/>
      <c r="Z396" s="108"/>
      <c r="AA396" s="108"/>
    </row>
    <row r="397" spans="5:27" ht="11.25" customHeight="1" x14ac:dyDescent="0.2">
      <c r="E397" s="261"/>
      <c r="F397" s="261"/>
      <c r="G397" s="108"/>
      <c r="K397" s="108"/>
      <c r="L397" s="108"/>
      <c r="R397" s="263"/>
      <c r="S397" s="263"/>
      <c r="T397" s="263"/>
      <c r="U397" s="263"/>
      <c r="Z397" s="108"/>
      <c r="AA397" s="108"/>
    </row>
    <row r="398" spans="5:27" ht="11.25" customHeight="1" x14ac:dyDescent="0.2">
      <c r="E398" s="261"/>
      <c r="F398" s="261"/>
      <c r="G398" s="108"/>
      <c r="K398" s="108"/>
      <c r="L398" s="108"/>
      <c r="R398" s="263"/>
      <c r="S398" s="263"/>
      <c r="T398" s="263"/>
      <c r="U398" s="263"/>
      <c r="Z398" s="108"/>
      <c r="AA398" s="108"/>
    </row>
    <row r="399" spans="5:27" ht="11.25" customHeight="1" x14ac:dyDescent="0.2">
      <c r="E399" s="261"/>
      <c r="F399" s="261"/>
      <c r="G399" s="108"/>
      <c r="K399" s="108"/>
      <c r="L399" s="108"/>
      <c r="R399" s="263"/>
      <c r="S399" s="263"/>
      <c r="T399" s="263"/>
      <c r="U399" s="263"/>
      <c r="Z399" s="108"/>
      <c r="AA399" s="108"/>
    </row>
    <row r="400" spans="5:27" ht="11.25" customHeight="1" x14ac:dyDescent="0.2">
      <c r="E400" s="261"/>
      <c r="F400" s="261"/>
      <c r="G400" s="108"/>
      <c r="K400" s="108"/>
      <c r="L400" s="108"/>
      <c r="R400" s="263"/>
      <c r="S400" s="263"/>
      <c r="T400" s="263"/>
      <c r="U400" s="263"/>
      <c r="Z400" s="108"/>
      <c r="AA400" s="108"/>
    </row>
    <row r="401" spans="5:27" ht="11.25" customHeight="1" x14ac:dyDescent="0.2">
      <c r="E401" s="261"/>
      <c r="F401" s="261"/>
      <c r="G401" s="108"/>
      <c r="K401" s="108"/>
      <c r="L401" s="108"/>
      <c r="R401" s="263"/>
      <c r="S401" s="263"/>
      <c r="T401" s="263"/>
      <c r="U401" s="263"/>
      <c r="Z401" s="108"/>
      <c r="AA401" s="108"/>
    </row>
    <row r="402" spans="5:27" ht="11.25" customHeight="1" x14ac:dyDescent="0.2">
      <c r="E402" s="261"/>
      <c r="F402" s="261"/>
      <c r="G402" s="108"/>
      <c r="K402" s="108"/>
      <c r="L402" s="108"/>
      <c r="R402" s="263"/>
      <c r="S402" s="263"/>
      <c r="T402" s="263"/>
      <c r="U402" s="263"/>
      <c r="Z402" s="108"/>
      <c r="AA402" s="108"/>
    </row>
    <row r="403" spans="5:27" ht="11.25" customHeight="1" x14ac:dyDescent="0.2">
      <c r="E403" s="261"/>
      <c r="F403" s="261"/>
      <c r="G403" s="108"/>
      <c r="K403" s="108"/>
      <c r="L403" s="108"/>
      <c r="R403" s="263"/>
      <c r="S403" s="263"/>
      <c r="T403" s="263"/>
      <c r="U403" s="263"/>
      <c r="Z403" s="108"/>
      <c r="AA403" s="108"/>
    </row>
    <row r="404" spans="5:27" ht="11.25" customHeight="1" x14ac:dyDescent="0.2">
      <c r="E404" s="261"/>
      <c r="F404" s="261"/>
      <c r="G404" s="108"/>
      <c r="K404" s="108"/>
      <c r="L404" s="108"/>
      <c r="R404" s="263"/>
      <c r="S404" s="263"/>
      <c r="T404" s="263"/>
      <c r="U404" s="263"/>
      <c r="Z404" s="108"/>
      <c r="AA404" s="108"/>
    </row>
    <row r="405" spans="5:27" ht="11.25" customHeight="1" x14ac:dyDescent="0.2">
      <c r="E405" s="261"/>
      <c r="F405" s="261"/>
      <c r="G405" s="108"/>
      <c r="K405" s="108"/>
      <c r="L405" s="108"/>
      <c r="R405" s="263"/>
      <c r="S405" s="263"/>
      <c r="T405" s="263"/>
      <c r="U405" s="263"/>
      <c r="Z405" s="108"/>
      <c r="AA405" s="108"/>
    </row>
    <row r="406" spans="5:27" ht="11.25" customHeight="1" x14ac:dyDescent="0.2">
      <c r="E406" s="261"/>
      <c r="F406" s="261"/>
      <c r="G406" s="108"/>
      <c r="K406" s="108"/>
      <c r="L406" s="108"/>
      <c r="R406" s="263"/>
      <c r="S406" s="263"/>
      <c r="T406" s="263"/>
      <c r="U406" s="263"/>
      <c r="Z406" s="108"/>
      <c r="AA406" s="108"/>
    </row>
    <row r="407" spans="5:27" ht="11.25" customHeight="1" x14ac:dyDescent="0.2">
      <c r="E407" s="261"/>
      <c r="F407" s="261"/>
      <c r="G407" s="108"/>
      <c r="K407" s="108"/>
      <c r="L407" s="108"/>
      <c r="R407" s="263"/>
      <c r="S407" s="263"/>
      <c r="T407" s="263"/>
      <c r="U407" s="263"/>
      <c r="Z407" s="108"/>
      <c r="AA407" s="108"/>
    </row>
    <row r="408" spans="5:27" ht="11.25" customHeight="1" x14ac:dyDescent="0.2">
      <c r="E408" s="261"/>
      <c r="F408" s="261"/>
      <c r="G408" s="108"/>
      <c r="K408" s="108"/>
      <c r="L408" s="108"/>
      <c r="R408" s="263"/>
      <c r="S408" s="263"/>
      <c r="T408" s="263"/>
      <c r="U408" s="263"/>
      <c r="Z408" s="108"/>
      <c r="AA408" s="108"/>
    </row>
    <row r="409" spans="5:27" ht="11.25" customHeight="1" x14ac:dyDescent="0.2">
      <c r="E409" s="261"/>
      <c r="F409" s="261"/>
      <c r="G409" s="108"/>
      <c r="K409" s="108"/>
      <c r="L409" s="108"/>
      <c r="R409" s="263"/>
      <c r="S409" s="263"/>
      <c r="T409" s="263"/>
      <c r="U409" s="263"/>
      <c r="Z409" s="108"/>
      <c r="AA409" s="108"/>
    </row>
    <row r="410" spans="5:27" ht="11.25" customHeight="1" x14ac:dyDescent="0.2">
      <c r="E410" s="261"/>
      <c r="F410" s="261"/>
      <c r="G410" s="108"/>
      <c r="K410" s="108"/>
      <c r="L410" s="108"/>
      <c r="R410" s="263"/>
      <c r="S410" s="263"/>
      <c r="T410" s="263"/>
      <c r="U410" s="263"/>
      <c r="Z410" s="108"/>
      <c r="AA410" s="108"/>
    </row>
    <row r="411" spans="5:27" ht="11.25" customHeight="1" x14ac:dyDescent="0.2">
      <c r="E411" s="261"/>
      <c r="F411" s="261"/>
      <c r="G411" s="108"/>
      <c r="K411" s="108"/>
      <c r="L411" s="108"/>
      <c r="R411" s="263"/>
      <c r="S411" s="263"/>
      <c r="T411" s="263"/>
      <c r="U411" s="263"/>
      <c r="Z411" s="108"/>
      <c r="AA411" s="108"/>
    </row>
    <row r="412" spans="5:27" ht="11.25" customHeight="1" x14ac:dyDescent="0.2">
      <c r="E412" s="261"/>
      <c r="F412" s="261"/>
      <c r="G412" s="108"/>
      <c r="K412" s="108"/>
      <c r="L412" s="108"/>
      <c r="R412" s="263"/>
      <c r="S412" s="263"/>
      <c r="T412" s="263"/>
      <c r="U412" s="263"/>
      <c r="Z412" s="108"/>
      <c r="AA412" s="108"/>
    </row>
    <row r="413" spans="5:27" ht="11.25" customHeight="1" x14ac:dyDescent="0.2">
      <c r="E413" s="261"/>
      <c r="F413" s="261"/>
      <c r="G413" s="108"/>
      <c r="K413" s="108"/>
      <c r="L413" s="108"/>
      <c r="R413" s="263"/>
      <c r="S413" s="263"/>
      <c r="T413" s="263"/>
      <c r="U413" s="263"/>
      <c r="Z413" s="108"/>
      <c r="AA413" s="108"/>
    </row>
    <row r="414" spans="5:27" ht="11.25" customHeight="1" x14ac:dyDescent="0.2">
      <c r="E414" s="261"/>
      <c r="F414" s="261"/>
      <c r="G414" s="108"/>
      <c r="K414" s="108"/>
      <c r="L414" s="108"/>
      <c r="R414" s="263"/>
      <c r="S414" s="263"/>
      <c r="T414" s="263"/>
      <c r="U414" s="263"/>
      <c r="Z414" s="108"/>
      <c r="AA414" s="108"/>
    </row>
    <row r="415" spans="5:27" ht="11.25" customHeight="1" x14ac:dyDescent="0.2">
      <c r="E415" s="261"/>
      <c r="F415" s="261"/>
      <c r="G415" s="108"/>
      <c r="K415" s="108"/>
      <c r="L415" s="108"/>
      <c r="R415" s="263"/>
      <c r="S415" s="263"/>
      <c r="T415" s="263"/>
      <c r="U415" s="263"/>
      <c r="Z415" s="108"/>
      <c r="AA415" s="108"/>
    </row>
    <row r="416" spans="5:27" ht="11.25" customHeight="1" x14ac:dyDescent="0.2">
      <c r="E416" s="261"/>
      <c r="F416" s="261"/>
      <c r="G416" s="108"/>
      <c r="K416" s="108"/>
      <c r="L416" s="108"/>
      <c r="R416" s="263"/>
      <c r="S416" s="263"/>
      <c r="T416" s="263"/>
      <c r="U416" s="263"/>
      <c r="Z416" s="108"/>
      <c r="AA416" s="108"/>
    </row>
    <row r="417" spans="5:27" ht="11.25" customHeight="1" x14ac:dyDescent="0.2">
      <c r="E417" s="261"/>
      <c r="F417" s="261"/>
      <c r="G417" s="108"/>
      <c r="K417" s="108"/>
      <c r="L417" s="108"/>
      <c r="R417" s="263"/>
      <c r="S417" s="263"/>
      <c r="T417" s="263"/>
      <c r="U417" s="263"/>
      <c r="Z417" s="108"/>
      <c r="AA417" s="108"/>
    </row>
    <row r="418" spans="5:27" ht="11.25" customHeight="1" x14ac:dyDescent="0.2">
      <c r="E418" s="261"/>
      <c r="F418" s="261"/>
      <c r="G418" s="108"/>
      <c r="K418" s="108"/>
      <c r="L418" s="108"/>
      <c r="R418" s="263"/>
      <c r="S418" s="263"/>
      <c r="T418" s="263"/>
      <c r="U418" s="263"/>
      <c r="Z418" s="108"/>
      <c r="AA418" s="108"/>
    </row>
    <row r="419" spans="5:27" ht="11.25" customHeight="1" x14ac:dyDescent="0.2">
      <c r="E419" s="261"/>
      <c r="F419" s="261"/>
      <c r="G419" s="108"/>
      <c r="K419" s="108"/>
      <c r="L419" s="108"/>
      <c r="R419" s="263"/>
      <c r="S419" s="263"/>
      <c r="T419" s="263"/>
      <c r="U419" s="263"/>
      <c r="Z419" s="108"/>
      <c r="AA419" s="108"/>
    </row>
    <row r="420" spans="5:27" ht="11.25" customHeight="1" x14ac:dyDescent="0.2">
      <c r="E420" s="261"/>
      <c r="F420" s="261"/>
      <c r="G420" s="108"/>
      <c r="K420" s="108"/>
      <c r="L420" s="108"/>
      <c r="R420" s="263"/>
      <c r="S420" s="263"/>
      <c r="T420" s="263"/>
      <c r="U420" s="263"/>
      <c r="Z420" s="108"/>
      <c r="AA420" s="108"/>
    </row>
    <row r="421" spans="5:27" ht="11.25" customHeight="1" x14ac:dyDescent="0.2">
      <c r="E421" s="261"/>
      <c r="F421" s="261"/>
      <c r="G421" s="108"/>
      <c r="K421" s="108"/>
      <c r="L421" s="108"/>
      <c r="R421" s="263"/>
      <c r="S421" s="263"/>
      <c r="T421" s="263"/>
      <c r="U421" s="263"/>
      <c r="Z421" s="108"/>
      <c r="AA421" s="108"/>
    </row>
    <row r="422" spans="5:27" ht="11.25" customHeight="1" x14ac:dyDescent="0.2">
      <c r="E422" s="261"/>
      <c r="F422" s="261"/>
      <c r="G422" s="108"/>
      <c r="K422" s="108"/>
      <c r="L422" s="108"/>
      <c r="R422" s="263"/>
      <c r="S422" s="263"/>
      <c r="T422" s="263"/>
      <c r="U422" s="263"/>
      <c r="Z422" s="108"/>
      <c r="AA422" s="108"/>
    </row>
    <row r="423" spans="5:27" ht="11.25" customHeight="1" x14ac:dyDescent="0.2">
      <c r="E423" s="261"/>
      <c r="F423" s="261"/>
      <c r="G423" s="108"/>
      <c r="K423" s="108"/>
      <c r="L423" s="108"/>
      <c r="R423" s="263"/>
      <c r="S423" s="263"/>
      <c r="T423" s="263"/>
      <c r="U423" s="263"/>
      <c r="Z423" s="108"/>
      <c r="AA423" s="108"/>
    </row>
    <row r="424" spans="5:27" ht="11.25" customHeight="1" x14ac:dyDescent="0.2">
      <c r="E424" s="261"/>
      <c r="F424" s="261"/>
      <c r="G424" s="108"/>
      <c r="K424" s="108"/>
      <c r="L424" s="108"/>
      <c r="R424" s="263"/>
      <c r="S424" s="263"/>
      <c r="T424" s="263"/>
      <c r="U424" s="263"/>
      <c r="Z424" s="108"/>
      <c r="AA424" s="108"/>
    </row>
    <row r="425" spans="5:27" ht="11.25" customHeight="1" x14ac:dyDescent="0.2">
      <c r="E425" s="261"/>
      <c r="F425" s="261"/>
      <c r="G425" s="108"/>
      <c r="K425" s="108"/>
      <c r="L425" s="108"/>
      <c r="R425" s="263"/>
      <c r="S425" s="263"/>
      <c r="T425" s="263"/>
      <c r="U425" s="263"/>
      <c r="Z425" s="108"/>
      <c r="AA425" s="108"/>
    </row>
    <row r="426" spans="5:27" ht="11.25" customHeight="1" x14ac:dyDescent="0.2">
      <c r="E426" s="261"/>
      <c r="F426" s="261"/>
      <c r="G426" s="108"/>
      <c r="K426" s="108"/>
      <c r="L426" s="108"/>
      <c r="R426" s="263"/>
      <c r="S426" s="263"/>
      <c r="T426" s="263"/>
      <c r="U426" s="263"/>
      <c r="Z426" s="108"/>
      <c r="AA426" s="108"/>
    </row>
    <row r="427" spans="5:27" ht="11.25" customHeight="1" x14ac:dyDescent="0.2">
      <c r="E427" s="261"/>
      <c r="F427" s="261"/>
      <c r="G427" s="108"/>
      <c r="K427" s="108"/>
      <c r="L427" s="108"/>
      <c r="R427" s="263"/>
      <c r="S427" s="263"/>
      <c r="T427" s="263"/>
      <c r="U427" s="263"/>
      <c r="Z427" s="108"/>
      <c r="AA427" s="108"/>
    </row>
    <row r="428" spans="5:27" ht="11.25" customHeight="1" x14ac:dyDescent="0.2">
      <c r="E428" s="261"/>
      <c r="F428" s="261"/>
      <c r="G428" s="108"/>
      <c r="K428" s="108"/>
      <c r="L428" s="108"/>
      <c r="R428" s="263"/>
      <c r="S428" s="263"/>
      <c r="T428" s="263"/>
      <c r="U428" s="263"/>
      <c r="Z428" s="108"/>
      <c r="AA428" s="108"/>
    </row>
    <row r="429" spans="5:27" ht="11.25" customHeight="1" x14ac:dyDescent="0.2">
      <c r="E429" s="261"/>
      <c r="F429" s="261"/>
      <c r="G429" s="108"/>
      <c r="K429" s="108"/>
      <c r="L429" s="108"/>
      <c r="R429" s="263"/>
      <c r="S429" s="263"/>
      <c r="T429" s="263"/>
      <c r="U429" s="263"/>
      <c r="Z429" s="108"/>
      <c r="AA429" s="108"/>
    </row>
    <row r="430" spans="5:27" ht="11.25" customHeight="1" x14ac:dyDescent="0.2">
      <c r="E430" s="261"/>
      <c r="F430" s="261"/>
      <c r="G430" s="108"/>
      <c r="K430" s="108"/>
      <c r="L430" s="108"/>
      <c r="R430" s="263"/>
      <c r="S430" s="263"/>
      <c r="T430" s="263"/>
      <c r="U430" s="263"/>
      <c r="Z430" s="108"/>
      <c r="AA430" s="108"/>
    </row>
    <row r="431" spans="5:27" ht="11.25" customHeight="1" x14ac:dyDescent="0.2">
      <c r="E431" s="261"/>
      <c r="F431" s="261"/>
      <c r="G431" s="108"/>
      <c r="K431" s="108"/>
      <c r="L431" s="108"/>
      <c r="R431" s="263"/>
      <c r="S431" s="263"/>
      <c r="T431" s="263"/>
      <c r="U431" s="263"/>
      <c r="Z431" s="108"/>
      <c r="AA431" s="108"/>
    </row>
    <row r="432" spans="5:27" ht="11.25" customHeight="1" x14ac:dyDescent="0.2">
      <c r="E432" s="261"/>
      <c r="F432" s="261"/>
      <c r="G432" s="108"/>
      <c r="K432" s="108"/>
      <c r="L432" s="108"/>
      <c r="R432" s="263"/>
      <c r="S432" s="263"/>
      <c r="T432" s="263"/>
      <c r="U432" s="263"/>
      <c r="Z432" s="108"/>
      <c r="AA432" s="108"/>
    </row>
    <row r="433" spans="5:27" ht="11.25" customHeight="1" x14ac:dyDescent="0.2">
      <c r="E433" s="261"/>
      <c r="F433" s="261"/>
      <c r="G433" s="108"/>
      <c r="K433" s="108"/>
      <c r="L433" s="108"/>
      <c r="R433" s="263"/>
      <c r="S433" s="263"/>
      <c r="T433" s="263"/>
      <c r="U433" s="263"/>
      <c r="Z433" s="108"/>
      <c r="AA433" s="108"/>
    </row>
    <row r="434" spans="5:27" ht="11.25" customHeight="1" x14ac:dyDescent="0.2">
      <c r="E434" s="261"/>
      <c r="F434" s="261"/>
      <c r="G434" s="108"/>
      <c r="K434" s="108"/>
      <c r="L434" s="108"/>
      <c r="R434" s="263"/>
      <c r="S434" s="263"/>
      <c r="T434" s="263"/>
      <c r="U434" s="263"/>
      <c r="Z434" s="108"/>
      <c r="AA434" s="108"/>
    </row>
    <row r="435" spans="5:27" ht="11.25" customHeight="1" x14ac:dyDescent="0.2">
      <c r="E435" s="261"/>
      <c r="F435" s="261"/>
      <c r="G435" s="108"/>
      <c r="K435" s="108"/>
      <c r="L435" s="108"/>
      <c r="R435" s="263"/>
      <c r="S435" s="263"/>
      <c r="T435" s="263"/>
      <c r="U435" s="263"/>
      <c r="Z435" s="108"/>
      <c r="AA435" s="108"/>
    </row>
    <row r="436" spans="5:27" ht="11.25" customHeight="1" x14ac:dyDescent="0.2">
      <c r="E436" s="261"/>
      <c r="F436" s="261"/>
      <c r="G436" s="108"/>
      <c r="K436" s="108"/>
      <c r="L436" s="108"/>
      <c r="R436" s="263"/>
      <c r="S436" s="263"/>
      <c r="T436" s="263"/>
      <c r="U436" s="263"/>
      <c r="Z436" s="108"/>
      <c r="AA436" s="108"/>
    </row>
    <row r="437" spans="5:27" ht="11.25" customHeight="1" x14ac:dyDescent="0.2">
      <c r="E437" s="261"/>
      <c r="F437" s="261"/>
      <c r="G437" s="108"/>
      <c r="K437" s="108"/>
      <c r="L437" s="108"/>
      <c r="R437" s="263"/>
      <c r="S437" s="263"/>
      <c r="T437" s="263"/>
      <c r="U437" s="263"/>
      <c r="Z437" s="108"/>
      <c r="AA437" s="108"/>
    </row>
    <row r="438" spans="5:27" ht="11.25" customHeight="1" x14ac:dyDescent="0.2">
      <c r="E438" s="261"/>
      <c r="F438" s="261"/>
      <c r="G438" s="108"/>
      <c r="K438" s="108"/>
      <c r="L438" s="108"/>
      <c r="R438" s="263"/>
      <c r="S438" s="263"/>
      <c r="T438" s="263"/>
      <c r="U438" s="263"/>
      <c r="Z438" s="108"/>
      <c r="AA438" s="108"/>
    </row>
    <row r="439" spans="5:27" ht="11.25" customHeight="1" x14ac:dyDescent="0.2">
      <c r="E439" s="261"/>
      <c r="F439" s="261"/>
      <c r="G439" s="108"/>
      <c r="K439" s="108"/>
      <c r="L439" s="108"/>
      <c r="R439" s="263"/>
      <c r="S439" s="263"/>
      <c r="T439" s="263"/>
      <c r="U439" s="263"/>
      <c r="Z439" s="108"/>
      <c r="AA439" s="108"/>
    </row>
    <row r="440" spans="5:27" ht="11.25" customHeight="1" x14ac:dyDescent="0.2">
      <c r="E440" s="261"/>
      <c r="F440" s="261"/>
      <c r="G440" s="108"/>
      <c r="K440" s="108"/>
      <c r="L440" s="108"/>
      <c r="R440" s="263"/>
      <c r="S440" s="263"/>
      <c r="T440" s="263"/>
      <c r="U440" s="263"/>
      <c r="Z440" s="108"/>
      <c r="AA440" s="108"/>
    </row>
    <row r="441" spans="5:27" ht="11.25" customHeight="1" x14ac:dyDescent="0.2">
      <c r="E441" s="261"/>
      <c r="F441" s="261"/>
      <c r="G441" s="108"/>
      <c r="K441" s="108"/>
      <c r="L441" s="108"/>
      <c r="R441" s="263"/>
      <c r="S441" s="263"/>
      <c r="T441" s="263"/>
      <c r="U441" s="263"/>
      <c r="Z441" s="108"/>
      <c r="AA441" s="108"/>
    </row>
    <row r="442" spans="5:27" ht="11.25" customHeight="1" x14ac:dyDescent="0.2">
      <c r="E442" s="261"/>
      <c r="F442" s="261"/>
      <c r="G442" s="108"/>
      <c r="K442" s="108"/>
      <c r="L442" s="108"/>
      <c r="R442" s="263"/>
      <c r="S442" s="263"/>
      <c r="T442" s="263"/>
      <c r="U442" s="263"/>
      <c r="Z442" s="108"/>
      <c r="AA442" s="108"/>
    </row>
    <row r="443" spans="5:27" ht="11.25" customHeight="1" x14ac:dyDescent="0.2">
      <c r="E443" s="261"/>
      <c r="F443" s="261"/>
      <c r="G443" s="108"/>
      <c r="K443" s="108"/>
      <c r="L443" s="108"/>
      <c r="R443" s="263"/>
      <c r="S443" s="263"/>
      <c r="T443" s="263"/>
      <c r="U443" s="263"/>
      <c r="Z443" s="108"/>
      <c r="AA443" s="108"/>
    </row>
    <row r="444" spans="5:27" ht="11.25" customHeight="1" x14ac:dyDescent="0.2">
      <c r="E444" s="261"/>
      <c r="F444" s="261"/>
      <c r="G444" s="108"/>
      <c r="K444" s="108"/>
      <c r="L444" s="108"/>
      <c r="R444" s="263"/>
      <c r="S444" s="263"/>
      <c r="T444" s="263"/>
      <c r="U444" s="263"/>
      <c r="Z444" s="108"/>
      <c r="AA444" s="108"/>
    </row>
    <row r="445" spans="5:27" ht="11.25" customHeight="1" x14ac:dyDescent="0.2">
      <c r="E445" s="261"/>
      <c r="F445" s="261"/>
      <c r="G445" s="108"/>
      <c r="K445" s="108"/>
      <c r="L445" s="108"/>
      <c r="R445" s="263"/>
      <c r="S445" s="263"/>
      <c r="T445" s="263"/>
      <c r="U445" s="263"/>
      <c r="Z445" s="108"/>
      <c r="AA445" s="108"/>
    </row>
    <row r="446" spans="5:27" ht="11.25" customHeight="1" x14ac:dyDescent="0.2">
      <c r="E446" s="261"/>
      <c r="F446" s="261"/>
      <c r="G446" s="108"/>
      <c r="K446" s="108"/>
      <c r="L446" s="108"/>
      <c r="R446" s="263"/>
      <c r="S446" s="263"/>
      <c r="T446" s="263"/>
      <c r="U446" s="263"/>
      <c r="Z446" s="108"/>
      <c r="AA446" s="108"/>
    </row>
    <row r="447" spans="5:27" ht="11.25" customHeight="1" x14ac:dyDescent="0.2">
      <c r="E447" s="261"/>
      <c r="F447" s="261"/>
      <c r="G447" s="108"/>
      <c r="K447" s="108"/>
      <c r="L447" s="108"/>
      <c r="R447" s="263"/>
      <c r="S447" s="263"/>
      <c r="T447" s="263"/>
      <c r="U447" s="263"/>
      <c r="Z447" s="108"/>
      <c r="AA447" s="108"/>
    </row>
    <row r="448" spans="5:27" ht="11.25" customHeight="1" x14ac:dyDescent="0.2">
      <c r="E448" s="261"/>
      <c r="F448" s="261"/>
      <c r="G448" s="108"/>
      <c r="K448" s="108"/>
      <c r="L448" s="108"/>
      <c r="R448" s="263"/>
      <c r="S448" s="263"/>
      <c r="T448" s="263"/>
      <c r="U448" s="263"/>
      <c r="Z448" s="108"/>
      <c r="AA448" s="108"/>
    </row>
    <row r="449" spans="5:27" ht="11.25" customHeight="1" x14ac:dyDescent="0.2">
      <c r="E449" s="261"/>
      <c r="F449" s="261"/>
      <c r="G449" s="108"/>
      <c r="K449" s="108"/>
      <c r="L449" s="108"/>
      <c r="R449" s="263"/>
      <c r="S449" s="263"/>
      <c r="T449" s="263"/>
      <c r="U449" s="263"/>
      <c r="Z449" s="108"/>
      <c r="AA449" s="108"/>
    </row>
    <row r="450" spans="5:27" ht="11.25" customHeight="1" x14ac:dyDescent="0.2">
      <c r="E450" s="261"/>
      <c r="F450" s="261"/>
      <c r="G450" s="108"/>
      <c r="K450" s="108"/>
      <c r="L450" s="108"/>
      <c r="R450" s="263"/>
      <c r="S450" s="263"/>
      <c r="T450" s="263"/>
      <c r="U450" s="263"/>
      <c r="Z450" s="108"/>
      <c r="AA450" s="108"/>
    </row>
    <row r="451" spans="5:27" ht="11.25" customHeight="1" x14ac:dyDescent="0.2">
      <c r="E451" s="261"/>
      <c r="F451" s="261"/>
      <c r="G451" s="108"/>
      <c r="K451" s="108"/>
      <c r="L451" s="108"/>
      <c r="R451" s="263"/>
      <c r="S451" s="263"/>
      <c r="T451" s="263"/>
      <c r="U451" s="263"/>
      <c r="Z451" s="108"/>
      <c r="AA451" s="108"/>
    </row>
    <row r="452" spans="5:27" ht="11.25" customHeight="1" x14ac:dyDescent="0.2">
      <c r="E452" s="261"/>
      <c r="F452" s="261"/>
      <c r="G452" s="108"/>
      <c r="K452" s="108"/>
      <c r="L452" s="108"/>
      <c r="R452" s="263"/>
      <c r="S452" s="263"/>
      <c r="T452" s="263"/>
      <c r="U452" s="263"/>
      <c r="Z452" s="108"/>
      <c r="AA452" s="108"/>
    </row>
    <row r="453" spans="5:27" ht="11.25" customHeight="1" x14ac:dyDescent="0.2">
      <c r="E453" s="261"/>
      <c r="F453" s="261"/>
      <c r="G453" s="108"/>
      <c r="K453" s="108"/>
      <c r="L453" s="108"/>
      <c r="R453" s="263"/>
      <c r="S453" s="263"/>
      <c r="T453" s="263"/>
      <c r="U453" s="263"/>
      <c r="Z453" s="108"/>
      <c r="AA453" s="108"/>
    </row>
    <row r="454" spans="5:27" ht="11.25" customHeight="1" x14ac:dyDescent="0.2">
      <c r="E454" s="261"/>
      <c r="F454" s="261"/>
      <c r="G454" s="108"/>
      <c r="K454" s="108"/>
      <c r="L454" s="108"/>
      <c r="R454" s="263"/>
      <c r="S454" s="263"/>
      <c r="T454" s="263"/>
      <c r="U454" s="263"/>
      <c r="Z454" s="108"/>
      <c r="AA454" s="108"/>
    </row>
    <row r="455" spans="5:27" ht="11.25" customHeight="1" x14ac:dyDescent="0.2">
      <c r="E455" s="261"/>
      <c r="F455" s="261"/>
      <c r="G455" s="108"/>
      <c r="K455" s="108"/>
      <c r="L455" s="108"/>
      <c r="R455" s="263"/>
      <c r="S455" s="263"/>
      <c r="T455" s="263"/>
      <c r="U455" s="263"/>
      <c r="Z455" s="108"/>
      <c r="AA455" s="108"/>
    </row>
    <row r="456" spans="5:27" ht="11.25" customHeight="1" x14ac:dyDescent="0.2">
      <c r="E456" s="261"/>
      <c r="F456" s="261"/>
      <c r="G456" s="108"/>
      <c r="K456" s="108"/>
      <c r="L456" s="108"/>
      <c r="R456" s="263"/>
      <c r="S456" s="263"/>
      <c r="T456" s="263"/>
      <c r="U456" s="263"/>
      <c r="Z456" s="108"/>
      <c r="AA456" s="108"/>
    </row>
    <row r="457" spans="5:27" ht="11.25" customHeight="1" x14ac:dyDescent="0.2">
      <c r="E457" s="261"/>
      <c r="F457" s="261"/>
      <c r="G457" s="108"/>
      <c r="K457" s="108"/>
      <c r="L457" s="108"/>
      <c r="R457" s="263"/>
      <c r="S457" s="263"/>
      <c r="T457" s="263"/>
      <c r="U457" s="263"/>
      <c r="Z457" s="108"/>
      <c r="AA457" s="108"/>
    </row>
    <row r="458" spans="5:27" ht="11.25" customHeight="1" x14ac:dyDescent="0.2">
      <c r="E458" s="261"/>
      <c r="F458" s="261"/>
      <c r="G458" s="108"/>
      <c r="K458" s="108"/>
      <c r="L458" s="108"/>
      <c r="R458" s="263"/>
      <c r="S458" s="263"/>
      <c r="T458" s="263"/>
      <c r="U458" s="263"/>
      <c r="Z458" s="108"/>
      <c r="AA458" s="108"/>
    </row>
    <row r="459" spans="5:27" ht="11.25" customHeight="1" x14ac:dyDescent="0.2">
      <c r="E459" s="261"/>
      <c r="F459" s="261"/>
      <c r="G459" s="108"/>
      <c r="K459" s="108"/>
      <c r="L459" s="108"/>
      <c r="R459" s="263"/>
      <c r="S459" s="263"/>
      <c r="T459" s="263"/>
      <c r="U459" s="263"/>
      <c r="Z459" s="108"/>
      <c r="AA459" s="108"/>
    </row>
    <row r="460" spans="5:27" ht="11.25" customHeight="1" x14ac:dyDescent="0.2">
      <c r="E460" s="261"/>
      <c r="F460" s="261"/>
      <c r="G460" s="108"/>
      <c r="K460" s="108"/>
      <c r="L460" s="108"/>
      <c r="R460" s="263"/>
      <c r="S460" s="263"/>
      <c r="T460" s="263"/>
      <c r="U460" s="263"/>
      <c r="Z460" s="108"/>
      <c r="AA460" s="108"/>
    </row>
    <row r="461" spans="5:27" ht="11.25" customHeight="1" x14ac:dyDescent="0.2">
      <c r="E461" s="261"/>
      <c r="F461" s="261"/>
      <c r="G461" s="108"/>
      <c r="K461" s="108"/>
      <c r="L461" s="108"/>
      <c r="R461" s="263"/>
      <c r="S461" s="263"/>
      <c r="T461" s="263"/>
      <c r="U461" s="263"/>
      <c r="Z461" s="108"/>
      <c r="AA461" s="108"/>
    </row>
    <row r="462" spans="5:27" ht="11.25" customHeight="1" x14ac:dyDescent="0.2">
      <c r="E462" s="261"/>
      <c r="F462" s="261"/>
      <c r="G462" s="108"/>
      <c r="K462" s="108"/>
      <c r="L462" s="108"/>
      <c r="R462" s="263"/>
      <c r="S462" s="263"/>
      <c r="T462" s="263"/>
      <c r="U462" s="263"/>
      <c r="Z462" s="108"/>
      <c r="AA462" s="108"/>
    </row>
    <row r="463" spans="5:27" ht="11.25" customHeight="1" x14ac:dyDescent="0.2">
      <c r="E463" s="261"/>
      <c r="F463" s="261"/>
      <c r="G463" s="108"/>
      <c r="K463" s="108"/>
      <c r="L463" s="108"/>
      <c r="R463" s="263"/>
      <c r="S463" s="263"/>
      <c r="T463" s="263"/>
      <c r="U463" s="263"/>
      <c r="Z463" s="108"/>
      <c r="AA463" s="108"/>
    </row>
    <row r="464" spans="5:27" ht="11.25" customHeight="1" x14ac:dyDescent="0.2">
      <c r="E464" s="261"/>
      <c r="F464" s="261"/>
      <c r="G464" s="108"/>
      <c r="K464" s="108"/>
      <c r="L464" s="108"/>
      <c r="R464" s="263"/>
      <c r="S464" s="263"/>
      <c r="T464" s="263"/>
      <c r="U464" s="263"/>
      <c r="Z464" s="108"/>
      <c r="AA464" s="108"/>
    </row>
    <row r="465" spans="5:27" ht="11.25" customHeight="1" x14ac:dyDescent="0.2">
      <c r="E465" s="261"/>
      <c r="F465" s="261"/>
      <c r="G465" s="108"/>
      <c r="K465" s="108"/>
      <c r="L465" s="108"/>
      <c r="R465" s="263"/>
      <c r="S465" s="263"/>
      <c r="T465" s="263"/>
      <c r="U465" s="263"/>
      <c r="Z465" s="108"/>
      <c r="AA465" s="108"/>
    </row>
    <row r="466" spans="5:27" ht="11.25" customHeight="1" x14ac:dyDescent="0.2">
      <c r="E466" s="261"/>
      <c r="F466" s="261"/>
      <c r="G466" s="108"/>
      <c r="K466" s="108"/>
      <c r="L466" s="108"/>
      <c r="R466" s="263"/>
      <c r="S466" s="263"/>
      <c r="T466" s="263"/>
      <c r="U466" s="263"/>
      <c r="Z466" s="108"/>
      <c r="AA466" s="108"/>
    </row>
    <row r="467" spans="5:27" ht="11.25" customHeight="1" x14ac:dyDescent="0.2">
      <c r="E467" s="261"/>
      <c r="F467" s="261"/>
      <c r="G467" s="108"/>
      <c r="K467" s="108"/>
      <c r="L467" s="108"/>
      <c r="R467" s="263"/>
      <c r="S467" s="263"/>
      <c r="T467" s="263"/>
      <c r="U467" s="263"/>
      <c r="Z467" s="108"/>
      <c r="AA467" s="108"/>
    </row>
    <row r="468" spans="5:27" ht="11.25" customHeight="1" x14ac:dyDescent="0.2">
      <c r="E468" s="261"/>
      <c r="F468" s="261"/>
      <c r="G468" s="108"/>
      <c r="K468" s="108"/>
      <c r="L468" s="108"/>
      <c r="R468" s="263"/>
      <c r="S468" s="263"/>
      <c r="T468" s="263"/>
      <c r="U468" s="263"/>
      <c r="Z468" s="108"/>
      <c r="AA468" s="108"/>
    </row>
    <row r="469" spans="5:27" ht="11.25" customHeight="1" x14ac:dyDescent="0.2">
      <c r="E469" s="261"/>
      <c r="F469" s="261"/>
      <c r="G469" s="108"/>
      <c r="K469" s="108"/>
      <c r="L469" s="108"/>
      <c r="R469" s="263"/>
      <c r="S469" s="263"/>
      <c r="T469" s="263"/>
      <c r="U469" s="263"/>
      <c r="Z469" s="108"/>
      <c r="AA469" s="108"/>
    </row>
    <row r="470" spans="5:27" ht="11.25" customHeight="1" x14ac:dyDescent="0.2">
      <c r="E470" s="261"/>
      <c r="F470" s="261"/>
      <c r="G470" s="108"/>
      <c r="K470" s="108"/>
      <c r="L470" s="108"/>
      <c r="R470" s="263"/>
      <c r="S470" s="263"/>
      <c r="T470" s="263"/>
      <c r="U470" s="263"/>
      <c r="Z470" s="108"/>
      <c r="AA470" s="108"/>
    </row>
    <row r="471" spans="5:27" ht="11.25" customHeight="1" x14ac:dyDescent="0.2">
      <c r="E471" s="261"/>
      <c r="F471" s="261"/>
      <c r="G471" s="108"/>
      <c r="K471" s="108"/>
      <c r="L471" s="108"/>
      <c r="R471" s="263"/>
      <c r="S471" s="263"/>
      <c r="T471" s="263"/>
      <c r="U471" s="263"/>
      <c r="Z471" s="108"/>
      <c r="AA471" s="108"/>
    </row>
    <row r="472" spans="5:27" ht="11.25" customHeight="1" x14ac:dyDescent="0.2">
      <c r="E472" s="261"/>
      <c r="F472" s="261"/>
      <c r="G472" s="108"/>
      <c r="K472" s="108"/>
      <c r="L472" s="108"/>
      <c r="R472" s="263"/>
      <c r="S472" s="263"/>
      <c r="T472" s="263"/>
      <c r="U472" s="263"/>
      <c r="Z472" s="108"/>
      <c r="AA472" s="108"/>
    </row>
    <row r="473" spans="5:27" ht="11.25" customHeight="1" x14ac:dyDescent="0.2">
      <c r="E473" s="261"/>
      <c r="F473" s="261"/>
      <c r="G473" s="108"/>
      <c r="K473" s="108"/>
      <c r="L473" s="108"/>
      <c r="R473" s="263"/>
      <c r="S473" s="263"/>
      <c r="T473" s="263"/>
      <c r="U473" s="263"/>
      <c r="Z473" s="108"/>
      <c r="AA473" s="108"/>
    </row>
    <row r="474" spans="5:27" ht="11.25" customHeight="1" x14ac:dyDescent="0.2">
      <c r="E474" s="261"/>
      <c r="F474" s="261"/>
      <c r="G474" s="108"/>
      <c r="K474" s="108"/>
      <c r="L474" s="108"/>
      <c r="R474" s="263"/>
      <c r="S474" s="263"/>
      <c r="T474" s="263"/>
      <c r="U474" s="263"/>
      <c r="Z474" s="108"/>
      <c r="AA474" s="108"/>
    </row>
    <row r="475" spans="5:27" ht="11.25" customHeight="1" x14ac:dyDescent="0.2">
      <c r="E475" s="261"/>
      <c r="F475" s="261"/>
      <c r="G475" s="108"/>
      <c r="K475" s="108"/>
      <c r="L475" s="108"/>
      <c r="R475" s="263"/>
      <c r="S475" s="263"/>
      <c r="T475" s="263"/>
      <c r="U475" s="263"/>
      <c r="Z475" s="108"/>
      <c r="AA475" s="108"/>
    </row>
    <row r="476" spans="5:27" ht="11.25" customHeight="1" x14ac:dyDescent="0.2">
      <c r="E476" s="261"/>
      <c r="F476" s="261"/>
      <c r="G476" s="108"/>
      <c r="K476" s="108"/>
      <c r="L476" s="108"/>
      <c r="R476" s="263"/>
      <c r="S476" s="263"/>
      <c r="T476" s="263"/>
      <c r="U476" s="263"/>
      <c r="Z476" s="108"/>
      <c r="AA476" s="108"/>
    </row>
    <row r="477" spans="5:27" ht="11.25" customHeight="1" x14ac:dyDescent="0.2">
      <c r="E477" s="261"/>
      <c r="F477" s="261"/>
      <c r="G477" s="108"/>
      <c r="K477" s="108"/>
      <c r="L477" s="108"/>
      <c r="R477" s="263"/>
      <c r="S477" s="263"/>
      <c r="T477" s="263"/>
      <c r="U477" s="263"/>
      <c r="Z477" s="108"/>
      <c r="AA477" s="108"/>
    </row>
    <row r="478" spans="5:27" ht="11.25" customHeight="1" x14ac:dyDescent="0.2">
      <c r="E478" s="261"/>
      <c r="F478" s="261"/>
      <c r="G478" s="108"/>
      <c r="K478" s="108"/>
      <c r="L478" s="108"/>
      <c r="R478" s="263"/>
      <c r="S478" s="263"/>
      <c r="T478" s="263"/>
      <c r="U478" s="263"/>
      <c r="Z478" s="108"/>
      <c r="AA478" s="108"/>
    </row>
    <row r="479" spans="5:27" ht="11.25" customHeight="1" x14ac:dyDescent="0.2">
      <c r="E479" s="261"/>
      <c r="F479" s="261"/>
      <c r="G479" s="108"/>
      <c r="K479" s="108"/>
      <c r="L479" s="108"/>
      <c r="R479" s="263"/>
      <c r="S479" s="263"/>
      <c r="T479" s="263"/>
      <c r="U479" s="263"/>
      <c r="Z479" s="108"/>
      <c r="AA479" s="108"/>
    </row>
    <row r="480" spans="5:27" ht="11.25" customHeight="1" x14ac:dyDescent="0.2">
      <c r="E480" s="261"/>
      <c r="F480" s="261"/>
      <c r="G480" s="108"/>
      <c r="K480" s="108"/>
      <c r="L480" s="108"/>
      <c r="R480" s="263"/>
      <c r="S480" s="263"/>
      <c r="T480" s="263"/>
      <c r="U480" s="263"/>
      <c r="X480" s="108"/>
      <c r="Z480" s="108"/>
      <c r="AA480" s="108"/>
    </row>
    <row r="481" spans="5:27" ht="11.25" customHeight="1" x14ac:dyDescent="0.2">
      <c r="E481" s="261"/>
      <c r="F481" s="261"/>
      <c r="G481" s="108"/>
      <c r="K481" s="108"/>
      <c r="L481" s="108"/>
      <c r="R481" s="263"/>
      <c r="S481" s="263"/>
      <c r="T481" s="263"/>
      <c r="U481" s="263"/>
      <c r="X481" s="108"/>
      <c r="Z481" s="108"/>
      <c r="AA481" s="108"/>
    </row>
    <row r="482" spans="5:27" ht="11.25" customHeight="1" x14ac:dyDescent="0.2">
      <c r="E482" s="261"/>
      <c r="F482" s="261"/>
      <c r="G482" s="108"/>
      <c r="K482" s="108"/>
      <c r="L482" s="108"/>
      <c r="R482" s="263"/>
      <c r="S482" s="263"/>
      <c r="T482" s="263"/>
      <c r="U482" s="263"/>
      <c r="X482" s="108"/>
      <c r="Z482" s="108"/>
      <c r="AA482" s="108"/>
    </row>
    <row r="483" spans="5:27" ht="11.25" customHeight="1" x14ac:dyDescent="0.2">
      <c r="E483" s="261"/>
      <c r="F483" s="261"/>
      <c r="G483" s="108"/>
      <c r="K483" s="108"/>
      <c r="L483" s="108"/>
      <c r="R483" s="263"/>
      <c r="S483" s="263"/>
      <c r="T483" s="263"/>
      <c r="U483" s="263"/>
      <c r="X483" s="108"/>
      <c r="Z483" s="108"/>
      <c r="AA483" s="108"/>
    </row>
    <row r="484" spans="5:27" ht="11.25" customHeight="1" x14ac:dyDescent="0.2">
      <c r="E484" s="261"/>
      <c r="F484" s="261"/>
      <c r="G484" s="108"/>
      <c r="K484" s="108"/>
      <c r="L484" s="108"/>
      <c r="R484" s="263"/>
      <c r="S484" s="263"/>
      <c r="T484" s="263"/>
      <c r="U484" s="263"/>
      <c r="X484" s="108"/>
      <c r="Z484" s="108"/>
      <c r="AA484" s="108"/>
    </row>
    <row r="485" spans="5:27" ht="11.25" customHeight="1" x14ac:dyDescent="0.2">
      <c r="E485" s="261"/>
      <c r="F485" s="261"/>
      <c r="G485" s="108"/>
      <c r="K485" s="108"/>
      <c r="L485" s="108"/>
      <c r="R485" s="263"/>
      <c r="S485" s="263"/>
      <c r="T485" s="263"/>
      <c r="U485" s="263"/>
      <c r="X485" s="108"/>
      <c r="Z485" s="108"/>
      <c r="AA485" s="108"/>
    </row>
    <row r="486" spans="5:27" ht="11.25" customHeight="1" x14ac:dyDescent="0.2">
      <c r="E486" s="261"/>
      <c r="F486" s="261"/>
      <c r="G486" s="108"/>
      <c r="K486" s="108"/>
      <c r="L486" s="108"/>
      <c r="R486" s="263"/>
      <c r="S486" s="263"/>
      <c r="T486" s="263"/>
      <c r="U486" s="263"/>
      <c r="X486" s="108"/>
      <c r="Z486" s="108"/>
      <c r="AA486" s="108"/>
    </row>
    <row r="487" spans="5:27" ht="11.25" customHeight="1" x14ac:dyDescent="0.2">
      <c r="E487" s="261"/>
      <c r="F487" s="261"/>
      <c r="G487" s="108"/>
      <c r="K487" s="108"/>
      <c r="L487" s="108"/>
      <c r="R487" s="263"/>
      <c r="S487" s="263"/>
      <c r="T487" s="263"/>
      <c r="U487" s="263"/>
      <c r="X487" s="108"/>
      <c r="Z487" s="108"/>
      <c r="AA487" s="108"/>
    </row>
    <row r="488" spans="5:27" ht="11.25" customHeight="1" x14ac:dyDescent="0.2">
      <c r="E488" s="261"/>
      <c r="F488" s="261"/>
      <c r="G488" s="108"/>
      <c r="K488" s="108"/>
      <c r="L488" s="108"/>
      <c r="R488" s="263"/>
      <c r="S488" s="263"/>
      <c r="T488" s="263"/>
      <c r="U488" s="263"/>
      <c r="X488" s="108"/>
      <c r="Z488" s="108"/>
      <c r="AA488" s="108"/>
    </row>
    <row r="489" spans="5:27" ht="11.25" customHeight="1" x14ac:dyDescent="0.2">
      <c r="E489" s="261"/>
      <c r="F489" s="261"/>
      <c r="G489" s="108"/>
      <c r="K489" s="108"/>
      <c r="L489" s="108"/>
      <c r="R489" s="263"/>
      <c r="S489" s="263"/>
      <c r="T489" s="263"/>
      <c r="U489" s="263"/>
      <c r="X489" s="108"/>
      <c r="Z489" s="108"/>
      <c r="AA489" s="108"/>
    </row>
    <row r="490" spans="5:27" ht="11.25" customHeight="1" x14ac:dyDescent="0.2">
      <c r="E490" s="261"/>
      <c r="F490" s="261"/>
      <c r="G490" s="108"/>
      <c r="K490" s="108"/>
      <c r="L490" s="108"/>
      <c r="R490" s="263"/>
      <c r="S490" s="263"/>
      <c r="T490" s="263"/>
      <c r="U490" s="263"/>
      <c r="X490" s="108"/>
      <c r="Z490" s="108"/>
      <c r="AA490" s="108"/>
    </row>
    <row r="491" spans="5:27" ht="11.25" customHeight="1" x14ac:dyDescent="0.2">
      <c r="E491" s="261"/>
      <c r="F491" s="261"/>
      <c r="G491" s="108"/>
      <c r="K491" s="108"/>
      <c r="L491" s="108"/>
      <c r="R491" s="263"/>
      <c r="S491" s="263"/>
      <c r="T491" s="263"/>
      <c r="U491" s="263"/>
      <c r="X491" s="108"/>
      <c r="Z491" s="108"/>
      <c r="AA491" s="108"/>
    </row>
    <row r="492" spans="5:27" ht="11.25" customHeight="1" x14ac:dyDescent="0.2">
      <c r="E492" s="261"/>
      <c r="F492" s="261"/>
      <c r="G492" s="108"/>
      <c r="K492" s="108"/>
      <c r="L492" s="108"/>
      <c r="R492" s="263"/>
      <c r="S492" s="263"/>
      <c r="T492" s="263"/>
      <c r="U492" s="263"/>
      <c r="X492" s="108"/>
      <c r="Z492" s="108"/>
      <c r="AA492" s="108"/>
    </row>
    <row r="493" spans="5:27" ht="11.25" customHeight="1" x14ac:dyDescent="0.2">
      <c r="E493" s="261"/>
      <c r="F493" s="261"/>
      <c r="G493" s="108"/>
      <c r="K493" s="108"/>
      <c r="L493" s="108"/>
      <c r="R493" s="263"/>
      <c r="S493" s="263"/>
      <c r="T493" s="263"/>
      <c r="U493" s="263"/>
      <c r="X493" s="108"/>
      <c r="Z493" s="108"/>
      <c r="AA493" s="108"/>
    </row>
    <row r="494" spans="5:27" ht="11.25" customHeight="1" x14ac:dyDescent="0.2">
      <c r="E494" s="261"/>
      <c r="F494" s="261"/>
      <c r="G494" s="108"/>
      <c r="K494" s="108"/>
      <c r="L494" s="108"/>
      <c r="R494" s="263"/>
      <c r="S494" s="263"/>
      <c r="T494" s="263"/>
      <c r="U494" s="263"/>
      <c r="X494" s="108"/>
      <c r="Z494" s="108"/>
      <c r="AA494" s="108"/>
    </row>
    <row r="495" spans="5:27" ht="11.25" customHeight="1" x14ac:dyDescent="0.2">
      <c r="E495" s="261"/>
      <c r="F495" s="261"/>
      <c r="G495" s="108"/>
      <c r="K495" s="108"/>
      <c r="L495" s="108"/>
      <c r="R495" s="263"/>
      <c r="S495" s="263"/>
      <c r="T495" s="263"/>
      <c r="U495" s="263"/>
      <c r="X495" s="108"/>
      <c r="Z495" s="108"/>
      <c r="AA495" s="108"/>
    </row>
    <row r="496" spans="5:27" ht="11.25" customHeight="1" x14ac:dyDescent="0.2">
      <c r="E496" s="261"/>
      <c r="F496" s="261"/>
      <c r="G496" s="108"/>
      <c r="K496" s="108"/>
      <c r="L496" s="108"/>
      <c r="R496" s="263"/>
      <c r="S496" s="263"/>
      <c r="T496" s="263"/>
      <c r="U496" s="263"/>
      <c r="X496" s="108"/>
      <c r="Z496" s="108"/>
      <c r="AA496" s="108"/>
    </row>
    <row r="497" spans="5:27" ht="11.25" customHeight="1" x14ac:dyDescent="0.2">
      <c r="E497" s="261"/>
      <c r="F497" s="261"/>
      <c r="G497" s="108"/>
      <c r="K497" s="108"/>
      <c r="L497" s="108"/>
      <c r="R497" s="263"/>
      <c r="S497" s="263"/>
      <c r="T497" s="263"/>
      <c r="U497" s="263"/>
      <c r="X497" s="108"/>
      <c r="Z497" s="108"/>
      <c r="AA497" s="108"/>
    </row>
    <row r="498" spans="5:27" ht="11.25" customHeight="1" x14ac:dyDescent="0.2">
      <c r="E498" s="261"/>
      <c r="F498" s="261"/>
      <c r="G498" s="108"/>
      <c r="K498" s="108"/>
      <c r="L498" s="108"/>
      <c r="R498" s="263"/>
      <c r="S498" s="263"/>
      <c r="T498" s="263"/>
      <c r="U498" s="263"/>
      <c r="X498" s="108"/>
      <c r="Z498" s="108"/>
      <c r="AA498" s="108"/>
    </row>
    <row r="499" spans="5:27" ht="11.25" customHeight="1" x14ac:dyDescent="0.2">
      <c r="E499" s="261"/>
      <c r="F499" s="261"/>
      <c r="G499" s="108"/>
      <c r="K499" s="108"/>
      <c r="L499" s="108"/>
      <c r="R499" s="263"/>
      <c r="S499" s="263"/>
      <c r="T499" s="263"/>
      <c r="U499" s="263"/>
      <c r="X499" s="108"/>
      <c r="Z499" s="108"/>
      <c r="AA499" s="108"/>
    </row>
    <row r="500" spans="5:27" ht="11.25" customHeight="1" x14ac:dyDescent="0.2">
      <c r="E500" s="261"/>
      <c r="F500" s="261"/>
      <c r="G500" s="108"/>
      <c r="K500" s="108"/>
      <c r="L500" s="108"/>
      <c r="R500" s="263"/>
      <c r="S500" s="263"/>
      <c r="T500" s="263"/>
      <c r="U500" s="263"/>
      <c r="X500" s="108"/>
      <c r="Z500" s="108"/>
      <c r="AA500" s="108"/>
    </row>
    <row r="501" spans="5:27" ht="11.25" customHeight="1" x14ac:dyDescent="0.2">
      <c r="E501" s="261"/>
      <c r="F501" s="261"/>
      <c r="G501" s="108"/>
      <c r="K501" s="108"/>
      <c r="L501" s="108"/>
      <c r="R501" s="263"/>
      <c r="S501" s="263"/>
      <c r="T501" s="263"/>
      <c r="U501" s="263"/>
      <c r="X501" s="108"/>
      <c r="Z501" s="108"/>
      <c r="AA501" s="108"/>
    </row>
    <row r="502" spans="5:27" ht="11.25" customHeight="1" x14ac:dyDescent="0.2">
      <c r="E502" s="261"/>
      <c r="F502" s="261"/>
      <c r="G502" s="108"/>
      <c r="K502" s="108"/>
      <c r="L502" s="108"/>
      <c r="R502" s="263"/>
      <c r="S502" s="263"/>
      <c r="T502" s="263"/>
      <c r="U502" s="263"/>
      <c r="X502" s="108"/>
      <c r="Z502" s="108"/>
      <c r="AA502" s="108"/>
    </row>
    <row r="503" spans="5:27" ht="11.25" customHeight="1" x14ac:dyDescent="0.2">
      <c r="E503" s="261"/>
      <c r="F503" s="261"/>
      <c r="G503" s="108"/>
      <c r="K503" s="108"/>
      <c r="L503" s="108"/>
      <c r="R503" s="263"/>
      <c r="S503" s="263"/>
      <c r="T503" s="263"/>
      <c r="U503" s="263"/>
      <c r="X503" s="108"/>
      <c r="Z503" s="108"/>
      <c r="AA503" s="108"/>
    </row>
    <row r="504" spans="5:27" ht="11.25" customHeight="1" x14ac:dyDescent="0.2">
      <c r="E504" s="261"/>
      <c r="F504" s="261"/>
      <c r="G504" s="108"/>
      <c r="K504" s="108"/>
      <c r="L504" s="108"/>
      <c r="R504" s="263"/>
      <c r="S504" s="263"/>
      <c r="T504" s="263"/>
      <c r="U504" s="263"/>
      <c r="X504" s="108"/>
      <c r="Z504" s="108"/>
      <c r="AA504" s="108"/>
    </row>
    <row r="505" spans="5:27" ht="11.25" customHeight="1" x14ac:dyDescent="0.2">
      <c r="E505" s="261"/>
      <c r="F505" s="261"/>
      <c r="G505" s="108"/>
      <c r="K505" s="108"/>
      <c r="L505" s="108"/>
      <c r="R505" s="263"/>
      <c r="S505" s="263"/>
      <c r="T505" s="263"/>
      <c r="U505" s="263"/>
      <c r="X505" s="108"/>
      <c r="Z505" s="108"/>
      <c r="AA505" s="108"/>
    </row>
    <row r="506" spans="5:27" ht="11.25" customHeight="1" x14ac:dyDescent="0.2">
      <c r="E506" s="261"/>
      <c r="F506" s="261"/>
      <c r="G506" s="108"/>
      <c r="K506" s="108"/>
      <c r="L506" s="108"/>
      <c r="R506" s="263"/>
      <c r="S506" s="263"/>
      <c r="T506" s="263"/>
      <c r="U506" s="263"/>
      <c r="X506" s="108"/>
      <c r="Z506" s="108"/>
      <c r="AA506" s="108"/>
    </row>
    <row r="507" spans="5:27" ht="11.25" customHeight="1" x14ac:dyDescent="0.2">
      <c r="E507" s="261"/>
      <c r="F507" s="261"/>
      <c r="G507" s="108"/>
      <c r="K507" s="108"/>
      <c r="L507" s="108"/>
      <c r="R507" s="263"/>
      <c r="S507" s="263"/>
      <c r="T507" s="263"/>
      <c r="U507" s="263"/>
      <c r="X507" s="108"/>
      <c r="Z507" s="108"/>
      <c r="AA507" s="108"/>
    </row>
    <row r="508" spans="5:27" ht="11.25" customHeight="1" x14ac:dyDescent="0.2">
      <c r="E508" s="261"/>
      <c r="F508" s="261"/>
      <c r="G508" s="108"/>
      <c r="K508" s="108"/>
      <c r="L508" s="108"/>
      <c r="R508" s="263"/>
      <c r="S508" s="263"/>
      <c r="T508" s="263"/>
      <c r="U508" s="263"/>
      <c r="X508" s="108"/>
      <c r="Z508" s="108"/>
      <c r="AA508" s="108"/>
    </row>
    <row r="509" spans="5:27" ht="11.25" customHeight="1" x14ac:dyDescent="0.2">
      <c r="E509" s="261"/>
      <c r="F509" s="261"/>
      <c r="G509" s="108"/>
      <c r="K509" s="108"/>
      <c r="L509" s="108"/>
      <c r="R509" s="263"/>
      <c r="S509" s="263"/>
      <c r="T509" s="263"/>
      <c r="U509" s="263"/>
      <c r="X509" s="108"/>
      <c r="Z509" s="108"/>
      <c r="AA509" s="108"/>
    </row>
    <row r="510" spans="5:27" ht="11.25" customHeight="1" x14ac:dyDescent="0.2">
      <c r="E510" s="261"/>
      <c r="F510" s="261"/>
      <c r="G510" s="108"/>
      <c r="K510" s="108"/>
      <c r="L510" s="108"/>
      <c r="R510" s="263"/>
      <c r="S510" s="263"/>
      <c r="T510" s="263"/>
      <c r="U510" s="263"/>
      <c r="X510" s="108"/>
      <c r="Z510" s="108"/>
      <c r="AA510" s="108"/>
    </row>
    <row r="511" spans="5:27" ht="11.25" customHeight="1" x14ac:dyDescent="0.2">
      <c r="E511" s="261"/>
      <c r="F511" s="261"/>
      <c r="G511" s="108"/>
      <c r="K511" s="108"/>
      <c r="L511" s="108"/>
      <c r="R511" s="263"/>
      <c r="S511" s="263"/>
      <c r="T511" s="263"/>
      <c r="U511" s="263"/>
      <c r="X511" s="108"/>
      <c r="Z511" s="108"/>
      <c r="AA511" s="108"/>
    </row>
    <row r="512" spans="5:27" ht="11.25" customHeight="1" x14ac:dyDescent="0.2">
      <c r="E512" s="261"/>
      <c r="F512" s="261"/>
      <c r="G512" s="108"/>
      <c r="K512" s="108"/>
      <c r="L512" s="108"/>
      <c r="R512" s="263"/>
      <c r="S512" s="263"/>
      <c r="T512" s="263"/>
      <c r="U512" s="263"/>
      <c r="X512" s="108"/>
      <c r="Z512" s="108"/>
      <c r="AA512" s="108"/>
    </row>
    <row r="513" spans="5:27" ht="11.25" customHeight="1" x14ac:dyDescent="0.2">
      <c r="E513" s="261"/>
      <c r="F513" s="261"/>
      <c r="G513" s="108"/>
      <c r="K513" s="108"/>
      <c r="L513" s="108"/>
      <c r="R513" s="263"/>
      <c r="S513" s="263"/>
      <c r="T513" s="263"/>
      <c r="U513" s="263"/>
      <c r="X513" s="108"/>
      <c r="Z513" s="108"/>
      <c r="AA513" s="108"/>
    </row>
    <row r="514" spans="5:27" ht="11.25" customHeight="1" x14ac:dyDescent="0.2">
      <c r="E514" s="261"/>
      <c r="F514" s="261"/>
      <c r="G514" s="108"/>
      <c r="K514" s="108"/>
      <c r="L514" s="108"/>
      <c r="R514" s="263"/>
      <c r="S514" s="263"/>
      <c r="T514" s="263"/>
      <c r="U514" s="263"/>
      <c r="X514" s="108"/>
      <c r="Z514" s="108"/>
      <c r="AA514" s="108"/>
    </row>
    <row r="515" spans="5:27" ht="11.25" customHeight="1" x14ac:dyDescent="0.2">
      <c r="E515" s="261"/>
      <c r="F515" s="261"/>
      <c r="G515" s="108"/>
      <c r="K515" s="108"/>
      <c r="L515" s="108"/>
      <c r="R515" s="263"/>
      <c r="S515" s="263"/>
      <c r="T515" s="263"/>
      <c r="U515" s="263"/>
      <c r="X515" s="108"/>
      <c r="Z515" s="108"/>
      <c r="AA515" s="108"/>
    </row>
    <row r="516" spans="5:27" ht="11.25" customHeight="1" x14ac:dyDescent="0.2">
      <c r="E516" s="261"/>
      <c r="F516" s="261"/>
      <c r="G516" s="108"/>
      <c r="K516" s="108"/>
      <c r="L516" s="108"/>
      <c r="R516" s="263"/>
      <c r="S516" s="263"/>
      <c r="T516" s="263"/>
      <c r="U516" s="263"/>
      <c r="X516" s="108"/>
      <c r="Z516" s="108"/>
      <c r="AA516" s="108"/>
    </row>
    <row r="517" spans="5:27" ht="11.25" customHeight="1" x14ac:dyDescent="0.2">
      <c r="E517" s="261"/>
      <c r="F517" s="261"/>
      <c r="G517" s="108"/>
      <c r="K517" s="108"/>
      <c r="L517" s="108"/>
      <c r="R517" s="263"/>
      <c r="S517" s="263"/>
      <c r="T517" s="263"/>
      <c r="U517" s="263"/>
      <c r="X517" s="108"/>
      <c r="Z517" s="108"/>
      <c r="AA517" s="108"/>
    </row>
    <row r="518" spans="5:27" ht="11.25" customHeight="1" x14ac:dyDescent="0.2">
      <c r="E518" s="261"/>
      <c r="F518" s="261"/>
      <c r="G518" s="108"/>
      <c r="K518" s="108"/>
      <c r="L518" s="108"/>
      <c r="R518" s="263"/>
      <c r="S518" s="263"/>
      <c r="T518" s="263"/>
      <c r="U518" s="263"/>
      <c r="X518" s="108"/>
      <c r="Z518" s="108"/>
      <c r="AA518" s="108"/>
    </row>
    <row r="519" spans="5:27" ht="11.25" customHeight="1" x14ac:dyDescent="0.2">
      <c r="E519" s="261"/>
      <c r="F519" s="261"/>
      <c r="G519" s="108"/>
      <c r="K519" s="108"/>
      <c r="L519" s="108"/>
      <c r="R519" s="263"/>
      <c r="S519" s="263"/>
      <c r="T519" s="263"/>
      <c r="U519" s="263"/>
      <c r="X519" s="108"/>
      <c r="Z519" s="108"/>
      <c r="AA519" s="108"/>
    </row>
    <row r="520" spans="5:27" ht="11.25" customHeight="1" x14ac:dyDescent="0.2">
      <c r="E520" s="261"/>
      <c r="F520" s="261"/>
      <c r="G520" s="108"/>
      <c r="K520" s="108"/>
      <c r="L520" s="108"/>
      <c r="R520" s="263"/>
      <c r="S520" s="263"/>
      <c r="T520" s="263"/>
      <c r="U520" s="263"/>
      <c r="X520" s="108"/>
      <c r="Z520" s="108"/>
      <c r="AA520" s="108"/>
    </row>
    <row r="521" spans="5:27" ht="11.25" customHeight="1" x14ac:dyDescent="0.2">
      <c r="E521" s="261"/>
      <c r="F521" s="261"/>
      <c r="G521" s="108"/>
      <c r="K521" s="108"/>
      <c r="L521" s="108"/>
      <c r="R521" s="263"/>
      <c r="S521" s="263"/>
      <c r="T521" s="263"/>
      <c r="U521" s="263"/>
      <c r="X521" s="108"/>
      <c r="Z521" s="108"/>
      <c r="AA521" s="108"/>
    </row>
    <row r="522" spans="5:27" ht="11.25" customHeight="1" x14ac:dyDescent="0.2">
      <c r="E522" s="261"/>
      <c r="F522" s="261"/>
      <c r="G522" s="108"/>
      <c r="K522" s="108"/>
      <c r="L522" s="108"/>
      <c r="R522" s="263"/>
      <c r="S522" s="263"/>
      <c r="T522" s="263"/>
      <c r="U522" s="263"/>
      <c r="X522" s="108"/>
      <c r="Z522" s="108"/>
      <c r="AA522" s="108"/>
    </row>
    <row r="523" spans="5:27" ht="11.25" customHeight="1" x14ac:dyDescent="0.2">
      <c r="E523" s="261"/>
      <c r="F523" s="261"/>
      <c r="G523" s="108"/>
      <c r="K523" s="108"/>
      <c r="L523" s="108"/>
      <c r="R523" s="263"/>
      <c r="S523" s="263"/>
      <c r="T523" s="263"/>
      <c r="U523" s="263"/>
      <c r="X523" s="108"/>
      <c r="Z523" s="108"/>
      <c r="AA523" s="108"/>
    </row>
    <row r="524" spans="5:27" ht="11.25" customHeight="1" x14ac:dyDescent="0.2">
      <c r="E524" s="261"/>
      <c r="F524" s="261"/>
      <c r="G524" s="108"/>
      <c r="K524" s="108"/>
      <c r="L524" s="108"/>
      <c r="R524" s="263"/>
      <c r="S524" s="263"/>
      <c r="T524" s="263"/>
      <c r="U524" s="263"/>
      <c r="X524" s="108"/>
      <c r="Z524" s="108"/>
      <c r="AA524" s="108"/>
    </row>
    <row r="525" spans="5:27" ht="11.25" customHeight="1" x14ac:dyDescent="0.2">
      <c r="E525" s="261"/>
      <c r="F525" s="261"/>
      <c r="G525" s="108"/>
      <c r="K525" s="108"/>
      <c r="L525" s="108"/>
      <c r="R525" s="263"/>
      <c r="S525" s="263"/>
      <c r="T525" s="263"/>
      <c r="U525" s="263"/>
      <c r="X525" s="108"/>
      <c r="Z525" s="108"/>
      <c r="AA525" s="108"/>
    </row>
    <row r="526" spans="5:27" ht="11.25" customHeight="1" x14ac:dyDescent="0.2">
      <c r="E526" s="261"/>
      <c r="F526" s="261"/>
      <c r="G526" s="108"/>
      <c r="K526" s="108"/>
      <c r="L526" s="108"/>
      <c r="R526" s="263"/>
      <c r="S526" s="263"/>
      <c r="T526" s="263"/>
      <c r="U526" s="263"/>
      <c r="X526" s="108"/>
      <c r="Z526" s="108"/>
      <c r="AA526" s="108"/>
    </row>
    <row r="527" spans="5:27" ht="11.25" customHeight="1" x14ac:dyDescent="0.2">
      <c r="E527" s="261"/>
      <c r="F527" s="261"/>
      <c r="G527" s="108"/>
      <c r="K527" s="108"/>
      <c r="L527" s="108"/>
      <c r="R527" s="263"/>
      <c r="S527" s="263"/>
      <c r="T527" s="263"/>
      <c r="U527" s="263"/>
      <c r="X527" s="108"/>
      <c r="Z527" s="108"/>
      <c r="AA527" s="108"/>
    </row>
    <row r="528" spans="5:27" ht="11.25" customHeight="1" x14ac:dyDescent="0.2">
      <c r="E528" s="261"/>
      <c r="F528" s="261"/>
      <c r="G528" s="108"/>
      <c r="K528" s="108"/>
      <c r="L528" s="108"/>
      <c r="R528" s="263"/>
      <c r="S528" s="263"/>
      <c r="T528" s="263"/>
      <c r="U528" s="263"/>
      <c r="X528" s="108"/>
      <c r="Z528" s="108"/>
      <c r="AA528" s="108"/>
    </row>
    <row r="529" spans="5:27" ht="11.25" customHeight="1" x14ac:dyDescent="0.2">
      <c r="E529" s="261"/>
      <c r="F529" s="261"/>
      <c r="G529" s="108"/>
      <c r="K529" s="108"/>
      <c r="L529" s="108"/>
      <c r="R529" s="263"/>
      <c r="S529" s="263"/>
      <c r="T529" s="263"/>
      <c r="U529" s="263"/>
      <c r="X529" s="108"/>
      <c r="Z529" s="108"/>
      <c r="AA529" s="108"/>
    </row>
    <row r="530" spans="5:27" ht="11.25" customHeight="1" x14ac:dyDescent="0.2">
      <c r="E530" s="261"/>
      <c r="F530" s="261"/>
      <c r="G530" s="108"/>
      <c r="K530" s="108"/>
      <c r="L530" s="108"/>
      <c r="R530" s="263"/>
      <c r="S530" s="263"/>
      <c r="T530" s="263"/>
      <c r="U530" s="263"/>
      <c r="X530" s="108"/>
      <c r="Z530" s="108"/>
      <c r="AA530" s="108"/>
    </row>
    <row r="531" spans="5:27" ht="11.25" customHeight="1" x14ac:dyDescent="0.2">
      <c r="E531" s="261"/>
      <c r="F531" s="261"/>
      <c r="G531" s="108"/>
      <c r="K531" s="108"/>
      <c r="L531" s="108"/>
      <c r="R531" s="263"/>
      <c r="S531" s="263"/>
      <c r="T531" s="263"/>
      <c r="U531" s="263"/>
      <c r="X531" s="108"/>
      <c r="Z531" s="108"/>
      <c r="AA531" s="108"/>
    </row>
    <row r="532" spans="5:27" ht="11.25" customHeight="1" x14ac:dyDescent="0.2">
      <c r="E532" s="261"/>
      <c r="F532" s="261"/>
      <c r="G532" s="108"/>
      <c r="K532" s="108"/>
      <c r="L532" s="108"/>
      <c r="R532" s="263"/>
      <c r="S532" s="263"/>
      <c r="T532" s="263"/>
      <c r="U532" s="263"/>
      <c r="X532" s="108"/>
      <c r="Z532" s="108"/>
      <c r="AA532" s="108"/>
    </row>
    <row r="533" spans="5:27" ht="11.25" customHeight="1" x14ac:dyDescent="0.2">
      <c r="E533" s="261"/>
      <c r="F533" s="261"/>
      <c r="G533" s="108"/>
      <c r="K533" s="108"/>
      <c r="L533" s="108"/>
      <c r="R533" s="263"/>
      <c r="S533" s="263"/>
      <c r="T533" s="263"/>
      <c r="U533" s="263"/>
      <c r="X533" s="108"/>
      <c r="Z533" s="108"/>
      <c r="AA533" s="108"/>
    </row>
    <row r="534" spans="5:27" ht="11.25" customHeight="1" x14ac:dyDescent="0.2">
      <c r="E534" s="261"/>
      <c r="F534" s="261"/>
      <c r="G534" s="108"/>
      <c r="K534" s="108"/>
      <c r="L534" s="108"/>
      <c r="R534" s="263"/>
      <c r="S534" s="263"/>
      <c r="T534" s="263"/>
      <c r="U534" s="263"/>
      <c r="X534" s="108"/>
      <c r="Z534" s="108"/>
      <c r="AA534" s="108"/>
    </row>
    <row r="535" spans="5:27" ht="11.25" customHeight="1" x14ac:dyDescent="0.2">
      <c r="E535" s="261"/>
      <c r="F535" s="261"/>
      <c r="G535" s="108"/>
      <c r="K535" s="108"/>
      <c r="L535" s="108"/>
      <c r="X535" s="108"/>
      <c r="Z535" s="108"/>
      <c r="AA535" s="108"/>
    </row>
    <row r="536" spans="5:27" ht="11.25" customHeight="1" x14ac:dyDescent="0.2">
      <c r="E536" s="261"/>
      <c r="F536" s="261"/>
      <c r="G536" s="108"/>
      <c r="K536" s="108"/>
      <c r="L536" s="108"/>
      <c r="X536" s="108"/>
      <c r="Z536" s="108"/>
      <c r="AA536" s="108"/>
    </row>
    <row r="537" spans="5:27" ht="11.25" customHeight="1" x14ac:dyDescent="0.2">
      <c r="E537" s="261"/>
      <c r="F537" s="261"/>
      <c r="G537" s="108"/>
      <c r="K537" s="108"/>
      <c r="L537" s="108"/>
      <c r="X537" s="108"/>
      <c r="Z537" s="108"/>
      <c r="AA537" s="108"/>
    </row>
    <row r="538" spans="5:27" ht="11.25" customHeight="1" x14ac:dyDescent="0.2">
      <c r="E538" s="261"/>
      <c r="F538" s="261"/>
      <c r="G538" s="108"/>
      <c r="K538" s="108"/>
      <c r="L538" s="108"/>
      <c r="X538" s="108"/>
      <c r="Z538" s="108"/>
      <c r="AA538" s="108"/>
    </row>
    <row r="539" spans="5:27" ht="11.25" customHeight="1" x14ac:dyDescent="0.2">
      <c r="E539" s="261"/>
      <c r="F539" s="261"/>
      <c r="G539" s="108"/>
      <c r="K539" s="108"/>
      <c r="L539" s="108"/>
      <c r="X539" s="108"/>
      <c r="Z539" s="108"/>
      <c r="AA539" s="108"/>
    </row>
    <row r="540" spans="5:27" ht="11.25" customHeight="1" x14ac:dyDescent="0.2">
      <c r="E540" s="261"/>
      <c r="F540" s="261"/>
      <c r="G540" s="108"/>
      <c r="K540" s="108"/>
      <c r="L540" s="108"/>
      <c r="X540" s="108"/>
      <c r="Z540" s="108"/>
      <c r="AA540" s="108"/>
    </row>
    <row r="541" spans="5:27" ht="11.25" customHeight="1" x14ac:dyDescent="0.2">
      <c r="E541" s="261"/>
      <c r="F541" s="261"/>
      <c r="G541" s="108"/>
      <c r="K541" s="108"/>
      <c r="L541" s="108"/>
      <c r="X541" s="108"/>
      <c r="Z541" s="108"/>
      <c r="AA541" s="108"/>
    </row>
    <row r="542" spans="5:27" ht="11.25" customHeight="1" x14ac:dyDescent="0.2">
      <c r="E542" s="261"/>
      <c r="F542" s="261"/>
      <c r="G542" s="108"/>
      <c r="K542" s="108"/>
      <c r="L542" s="108"/>
      <c r="X542" s="108"/>
      <c r="Z542" s="108"/>
      <c r="AA542" s="108"/>
    </row>
    <row r="543" spans="5:27" ht="11.25" customHeight="1" x14ac:dyDescent="0.2">
      <c r="E543" s="261"/>
      <c r="F543" s="261"/>
      <c r="G543" s="108"/>
      <c r="K543" s="108"/>
      <c r="L543" s="108"/>
      <c r="X543" s="108"/>
      <c r="Z543" s="108"/>
      <c r="AA543" s="108"/>
    </row>
    <row r="544" spans="5:27" ht="11.25" customHeight="1" x14ac:dyDescent="0.2">
      <c r="E544" s="261"/>
      <c r="F544" s="261"/>
      <c r="G544" s="108"/>
      <c r="K544" s="108"/>
      <c r="L544" s="108"/>
      <c r="X544" s="108"/>
      <c r="Z544" s="108"/>
      <c r="AA544" s="108"/>
    </row>
    <row r="545" spans="5:27" ht="11.25" customHeight="1" x14ac:dyDescent="0.2">
      <c r="E545" s="261"/>
      <c r="F545" s="261"/>
      <c r="G545" s="108"/>
      <c r="K545" s="108"/>
      <c r="L545" s="108"/>
      <c r="X545" s="108"/>
      <c r="Z545" s="108"/>
      <c r="AA545" s="108"/>
    </row>
    <row r="546" spans="5:27" ht="11.25" customHeight="1" x14ac:dyDescent="0.2">
      <c r="E546" s="261"/>
      <c r="F546" s="261"/>
      <c r="G546" s="108"/>
      <c r="K546" s="108"/>
      <c r="L546" s="108"/>
      <c r="X546" s="108"/>
      <c r="Z546" s="108"/>
      <c r="AA546" s="108"/>
    </row>
    <row r="547" spans="5:27" ht="11.25" customHeight="1" x14ac:dyDescent="0.2">
      <c r="E547" s="261"/>
      <c r="F547" s="261"/>
      <c r="G547" s="108"/>
      <c r="K547" s="108"/>
      <c r="L547" s="108"/>
      <c r="X547" s="108"/>
      <c r="Z547" s="108"/>
      <c r="AA547" s="108"/>
    </row>
    <row r="548" spans="5:27" ht="11.25" customHeight="1" x14ac:dyDescent="0.2">
      <c r="E548" s="261"/>
      <c r="F548" s="261"/>
      <c r="G548" s="108"/>
      <c r="K548" s="108"/>
      <c r="L548" s="108"/>
      <c r="X548" s="108"/>
      <c r="Z548" s="108"/>
      <c r="AA548" s="108"/>
    </row>
    <row r="549" spans="5:27" ht="11.25" customHeight="1" x14ac:dyDescent="0.2">
      <c r="E549" s="261"/>
      <c r="F549" s="261"/>
      <c r="G549" s="108"/>
      <c r="K549" s="108"/>
      <c r="L549" s="108"/>
      <c r="X549" s="108"/>
      <c r="Z549" s="108"/>
      <c r="AA549" s="108"/>
    </row>
    <row r="550" spans="5:27" ht="11.25" customHeight="1" x14ac:dyDescent="0.2">
      <c r="E550" s="261"/>
      <c r="F550" s="261"/>
      <c r="G550" s="108"/>
      <c r="K550" s="108"/>
      <c r="L550" s="108"/>
      <c r="X550" s="108"/>
      <c r="Z550" s="108"/>
      <c r="AA550" s="108"/>
    </row>
    <row r="551" spans="5:27" ht="11.25" customHeight="1" x14ac:dyDescent="0.2">
      <c r="E551" s="261"/>
      <c r="F551" s="261"/>
      <c r="G551" s="108"/>
      <c r="K551" s="108"/>
      <c r="L551" s="108"/>
      <c r="X551" s="108"/>
      <c r="Z551" s="108"/>
      <c r="AA551" s="108"/>
    </row>
    <row r="552" spans="5:27" ht="11.25" customHeight="1" x14ac:dyDescent="0.2">
      <c r="E552" s="261"/>
      <c r="F552" s="261"/>
      <c r="G552" s="108"/>
      <c r="K552" s="108"/>
      <c r="L552" s="108"/>
      <c r="X552" s="108"/>
      <c r="Z552" s="108"/>
      <c r="AA552" s="108"/>
    </row>
    <row r="553" spans="5:27" ht="11.25" customHeight="1" x14ac:dyDescent="0.2">
      <c r="E553" s="261"/>
      <c r="F553" s="261"/>
      <c r="G553" s="108"/>
      <c r="K553" s="108"/>
      <c r="L553" s="108"/>
      <c r="X553" s="108"/>
      <c r="Z553" s="108"/>
      <c r="AA553" s="108"/>
    </row>
    <row r="554" spans="5:27" ht="11.25" customHeight="1" x14ac:dyDescent="0.2">
      <c r="E554" s="261"/>
      <c r="F554" s="261"/>
      <c r="G554" s="108"/>
      <c r="K554" s="108"/>
      <c r="L554" s="108"/>
      <c r="X554" s="108"/>
      <c r="Z554" s="108"/>
      <c r="AA554" s="108"/>
    </row>
    <row r="555" spans="5:27" ht="11.25" customHeight="1" x14ac:dyDescent="0.2">
      <c r="E555" s="261"/>
      <c r="F555" s="261"/>
      <c r="G555" s="108"/>
      <c r="K555" s="108"/>
      <c r="L555" s="108"/>
      <c r="X555" s="108"/>
      <c r="Z555" s="108"/>
      <c r="AA555" s="108"/>
    </row>
    <row r="556" spans="5:27" ht="11.25" customHeight="1" x14ac:dyDescent="0.2">
      <c r="E556" s="261"/>
      <c r="F556" s="261"/>
      <c r="G556" s="108"/>
      <c r="K556" s="108"/>
      <c r="L556" s="108"/>
      <c r="X556" s="108"/>
      <c r="Z556" s="108"/>
      <c r="AA556" s="108"/>
    </row>
    <row r="557" spans="5:27" ht="11.25" customHeight="1" x14ac:dyDescent="0.2">
      <c r="E557" s="261"/>
      <c r="F557" s="261"/>
      <c r="G557" s="108"/>
      <c r="K557" s="108"/>
      <c r="L557" s="108"/>
      <c r="X557" s="108"/>
      <c r="Z557" s="108"/>
      <c r="AA557" s="108"/>
    </row>
    <row r="558" spans="5:27" ht="11.25" customHeight="1" x14ac:dyDescent="0.2">
      <c r="E558" s="261"/>
      <c r="F558" s="261"/>
      <c r="G558" s="108"/>
      <c r="K558" s="108"/>
      <c r="L558" s="108"/>
      <c r="X558" s="108"/>
      <c r="Z558" s="108"/>
      <c r="AA558" s="108"/>
    </row>
    <row r="559" spans="5:27" ht="11.25" customHeight="1" x14ac:dyDescent="0.2">
      <c r="E559" s="261"/>
      <c r="F559" s="261"/>
      <c r="G559" s="108"/>
      <c r="K559" s="108"/>
      <c r="L559" s="108"/>
      <c r="X559" s="108"/>
      <c r="Z559" s="108"/>
      <c r="AA559" s="108"/>
    </row>
    <row r="560" spans="5:27" ht="11.25" customHeight="1" x14ac:dyDescent="0.2">
      <c r="E560" s="261"/>
      <c r="F560" s="261"/>
      <c r="G560" s="108"/>
      <c r="K560" s="108"/>
      <c r="L560" s="108"/>
      <c r="X560" s="108"/>
      <c r="Z560" s="108"/>
      <c r="AA560" s="108"/>
    </row>
    <row r="561" spans="5:27" ht="11.25" customHeight="1" x14ac:dyDescent="0.2">
      <c r="E561" s="261"/>
      <c r="F561" s="261"/>
      <c r="G561" s="108"/>
      <c r="K561" s="108"/>
      <c r="L561" s="108"/>
      <c r="X561" s="108"/>
      <c r="Z561" s="108"/>
      <c r="AA561" s="108"/>
    </row>
    <row r="562" spans="5:27" ht="11.25" customHeight="1" x14ac:dyDescent="0.2">
      <c r="E562" s="261"/>
      <c r="F562" s="261"/>
      <c r="G562" s="108"/>
      <c r="K562" s="108"/>
      <c r="L562" s="108"/>
      <c r="X562" s="108"/>
      <c r="Z562" s="108"/>
      <c r="AA562" s="108"/>
    </row>
    <row r="563" spans="5:27" ht="11.25" customHeight="1" x14ac:dyDescent="0.2">
      <c r="E563" s="261"/>
      <c r="F563" s="261"/>
      <c r="G563" s="108"/>
      <c r="K563" s="108"/>
      <c r="L563" s="108"/>
      <c r="X563" s="108"/>
      <c r="Z563" s="108"/>
      <c r="AA563" s="108"/>
    </row>
    <row r="564" spans="5:27" ht="11.25" customHeight="1" x14ac:dyDescent="0.2">
      <c r="E564" s="261"/>
      <c r="F564" s="261"/>
      <c r="G564" s="108"/>
      <c r="K564" s="108"/>
      <c r="L564" s="108"/>
      <c r="X564" s="108"/>
      <c r="Z564" s="108"/>
      <c r="AA564" s="108"/>
    </row>
    <row r="565" spans="5:27" ht="11.25" customHeight="1" x14ac:dyDescent="0.2">
      <c r="E565" s="261"/>
      <c r="F565" s="261"/>
      <c r="G565" s="108"/>
      <c r="K565" s="108"/>
      <c r="L565" s="108"/>
      <c r="X565" s="108"/>
      <c r="Z565" s="108"/>
      <c r="AA565" s="108"/>
    </row>
    <row r="566" spans="5:27" ht="11.25" customHeight="1" x14ac:dyDescent="0.2">
      <c r="E566" s="261"/>
      <c r="F566" s="261"/>
      <c r="G566" s="108"/>
      <c r="K566" s="108"/>
      <c r="L566" s="108"/>
      <c r="X566" s="108"/>
      <c r="Z566" s="108"/>
      <c r="AA566" s="108"/>
    </row>
    <row r="567" spans="5:27" ht="11.25" customHeight="1" x14ac:dyDescent="0.2">
      <c r="E567" s="261"/>
      <c r="F567" s="261"/>
      <c r="G567" s="108"/>
      <c r="K567" s="108"/>
      <c r="L567" s="108"/>
      <c r="X567" s="108"/>
      <c r="Z567" s="108"/>
      <c r="AA567" s="108"/>
    </row>
    <row r="568" spans="5:27" ht="11.25" customHeight="1" x14ac:dyDescent="0.2">
      <c r="E568" s="261"/>
      <c r="F568" s="261"/>
      <c r="G568" s="108"/>
      <c r="K568" s="108"/>
      <c r="L568" s="108"/>
      <c r="X568" s="108"/>
      <c r="Z568" s="108"/>
      <c r="AA568" s="108"/>
    </row>
    <row r="569" spans="5:27" ht="11.25" customHeight="1" x14ac:dyDescent="0.2">
      <c r="E569" s="261"/>
      <c r="F569" s="261"/>
      <c r="G569" s="108"/>
      <c r="K569" s="108"/>
      <c r="L569" s="108"/>
      <c r="X569" s="108"/>
      <c r="Z569" s="108"/>
      <c r="AA569" s="108"/>
    </row>
    <row r="570" spans="5:27" ht="11.25" customHeight="1" x14ac:dyDescent="0.2">
      <c r="E570" s="261"/>
      <c r="F570" s="261"/>
      <c r="G570" s="108"/>
      <c r="K570" s="108"/>
      <c r="L570" s="108"/>
      <c r="X570" s="108"/>
      <c r="Z570" s="108"/>
      <c r="AA570" s="108"/>
    </row>
    <row r="571" spans="5:27" ht="11.25" customHeight="1" x14ac:dyDescent="0.2">
      <c r="E571" s="261"/>
      <c r="F571" s="261"/>
      <c r="G571" s="108"/>
      <c r="K571" s="108"/>
      <c r="L571" s="108"/>
      <c r="X571" s="108"/>
      <c r="Z571" s="108"/>
      <c r="AA571" s="108"/>
    </row>
    <row r="572" spans="5:27" ht="11.25" customHeight="1" x14ac:dyDescent="0.2">
      <c r="E572" s="261"/>
      <c r="F572" s="261"/>
      <c r="G572" s="108"/>
      <c r="K572" s="108"/>
      <c r="L572" s="108"/>
      <c r="X572" s="108"/>
      <c r="Z572" s="108"/>
      <c r="AA572" s="108"/>
    </row>
    <row r="573" spans="5:27" ht="11.25" customHeight="1" x14ac:dyDescent="0.2">
      <c r="E573" s="261"/>
      <c r="F573" s="261"/>
      <c r="G573" s="108"/>
      <c r="K573" s="108"/>
      <c r="L573" s="108"/>
      <c r="X573" s="108"/>
      <c r="Z573" s="108"/>
      <c r="AA573" s="108"/>
    </row>
    <row r="574" spans="5:27" ht="11.25" customHeight="1" x14ac:dyDescent="0.2">
      <c r="E574" s="261"/>
      <c r="F574" s="261"/>
      <c r="G574" s="108"/>
      <c r="K574" s="108"/>
      <c r="L574" s="108"/>
      <c r="X574" s="108"/>
      <c r="Z574" s="108"/>
      <c r="AA574" s="108"/>
    </row>
    <row r="575" spans="5:27" ht="11.25" customHeight="1" x14ac:dyDescent="0.2">
      <c r="E575" s="261"/>
      <c r="F575" s="261"/>
      <c r="G575" s="108"/>
      <c r="K575" s="108"/>
      <c r="L575" s="108"/>
      <c r="X575" s="108"/>
      <c r="Z575" s="108"/>
      <c r="AA575" s="108"/>
    </row>
    <row r="576" spans="5:27" ht="11.25" customHeight="1" x14ac:dyDescent="0.2">
      <c r="E576" s="261"/>
      <c r="F576" s="261"/>
      <c r="G576" s="108"/>
      <c r="K576" s="108"/>
      <c r="L576" s="108"/>
      <c r="X576" s="108"/>
      <c r="Z576" s="108"/>
      <c r="AA576" s="108"/>
    </row>
    <row r="577" spans="5:27" ht="11.25" customHeight="1" x14ac:dyDescent="0.2">
      <c r="E577" s="261"/>
      <c r="F577" s="261"/>
      <c r="G577" s="108"/>
      <c r="K577" s="108"/>
      <c r="L577" s="108"/>
      <c r="X577" s="108"/>
      <c r="Z577" s="108"/>
      <c r="AA577" s="108"/>
    </row>
    <row r="578" spans="5:27" ht="11.25" customHeight="1" x14ac:dyDescent="0.2">
      <c r="E578" s="261"/>
      <c r="F578" s="261"/>
      <c r="G578" s="108"/>
      <c r="K578" s="108"/>
      <c r="L578" s="108"/>
      <c r="X578" s="108"/>
      <c r="Z578" s="108"/>
      <c r="AA578" s="108"/>
    </row>
    <row r="579" spans="5:27" ht="11.25" customHeight="1" x14ac:dyDescent="0.2">
      <c r="E579" s="261"/>
      <c r="F579" s="261"/>
      <c r="G579" s="108"/>
      <c r="K579" s="108"/>
      <c r="L579" s="108"/>
      <c r="X579" s="108"/>
      <c r="Z579" s="108"/>
      <c r="AA579" s="108"/>
    </row>
    <row r="580" spans="5:27" ht="11.25" customHeight="1" x14ac:dyDescent="0.2">
      <c r="E580" s="261"/>
      <c r="F580" s="261"/>
      <c r="G580" s="108"/>
      <c r="K580" s="108"/>
      <c r="L580" s="108"/>
      <c r="X580" s="108"/>
      <c r="Z580" s="108"/>
      <c r="AA580" s="108"/>
    </row>
    <row r="581" spans="5:27" ht="11.25" customHeight="1" x14ac:dyDescent="0.2">
      <c r="E581" s="261"/>
      <c r="F581" s="261"/>
      <c r="G581" s="108"/>
      <c r="K581" s="108"/>
      <c r="L581" s="108"/>
      <c r="X581" s="108"/>
      <c r="Z581" s="108"/>
      <c r="AA581" s="108"/>
    </row>
    <row r="582" spans="5:27" ht="11.25" customHeight="1" x14ac:dyDescent="0.2">
      <c r="X582" s="108"/>
      <c r="Z582" s="108"/>
      <c r="AA582" s="108"/>
    </row>
    <row r="583" spans="5:27" x14ac:dyDescent="0.2">
      <c r="X583" s="108"/>
      <c r="Z583" s="108"/>
      <c r="AA583" s="108"/>
    </row>
    <row r="584" spans="5:27" x14ac:dyDescent="0.2">
      <c r="X584" s="108"/>
      <c r="Z584" s="108"/>
      <c r="AA584" s="108"/>
    </row>
    <row r="585" spans="5:27" x14ac:dyDescent="0.2">
      <c r="X585" s="108"/>
      <c r="Z585" s="108"/>
      <c r="AA585" s="108"/>
    </row>
    <row r="586" spans="5:27" x14ac:dyDescent="0.2">
      <c r="X586" s="108"/>
      <c r="Z586" s="108"/>
      <c r="AA586" s="108"/>
    </row>
    <row r="587" spans="5:27" x14ac:dyDescent="0.2">
      <c r="X587" s="108"/>
      <c r="Z587" s="108"/>
      <c r="AA587" s="108"/>
    </row>
    <row r="588" spans="5:27" x14ac:dyDescent="0.2">
      <c r="X588" s="108"/>
      <c r="Z588" s="108"/>
      <c r="AA588" s="108"/>
    </row>
    <row r="589" spans="5:27" x14ac:dyDescent="0.2">
      <c r="X589" s="108"/>
      <c r="Z589" s="108"/>
      <c r="AA589" s="108"/>
    </row>
    <row r="590" spans="5:27" x14ac:dyDescent="0.2">
      <c r="X590" s="108"/>
      <c r="Z590" s="108"/>
      <c r="AA590" s="108"/>
    </row>
    <row r="591" spans="5:27" x14ac:dyDescent="0.2">
      <c r="X591" s="108"/>
      <c r="Z591" s="108"/>
      <c r="AA591" s="108"/>
    </row>
    <row r="592" spans="5:27" x14ac:dyDescent="0.2">
      <c r="X592" s="108"/>
      <c r="Z592" s="108"/>
      <c r="AA592" s="108"/>
    </row>
    <row r="593" spans="24:27" x14ac:dyDescent="0.2">
      <c r="X593" s="108"/>
      <c r="Z593" s="108"/>
      <c r="AA593" s="108"/>
    </row>
    <row r="594" spans="24:27" x14ac:dyDescent="0.2">
      <c r="X594" s="108"/>
      <c r="Z594" s="108"/>
      <c r="AA594" s="108"/>
    </row>
    <row r="595" spans="24:27" x14ac:dyDescent="0.2">
      <c r="X595" s="108"/>
      <c r="Z595" s="108"/>
      <c r="AA595" s="108"/>
    </row>
    <row r="596" spans="24:27" x14ac:dyDescent="0.2">
      <c r="X596" s="108"/>
      <c r="Z596" s="108"/>
      <c r="AA596" s="108"/>
    </row>
    <row r="597" spans="24:27" x14ac:dyDescent="0.2">
      <c r="X597" s="108"/>
      <c r="Z597" s="108"/>
      <c r="AA597" s="108"/>
    </row>
    <row r="598" spans="24:27" x14ac:dyDescent="0.2">
      <c r="X598" s="108"/>
      <c r="Z598" s="108"/>
      <c r="AA598" s="108"/>
    </row>
    <row r="599" spans="24:27" x14ac:dyDescent="0.2">
      <c r="X599" s="108"/>
      <c r="Z599" s="108"/>
      <c r="AA599" s="108"/>
    </row>
    <row r="600" spans="24:27" x14ac:dyDescent="0.2">
      <c r="X600" s="108"/>
      <c r="Z600" s="108"/>
      <c r="AA600" s="108"/>
    </row>
    <row r="601" spans="24:27" x14ac:dyDescent="0.2">
      <c r="X601" s="108"/>
      <c r="Z601" s="108"/>
      <c r="AA601" s="108"/>
    </row>
    <row r="602" spans="24:27" x14ac:dyDescent="0.2">
      <c r="X602" s="108"/>
      <c r="Z602" s="108"/>
      <c r="AA602" s="108"/>
    </row>
    <row r="603" spans="24:27" x14ac:dyDescent="0.2">
      <c r="X603" s="108"/>
      <c r="Z603" s="108"/>
      <c r="AA603" s="108"/>
    </row>
    <row r="604" spans="24:27" x14ac:dyDescent="0.2">
      <c r="X604" s="108"/>
      <c r="Z604" s="108"/>
      <c r="AA604" s="108"/>
    </row>
    <row r="605" spans="24:27" x14ac:dyDescent="0.2">
      <c r="X605" s="108"/>
      <c r="Z605" s="108"/>
      <c r="AA605" s="108"/>
    </row>
    <row r="606" spans="24:27" x14ac:dyDescent="0.2">
      <c r="X606" s="108"/>
      <c r="Z606" s="108"/>
      <c r="AA606" s="108"/>
    </row>
    <row r="607" spans="24:27" x14ac:dyDescent="0.2">
      <c r="X607" s="108"/>
      <c r="Z607" s="108"/>
      <c r="AA607" s="108"/>
    </row>
    <row r="608" spans="24:27" x14ac:dyDescent="0.2">
      <c r="X608" s="108"/>
      <c r="Z608" s="108"/>
      <c r="AA608" s="108"/>
    </row>
    <row r="609" spans="24:27" x14ac:dyDescent="0.2">
      <c r="X609" s="108"/>
      <c r="Z609" s="108"/>
      <c r="AA609" s="108"/>
    </row>
    <row r="610" spans="24:27" x14ac:dyDescent="0.2">
      <c r="X610" s="108"/>
      <c r="Z610" s="108"/>
      <c r="AA610" s="108"/>
    </row>
    <row r="611" spans="24:27" x14ac:dyDescent="0.2">
      <c r="X611" s="108"/>
      <c r="Z611" s="108"/>
      <c r="AA611" s="108"/>
    </row>
    <row r="612" spans="24:27" x14ac:dyDescent="0.2">
      <c r="X612" s="108"/>
      <c r="Z612" s="108"/>
      <c r="AA612" s="108"/>
    </row>
    <row r="613" spans="24:27" x14ac:dyDescent="0.2">
      <c r="X613" s="108"/>
      <c r="Z613" s="108"/>
      <c r="AA613" s="108"/>
    </row>
    <row r="614" spans="24:27" x14ac:dyDescent="0.2">
      <c r="X614" s="108"/>
      <c r="Z614" s="108"/>
      <c r="AA614" s="108"/>
    </row>
    <row r="615" spans="24:27" x14ac:dyDescent="0.2">
      <c r="X615" s="108"/>
      <c r="Z615" s="108"/>
      <c r="AA615" s="108"/>
    </row>
    <row r="616" spans="24:27" x14ac:dyDescent="0.2">
      <c r="X616" s="108"/>
      <c r="Z616" s="108"/>
      <c r="AA616" s="108"/>
    </row>
    <row r="617" spans="24:27" x14ac:dyDescent="0.2">
      <c r="X617" s="108"/>
      <c r="Z617" s="108"/>
      <c r="AA617" s="108"/>
    </row>
    <row r="618" spans="24:27" x14ac:dyDescent="0.2">
      <c r="X618" s="108"/>
      <c r="Z618" s="108"/>
      <c r="AA618" s="108"/>
    </row>
    <row r="619" spans="24:27" x14ac:dyDescent="0.2">
      <c r="X619" s="108"/>
      <c r="Z619" s="108"/>
      <c r="AA619" s="108"/>
    </row>
    <row r="620" spans="24:27" x14ac:dyDescent="0.2">
      <c r="X620" s="108"/>
      <c r="Z620" s="108"/>
      <c r="AA620" s="108"/>
    </row>
    <row r="621" spans="24:27" x14ac:dyDescent="0.2">
      <c r="X621" s="108"/>
      <c r="Z621" s="108"/>
      <c r="AA621" s="108"/>
    </row>
    <row r="622" spans="24:27" x14ac:dyDescent="0.2">
      <c r="X622" s="108"/>
      <c r="Z622" s="108"/>
      <c r="AA622" s="108"/>
    </row>
    <row r="623" spans="24:27" x14ac:dyDescent="0.2">
      <c r="X623" s="108"/>
      <c r="Z623" s="108"/>
      <c r="AA623" s="108"/>
    </row>
    <row r="624" spans="24:27" x14ac:dyDescent="0.2">
      <c r="X624" s="108"/>
      <c r="Z624" s="108"/>
      <c r="AA624" s="108"/>
    </row>
    <row r="625" spans="24:27" x14ac:dyDescent="0.2">
      <c r="X625" s="108"/>
      <c r="Z625" s="108"/>
      <c r="AA625" s="108"/>
    </row>
    <row r="626" spans="24:27" x14ac:dyDescent="0.2">
      <c r="X626" s="108"/>
      <c r="Z626" s="108"/>
      <c r="AA626" s="108"/>
    </row>
    <row r="627" spans="24:27" x14ac:dyDescent="0.2">
      <c r="X627" s="108"/>
      <c r="Z627" s="108"/>
      <c r="AA627" s="108"/>
    </row>
    <row r="628" spans="24:27" x14ac:dyDescent="0.2">
      <c r="X628" s="108"/>
      <c r="Z628" s="108"/>
      <c r="AA628" s="108"/>
    </row>
    <row r="629" spans="24:27" x14ac:dyDescent="0.2">
      <c r="X629" s="108"/>
      <c r="Z629" s="108"/>
      <c r="AA629" s="108"/>
    </row>
    <row r="630" spans="24:27" x14ac:dyDescent="0.2">
      <c r="X630" s="108"/>
      <c r="Z630" s="108"/>
      <c r="AA630" s="108"/>
    </row>
    <row r="631" spans="24:27" x14ac:dyDescent="0.2">
      <c r="X631" s="108"/>
      <c r="Z631" s="108"/>
      <c r="AA631" s="108"/>
    </row>
    <row r="632" spans="24:27" x14ac:dyDescent="0.2">
      <c r="X632" s="108"/>
      <c r="Z632" s="108"/>
      <c r="AA632" s="108"/>
    </row>
    <row r="633" spans="24:27" x14ac:dyDescent="0.2">
      <c r="X633" s="108"/>
      <c r="Z633" s="108"/>
      <c r="AA633" s="108"/>
    </row>
    <row r="634" spans="24:27" x14ac:dyDescent="0.2">
      <c r="X634" s="108"/>
      <c r="Z634" s="108"/>
      <c r="AA634" s="108"/>
    </row>
    <row r="635" spans="24:27" x14ac:dyDescent="0.2">
      <c r="X635" s="108"/>
      <c r="Z635" s="108"/>
      <c r="AA635" s="108"/>
    </row>
    <row r="636" spans="24:27" x14ac:dyDescent="0.2">
      <c r="X636" s="108"/>
      <c r="Z636" s="108"/>
      <c r="AA636" s="108"/>
    </row>
    <row r="637" spans="24:27" x14ac:dyDescent="0.2">
      <c r="X637" s="108"/>
      <c r="Z637" s="108"/>
      <c r="AA637" s="108"/>
    </row>
    <row r="638" spans="24:27" x14ac:dyDescent="0.2">
      <c r="X638" s="108"/>
      <c r="Z638" s="108"/>
      <c r="AA638" s="108"/>
    </row>
    <row r="639" spans="24:27" x14ac:dyDescent="0.2">
      <c r="X639" s="108"/>
      <c r="Z639" s="108"/>
      <c r="AA639" s="108"/>
    </row>
    <row r="640" spans="24:27" x14ac:dyDescent="0.2">
      <c r="X640" s="108"/>
      <c r="Z640" s="108"/>
      <c r="AA640" s="108"/>
    </row>
    <row r="641" spans="24:27" x14ac:dyDescent="0.2">
      <c r="X641" s="108"/>
      <c r="Z641" s="108"/>
      <c r="AA641" s="108"/>
    </row>
    <row r="642" spans="24:27" x14ac:dyDescent="0.2">
      <c r="X642" s="108"/>
      <c r="Z642" s="108"/>
      <c r="AA642" s="108"/>
    </row>
    <row r="643" spans="24:27" x14ac:dyDescent="0.2">
      <c r="X643" s="108"/>
      <c r="Z643" s="108"/>
      <c r="AA643" s="108"/>
    </row>
    <row r="644" spans="24:27" x14ac:dyDescent="0.2">
      <c r="X644" s="108"/>
      <c r="Z644" s="108"/>
      <c r="AA644" s="108"/>
    </row>
    <row r="645" spans="24:27" x14ac:dyDescent="0.2">
      <c r="X645" s="108"/>
      <c r="Z645" s="108"/>
      <c r="AA645" s="108"/>
    </row>
    <row r="646" spans="24:27" x14ac:dyDescent="0.2">
      <c r="X646" s="108"/>
      <c r="Z646" s="108"/>
      <c r="AA646" s="108"/>
    </row>
    <row r="647" spans="24:27" x14ac:dyDescent="0.2">
      <c r="X647" s="108"/>
      <c r="Z647" s="108"/>
      <c r="AA647" s="108"/>
    </row>
    <row r="648" spans="24:27" x14ac:dyDescent="0.2">
      <c r="X648" s="108"/>
      <c r="Z648" s="108"/>
      <c r="AA648" s="108"/>
    </row>
    <row r="649" spans="24:27" x14ac:dyDescent="0.2">
      <c r="X649" s="108"/>
      <c r="Z649" s="108"/>
      <c r="AA649" s="108"/>
    </row>
    <row r="650" spans="24:27" x14ac:dyDescent="0.2">
      <c r="X650" s="108"/>
      <c r="Z650" s="108"/>
      <c r="AA650" s="108"/>
    </row>
    <row r="651" spans="24:27" x14ac:dyDescent="0.2">
      <c r="X651" s="108"/>
      <c r="Z651" s="108"/>
      <c r="AA651" s="108"/>
    </row>
    <row r="652" spans="24:27" x14ac:dyDescent="0.2">
      <c r="X652" s="108"/>
      <c r="Z652" s="108"/>
      <c r="AA652" s="108"/>
    </row>
    <row r="653" spans="24:27" x14ac:dyDescent="0.2">
      <c r="X653" s="108"/>
      <c r="Z653" s="108"/>
      <c r="AA653" s="108"/>
    </row>
    <row r="654" spans="24:27" x14ac:dyDescent="0.2">
      <c r="X654" s="108"/>
      <c r="Z654" s="108"/>
      <c r="AA654" s="108"/>
    </row>
    <row r="655" spans="24:27" x14ac:dyDescent="0.2">
      <c r="X655" s="108"/>
      <c r="Z655" s="108"/>
      <c r="AA655" s="108"/>
    </row>
    <row r="656" spans="24:27" x14ac:dyDescent="0.2">
      <c r="X656" s="108"/>
      <c r="Z656" s="108"/>
      <c r="AA656" s="108"/>
    </row>
    <row r="657" spans="24:27" x14ac:dyDescent="0.2">
      <c r="X657" s="108"/>
      <c r="Z657" s="108"/>
      <c r="AA657" s="108"/>
    </row>
    <row r="658" spans="24:27" x14ac:dyDescent="0.2">
      <c r="X658" s="108"/>
      <c r="Z658" s="108"/>
      <c r="AA658" s="108"/>
    </row>
    <row r="659" spans="24:27" x14ac:dyDescent="0.2">
      <c r="X659" s="108"/>
      <c r="Z659" s="108"/>
      <c r="AA659" s="108"/>
    </row>
    <row r="660" spans="24:27" x14ac:dyDescent="0.2">
      <c r="X660" s="108"/>
      <c r="Z660" s="108"/>
      <c r="AA660" s="108"/>
    </row>
    <row r="661" spans="24:27" x14ac:dyDescent="0.2">
      <c r="X661" s="108"/>
      <c r="Z661" s="108"/>
      <c r="AA661" s="108"/>
    </row>
    <row r="662" spans="24:27" x14ac:dyDescent="0.2">
      <c r="X662" s="108"/>
      <c r="Z662" s="108"/>
      <c r="AA662" s="108"/>
    </row>
    <row r="663" spans="24:27" x14ac:dyDescent="0.2">
      <c r="X663" s="108"/>
      <c r="Z663" s="108"/>
      <c r="AA663" s="108"/>
    </row>
    <row r="664" spans="24:27" x14ac:dyDescent="0.2">
      <c r="X664" s="108"/>
      <c r="Z664" s="108"/>
      <c r="AA664" s="108"/>
    </row>
    <row r="665" spans="24:27" x14ac:dyDescent="0.2">
      <c r="X665" s="108"/>
      <c r="Z665" s="108"/>
      <c r="AA665" s="108"/>
    </row>
    <row r="666" spans="24:27" x14ac:dyDescent="0.2">
      <c r="X666" s="108"/>
      <c r="Z666" s="108"/>
      <c r="AA666" s="108"/>
    </row>
    <row r="667" spans="24:27" x14ac:dyDescent="0.2">
      <c r="X667" s="108"/>
      <c r="Z667" s="108"/>
      <c r="AA667" s="108"/>
    </row>
    <row r="668" spans="24:27" x14ac:dyDescent="0.2">
      <c r="X668" s="108"/>
      <c r="Z668" s="108"/>
      <c r="AA668" s="108"/>
    </row>
    <row r="669" spans="24:27" x14ac:dyDescent="0.2">
      <c r="X669" s="108"/>
      <c r="Z669" s="108"/>
      <c r="AA669" s="108"/>
    </row>
    <row r="670" spans="24:27" x14ac:dyDescent="0.2">
      <c r="X670" s="108"/>
      <c r="Z670" s="108"/>
      <c r="AA670" s="108"/>
    </row>
    <row r="671" spans="24:27" x14ac:dyDescent="0.2">
      <c r="X671" s="108"/>
      <c r="Z671" s="108"/>
      <c r="AA671" s="108"/>
    </row>
    <row r="672" spans="24:27" x14ac:dyDescent="0.2">
      <c r="X672" s="108"/>
      <c r="Z672" s="108"/>
      <c r="AA672" s="108"/>
    </row>
    <row r="673" spans="24:27" x14ac:dyDescent="0.2">
      <c r="X673" s="108"/>
      <c r="Z673" s="108"/>
      <c r="AA673" s="108"/>
    </row>
    <row r="674" spans="24:27" x14ac:dyDescent="0.2">
      <c r="X674" s="108"/>
      <c r="Z674" s="108"/>
      <c r="AA674" s="108"/>
    </row>
    <row r="675" spans="24:27" x14ac:dyDescent="0.2">
      <c r="X675" s="108"/>
      <c r="Z675" s="108"/>
      <c r="AA675" s="108"/>
    </row>
    <row r="676" spans="24:27" x14ac:dyDescent="0.2">
      <c r="X676" s="108"/>
      <c r="Z676" s="108"/>
      <c r="AA676" s="108"/>
    </row>
    <row r="677" spans="24:27" x14ac:dyDescent="0.2">
      <c r="X677" s="108"/>
      <c r="Z677" s="108"/>
      <c r="AA677" s="108"/>
    </row>
    <row r="678" spans="24:27" x14ac:dyDescent="0.2">
      <c r="X678" s="108"/>
      <c r="Z678" s="108"/>
      <c r="AA678" s="108"/>
    </row>
    <row r="679" spans="24:27" x14ac:dyDescent="0.2">
      <c r="X679" s="108"/>
      <c r="Z679" s="108"/>
      <c r="AA679" s="108"/>
    </row>
    <row r="680" spans="24:27" x14ac:dyDescent="0.2">
      <c r="X680" s="108"/>
      <c r="Z680" s="108"/>
      <c r="AA680" s="108"/>
    </row>
    <row r="681" spans="24:27" x14ac:dyDescent="0.2">
      <c r="X681" s="108"/>
      <c r="Z681" s="108"/>
      <c r="AA681" s="108"/>
    </row>
    <row r="682" spans="24:27" x14ac:dyDescent="0.2">
      <c r="X682" s="108"/>
      <c r="Z682" s="108"/>
      <c r="AA682" s="108"/>
    </row>
    <row r="683" spans="24:27" x14ac:dyDescent="0.2">
      <c r="X683" s="108"/>
      <c r="Z683" s="108"/>
      <c r="AA683" s="108"/>
    </row>
    <row r="684" spans="24:27" x14ac:dyDescent="0.2">
      <c r="X684" s="108"/>
      <c r="Z684" s="108"/>
      <c r="AA684" s="108"/>
    </row>
    <row r="685" spans="24:27" x14ac:dyDescent="0.2">
      <c r="X685" s="108"/>
      <c r="Z685" s="108"/>
      <c r="AA685" s="108"/>
    </row>
    <row r="686" spans="24:27" x14ac:dyDescent="0.2">
      <c r="X686" s="108"/>
      <c r="Z686" s="108"/>
      <c r="AA686" s="108"/>
    </row>
    <row r="687" spans="24:27" x14ac:dyDescent="0.2">
      <c r="X687" s="108"/>
      <c r="Z687" s="108"/>
      <c r="AA687" s="108"/>
    </row>
    <row r="688" spans="24:27" x14ac:dyDescent="0.2">
      <c r="X688" s="108"/>
      <c r="Z688" s="108"/>
      <c r="AA688" s="108"/>
    </row>
    <row r="689" spans="24:27" x14ac:dyDescent="0.2">
      <c r="X689" s="108"/>
      <c r="Z689" s="108"/>
      <c r="AA689" s="108"/>
    </row>
    <row r="690" spans="24:27" x14ac:dyDescent="0.2">
      <c r="X690" s="108"/>
      <c r="Z690" s="108"/>
      <c r="AA690" s="108"/>
    </row>
    <row r="691" spans="24:27" x14ac:dyDescent="0.2">
      <c r="X691" s="108"/>
      <c r="Z691" s="108"/>
      <c r="AA691" s="108"/>
    </row>
    <row r="692" spans="24:27" x14ac:dyDescent="0.2">
      <c r="X692" s="108"/>
      <c r="Z692" s="108"/>
      <c r="AA692" s="108"/>
    </row>
    <row r="693" spans="24:27" x14ac:dyDescent="0.2">
      <c r="X693" s="108"/>
      <c r="Z693" s="108"/>
      <c r="AA693" s="108"/>
    </row>
    <row r="694" spans="24:27" x14ac:dyDescent="0.2">
      <c r="X694" s="108"/>
      <c r="Z694" s="108"/>
      <c r="AA694" s="108"/>
    </row>
    <row r="695" spans="24:27" x14ac:dyDescent="0.2">
      <c r="X695" s="108"/>
      <c r="Z695" s="108"/>
      <c r="AA695" s="108"/>
    </row>
    <row r="696" spans="24:27" x14ac:dyDescent="0.2">
      <c r="X696" s="108"/>
      <c r="Z696" s="108"/>
      <c r="AA696" s="108"/>
    </row>
    <row r="697" spans="24:27" x14ac:dyDescent="0.2">
      <c r="X697" s="108"/>
      <c r="Z697" s="108"/>
      <c r="AA697" s="108"/>
    </row>
    <row r="698" spans="24:27" x14ac:dyDescent="0.2">
      <c r="X698" s="108"/>
      <c r="Z698" s="108"/>
      <c r="AA698" s="108"/>
    </row>
    <row r="699" spans="24:27" x14ac:dyDescent="0.2">
      <c r="X699" s="108"/>
      <c r="Z699" s="108"/>
      <c r="AA699" s="108"/>
    </row>
    <row r="700" spans="24:27" x14ac:dyDescent="0.2">
      <c r="X700" s="108"/>
      <c r="Z700" s="108"/>
      <c r="AA700" s="108"/>
    </row>
    <row r="701" spans="24:27" x14ac:dyDescent="0.2">
      <c r="X701" s="108"/>
      <c r="Z701" s="108"/>
      <c r="AA701" s="108"/>
    </row>
    <row r="702" spans="24:27" x14ac:dyDescent="0.2">
      <c r="X702" s="108"/>
      <c r="Z702" s="108"/>
      <c r="AA702" s="108"/>
    </row>
    <row r="703" spans="24:27" x14ac:dyDescent="0.2">
      <c r="X703" s="108"/>
      <c r="Z703" s="108"/>
      <c r="AA703" s="108"/>
    </row>
    <row r="704" spans="24:27" x14ac:dyDescent="0.2">
      <c r="X704" s="108"/>
      <c r="Z704" s="108"/>
      <c r="AA704" s="108"/>
    </row>
    <row r="705" spans="24:27" x14ac:dyDescent="0.2">
      <c r="X705" s="108"/>
      <c r="Z705" s="108"/>
      <c r="AA705" s="108"/>
    </row>
    <row r="706" spans="24:27" x14ac:dyDescent="0.2">
      <c r="X706" s="108"/>
      <c r="Z706" s="108"/>
      <c r="AA706" s="108"/>
    </row>
    <row r="707" spans="24:27" x14ac:dyDescent="0.2">
      <c r="X707" s="108"/>
      <c r="Z707" s="108"/>
      <c r="AA707" s="108"/>
    </row>
    <row r="708" spans="24:27" x14ac:dyDescent="0.2">
      <c r="X708" s="108"/>
      <c r="Z708" s="108"/>
      <c r="AA708" s="108"/>
    </row>
    <row r="709" spans="24:27" x14ac:dyDescent="0.2">
      <c r="X709" s="108"/>
      <c r="Z709" s="108"/>
      <c r="AA709" s="108"/>
    </row>
    <row r="710" spans="24:27" x14ac:dyDescent="0.2">
      <c r="X710" s="108"/>
      <c r="Z710" s="108"/>
      <c r="AA710" s="108"/>
    </row>
    <row r="711" spans="24:27" x14ac:dyDescent="0.2">
      <c r="X711" s="108"/>
      <c r="Z711" s="108"/>
      <c r="AA711" s="108"/>
    </row>
    <row r="712" spans="24:27" x14ac:dyDescent="0.2">
      <c r="X712" s="108"/>
      <c r="Z712" s="108"/>
      <c r="AA712" s="108"/>
    </row>
    <row r="713" spans="24:27" x14ac:dyDescent="0.2">
      <c r="X713" s="108"/>
      <c r="Z713" s="108"/>
      <c r="AA713" s="108"/>
    </row>
    <row r="714" spans="24:27" x14ac:dyDescent="0.2">
      <c r="X714" s="108"/>
      <c r="Z714" s="108"/>
      <c r="AA714" s="108"/>
    </row>
    <row r="715" spans="24:27" x14ac:dyDescent="0.2">
      <c r="X715" s="108"/>
      <c r="Z715" s="108"/>
      <c r="AA715" s="108"/>
    </row>
    <row r="716" spans="24:27" x14ac:dyDescent="0.2">
      <c r="X716" s="108"/>
      <c r="Z716" s="108"/>
      <c r="AA716" s="108"/>
    </row>
    <row r="717" spans="24:27" x14ac:dyDescent="0.2">
      <c r="X717" s="108"/>
      <c r="Z717" s="108"/>
      <c r="AA717" s="108"/>
    </row>
    <row r="718" spans="24:27" x14ac:dyDescent="0.2">
      <c r="X718" s="108"/>
      <c r="Z718" s="108"/>
      <c r="AA718" s="108"/>
    </row>
    <row r="719" spans="24:27" x14ac:dyDescent="0.2">
      <c r="X719" s="108"/>
      <c r="Z719" s="108"/>
      <c r="AA719" s="108"/>
    </row>
    <row r="720" spans="24:27" x14ac:dyDescent="0.2">
      <c r="X720" s="108"/>
      <c r="Z720" s="108"/>
      <c r="AA720" s="108"/>
    </row>
    <row r="721" spans="24:27" x14ac:dyDescent="0.2">
      <c r="X721" s="108"/>
      <c r="Z721" s="108"/>
      <c r="AA721" s="108"/>
    </row>
    <row r="722" spans="24:27" x14ac:dyDescent="0.2">
      <c r="X722" s="108"/>
      <c r="Z722" s="108"/>
      <c r="AA722" s="108"/>
    </row>
    <row r="723" spans="24:27" x14ac:dyDescent="0.2">
      <c r="X723" s="108"/>
      <c r="Z723" s="108"/>
      <c r="AA723" s="108"/>
    </row>
    <row r="724" spans="24:27" x14ac:dyDescent="0.2">
      <c r="X724" s="108"/>
      <c r="Z724" s="108"/>
      <c r="AA724" s="108"/>
    </row>
    <row r="725" spans="24:27" x14ac:dyDescent="0.2">
      <c r="X725" s="108"/>
      <c r="Z725" s="108"/>
      <c r="AA725" s="108"/>
    </row>
    <row r="726" spans="24:27" x14ac:dyDescent="0.2">
      <c r="X726" s="108"/>
      <c r="Z726" s="108"/>
      <c r="AA726" s="108"/>
    </row>
    <row r="727" spans="24:27" x14ac:dyDescent="0.2">
      <c r="X727" s="108"/>
      <c r="Z727" s="108"/>
      <c r="AA727" s="108"/>
    </row>
    <row r="728" spans="24:27" x14ac:dyDescent="0.2">
      <c r="X728" s="108"/>
      <c r="Z728" s="108"/>
      <c r="AA728" s="108"/>
    </row>
    <row r="729" spans="24:27" x14ac:dyDescent="0.2">
      <c r="X729" s="108"/>
      <c r="Z729" s="108"/>
      <c r="AA729" s="108"/>
    </row>
    <row r="730" spans="24:27" x14ac:dyDescent="0.2">
      <c r="X730" s="108"/>
      <c r="Z730" s="108"/>
      <c r="AA730" s="108"/>
    </row>
    <row r="731" spans="24:27" x14ac:dyDescent="0.2">
      <c r="X731" s="108"/>
      <c r="Z731" s="108"/>
      <c r="AA731" s="108"/>
    </row>
    <row r="732" spans="24:27" x14ac:dyDescent="0.2">
      <c r="X732" s="108"/>
      <c r="Z732" s="108"/>
      <c r="AA732" s="108"/>
    </row>
    <row r="733" spans="24:27" x14ac:dyDescent="0.2">
      <c r="X733" s="108"/>
      <c r="Z733" s="108"/>
      <c r="AA733" s="108"/>
    </row>
    <row r="734" spans="24:27" x14ac:dyDescent="0.2">
      <c r="X734" s="108"/>
      <c r="Z734" s="108"/>
      <c r="AA734" s="108"/>
    </row>
    <row r="735" spans="24:27" x14ac:dyDescent="0.2">
      <c r="X735" s="108"/>
      <c r="Z735" s="108"/>
      <c r="AA735" s="108"/>
    </row>
    <row r="736" spans="24:27" x14ac:dyDescent="0.2">
      <c r="X736" s="108"/>
      <c r="Z736" s="108"/>
      <c r="AA736" s="108"/>
    </row>
    <row r="737" spans="24:27" x14ac:dyDescent="0.2">
      <c r="X737" s="108"/>
      <c r="Z737" s="108"/>
      <c r="AA737" s="108"/>
    </row>
    <row r="738" spans="24:27" x14ac:dyDescent="0.2">
      <c r="X738" s="108"/>
      <c r="Z738" s="108"/>
      <c r="AA738" s="108"/>
    </row>
    <row r="739" spans="24:27" x14ac:dyDescent="0.2">
      <c r="X739" s="108"/>
      <c r="Z739" s="108"/>
      <c r="AA739" s="108"/>
    </row>
    <row r="740" spans="24:27" x14ac:dyDescent="0.2">
      <c r="X740" s="108"/>
      <c r="Z740" s="108"/>
      <c r="AA740" s="108"/>
    </row>
    <row r="741" spans="24:27" x14ac:dyDescent="0.2">
      <c r="X741" s="108"/>
      <c r="Z741" s="108"/>
      <c r="AA741" s="108"/>
    </row>
    <row r="742" spans="24:27" x14ac:dyDescent="0.2">
      <c r="X742" s="108"/>
      <c r="Z742" s="108"/>
      <c r="AA742" s="108"/>
    </row>
    <row r="743" spans="24:27" x14ac:dyDescent="0.2">
      <c r="X743" s="108"/>
      <c r="Z743" s="108"/>
      <c r="AA743" s="108"/>
    </row>
    <row r="744" spans="24:27" x14ac:dyDescent="0.2">
      <c r="X744" s="108"/>
      <c r="Z744" s="108"/>
      <c r="AA744" s="108"/>
    </row>
    <row r="745" spans="24:27" x14ac:dyDescent="0.2">
      <c r="X745" s="108"/>
      <c r="Z745" s="108"/>
      <c r="AA745" s="108"/>
    </row>
    <row r="746" spans="24:27" x14ac:dyDescent="0.2">
      <c r="X746" s="108"/>
      <c r="Z746" s="108"/>
      <c r="AA746" s="108"/>
    </row>
    <row r="747" spans="24:27" x14ac:dyDescent="0.2">
      <c r="X747" s="108"/>
      <c r="Z747" s="108"/>
      <c r="AA747" s="108"/>
    </row>
    <row r="748" spans="24:27" x14ac:dyDescent="0.2">
      <c r="X748" s="108"/>
      <c r="Z748" s="108"/>
      <c r="AA748" s="108"/>
    </row>
    <row r="749" spans="24:27" x14ac:dyDescent="0.2">
      <c r="X749" s="108"/>
      <c r="Z749" s="108"/>
      <c r="AA749" s="108"/>
    </row>
    <row r="750" spans="24:27" x14ac:dyDescent="0.2">
      <c r="X750" s="108"/>
      <c r="Z750" s="108"/>
      <c r="AA750" s="108"/>
    </row>
    <row r="751" spans="24:27" x14ac:dyDescent="0.2">
      <c r="X751" s="108"/>
      <c r="Z751" s="108"/>
      <c r="AA751" s="108"/>
    </row>
    <row r="752" spans="24:27" x14ac:dyDescent="0.2">
      <c r="X752" s="108"/>
      <c r="Z752" s="108"/>
      <c r="AA752" s="108"/>
    </row>
    <row r="753" spans="24:27" x14ac:dyDescent="0.2">
      <c r="X753" s="108"/>
      <c r="Z753" s="108"/>
      <c r="AA753" s="108"/>
    </row>
    <row r="754" spans="24:27" x14ac:dyDescent="0.2">
      <c r="X754" s="108"/>
      <c r="Z754" s="108"/>
      <c r="AA754" s="108"/>
    </row>
    <row r="755" spans="24:27" x14ac:dyDescent="0.2">
      <c r="X755" s="108"/>
      <c r="Z755" s="108"/>
      <c r="AA755" s="108"/>
    </row>
    <row r="756" spans="24:27" x14ac:dyDescent="0.2">
      <c r="X756" s="108"/>
      <c r="Z756" s="108"/>
      <c r="AA756" s="108"/>
    </row>
    <row r="757" spans="24:27" x14ac:dyDescent="0.2">
      <c r="X757" s="108"/>
      <c r="Z757" s="108"/>
      <c r="AA757" s="108"/>
    </row>
    <row r="758" spans="24:27" x14ac:dyDescent="0.2">
      <c r="X758" s="108"/>
      <c r="Z758" s="108"/>
      <c r="AA758" s="108"/>
    </row>
    <row r="759" spans="24:27" x14ac:dyDescent="0.2">
      <c r="X759" s="108"/>
      <c r="Z759" s="108"/>
      <c r="AA759" s="108"/>
    </row>
    <row r="760" spans="24:27" x14ac:dyDescent="0.2">
      <c r="X760" s="108"/>
      <c r="Z760" s="108"/>
      <c r="AA760" s="108"/>
    </row>
    <row r="761" spans="24:27" x14ac:dyDescent="0.2">
      <c r="X761" s="108"/>
      <c r="Z761" s="108"/>
      <c r="AA761" s="108"/>
    </row>
    <row r="762" spans="24:27" x14ac:dyDescent="0.2">
      <c r="X762" s="108"/>
      <c r="Z762" s="108"/>
      <c r="AA762" s="108"/>
    </row>
    <row r="763" spans="24:27" x14ac:dyDescent="0.2">
      <c r="X763" s="108"/>
      <c r="Z763" s="108"/>
      <c r="AA763" s="108"/>
    </row>
    <row r="764" spans="24:27" x14ac:dyDescent="0.2">
      <c r="X764" s="108"/>
      <c r="Z764" s="108"/>
      <c r="AA764" s="108"/>
    </row>
    <row r="765" spans="24:27" x14ac:dyDescent="0.2">
      <c r="X765" s="108"/>
      <c r="Z765" s="108"/>
      <c r="AA765" s="108"/>
    </row>
    <row r="766" spans="24:27" x14ac:dyDescent="0.2">
      <c r="X766" s="108"/>
      <c r="Z766" s="108"/>
      <c r="AA766" s="108"/>
    </row>
    <row r="767" spans="24:27" x14ac:dyDescent="0.2">
      <c r="X767" s="108"/>
      <c r="Z767" s="108"/>
      <c r="AA767" s="108"/>
    </row>
    <row r="768" spans="24:27" x14ac:dyDescent="0.2">
      <c r="X768" s="108"/>
      <c r="Z768" s="108"/>
      <c r="AA768" s="108"/>
    </row>
    <row r="769" spans="24:27" x14ac:dyDescent="0.2">
      <c r="X769" s="108"/>
      <c r="Z769" s="108"/>
      <c r="AA769" s="108"/>
    </row>
    <row r="770" spans="24:27" x14ac:dyDescent="0.2">
      <c r="X770" s="108"/>
      <c r="Z770" s="108"/>
      <c r="AA770" s="108"/>
    </row>
    <row r="771" spans="24:27" x14ac:dyDescent="0.2">
      <c r="X771" s="108"/>
      <c r="Z771" s="108"/>
      <c r="AA771" s="108"/>
    </row>
    <row r="772" spans="24:27" x14ac:dyDescent="0.2">
      <c r="X772" s="108"/>
      <c r="Z772" s="108"/>
      <c r="AA772" s="108"/>
    </row>
    <row r="773" spans="24:27" x14ac:dyDescent="0.2">
      <c r="X773" s="108"/>
      <c r="Z773" s="108"/>
      <c r="AA773" s="108"/>
    </row>
    <row r="774" spans="24:27" x14ac:dyDescent="0.2">
      <c r="X774" s="108"/>
      <c r="Z774" s="108"/>
      <c r="AA774" s="108"/>
    </row>
    <row r="775" spans="24:27" x14ac:dyDescent="0.2">
      <c r="X775" s="108"/>
      <c r="Z775" s="108"/>
      <c r="AA775" s="108"/>
    </row>
    <row r="776" spans="24:27" x14ac:dyDescent="0.2">
      <c r="X776" s="108"/>
      <c r="Z776" s="108"/>
      <c r="AA776" s="108"/>
    </row>
    <row r="777" spans="24:27" x14ac:dyDescent="0.2">
      <c r="X777" s="108"/>
      <c r="Z777" s="108"/>
      <c r="AA777" s="108"/>
    </row>
    <row r="778" spans="24:27" x14ac:dyDescent="0.2">
      <c r="X778" s="108"/>
      <c r="Z778" s="108"/>
      <c r="AA778" s="108"/>
    </row>
    <row r="779" spans="24:27" x14ac:dyDescent="0.2">
      <c r="X779" s="108"/>
      <c r="Z779" s="108"/>
      <c r="AA779" s="108"/>
    </row>
    <row r="780" spans="24:27" x14ac:dyDescent="0.2">
      <c r="X780" s="108"/>
      <c r="Z780" s="108"/>
      <c r="AA780" s="108"/>
    </row>
    <row r="781" spans="24:27" x14ac:dyDescent="0.2">
      <c r="X781" s="108"/>
      <c r="Z781" s="108"/>
      <c r="AA781" s="108"/>
    </row>
    <row r="782" spans="24:27" x14ac:dyDescent="0.2">
      <c r="X782" s="108"/>
      <c r="Z782" s="108"/>
      <c r="AA782" s="108"/>
    </row>
    <row r="783" spans="24:27" x14ac:dyDescent="0.2">
      <c r="X783" s="108"/>
      <c r="Z783" s="108"/>
      <c r="AA783" s="108"/>
    </row>
    <row r="784" spans="24:27" x14ac:dyDescent="0.2">
      <c r="X784" s="108"/>
      <c r="Z784" s="108"/>
      <c r="AA784" s="108"/>
    </row>
    <row r="785" spans="24:27" x14ac:dyDescent="0.2">
      <c r="X785" s="108"/>
      <c r="Z785" s="108"/>
      <c r="AA785" s="108"/>
    </row>
    <row r="786" spans="24:27" x14ac:dyDescent="0.2">
      <c r="X786" s="108"/>
      <c r="Z786" s="108"/>
      <c r="AA786" s="108"/>
    </row>
    <row r="787" spans="24:27" x14ac:dyDescent="0.2">
      <c r="X787" s="108"/>
      <c r="Z787" s="108"/>
      <c r="AA787" s="108"/>
    </row>
    <row r="788" spans="24:27" x14ac:dyDescent="0.2">
      <c r="X788" s="108"/>
      <c r="Z788" s="108"/>
      <c r="AA788" s="108"/>
    </row>
    <row r="789" spans="24:27" x14ac:dyDescent="0.2">
      <c r="X789" s="108"/>
      <c r="Z789" s="108"/>
      <c r="AA789" s="108"/>
    </row>
    <row r="790" spans="24:27" x14ac:dyDescent="0.2">
      <c r="X790" s="108"/>
      <c r="Z790" s="108"/>
      <c r="AA790" s="108"/>
    </row>
    <row r="791" spans="24:27" x14ac:dyDescent="0.2">
      <c r="X791" s="108"/>
      <c r="Z791" s="108"/>
      <c r="AA791" s="108"/>
    </row>
    <row r="792" spans="24:27" x14ac:dyDescent="0.2">
      <c r="X792" s="108"/>
      <c r="Z792" s="108"/>
      <c r="AA792" s="108"/>
    </row>
    <row r="793" spans="24:27" x14ac:dyDescent="0.2">
      <c r="X793" s="108"/>
      <c r="Z793" s="108"/>
      <c r="AA793" s="108"/>
    </row>
    <row r="794" spans="24:27" x14ac:dyDescent="0.2">
      <c r="X794" s="108"/>
      <c r="Z794" s="108"/>
      <c r="AA794" s="108"/>
    </row>
    <row r="795" spans="24:27" x14ac:dyDescent="0.2">
      <c r="X795" s="108"/>
      <c r="Z795" s="108"/>
      <c r="AA795" s="108"/>
    </row>
    <row r="796" spans="24:27" x14ac:dyDescent="0.2">
      <c r="X796" s="108"/>
      <c r="Z796" s="108"/>
      <c r="AA796" s="108"/>
    </row>
    <row r="797" spans="24:27" x14ac:dyDescent="0.2">
      <c r="X797" s="108"/>
      <c r="Z797" s="108"/>
      <c r="AA797" s="108"/>
    </row>
    <row r="798" spans="24:27" x14ac:dyDescent="0.2">
      <c r="X798" s="108"/>
      <c r="Z798" s="108"/>
      <c r="AA798" s="108"/>
    </row>
    <row r="799" spans="24:27" x14ac:dyDescent="0.2">
      <c r="X799" s="108"/>
      <c r="Z799" s="108"/>
      <c r="AA799" s="108"/>
    </row>
    <row r="800" spans="24:27" x14ac:dyDescent="0.2">
      <c r="X800" s="108"/>
      <c r="Z800" s="108"/>
      <c r="AA800" s="108"/>
    </row>
    <row r="801" spans="24:27" x14ac:dyDescent="0.2">
      <c r="X801" s="108"/>
      <c r="Z801" s="108"/>
      <c r="AA801" s="108"/>
    </row>
    <row r="802" spans="24:27" x14ac:dyDescent="0.2">
      <c r="X802" s="108"/>
      <c r="Z802" s="108"/>
      <c r="AA802" s="108"/>
    </row>
    <row r="803" spans="24:27" x14ac:dyDescent="0.2">
      <c r="X803" s="108"/>
      <c r="Z803" s="108"/>
      <c r="AA803" s="108"/>
    </row>
    <row r="804" spans="24:27" x14ac:dyDescent="0.2">
      <c r="X804" s="108"/>
      <c r="Z804" s="108"/>
      <c r="AA804" s="108"/>
    </row>
    <row r="805" spans="24:27" x14ac:dyDescent="0.2">
      <c r="X805" s="108"/>
      <c r="Z805" s="108"/>
      <c r="AA805" s="108"/>
    </row>
    <row r="806" spans="24:27" x14ac:dyDescent="0.2">
      <c r="X806" s="108"/>
      <c r="Z806" s="108"/>
      <c r="AA806" s="108"/>
    </row>
    <row r="807" spans="24:27" x14ac:dyDescent="0.2">
      <c r="X807" s="108"/>
      <c r="Z807" s="108"/>
      <c r="AA807" s="108"/>
    </row>
    <row r="808" spans="24:27" x14ac:dyDescent="0.2">
      <c r="X808" s="108"/>
      <c r="Z808" s="108"/>
      <c r="AA808" s="108"/>
    </row>
    <row r="809" spans="24:27" x14ac:dyDescent="0.2">
      <c r="X809" s="108"/>
      <c r="Z809" s="108"/>
      <c r="AA809" s="108"/>
    </row>
    <row r="810" spans="24:27" x14ac:dyDescent="0.2">
      <c r="X810" s="108"/>
      <c r="Z810" s="108"/>
      <c r="AA810" s="108"/>
    </row>
    <row r="811" spans="24:27" x14ac:dyDescent="0.2">
      <c r="X811" s="108"/>
      <c r="Z811" s="108"/>
      <c r="AA811" s="108"/>
    </row>
    <row r="812" spans="24:27" x14ac:dyDescent="0.2">
      <c r="X812" s="108"/>
      <c r="Z812" s="108"/>
      <c r="AA812" s="108"/>
    </row>
    <row r="813" spans="24:27" x14ac:dyDescent="0.2">
      <c r="X813" s="108"/>
      <c r="Z813" s="108"/>
      <c r="AA813" s="108"/>
    </row>
    <row r="814" spans="24:27" x14ac:dyDescent="0.2">
      <c r="X814" s="108"/>
      <c r="Z814" s="108"/>
      <c r="AA814" s="108"/>
    </row>
    <row r="815" spans="24:27" x14ac:dyDescent="0.2">
      <c r="X815" s="108"/>
      <c r="Z815" s="108"/>
      <c r="AA815" s="108"/>
    </row>
    <row r="816" spans="24:27" x14ac:dyDescent="0.2">
      <c r="X816" s="108"/>
      <c r="Z816" s="108"/>
      <c r="AA816" s="108"/>
    </row>
    <row r="817" spans="24:27" x14ac:dyDescent="0.2">
      <c r="X817" s="108"/>
      <c r="Z817" s="108"/>
      <c r="AA817" s="108"/>
    </row>
    <row r="818" spans="24:27" x14ac:dyDescent="0.2">
      <c r="X818" s="108"/>
      <c r="Z818" s="108"/>
      <c r="AA818" s="108"/>
    </row>
    <row r="819" spans="24:27" x14ac:dyDescent="0.2">
      <c r="X819" s="108"/>
      <c r="Z819" s="108"/>
      <c r="AA819" s="108"/>
    </row>
    <row r="820" spans="24:27" x14ac:dyDescent="0.2">
      <c r="X820" s="108"/>
      <c r="Z820" s="108"/>
      <c r="AA820" s="108"/>
    </row>
    <row r="821" spans="24:27" x14ac:dyDescent="0.2">
      <c r="X821" s="108"/>
      <c r="Z821" s="108"/>
      <c r="AA821" s="108"/>
    </row>
    <row r="822" spans="24:27" x14ac:dyDescent="0.2">
      <c r="X822" s="108"/>
      <c r="Z822" s="108"/>
      <c r="AA822" s="108"/>
    </row>
    <row r="823" spans="24:27" x14ac:dyDescent="0.2">
      <c r="X823" s="108"/>
      <c r="Z823" s="108"/>
      <c r="AA823" s="108"/>
    </row>
    <row r="824" spans="24:27" x14ac:dyDescent="0.2">
      <c r="X824" s="108"/>
      <c r="Z824" s="108"/>
      <c r="AA824" s="108"/>
    </row>
    <row r="825" spans="24:27" x14ac:dyDescent="0.2">
      <c r="X825" s="108"/>
      <c r="Z825" s="108"/>
      <c r="AA825" s="108"/>
    </row>
    <row r="826" spans="24:27" x14ac:dyDescent="0.2">
      <c r="X826" s="108"/>
      <c r="Z826" s="108"/>
      <c r="AA826" s="108"/>
    </row>
    <row r="827" spans="24:27" x14ac:dyDescent="0.2">
      <c r="X827" s="108"/>
      <c r="Z827" s="108"/>
      <c r="AA827" s="108"/>
    </row>
    <row r="828" spans="24:27" x14ac:dyDescent="0.2">
      <c r="X828" s="108"/>
      <c r="Z828" s="108"/>
      <c r="AA828" s="108"/>
    </row>
    <row r="829" spans="24:27" x14ac:dyDescent="0.2">
      <c r="X829" s="108"/>
      <c r="Z829" s="108"/>
      <c r="AA829" s="108"/>
    </row>
    <row r="830" spans="24:27" x14ac:dyDescent="0.2">
      <c r="X830" s="108"/>
      <c r="Z830" s="108"/>
      <c r="AA830" s="108"/>
    </row>
    <row r="831" spans="24:27" x14ac:dyDescent="0.2">
      <c r="X831" s="108"/>
      <c r="Z831" s="108"/>
      <c r="AA831" s="108"/>
    </row>
    <row r="832" spans="24:27" x14ac:dyDescent="0.2">
      <c r="X832" s="108"/>
      <c r="Z832" s="108"/>
      <c r="AA832" s="108"/>
    </row>
    <row r="833" spans="24:27" x14ac:dyDescent="0.2">
      <c r="X833" s="108"/>
      <c r="Z833" s="108"/>
      <c r="AA833" s="108"/>
    </row>
    <row r="834" spans="24:27" x14ac:dyDescent="0.2">
      <c r="X834" s="108"/>
      <c r="Z834" s="108"/>
      <c r="AA834" s="108"/>
    </row>
    <row r="835" spans="24:27" x14ac:dyDescent="0.2">
      <c r="X835" s="108"/>
      <c r="Z835" s="108"/>
      <c r="AA835" s="108"/>
    </row>
    <row r="836" spans="24:27" x14ac:dyDescent="0.2">
      <c r="X836" s="108"/>
      <c r="Z836" s="108"/>
      <c r="AA836" s="108"/>
    </row>
    <row r="837" spans="24:27" x14ac:dyDescent="0.2">
      <c r="X837" s="108"/>
      <c r="Z837" s="108"/>
      <c r="AA837" s="108"/>
    </row>
    <row r="838" spans="24:27" x14ac:dyDescent="0.2">
      <c r="X838" s="108"/>
      <c r="Z838" s="108"/>
      <c r="AA838" s="108"/>
    </row>
    <row r="839" spans="24:27" x14ac:dyDescent="0.2">
      <c r="X839" s="108"/>
      <c r="Z839" s="108"/>
      <c r="AA839" s="108"/>
    </row>
    <row r="840" spans="24:27" x14ac:dyDescent="0.2">
      <c r="X840" s="108"/>
      <c r="Z840" s="108"/>
      <c r="AA840" s="108"/>
    </row>
    <row r="841" spans="24:27" x14ac:dyDescent="0.2">
      <c r="X841" s="108"/>
      <c r="Z841" s="108"/>
      <c r="AA841" s="108"/>
    </row>
    <row r="842" spans="24:27" x14ac:dyDescent="0.2">
      <c r="X842" s="108"/>
      <c r="Z842" s="108"/>
      <c r="AA842" s="108"/>
    </row>
    <row r="843" spans="24:27" x14ac:dyDescent="0.2">
      <c r="X843" s="108"/>
      <c r="Z843" s="108"/>
      <c r="AA843" s="108"/>
    </row>
    <row r="844" spans="24:27" x14ac:dyDescent="0.2">
      <c r="X844" s="108"/>
      <c r="Z844" s="108"/>
      <c r="AA844" s="108"/>
    </row>
    <row r="845" spans="24:27" x14ac:dyDescent="0.2">
      <c r="X845" s="108"/>
      <c r="Z845" s="108"/>
      <c r="AA845" s="108"/>
    </row>
    <row r="846" spans="24:27" x14ac:dyDescent="0.2">
      <c r="X846" s="108"/>
      <c r="Z846" s="108"/>
      <c r="AA846" s="108"/>
    </row>
    <row r="847" spans="24:27" x14ac:dyDescent="0.2">
      <c r="X847" s="108"/>
      <c r="Z847" s="108"/>
      <c r="AA847" s="108"/>
    </row>
    <row r="848" spans="24:27" x14ac:dyDescent="0.2">
      <c r="X848" s="108"/>
      <c r="Z848" s="108"/>
      <c r="AA848" s="108"/>
    </row>
    <row r="849" spans="24:27" x14ac:dyDescent="0.2">
      <c r="X849" s="108"/>
      <c r="Z849" s="108"/>
      <c r="AA849" s="108"/>
    </row>
    <row r="850" spans="24:27" x14ac:dyDescent="0.2">
      <c r="X850" s="108"/>
      <c r="Z850" s="108"/>
      <c r="AA850" s="108"/>
    </row>
    <row r="851" spans="24:27" x14ac:dyDescent="0.2">
      <c r="X851" s="108"/>
      <c r="Z851" s="108"/>
      <c r="AA851" s="108"/>
    </row>
    <row r="852" spans="24:27" x14ac:dyDescent="0.2">
      <c r="X852" s="108"/>
      <c r="Z852" s="108"/>
      <c r="AA852" s="108"/>
    </row>
    <row r="853" spans="24:27" x14ac:dyDescent="0.2">
      <c r="X853" s="108"/>
      <c r="Z853" s="108"/>
      <c r="AA853" s="108"/>
    </row>
    <row r="854" spans="24:27" x14ac:dyDescent="0.2">
      <c r="X854" s="108"/>
      <c r="Z854" s="108"/>
      <c r="AA854" s="108"/>
    </row>
    <row r="855" spans="24:27" x14ac:dyDescent="0.2">
      <c r="X855" s="108"/>
      <c r="Z855" s="108"/>
      <c r="AA855" s="108"/>
    </row>
    <row r="856" spans="24:27" x14ac:dyDescent="0.2">
      <c r="X856" s="108"/>
      <c r="Z856" s="108"/>
      <c r="AA856" s="108"/>
    </row>
    <row r="857" spans="24:27" x14ac:dyDescent="0.2">
      <c r="X857" s="108"/>
      <c r="Z857" s="108"/>
      <c r="AA857" s="108"/>
    </row>
    <row r="858" spans="24:27" x14ac:dyDescent="0.2">
      <c r="X858" s="108"/>
      <c r="Z858" s="108"/>
      <c r="AA858" s="108"/>
    </row>
    <row r="859" spans="24:27" x14ac:dyDescent="0.2">
      <c r="X859" s="108"/>
      <c r="Z859" s="108"/>
      <c r="AA859" s="108"/>
    </row>
    <row r="860" spans="24:27" x14ac:dyDescent="0.2">
      <c r="X860" s="108"/>
      <c r="Z860" s="108"/>
      <c r="AA860" s="108"/>
    </row>
    <row r="861" spans="24:27" x14ac:dyDescent="0.2">
      <c r="X861" s="108"/>
      <c r="Z861" s="108"/>
      <c r="AA861" s="108"/>
    </row>
    <row r="862" spans="24:27" x14ac:dyDescent="0.2">
      <c r="X862" s="108"/>
      <c r="Z862" s="108"/>
      <c r="AA862" s="108"/>
    </row>
    <row r="863" spans="24:27" x14ac:dyDescent="0.2">
      <c r="X863" s="108"/>
      <c r="Z863" s="108"/>
      <c r="AA863" s="108"/>
    </row>
    <row r="864" spans="24:27" x14ac:dyDescent="0.2">
      <c r="X864" s="108"/>
      <c r="Z864" s="108"/>
      <c r="AA864" s="108"/>
    </row>
    <row r="865" spans="24:27" x14ac:dyDescent="0.2">
      <c r="X865" s="108"/>
      <c r="Z865" s="108"/>
      <c r="AA865" s="108"/>
    </row>
    <row r="866" spans="24:27" x14ac:dyDescent="0.2">
      <c r="X866" s="108"/>
      <c r="Z866" s="108"/>
      <c r="AA866" s="108"/>
    </row>
    <row r="867" spans="24:27" x14ac:dyDescent="0.2">
      <c r="X867" s="108"/>
      <c r="Z867" s="108"/>
      <c r="AA867" s="108"/>
    </row>
    <row r="868" spans="24:27" x14ac:dyDescent="0.2">
      <c r="X868" s="108"/>
      <c r="Z868" s="108"/>
      <c r="AA868" s="108"/>
    </row>
    <row r="869" spans="24:27" x14ac:dyDescent="0.2">
      <c r="X869" s="108"/>
      <c r="Z869" s="108"/>
      <c r="AA869" s="108"/>
    </row>
    <row r="870" spans="24:27" x14ac:dyDescent="0.2">
      <c r="X870" s="108"/>
      <c r="Z870" s="108"/>
      <c r="AA870" s="108"/>
    </row>
    <row r="871" spans="24:27" x14ac:dyDescent="0.2">
      <c r="X871" s="108"/>
      <c r="Z871" s="108"/>
      <c r="AA871" s="108"/>
    </row>
    <row r="872" spans="24:27" x14ac:dyDescent="0.2">
      <c r="X872" s="108"/>
      <c r="Z872" s="108"/>
      <c r="AA872" s="108"/>
    </row>
    <row r="873" spans="24:27" x14ac:dyDescent="0.2">
      <c r="X873" s="108"/>
      <c r="Z873" s="108"/>
      <c r="AA873" s="108"/>
    </row>
    <row r="874" spans="24:27" x14ac:dyDescent="0.2">
      <c r="X874" s="108"/>
      <c r="Z874" s="108"/>
      <c r="AA874" s="108"/>
    </row>
    <row r="875" spans="24:27" x14ac:dyDescent="0.2">
      <c r="X875" s="108"/>
      <c r="Z875" s="108"/>
      <c r="AA875" s="108"/>
    </row>
    <row r="876" spans="24:27" x14ac:dyDescent="0.2">
      <c r="X876" s="108"/>
      <c r="Z876" s="108"/>
      <c r="AA876" s="108"/>
    </row>
    <row r="877" spans="24:27" x14ac:dyDescent="0.2">
      <c r="X877" s="108"/>
      <c r="Z877" s="108"/>
      <c r="AA877" s="108"/>
    </row>
    <row r="878" spans="24:27" x14ac:dyDescent="0.2">
      <c r="X878" s="108"/>
      <c r="Z878" s="108"/>
      <c r="AA878" s="108"/>
    </row>
    <row r="879" spans="24:27" x14ac:dyDescent="0.2">
      <c r="X879" s="108"/>
      <c r="Z879" s="108"/>
      <c r="AA879" s="108"/>
    </row>
    <row r="880" spans="24:27" x14ac:dyDescent="0.2">
      <c r="X880" s="108"/>
      <c r="Z880" s="108"/>
      <c r="AA880" s="108"/>
    </row>
    <row r="881" spans="24:27" x14ac:dyDescent="0.2">
      <c r="X881" s="108"/>
      <c r="Z881" s="108"/>
      <c r="AA881" s="108"/>
    </row>
    <row r="882" spans="24:27" x14ac:dyDescent="0.2">
      <c r="X882" s="108"/>
      <c r="Z882" s="108"/>
      <c r="AA882" s="108"/>
    </row>
    <row r="883" spans="24:27" x14ac:dyDescent="0.2">
      <c r="X883" s="108"/>
      <c r="Z883" s="108"/>
      <c r="AA883" s="108"/>
    </row>
    <row r="884" spans="24:27" x14ac:dyDescent="0.2">
      <c r="X884" s="108"/>
      <c r="Z884" s="108"/>
      <c r="AA884" s="108"/>
    </row>
    <row r="885" spans="24:27" x14ac:dyDescent="0.2">
      <c r="X885" s="108"/>
      <c r="Z885" s="108"/>
      <c r="AA885" s="108"/>
    </row>
    <row r="886" spans="24:27" x14ac:dyDescent="0.2">
      <c r="X886" s="108"/>
      <c r="Z886" s="108"/>
      <c r="AA886" s="108"/>
    </row>
    <row r="887" spans="24:27" x14ac:dyDescent="0.2">
      <c r="X887" s="108"/>
      <c r="Z887" s="108"/>
      <c r="AA887" s="108"/>
    </row>
    <row r="888" spans="24:27" x14ac:dyDescent="0.2">
      <c r="X888" s="108"/>
      <c r="Z888" s="108"/>
      <c r="AA888" s="108"/>
    </row>
    <row r="889" spans="24:27" x14ac:dyDescent="0.2">
      <c r="X889" s="108"/>
      <c r="Z889" s="108"/>
      <c r="AA889" s="108"/>
    </row>
    <row r="890" spans="24:27" x14ac:dyDescent="0.2">
      <c r="X890" s="108"/>
      <c r="Z890" s="108"/>
      <c r="AA890" s="108"/>
    </row>
    <row r="891" spans="24:27" x14ac:dyDescent="0.2">
      <c r="X891" s="108"/>
      <c r="Z891" s="108"/>
      <c r="AA891" s="108"/>
    </row>
    <row r="892" spans="24:27" x14ac:dyDescent="0.2">
      <c r="X892" s="108"/>
      <c r="Z892" s="108"/>
      <c r="AA892" s="108"/>
    </row>
    <row r="893" spans="24:27" x14ac:dyDescent="0.2">
      <c r="X893" s="108"/>
      <c r="Z893" s="108"/>
      <c r="AA893" s="108"/>
    </row>
    <row r="894" spans="24:27" x14ac:dyDescent="0.2">
      <c r="X894" s="108"/>
      <c r="Z894" s="108"/>
      <c r="AA894" s="108"/>
    </row>
    <row r="895" spans="24:27" x14ac:dyDescent="0.2">
      <c r="X895" s="108"/>
      <c r="Z895" s="108"/>
      <c r="AA895" s="108"/>
    </row>
    <row r="896" spans="24:27" x14ac:dyDescent="0.2">
      <c r="X896" s="108"/>
      <c r="Z896" s="108"/>
      <c r="AA896" s="108"/>
    </row>
    <row r="897" spans="24:27" x14ac:dyDescent="0.2">
      <c r="X897" s="108"/>
      <c r="Z897" s="108"/>
      <c r="AA897" s="108"/>
    </row>
    <row r="898" spans="24:27" x14ac:dyDescent="0.2">
      <c r="X898" s="108"/>
      <c r="Z898" s="108"/>
      <c r="AA898" s="108"/>
    </row>
    <row r="899" spans="24:27" x14ac:dyDescent="0.2">
      <c r="X899" s="108"/>
      <c r="Z899" s="108"/>
      <c r="AA899" s="108"/>
    </row>
    <row r="900" spans="24:27" x14ac:dyDescent="0.2">
      <c r="X900" s="108"/>
      <c r="Z900" s="108"/>
      <c r="AA900" s="108"/>
    </row>
    <row r="901" spans="24:27" x14ac:dyDescent="0.2">
      <c r="X901" s="108"/>
      <c r="Z901" s="108"/>
      <c r="AA901" s="108"/>
    </row>
    <row r="902" spans="24:27" x14ac:dyDescent="0.2">
      <c r="X902" s="108"/>
      <c r="Z902" s="108"/>
      <c r="AA902" s="108"/>
    </row>
    <row r="903" spans="24:27" x14ac:dyDescent="0.2">
      <c r="X903" s="108"/>
      <c r="Z903" s="108"/>
      <c r="AA903" s="108"/>
    </row>
    <row r="904" spans="24:27" x14ac:dyDescent="0.2">
      <c r="X904" s="108"/>
      <c r="Z904" s="108"/>
      <c r="AA904" s="108"/>
    </row>
    <row r="905" spans="24:27" x14ac:dyDescent="0.2">
      <c r="X905" s="108"/>
      <c r="Z905" s="108"/>
      <c r="AA905" s="108"/>
    </row>
    <row r="906" spans="24:27" x14ac:dyDescent="0.2">
      <c r="X906" s="108"/>
      <c r="Z906" s="108"/>
      <c r="AA906" s="108"/>
    </row>
    <row r="907" spans="24:27" x14ac:dyDescent="0.2">
      <c r="X907" s="108"/>
      <c r="Z907" s="108"/>
      <c r="AA907" s="108"/>
    </row>
    <row r="908" spans="24:27" x14ac:dyDescent="0.2">
      <c r="X908" s="108"/>
      <c r="Z908" s="108"/>
      <c r="AA908" s="108"/>
    </row>
    <row r="909" spans="24:27" x14ac:dyDescent="0.2">
      <c r="X909" s="108"/>
      <c r="Z909" s="108"/>
      <c r="AA909" s="108"/>
    </row>
    <row r="910" spans="24:27" x14ac:dyDescent="0.2">
      <c r="X910" s="108"/>
      <c r="Z910" s="108"/>
      <c r="AA910" s="108"/>
    </row>
    <row r="911" spans="24:27" x14ac:dyDescent="0.2">
      <c r="X911" s="108"/>
      <c r="Z911" s="108"/>
      <c r="AA911" s="108"/>
    </row>
    <row r="912" spans="24:27" x14ac:dyDescent="0.2">
      <c r="X912" s="108"/>
      <c r="Z912" s="108"/>
      <c r="AA912" s="108"/>
    </row>
    <row r="913" spans="24:27" x14ac:dyDescent="0.2">
      <c r="X913" s="108"/>
      <c r="Z913" s="108"/>
      <c r="AA913" s="108"/>
    </row>
    <row r="914" spans="24:27" x14ac:dyDescent="0.2">
      <c r="X914" s="108"/>
      <c r="Z914" s="108"/>
      <c r="AA914" s="108"/>
    </row>
    <row r="915" spans="24:27" x14ac:dyDescent="0.2">
      <c r="X915" s="108"/>
      <c r="Z915" s="108"/>
      <c r="AA915" s="108"/>
    </row>
    <row r="916" spans="24:27" x14ac:dyDescent="0.2">
      <c r="X916" s="108"/>
      <c r="Z916" s="108"/>
      <c r="AA916" s="108"/>
    </row>
    <row r="917" spans="24:27" x14ac:dyDescent="0.2">
      <c r="X917" s="108"/>
      <c r="Z917" s="108"/>
      <c r="AA917" s="108"/>
    </row>
    <row r="918" spans="24:27" x14ac:dyDescent="0.2">
      <c r="X918" s="108"/>
      <c r="Z918" s="108"/>
      <c r="AA918" s="108"/>
    </row>
    <row r="919" spans="24:27" x14ac:dyDescent="0.2">
      <c r="X919" s="108"/>
      <c r="Z919" s="108"/>
      <c r="AA919" s="108"/>
    </row>
    <row r="920" spans="24:27" x14ac:dyDescent="0.2">
      <c r="X920" s="108"/>
      <c r="Z920" s="108"/>
      <c r="AA920" s="108"/>
    </row>
    <row r="921" spans="24:27" x14ac:dyDescent="0.2">
      <c r="X921" s="108"/>
      <c r="Z921" s="108"/>
      <c r="AA921" s="108"/>
    </row>
    <row r="922" spans="24:27" x14ac:dyDescent="0.2">
      <c r="X922" s="108"/>
      <c r="Z922" s="108"/>
      <c r="AA922" s="108"/>
    </row>
    <row r="923" spans="24:27" x14ac:dyDescent="0.2">
      <c r="X923" s="108"/>
      <c r="Z923" s="108"/>
      <c r="AA923" s="108"/>
    </row>
    <row r="924" spans="24:27" x14ac:dyDescent="0.2">
      <c r="X924" s="108"/>
      <c r="Z924" s="108"/>
      <c r="AA924" s="108"/>
    </row>
    <row r="925" spans="24:27" x14ac:dyDescent="0.2">
      <c r="X925" s="108"/>
      <c r="Z925" s="108"/>
      <c r="AA925" s="108"/>
    </row>
    <row r="926" spans="24:27" x14ac:dyDescent="0.2">
      <c r="X926" s="108"/>
      <c r="Z926" s="108"/>
      <c r="AA926" s="108"/>
    </row>
    <row r="927" spans="24:27" x14ac:dyDescent="0.2">
      <c r="X927" s="108"/>
      <c r="Z927" s="108"/>
      <c r="AA927" s="108"/>
    </row>
    <row r="928" spans="24:27" x14ac:dyDescent="0.2">
      <c r="X928" s="108"/>
      <c r="Z928" s="108"/>
      <c r="AA928" s="108"/>
    </row>
    <row r="929" spans="24:27" x14ac:dyDescent="0.2">
      <c r="X929" s="108"/>
      <c r="Z929" s="108"/>
      <c r="AA929" s="108"/>
    </row>
    <row r="930" spans="24:27" x14ac:dyDescent="0.2">
      <c r="X930" s="108"/>
      <c r="Z930" s="108"/>
      <c r="AA930" s="108"/>
    </row>
    <row r="931" spans="24:27" x14ac:dyDescent="0.2">
      <c r="X931" s="108"/>
      <c r="Z931" s="108"/>
      <c r="AA931" s="108"/>
    </row>
    <row r="932" spans="24:27" x14ac:dyDescent="0.2">
      <c r="X932" s="108"/>
      <c r="Z932" s="108"/>
      <c r="AA932" s="108"/>
    </row>
    <row r="933" spans="24:27" x14ac:dyDescent="0.2">
      <c r="X933" s="108"/>
      <c r="Z933" s="108"/>
      <c r="AA933" s="108"/>
    </row>
    <row r="934" spans="24:27" x14ac:dyDescent="0.2">
      <c r="X934" s="108"/>
      <c r="Z934" s="108"/>
      <c r="AA934" s="108"/>
    </row>
    <row r="935" spans="24:27" x14ac:dyDescent="0.2">
      <c r="X935" s="108"/>
      <c r="Z935" s="108"/>
      <c r="AA935" s="108"/>
    </row>
    <row r="936" spans="24:27" x14ac:dyDescent="0.2">
      <c r="X936" s="108"/>
      <c r="Z936" s="108"/>
      <c r="AA936" s="108"/>
    </row>
    <row r="937" spans="24:27" x14ac:dyDescent="0.2">
      <c r="X937" s="108"/>
      <c r="Z937" s="108"/>
      <c r="AA937" s="108"/>
    </row>
    <row r="938" spans="24:27" x14ac:dyDescent="0.2">
      <c r="X938" s="108"/>
      <c r="Z938" s="108"/>
      <c r="AA938" s="108"/>
    </row>
    <row r="939" spans="24:27" x14ac:dyDescent="0.2">
      <c r="X939" s="108"/>
      <c r="Z939" s="108"/>
      <c r="AA939" s="108"/>
    </row>
    <row r="940" spans="24:27" x14ac:dyDescent="0.2">
      <c r="X940" s="108"/>
      <c r="Z940" s="108"/>
      <c r="AA940" s="108"/>
    </row>
    <row r="941" spans="24:27" x14ac:dyDescent="0.2">
      <c r="X941" s="108"/>
      <c r="Z941" s="108"/>
      <c r="AA941" s="108"/>
    </row>
    <row r="942" spans="24:27" x14ac:dyDescent="0.2">
      <c r="X942" s="108"/>
      <c r="Z942" s="108"/>
      <c r="AA942" s="108"/>
    </row>
    <row r="943" spans="24:27" x14ac:dyDescent="0.2">
      <c r="X943" s="108"/>
      <c r="Z943" s="108"/>
      <c r="AA943" s="108"/>
    </row>
    <row r="944" spans="24:27" x14ac:dyDescent="0.2">
      <c r="X944" s="108"/>
      <c r="Z944" s="108"/>
      <c r="AA944" s="108"/>
    </row>
    <row r="945" spans="24:27" x14ac:dyDescent="0.2">
      <c r="X945" s="108"/>
      <c r="Z945" s="108"/>
      <c r="AA945" s="108"/>
    </row>
    <row r="946" spans="24:27" x14ac:dyDescent="0.2">
      <c r="X946" s="108"/>
      <c r="Z946" s="108"/>
      <c r="AA946" s="108"/>
    </row>
    <row r="947" spans="24:27" x14ac:dyDescent="0.2">
      <c r="X947" s="108"/>
      <c r="Z947" s="108"/>
      <c r="AA947" s="108"/>
    </row>
    <row r="948" spans="24:27" x14ac:dyDescent="0.2">
      <c r="X948" s="108"/>
      <c r="Z948" s="108"/>
      <c r="AA948" s="108"/>
    </row>
    <row r="949" spans="24:27" x14ac:dyDescent="0.2">
      <c r="X949" s="108"/>
      <c r="Z949" s="108"/>
      <c r="AA949" s="108"/>
    </row>
    <row r="950" spans="24:27" x14ac:dyDescent="0.2">
      <c r="X950" s="108"/>
      <c r="Z950" s="108"/>
      <c r="AA950" s="108"/>
    </row>
    <row r="951" spans="24:27" x14ac:dyDescent="0.2">
      <c r="X951" s="108"/>
      <c r="Z951" s="108"/>
      <c r="AA951" s="108"/>
    </row>
    <row r="952" spans="24:27" x14ac:dyDescent="0.2">
      <c r="X952" s="108"/>
      <c r="Z952" s="108"/>
      <c r="AA952" s="108"/>
    </row>
    <row r="953" spans="24:27" x14ac:dyDescent="0.2">
      <c r="X953" s="108"/>
      <c r="Z953" s="108"/>
      <c r="AA953" s="108"/>
    </row>
    <row r="954" spans="24:27" x14ac:dyDescent="0.2">
      <c r="X954" s="108"/>
      <c r="Z954" s="108"/>
      <c r="AA954" s="108"/>
    </row>
    <row r="955" spans="24:27" x14ac:dyDescent="0.2">
      <c r="X955" s="108"/>
      <c r="Z955" s="108"/>
      <c r="AA955" s="108"/>
    </row>
    <row r="956" spans="24:27" x14ac:dyDescent="0.2">
      <c r="X956" s="108"/>
      <c r="Z956" s="108"/>
      <c r="AA956" s="108"/>
    </row>
    <row r="957" spans="24:27" x14ac:dyDescent="0.2">
      <c r="X957" s="108"/>
      <c r="Z957" s="108"/>
      <c r="AA957" s="108"/>
    </row>
    <row r="958" spans="24:27" x14ac:dyDescent="0.2">
      <c r="X958" s="108"/>
      <c r="Z958" s="108"/>
      <c r="AA958" s="108"/>
    </row>
    <row r="959" spans="24:27" x14ac:dyDescent="0.2">
      <c r="X959" s="108"/>
      <c r="Z959" s="108"/>
      <c r="AA959" s="108"/>
    </row>
    <row r="960" spans="24:27" x14ac:dyDescent="0.2">
      <c r="X960" s="108"/>
      <c r="Z960" s="108"/>
      <c r="AA960" s="108"/>
    </row>
    <row r="961" spans="24:27" x14ac:dyDescent="0.2">
      <c r="X961" s="108"/>
      <c r="Z961" s="108"/>
      <c r="AA961" s="108"/>
    </row>
    <row r="962" spans="24:27" x14ac:dyDescent="0.2">
      <c r="X962" s="108"/>
      <c r="Z962" s="108"/>
      <c r="AA962" s="108"/>
    </row>
    <row r="963" spans="24:27" x14ac:dyDescent="0.2">
      <c r="X963" s="108"/>
      <c r="Z963" s="108"/>
      <c r="AA963" s="108"/>
    </row>
    <row r="964" spans="24:27" x14ac:dyDescent="0.2">
      <c r="X964" s="108"/>
      <c r="Z964" s="108"/>
      <c r="AA964" s="108"/>
    </row>
    <row r="965" spans="24:27" x14ac:dyDescent="0.2">
      <c r="X965" s="108"/>
      <c r="Z965" s="108"/>
      <c r="AA965" s="108"/>
    </row>
    <row r="966" spans="24:27" x14ac:dyDescent="0.2">
      <c r="X966" s="108"/>
      <c r="Z966" s="108"/>
      <c r="AA966" s="108"/>
    </row>
    <row r="967" spans="24:27" x14ac:dyDescent="0.2">
      <c r="X967" s="108"/>
      <c r="Z967" s="108"/>
      <c r="AA967" s="108"/>
    </row>
    <row r="968" spans="24:27" x14ac:dyDescent="0.2">
      <c r="X968" s="108"/>
      <c r="Z968" s="108"/>
      <c r="AA968" s="108"/>
    </row>
    <row r="969" spans="24:27" x14ac:dyDescent="0.2">
      <c r="X969" s="108"/>
      <c r="Z969" s="108"/>
      <c r="AA969" s="108"/>
    </row>
    <row r="970" spans="24:27" x14ac:dyDescent="0.2">
      <c r="X970" s="108"/>
      <c r="Z970" s="108"/>
      <c r="AA970" s="108"/>
    </row>
    <row r="971" spans="24:27" x14ac:dyDescent="0.2">
      <c r="X971" s="108"/>
      <c r="Z971" s="108"/>
      <c r="AA971" s="108"/>
    </row>
    <row r="972" spans="24:27" x14ac:dyDescent="0.2">
      <c r="X972" s="108"/>
      <c r="Z972" s="108"/>
      <c r="AA972" s="108"/>
    </row>
    <row r="973" spans="24:27" x14ac:dyDescent="0.2">
      <c r="X973" s="108"/>
      <c r="Z973" s="108"/>
      <c r="AA973" s="108"/>
    </row>
    <row r="974" spans="24:27" x14ac:dyDescent="0.2">
      <c r="X974" s="108"/>
      <c r="Z974" s="108"/>
      <c r="AA974" s="108"/>
    </row>
    <row r="975" spans="24:27" x14ac:dyDescent="0.2">
      <c r="X975" s="108"/>
      <c r="Z975" s="108"/>
      <c r="AA975" s="108"/>
    </row>
    <row r="976" spans="24:27" x14ac:dyDescent="0.2">
      <c r="X976" s="108"/>
      <c r="Z976" s="108"/>
      <c r="AA976" s="108"/>
    </row>
    <row r="977" spans="24:27" x14ac:dyDescent="0.2">
      <c r="X977" s="108"/>
      <c r="Z977" s="108"/>
      <c r="AA977" s="108"/>
    </row>
    <row r="978" spans="24:27" x14ac:dyDescent="0.2">
      <c r="X978" s="108"/>
      <c r="Z978" s="108"/>
      <c r="AA978" s="108"/>
    </row>
    <row r="979" spans="24:27" x14ac:dyDescent="0.2">
      <c r="X979" s="108"/>
      <c r="Z979" s="108"/>
      <c r="AA979" s="108"/>
    </row>
    <row r="980" spans="24:27" x14ac:dyDescent="0.2">
      <c r="X980" s="108"/>
      <c r="Z980" s="108"/>
      <c r="AA980" s="108"/>
    </row>
    <row r="981" spans="24:27" x14ac:dyDescent="0.2">
      <c r="X981" s="108"/>
      <c r="Z981" s="108"/>
      <c r="AA981" s="108"/>
    </row>
    <row r="982" spans="24:27" x14ac:dyDescent="0.2">
      <c r="X982" s="108"/>
      <c r="Z982" s="108"/>
      <c r="AA982" s="108"/>
    </row>
    <row r="983" spans="24:27" x14ac:dyDescent="0.2">
      <c r="X983" s="108"/>
      <c r="Z983" s="108"/>
      <c r="AA983" s="108"/>
    </row>
    <row r="984" spans="24:27" x14ac:dyDescent="0.2">
      <c r="X984" s="108"/>
      <c r="Z984" s="108"/>
      <c r="AA984" s="108"/>
    </row>
    <row r="985" spans="24:27" x14ac:dyDescent="0.2">
      <c r="X985" s="108"/>
      <c r="Z985" s="108"/>
      <c r="AA985" s="108"/>
    </row>
    <row r="986" spans="24:27" x14ac:dyDescent="0.2">
      <c r="X986" s="108"/>
      <c r="Z986" s="108"/>
      <c r="AA986" s="108"/>
    </row>
    <row r="987" spans="24:27" x14ac:dyDescent="0.2">
      <c r="X987" s="108"/>
      <c r="Z987" s="108"/>
      <c r="AA987" s="108"/>
    </row>
    <row r="988" spans="24:27" x14ac:dyDescent="0.2">
      <c r="X988" s="108"/>
      <c r="Z988" s="108"/>
      <c r="AA988" s="108"/>
    </row>
    <row r="989" spans="24:27" x14ac:dyDescent="0.2">
      <c r="X989" s="108"/>
      <c r="Z989" s="108"/>
      <c r="AA989" s="108"/>
    </row>
    <row r="990" spans="24:27" x14ac:dyDescent="0.2">
      <c r="X990" s="108"/>
      <c r="Z990" s="108"/>
      <c r="AA990" s="108"/>
    </row>
    <row r="991" spans="24:27" x14ac:dyDescent="0.2">
      <c r="X991" s="108"/>
      <c r="Z991" s="108"/>
      <c r="AA991" s="108"/>
    </row>
    <row r="992" spans="24:27" x14ac:dyDescent="0.2">
      <c r="X992" s="108"/>
      <c r="Z992" s="108"/>
      <c r="AA992" s="108"/>
    </row>
    <row r="993" spans="24:27" x14ac:dyDescent="0.2">
      <c r="X993" s="108"/>
      <c r="Z993" s="108"/>
      <c r="AA993" s="108"/>
    </row>
    <row r="994" spans="24:27" x14ac:dyDescent="0.2">
      <c r="X994" s="108"/>
      <c r="Z994" s="108"/>
      <c r="AA994" s="108"/>
    </row>
    <row r="995" spans="24:27" x14ac:dyDescent="0.2">
      <c r="X995" s="108"/>
      <c r="Z995" s="108"/>
      <c r="AA995" s="108"/>
    </row>
    <row r="996" spans="24:27" x14ac:dyDescent="0.2">
      <c r="X996" s="108"/>
      <c r="Z996" s="108"/>
      <c r="AA996" s="108"/>
    </row>
    <row r="997" spans="24:27" x14ac:dyDescent="0.2">
      <c r="X997" s="108"/>
      <c r="Z997" s="108"/>
      <c r="AA997" s="108"/>
    </row>
    <row r="998" spans="24:27" x14ac:dyDescent="0.2">
      <c r="X998" s="108"/>
      <c r="Z998" s="108"/>
      <c r="AA998" s="108"/>
    </row>
    <row r="999" spans="24:27" x14ac:dyDescent="0.2">
      <c r="X999" s="108"/>
      <c r="Z999" s="108"/>
      <c r="AA999" s="108"/>
    </row>
    <row r="1000" spans="24:27" x14ac:dyDescent="0.2">
      <c r="X1000" s="108"/>
      <c r="Z1000" s="108"/>
      <c r="AA1000" s="108"/>
    </row>
    <row r="1001" spans="24:27" x14ac:dyDescent="0.2">
      <c r="X1001" s="108"/>
      <c r="Z1001" s="108"/>
      <c r="AA1001" s="108"/>
    </row>
    <row r="1002" spans="24:27" x14ac:dyDescent="0.2">
      <c r="X1002" s="108"/>
      <c r="Z1002" s="108"/>
      <c r="AA1002" s="108"/>
    </row>
    <row r="1003" spans="24:27" x14ac:dyDescent="0.2">
      <c r="X1003" s="108"/>
      <c r="Z1003" s="108"/>
      <c r="AA1003" s="108"/>
    </row>
    <row r="1004" spans="24:27" x14ac:dyDescent="0.2">
      <c r="X1004" s="108"/>
      <c r="Z1004" s="108"/>
      <c r="AA1004" s="108"/>
    </row>
    <row r="1005" spans="24:27" x14ac:dyDescent="0.2">
      <c r="X1005" s="108"/>
      <c r="Z1005" s="108"/>
      <c r="AA1005" s="108"/>
    </row>
    <row r="1006" spans="24:27" x14ac:dyDescent="0.2">
      <c r="X1006" s="108"/>
      <c r="Z1006" s="108"/>
      <c r="AA1006" s="108"/>
    </row>
    <row r="1007" spans="24:27" x14ac:dyDescent="0.2">
      <c r="X1007" s="108"/>
      <c r="Z1007" s="108"/>
      <c r="AA1007" s="108"/>
    </row>
    <row r="1008" spans="24:27" x14ac:dyDescent="0.2">
      <c r="X1008" s="108"/>
      <c r="Z1008" s="108"/>
      <c r="AA1008" s="108"/>
    </row>
    <row r="1009" spans="24:27" x14ac:dyDescent="0.2">
      <c r="X1009" s="108"/>
      <c r="Z1009" s="108"/>
      <c r="AA1009" s="108"/>
    </row>
    <row r="1010" spans="24:27" x14ac:dyDescent="0.2">
      <c r="X1010" s="108"/>
      <c r="Z1010" s="108"/>
      <c r="AA1010" s="108"/>
    </row>
    <row r="1011" spans="24:27" x14ac:dyDescent="0.2">
      <c r="X1011" s="108"/>
      <c r="Z1011" s="108"/>
      <c r="AA1011" s="108"/>
    </row>
    <row r="1012" spans="24:27" x14ac:dyDescent="0.2">
      <c r="X1012" s="108"/>
      <c r="Z1012" s="108"/>
      <c r="AA1012" s="108"/>
    </row>
    <row r="1013" spans="24:27" x14ac:dyDescent="0.2">
      <c r="X1013" s="108"/>
      <c r="Z1013" s="108"/>
      <c r="AA1013" s="108"/>
    </row>
    <row r="1014" spans="24:27" x14ac:dyDescent="0.2">
      <c r="X1014" s="108"/>
      <c r="Z1014" s="108"/>
      <c r="AA1014" s="108"/>
    </row>
    <row r="1015" spans="24:27" x14ac:dyDescent="0.2">
      <c r="X1015" s="108"/>
      <c r="Z1015" s="108"/>
      <c r="AA1015" s="108"/>
    </row>
    <row r="1016" spans="24:27" x14ac:dyDescent="0.2">
      <c r="X1016" s="108"/>
      <c r="Z1016" s="108"/>
      <c r="AA1016" s="108"/>
    </row>
    <row r="1017" spans="24:27" x14ac:dyDescent="0.2">
      <c r="X1017" s="108"/>
      <c r="Z1017" s="108"/>
      <c r="AA1017" s="108"/>
    </row>
    <row r="1018" spans="24:27" x14ac:dyDescent="0.2">
      <c r="X1018" s="108"/>
      <c r="Z1018" s="108"/>
      <c r="AA1018" s="108"/>
    </row>
    <row r="1019" spans="24:27" x14ac:dyDescent="0.2">
      <c r="X1019" s="108"/>
      <c r="Z1019" s="108"/>
      <c r="AA1019" s="108"/>
    </row>
    <row r="1020" spans="24:27" x14ac:dyDescent="0.2">
      <c r="X1020" s="108"/>
      <c r="Z1020" s="108"/>
      <c r="AA1020" s="108"/>
    </row>
    <row r="1021" spans="24:27" x14ac:dyDescent="0.2">
      <c r="X1021" s="108"/>
      <c r="Z1021" s="108"/>
      <c r="AA1021" s="108"/>
    </row>
    <row r="1022" spans="24:27" x14ac:dyDescent="0.2">
      <c r="X1022" s="108"/>
      <c r="Z1022" s="108"/>
      <c r="AA1022" s="108"/>
    </row>
    <row r="1023" spans="24:27" x14ac:dyDescent="0.2">
      <c r="X1023" s="108"/>
      <c r="Z1023" s="108"/>
      <c r="AA1023" s="108"/>
    </row>
    <row r="1024" spans="24:27" x14ac:dyDescent="0.2">
      <c r="X1024" s="108"/>
      <c r="Z1024" s="108"/>
      <c r="AA1024" s="108"/>
    </row>
    <row r="1025" spans="24:27" x14ac:dyDescent="0.2">
      <c r="X1025" s="108"/>
      <c r="Z1025" s="108"/>
      <c r="AA1025" s="108"/>
    </row>
    <row r="1026" spans="24:27" x14ac:dyDescent="0.2">
      <c r="X1026" s="108"/>
      <c r="Z1026" s="108"/>
      <c r="AA1026" s="108"/>
    </row>
    <row r="1027" spans="24:27" x14ac:dyDescent="0.2">
      <c r="X1027" s="108"/>
      <c r="Z1027" s="108"/>
      <c r="AA1027" s="108"/>
    </row>
    <row r="1028" spans="24:27" x14ac:dyDescent="0.2">
      <c r="X1028" s="108"/>
      <c r="Z1028" s="108"/>
      <c r="AA1028" s="108"/>
    </row>
    <row r="1029" spans="24:27" x14ac:dyDescent="0.2">
      <c r="X1029" s="108"/>
      <c r="Z1029" s="108"/>
      <c r="AA1029" s="108"/>
    </row>
    <row r="1030" spans="24:27" x14ac:dyDescent="0.2">
      <c r="X1030" s="108"/>
      <c r="Z1030" s="108"/>
      <c r="AA1030" s="108"/>
    </row>
    <row r="1031" spans="24:27" x14ac:dyDescent="0.2">
      <c r="X1031" s="108"/>
      <c r="Z1031" s="108"/>
      <c r="AA1031" s="108"/>
    </row>
    <row r="1032" spans="24:27" x14ac:dyDescent="0.2">
      <c r="X1032" s="108"/>
      <c r="Z1032" s="108"/>
      <c r="AA1032" s="108"/>
    </row>
    <row r="1033" spans="24:27" x14ac:dyDescent="0.2">
      <c r="X1033" s="108"/>
      <c r="Z1033" s="108"/>
      <c r="AA1033" s="108"/>
    </row>
    <row r="1034" spans="24:27" x14ac:dyDescent="0.2">
      <c r="X1034" s="108"/>
      <c r="Z1034" s="108"/>
      <c r="AA1034" s="108"/>
    </row>
    <row r="1035" spans="24:27" x14ac:dyDescent="0.2">
      <c r="X1035" s="108"/>
      <c r="Z1035" s="108"/>
      <c r="AA1035" s="108"/>
    </row>
    <row r="1036" spans="24:27" x14ac:dyDescent="0.2">
      <c r="X1036" s="108"/>
      <c r="Z1036" s="108"/>
      <c r="AA1036" s="108"/>
    </row>
    <row r="1037" spans="24:27" x14ac:dyDescent="0.2">
      <c r="X1037" s="108"/>
      <c r="Z1037" s="108"/>
      <c r="AA1037" s="108"/>
    </row>
    <row r="1038" spans="24:27" x14ac:dyDescent="0.2">
      <c r="X1038" s="108"/>
      <c r="Z1038" s="108"/>
      <c r="AA1038" s="108"/>
    </row>
    <row r="1039" spans="24:27" x14ac:dyDescent="0.2">
      <c r="X1039" s="108"/>
      <c r="Z1039" s="108"/>
      <c r="AA1039" s="108"/>
    </row>
    <row r="1040" spans="24:27" x14ac:dyDescent="0.2">
      <c r="X1040" s="108"/>
      <c r="Z1040" s="108"/>
      <c r="AA1040" s="108"/>
    </row>
    <row r="1041" spans="24:27" x14ac:dyDescent="0.2">
      <c r="X1041" s="108"/>
      <c r="Z1041" s="108"/>
      <c r="AA1041" s="108"/>
    </row>
    <row r="1042" spans="24:27" x14ac:dyDescent="0.2">
      <c r="X1042" s="108"/>
      <c r="Z1042" s="108"/>
      <c r="AA1042" s="108"/>
    </row>
    <row r="1043" spans="24:27" x14ac:dyDescent="0.2">
      <c r="X1043" s="108"/>
      <c r="Z1043" s="108"/>
      <c r="AA1043" s="108"/>
    </row>
    <row r="1044" spans="24:27" x14ac:dyDescent="0.2">
      <c r="X1044" s="108"/>
      <c r="Z1044" s="108"/>
      <c r="AA1044" s="108"/>
    </row>
    <row r="1045" spans="24:27" x14ac:dyDescent="0.2">
      <c r="X1045" s="108"/>
      <c r="Z1045" s="108"/>
      <c r="AA1045" s="108"/>
    </row>
    <row r="1046" spans="24:27" x14ac:dyDescent="0.2">
      <c r="X1046" s="108"/>
      <c r="Z1046" s="108"/>
      <c r="AA1046" s="108"/>
    </row>
    <row r="1047" spans="24:27" x14ac:dyDescent="0.2">
      <c r="X1047" s="108"/>
      <c r="Z1047" s="108"/>
      <c r="AA1047" s="108"/>
    </row>
    <row r="1048" spans="24:27" x14ac:dyDescent="0.2">
      <c r="X1048" s="108"/>
      <c r="Z1048" s="108"/>
      <c r="AA1048" s="108"/>
    </row>
    <row r="1049" spans="24:27" x14ac:dyDescent="0.2">
      <c r="X1049" s="108"/>
      <c r="Z1049" s="108"/>
      <c r="AA1049" s="108"/>
    </row>
    <row r="1050" spans="24:27" x14ac:dyDescent="0.2">
      <c r="X1050" s="108"/>
      <c r="Z1050" s="108"/>
      <c r="AA1050" s="108"/>
    </row>
    <row r="1051" spans="24:27" x14ac:dyDescent="0.2">
      <c r="X1051" s="108"/>
      <c r="Z1051" s="108"/>
      <c r="AA1051" s="108"/>
    </row>
    <row r="1052" spans="24:27" x14ac:dyDescent="0.2">
      <c r="X1052" s="108"/>
      <c r="Z1052" s="108"/>
      <c r="AA1052" s="108"/>
    </row>
    <row r="1053" spans="24:27" x14ac:dyDescent="0.2">
      <c r="X1053" s="108"/>
      <c r="Z1053" s="108"/>
      <c r="AA1053" s="108"/>
    </row>
    <row r="1054" spans="24:27" x14ac:dyDescent="0.2">
      <c r="X1054" s="108"/>
      <c r="Z1054" s="108"/>
      <c r="AA1054" s="108"/>
    </row>
    <row r="1055" spans="24:27" x14ac:dyDescent="0.2">
      <c r="X1055" s="108"/>
      <c r="Z1055" s="108"/>
      <c r="AA1055" s="108"/>
    </row>
    <row r="1056" spans="24:27" x14ac:dyDescent="0.2">
      <c r="X1056" s="108"/>
      <c r="Z1056" s="108"/>
      <c r="AA1056" s="108"/>
    </row>
    <row r="1057" spans="24:27" x14ac:dyDescent="0.2">
      <c r="X1057" s="108"/>
      <c r="Z1057" s="108"/>
      <c r="AA1057" s="108"/>
    </row>
    <row r="1058" spans="24:27" x14ac:dyDescent="0.2">
      <c r="X1058" s="108"/>
      <c r="Z1058" s="108"/>
      <c r="AA1058" s="108"/>
    </row>
    <row r="1059" spans="24:27" x14ac:dyDescent="0.2">
      <c r="X1059" s="108"/>
      <c r="Z1059" s="108"/>
      <c r="AA1059" s="108"/>
    </row>
    <row r="1060" spans="24:27" x14ac:dyDescent="0.2">
      <c r="X1060" s="108"/>
      <c r="Z1060" s="108"/>
      <c r="AA1060" s="108"/>
    </row>
    <row r="1061" spans="24:27" x14ac:dyDescent="0.2">
      <c r="X1061" s="108"/>
      <c r="Z1061" s="108"/>
      <c r="AA1061" s="108"/>
    </row>
    <row r="1062" spans="24:27" x14ac:dyDescent="0.2">
      <c r="X1062" s="108"/>
      <c r="Z1062" s="108"/>
      <c r="AA1062" s="108"/>
    </row>
    <row r="1063" spans="24:27" x14ac:dyDescent="0.2">
      <c r="X1063" s="108"/>
      <c r="Z1063" s="108"/>
      <c r="AA1063" s="108"/>
    </row>
    <row r="1064" spans="24:27" x14ac:dyDescent="0.2">
      <c r="X1064" s="108"/>
      <c r="Z1064" s="108"/>
      <c r="AA1064" s="108"/>
    </row>
    <row r="1065" spans="24:27" x14ac:dyDescent="0.2">
      <c r="X1065" s="108"/>
      <c r="Z1065" s="108"/>
      <c r="AA1065" s="108"/>
    </row>
    <row r="1066" spans="24:27" x14ac:dyDescent="0.2">
      <c r="X1066" s="108"/>
      <c r="Z1066" s="108"/>
      <c r="AA1066" s="108"/>
    </row>
    <row r="1067" spans="24:27" x14ac:dyDescent="0.2">
      <c r="X1067" s="108"/>
      <c r="Z1067" s="108"/>
      <c r="AA1067" s="108"/>
    </row>
    <row r="1068" spans="24:27" x14ac:dyDescent="0.2">
      <c r="X1068" s="108"/>
      <c r="Z1068" s="108"/>
      <c r="AA1068" s="108"/>
    </row>
    <row r="1069" spans="24:27" x14ac:dyDescent="0.2">
      <c r="X1069" s="108"/>
      <c r="Z1069" s="108"/>
      <c r="AA1069" s="108"/>
    </row>
    <row r="1070" spans="24:27" x14ac:dyDescent="0.2">
      <c r="X1070" s="108"/>
      <c r="Z1070" s="108"/>
      <c r="AA1070" s="108"/>
    </row>
    <row r="1071" spans="24:27" x14ac:dyDescent="0.2">
      <c r="X1071" s="108"/>
      <c r="Z1071" s="108"/>
      <c r="AA1071" s="108"/>
    </row>
    <row r="1072" spans="24:27" x14ac:dyDescent="0.2">
      <c r="X1072" s="108"/>
      <c r="Z1072" s="108"/>
      <c r="AA1072" s="108"/>
    </row>
    <row r="1073" spans="24:27" x14ac:dyDescent="0.2">
      <c r="X1073" s="108"/>
      <c r="Z1073" s="108"/>
      <c r="AA1073" s="108"/>
    </row>
    <row r="1074" spans="24:27" x14ac:dyDescent="0.2">
      <c r="X1074" s="108"/>
      <c r="Z1074" s="108"/>
      <c r="AA1074" s="108"/>
    </row>
    <row r="1075" spans="24:27" x14ac:dyDescent="0.2">
      <c r="X1075" s="108"/>
      <c r="Z1075" s="108"/>
      <c r="AA1075" s="108"/>
    </row>
    <row r="1076" spans="24:27" x14ac:dyDescent="0.2">
      <c r="X1076" s="108"/>
      <c r="Z1076" s="108"/>
      <c r="AA1076" s="108"/>
    </row>
    <row r="1077" spans="24:27" x14ac:dyDescent="0.2">
      <c r="X1077" s="108"/>
      <c r="Z1077" s="108"/>
      <c r="AA1077" s="108"/>
    </row>
    <row r="1078" spans="24:27" x14ac:dyDescent="0.2">
      <c r="X1078" s="108"/>
      <c r="Z1078" s="108"/>
      <c r="AA1078" s="108"/>
    </row>
    <row r="1079" spans="24:27" x14ac:dyDescent="0.2">
      <c r="X1079" s="108"/>
      <c r="Z1079" s="108"/>
      <c r="AA1079" s="108"/>
    </row>
    <row r="1080" spans="24:27" x14ac:dyDescent="0.2">
      <c r="X1080" s="108"/>
      <c r="Z1080" s="108"/>
      <c r="AA1080" s="108"/>
    </row>
    <row r="1081" spans="24:27" x14ac:dyDescent="0.2">
      <c r="X1081" s="108"/>
      <c r="Z1081" s="108"/>
      <c r="AA1081" s="108"/>
    </row>
    <row r="1082" spans="24:27" x14ac:dyDescent="0.2">
      <c r="X1082" s="108"/>
      <c r="Z1082" s="108"/>
      <c r="AA1082" s="108"/>
    </row>
    <row r="1083" spans="24:27" x14ac:dyDescent="0.2">
      <c r="X1083" s="108"/>
      <c r="Z1083" s="108"/>
      <c r="AA1083" s="108"/>
    </row>
    <row r="1084" spans="24:27" x14ac:dyDescent="0.2">
      <c r="X1084" s="108"/>
      <c r="Z1084" s="108"/>
      <c r="AA1084" s="108"/>
    </row>
    <row r="1085" spans="24:27" x14ac:dyDescent="0.2">
      <c r="X1085" s="108"/>
      <c r="Z1085" s="108"/>
      <c r="AA1085" s="108"/>
    </row>
    <row r="1086" spans="24:27" x14ac:dyDescent="0.2">
      <c r="X1086" s="108"/>
      <c r="Z1086" s="108"/>
      <c r="AA1086" s="108"/>
    </row>
    <row r="1087" spans="24:27" x14ac:dyDescent="0.2">
      <c r="X1087" s="108"/>
      <c r="Z1087" s="108"/>
      <c r="AA1087" s="108"/>
    </row>
    <row r="1088" spans="24:27" x14ac:dyDescent="0.2">
      <c r="X1088" s="108"/>
      <c r="Z1088" s="108"/>
      <c r="AA1088" s="108"/>
    </row>
    <row r="1089" spans="24:27" x14ac:dyDescent="0.2">
      <c r="X1089" s="108"/>
      <c r="Z1089" s="108"/>
      <c r="AA1089" s="108"/>
    </row>
    <row r="1090" spans="24:27" x14ac:dyDescent="0.2">
      <c r="X1090" s="108"/>
      <c r="Z1090" s="108"/>
      <c r="AA1090" s="108"/>
    </row>
    <row r="1091" spans="24:27" x14ac:dyDescent="0.2">
      <c r="X1091" s="108"/>
      <c r="Z1091" s="108"/>
      <c r="AA1091" s="108"/>
    </row>
    <row r="1092" spans="24:27" x14ac:dyDescent="0.2">
      <c r="X1092" s="108"/>
      <c r="Z1092" s="108"/>
      <c r="AA1092" s="108"/>
    </row>
    <row r="1093" spans="24:27" x14ac:dyDescent="0.2">
      <c r="X1093" s="108"/>
      <c r="Z1093" s="108"/>
      <c r="AA1093" s="108"/>
    </row>
    <row r="1094" spans="24:27" x14ac:dyDescent="0.2">
      <c r="X1094" s="108"/>
      <c r="Z1094" s="108"/>
      <c r="AA1094" s="108"/>
    </row>
    <row r="1095" spans="24:27" x14ac:dyDescent="0.2">
      <c r="X1095" s="108"/>
      <c r="Z1095" s="108"/>
      <c r="AA1095" s="108"/>
    </row>
    <row r="1096" spans="24:27" x14ac:dyDescent="0.2">
      <c r="X1096" s="108"/>
      <c r="Z1096" s="108"/>
      <c r="AA1096" s="108"/>
    </row>
    <row r="1097" spans="24:27" x14ac:dyDescent="0.2">
      <c r="X1097" s="108"/>
      <c r="Z1097" s="108"/>
      <c r="AA1097" s="108"/>
    </row>
    <row r="1098" spans="24:27" x14ac:dyDescent="0.2">
      <c r="X1098" s="108"/>
      <c r="Z1098" s="108"/>
      <c r="AA1098" s="108"/>
    </row>
    <row r="1099" spans="24:27" x14ac:dyDescent="0.2">
      <c r="X1099" s="108"/>
      <c r="Z1099" s="108"/>
      <c r="AA1099" s="108"/>
    </row>
    <row r="1100" spans="24:27" x14ac:dyDescent="0.2">
      <c r="X1100" s="108"/>
      <c r="Z1100" s="108"/>
      <c r="AA1100" s="108"/>
    </row>
    <row r="1101" spans="24:27" x14ac:dyDescent="0.2">
      <c r="X1101" s="108"/>
      <c r="Z1101" s="108"/>
      <c r="AA1101" s="108"/>
    </row>
    <row r="1102" spans="24:27" x14ac:dyDescent="0.2">
      <c r="X1102" s="108"/>
      <c r="Z1102" s="108"/>
      <c r="AA1102" s="108"/>
    </row>
    <row r="1103" spans="24:27" x14ac:dyDescent="0.2">
      <c r="X1103" s="108"/>
      <c r="Z1103" s="108"/>
      <c r="AA1103" s="108"/>
    </row>
    <row r="1104" spans="24:27" x14ac:dyDescent="0.2">
      <c r="X1104" s="108"/>
      <c r="Z1104" s="108"/>
      <c r="AA1104" s="108"/>
    </row>
    <row r="1105" spans="24:27" x14ac:dyDescent="0.2">
      <c r="X1105" s="108"/>
      <c r="Z1105" s="108"/>
      <c r="AA1105" s="108"/>
    </row>
    <row r="1106" spans="24:27" x14ac:dyDescent="0.2">
      <c r="X1106" s="108"/>
      <c r="Z1106" s="108"/>
      <c r="AA1106" s="108"/>
    </row>
    <row r="1107" spans="24:27" x14ac:dyDescent="0.2">
      <c r="X1107" s="108"/>
      <c r="Z1107" s="108"/>
      <c r="AA1107" s="108"/>
    </row>
    <row r="1108" spans="24:27" x14ac:dyDescent="0.2">
      <c r="X1108" s="108"/>
      <c r="Z1108" s="108"/>
      <c r="AA1108" s="108"/>
    </row>
    <row r="1109" spans="24:27" x14ac:dyDescent="0.2">
      <c r="X1109" s="108"/>
      <c r="Z1109" s="108"/>
      <c r="AA1109" s="108"/>
    </row>
    <row r="1110" spans="24:27" x14ac:dyDescent="0.2">
      <c r="X1110" s="108"/>
      <c r="Z1110" s="108"/>
      <c r="AA1110" s="108"/>
    </row>
    <row r="1111" spans="24:27" x14ac:dyDescent="0.2">
      <c r="X1111" s="108"/>
      <c r="Z1111" s="108"/>
      <c r="AA1111" s="108"/>
    </row>
    <row r="1112" spans="24:27" x14ac:dyDescent="0.2">
      <c r="X1112" s="108"/>
      <c r="Z1112" s="108"/>
      <c r="AA1112" s="108"/>
    </row>
    <row r="1113" spans="24:27" x14ac:dyDescent="0.2">
      <c r="X1113" s="108"/>
      <c r="Z1113" s="108"/>
      <c r="AA1113" s="108"/>
    </row>
    <row r="1114" spans="24:27" x14ac:dyDescent="0.2">
      <c r="X1114" s="108"/>
      <c r="Z1114" s="108"/>
      <c r="AA1114" s="108"/>
    </row>
    <row r="1115" spans="24:27" x14ac:dyDescent="0.2">
      <c r="X1115" s="108"/>
      <c r="Z1115" s="108"/>
      <c r="AA1115" s="108"/>
    </row>
    <row r="1116" spans="24:27" x14ac:dyDescent="0.2">
      <c r="X1116" s="108"/>
      <c r="Z1116" s="108"/>
      <c r="AA1116" s="108"/>
    </row>
    <row r="1117" spans="24:27" x14ac:dyDescent="0.2">
      <c r="X1117" s="108"/>
      <c r="Z1117" s="108"/>
      <c r="AA1117" s="108"/>
    </row>
    <row r="1118" spans="24:27" x14ac:dyDescent="0.2">
      <c r="X1118" s="108"/>
      <c r="Z1118" s="108"/>
      <c r="AA1118" s="108"/>
    </row>
    <row r="1119" spans="24:27" x14ac:dyDescent="0.2">
      <c r="X1119" s="108"/>
      <c r="Z1119" s="108"/>
      <c r="AA1119" s="108"/>
    </row>
    <row r="1120" spans="24:27" x14ac:dyDescent="0.2">
      <c r="X1120" s="108"/>
      <c r="Z1120" s="108"/>
      <c r="AA1120" s="108"/>
    </row>
    <row r="1121" spans="24:27" x14ac:dyDescent="0.2">
      <c r="X1121" s="108"/>
      <c r="Z1121" s="108"/>
      <c r="AA1121" s="108"/>
    </row>
    <row r="1122" spans="24:27" x14ac:dyDescent="0.2">
      <c r="X1122" s="108"/>
      <c r="Z1122" s="108"/>
      <c r="AA1122" s="108"/>
    </row>
    <row r="1123" spans="24:27" x14ac:dyDescent="0.2">
      <c r="X1123" s="108"/>
      <c r="Z1123" s="108"/>
      <c r="AA1123" s="108"/>
    </row>
    <row r="1124" spans="24:27" x14ac:dyDescent="0.2">
      <c r="X1124" s="108"/>
      <c r="Z1124" s="108"/>
      <c r="AA1124" s="108"/>
    </row>
    <row r="1125" spans="24:27" x14ac:dyDescent="0.2">
      <c r="X1125" s="108"/>
      <c r="Z1125" s="108"/>
      <c r="AA1125" s="108"/>
    </row>
    <row r="1126" spans="24:27" x14ac:dyDescent="0.2">
      <c r="X1126" s="108"/>
      <c r="Z1126" s="108"/>
      <c r="AA1126" s="108"/>
    </row>
    <row r="1127" spans="24:27" x14ac:dyDescent="0.2">
      <c r="X1127" s="108"/>
      <c r="Z1127" s="108"/>
      <c r="AA1127" s="108"/>
    </row>
    <row r="1128" spans="24:27" x14ac:dyDescent="0.2">
      <c r="X1128" s="108"/>
      <c r="Z1128" s="108"/>
      <c r="AA1128" s="108"/>
    </row>
    <row r="1129" spans="24:27" x14ac:dyDescent="0.2">
      <c r="X1129" s="108"/>
      <c r="Z1129" s="108"/>
      <c r="AA1129" s="108"/>
    </row>
    <row r="1130" spans="24:27" x14ac:dyDescent="0.2">
      <c r="X1130" s="108"/>
      <c r="Z1130" s="108"/>
      <c r="AA1130" s="108"/>
    </row>
    <row r="1131" spans="24:27" x14ac:dyDescent="0.2">
      <c r="X1131" s="108"/>
      <c r="Z1131" s="108"/>
      <c r="AA1131" s="108"/>
    </row>
    <row r="1132" spans="24:27" x14ac:dyDescent="0.2">
      <c r="X1132" s="108"/>
      <c r="Z1132" s="108"/>
      <c r="AA1132" s="108"/>
    </row>
    <row r="1133" spans="24:27" x14ac:dyDescent="0.2">
      <c r="X1133" s="108"/>
      <c r="Z1133" s="108"/>
      <c r="AA1133" s="108"/>
    </row>
    <row r="1134" spans="24:27" x14ac:dyDescent="0.2">
      <c r="X1134" s="108"/>
      <c r="Z1134" s="108"/>
      <c r="AA1134" s="108"/>
    </row>
    <row r="1135" spans="24:27" x14ac:dyDescent="0.2">
      <c r="X1135" s="108"/>
      <c r="Z1135" s="108"/>
      <c r="AA1135" s="108"/>
    </row>
    <row r="1136" spans="24:27" x14ac:dyDescent="0.2">
      <c r="X1136" s="108"/>
      <c r="Z1136" s="108"/>
      <c r="AA1136" s="108"/>
    </row>
    <row r="1137" spans="24:27" x14ac:dyDescent="0.2">
      <c r="X1137" s="108"/>
      <c r="Z1137" s="108"/>
      <c r="AA1137" s="108"/>
    </row>
    <row r="1138" spans="24:27" x14ac:dyDescent="0.2">
      <c r="X1138" s="108"/>
      <c r="Z1138" s="108"/>
      <c r="AA1138" s="108"/>
    </row>
    <row r="1139" spans="24:27" x14ac:dyDescent="0.2">
      <c r="X1139" s="108"/>
      <c r="Z1139" s="108"/>
      <c r="AA1139" s="108"/>
    </row>
    <row r="1140" spans="24:27" x14ac:dyDescent="0.2">
      <c r="X1140" s="108"/>
      <c r="Z1140" s="108"/>
      <c r="AA1140" s="108"/>
    </row>
    <row r="1141" spans="24:27" x14ac:dyDescent="0.2">
      <c r="X1141" s="108"/>
      <c r="Z1141" s="108"/>
      <c r="AA1141" s="108"/>
    </row>
    <row r="1142" spans="24:27" x14ac:dyDescent="0.2">
      <c r="X1142" s="108"/>
      <c r="Z1142" s="108"/>
      <c r="AA1142" s="108"/>
    </row>
    <row r="1143" spans="24:27" x14ac:dyDescent="0.2">
      <c r="X1143" s="108"/>
      <c r="Z1143" s="108"/>
      <c r="AA1143" s="108"/>
    </row>
    <row r="1144" spans="24:27" x14ac:dyDescent="0.2">
      <c r="X1144" s="108"/>
      <c r="Z1144" s="108"/>
      <c r="AA1144" s="108"/>
    </row>
    <row r="1145" spans="24:27" x14ac:dyDescent="0.2">
      <c r="X1145" s="108"/>
      <c r="Z1145" s="108"/>
      <c r="AA1145" s="108"/>
    </row>
    <row r="1146" spans="24:27" x14ac:dyDescent="0.2">
      <c r="X1146" s="108"/>
      <c r="Z1146" s="108"/>
      <c r="AA1146" s="108"/>
    </row>
    <row r="1147" spans="24:27" x14ac:dyDescent="0.2">
      <c r="X1147" s="108"/>
      <c r="Z1147" s="108"/>
      <c r="AA1147" s="108"/>
    </row>
    <row r="1148" spans="24:27" x14ac:dyDescent="0.2">
      <c r="X1148" s="108"/>
      <c r="Z1148" s="108"/>
      <c r="AA1148" s="108"/>
    </row>
    <row r="1149" spans="24:27" x14ac:dyDescent="0.2">
      <c r="X1149" s="108"/>
      <c r="Z1149" s="108"/>
      <c r="AA1149" s="108"/>
    </row>
    <row r="1150" spans="24:27" x14ac:dyDescent="0.2">
      <c r="X1150" s="108"/>
      <c r="Z1150" s="108"/>
      <c r="AA1150" s="108"/>
    </row>
    <row r="1151" spans="24:27" x14ac:dyDescent="0.2">
      <c r="X1151" s="108"/>
      <c r="Z1151" s="108"/>
      <c r="AA1151" s="108"/>
    </row>
    <row r="1152" spans="24:27" x14ac:dyDescent="0.2">
      <c r="X1152" s="108"/>
      <c r="Z1152" s="108"/>
      <c r="AA1152" s="108"/>
    </row>
    <row r="1153" spans="24:27" x14ac:dyDescent="0.2">
      <c r="X1153" s="108"/>
      <c r="Z1153" s="108"/>
      <c r="AA1153" s="108"/>
    </row>
    <row r="1154" spans="24:27" x14ac:dyDescent="0.2">
      <c r="X1154" s="108"/>
      <c r="Z1154" s="108"/>
      <c r="AA1154" s="108"/>
    </row>
    <row r="1155" spans="24:27" x14ac:dyDescent="0.2">
      <c r="X1155" s="108"/>
      <c r="Z1155" s="108"/>
      <c r="AA1155" s="108"/>
    </row>
    <row r="1156" spans="24:27" x14ac:dyDescent="0.2">
      <c r="X1156" s="108"/>
      <c r="Z1156" s="108"/>
      <c r="AA1156" s="108"/>
    </row>
    <row r="1157" spans="24:27" x14ac:dyDescent="0.2">
      <c r="X1157" s="108"/>
      <c r="Z1157" s="108"/>
      <c r="AA1157" s="108"/>
    </row>
    <row r="1158" spans="24:27" x14ac:dyDescent="0.2">
      <c r="X1158" s="108"/>
      <c r="Z1158" s="108"/>
      <c r="AA1158" s="108"/>
    </row>
    <row r="1159" spans="24:27" x14ac:dyDescent="0.2">
      <c r="X1159" s="108"/>
      <c r="Z1159" s="108"/>
      <c r="AA1159" s="108"/>
    </row>
    <row r="1160" spans="24:27" x14ac:dyDescent="0.2">
      <c r="X1160" s="108"/>
      <c r="Z1160" s="108"/>
      <c r="AA1160" s="108"/>
    </row>
    <row r="1161" spans="24:27" x14ac:dyDescent="0.2">
      <c r="X1161" s="108"/>
      <c r="Z1161" s="108"/>
      <c r="AA1161" s="108"/>
    </row>
    <row r="1162" spans="24:27" x14ac:dyDescent="0.2">
      <c r="X1162" s="108"/>
      <c r="Z1162" s="108"/>
      <c r="AA1162" s="108"/>
    </row>
    <row r="1163" spans="24:27" x14ac:dyDescent="0.2">
      <c r="X1163" s="108"/>
      <c r="Z1163" s="108"/>
      <c r="AA1163" s="108"/>
    </row>
    <row r="1164" spans="24:27" x14ac:dyDescent="0.2">
      <c r="X1164" s="108"/>
      <c r="Z1164" s="108"/>
      <c r="AA1164" s="108"/>
    </row>
    <row r="1165" spans="24:27" x14ac:dyDescent="0.2">
      <c r="X1165" s="108"/>
      <c r="Z1165" s="108"/>
      <c r="AA1165" s="108"/>
    </row>
    <row r="1166" spans="24:27" x14ac:dyDescent="0.2">
      <c r="X1166" s="108"/>
      <c r="Z1166" s="108"/>
      <c r="AA1166" s="108"/>
    </row>
    <row r="1167" spans="24:27" x14ac:dyDescent="0.2">
      <c r="X1167" s="108"/>
      <c r="Z1167" s="108"/>
      <c r="AA1167" s="108"/>
    </row>
    <row r="1168" spans="24:27" x14ac:dyDescent="0.2">
      <c r="X1168" s="108"/>
      <c r="Z1168" s="108"/>
      <c r="AA1168" s="108"/>
    </row>
    <row r="1169" spans="24:27" x14ac:dyDescent="0.2">
      <c r="X1169" s="108"/>
      <c r="Z1169" s="108"/>
      <c r="AA1169" s="108"/>
    </row>
    <row r="1170" spans="24:27" x14ac:dyDescent="0.2">
      <c r="X1170" s="108"/>
      <c r="Z1170" s="108"/>
      <c r="AA1170" s="108"/>
    </row>
    <row r="1171" spans="24:27" x14ac:dyDescent="0.2">
      <c r="X1171" s="108"/>
      <c r="Z1171" s="108"/>
      <c r="AA1171" s="108"/>
    </row>
    <row r="1172" spans="24:27" x14ac:dyDescent="0.2">
      <c r="X1172" s="108"/>
      <c r="Z1172" s="108"/>
      <c r="AA1172" s="108"/>
    </row>
    <row r="1173" spans="24:27" x14ac:dyDescent="0.2">
      <c r="X1173" s="108"/>
      <c r="Z1173" s="108"/>
      <c r="AA1173" s="108"/>
    </row>
    <row r="1174" spans="24:27" x14ac:dyDescent="0.2">
      <c r="X1174" s="108"/>
      <c r="Z1174" s="108"/>
      <c r="AA1174" s="108"/>
    </row>
    <row r="1175" spans="24:27" x14ac:dyDescent="0.2">
      <c r="X1175" s="108"/>
      <c r="Z1175" s="108"/>
      <c r="AA1175" s="108"/>
    </row>
    <row r="1176" spans="24:27" x14ac:dyDescent="0.2">
      <c r="X1176" s="108"/>
      <c r="Z1176" s="108"/>
      <c r="AA1176" s="108"/>
    </row>
    <row r="1177" spans="24:27" x14ac:dyDescent="0.2">
      <c r="X1177" s="108"/>
      <c r="Z1177" s="108"/>
      <c r="AA1177" s="108"/>
    </row>
    <row r="1178" spans="24:27" x14ac:dyDescent="0.2">
      <c r="X1178" s="108"/>
      <c r="Z1178" s="108"/>
      <c r="AA1178" s="108"/>
    </row>
    <row r="1179" spans="24:27" x14ac:dyDescent="0.2">
      <c r="X1179" s="108"/>
      <c r="Z1179" s="108"/>
      <c r="AA1179" s="108"/>
    </row>
    <row r="1180" spans="24:27" x14ac:dyDescent="0.2">
      <c r="X1180" s="108"/>
      <c r="Z1180" s="108"/>
      <c r="AA1180" s="108"/>
    </row>
    <row r="1181" spans="24:27" x14ac:dyDescent="0.2">
      <c r="X1181" s="108"/>
      <c r="Z1181" s="108"/>
      <c r="AA1181" s="108"/>
    </row>
    <row r="1182" spans="24:27" x14ac:dyDescent="0.2">
      <c r="X1182" s="108"/>
      <c r="Z1182" s="108"/>
      <c r="AA1182" s="108"/>
    </row>
    <row r="1183" spans="24:27" x14ac:dyDescent="0.2">
      <c r="X1183" s="108"/>
      <c r="Z1183" s="108"/>
      <c r="AA1183" s="108"/>
    </row>
    <row r="1184" spans="24:27" x14ac:dyDescent="0.2">
      <c r="X1184" s="108"/>
      <c r="Z1184" s="108"/>
      <c r="AA1184" s="108"/>
    </row>
    <row r="1185" spans="24:27" x14ac:dyDescent="0.2">
      <c r="X1185" s="108"/>
      <c r="Z1185" s="108"/>
      <c r="AA1185" s="108"/>
    </row>
    <row r="1186" spans="24:27" x14ac:dyDescent="0.2">
      <c r="X1186" s="108"/>
      <c r="Z1186" s="108"/>
      <c r="AA1186" s="108"/>
    </row>
    <row r="1187" spans="24:27" x14ac:dyDescent="0.2">
      <c r="X1187" s="108"/>
      <c r="Z1187" s="108"/>
      <c r="AA1187" s="108"/>
    </row>
    <row r="1188" spans="24:27" x14ac:dyDescent="0.2">
      <c r="X1188" s="108"/>
      <c r="Z1188" s="108"/>
      <c r="AA1188" s="108"/>
    </row>
    <row r="1189" spans="24:27" x14ac:dyDescent="0.2">
      <c r="X1189" s="108"/>
      <c r="Z1189" s="108"/>
      <c r="AA1189" s="108"/>
    </row>
    <row r="1190" spans="24:27" x14ac:dyDescent="0.2">
      <c r="X1190" s="108"/>
      <c r="Z1190" s="108"/>
      <c r="AA1190" s="108"/>
    </row>
    <row r="1191" spans="24:27" x14ac:dyDescent="0.2">
      <c r="X1191" s="108"/>
      <c r="Z1191" s="108"/>
      <c r="AA1191" s="108"/>
    </row>
    <row r="1192" spans="24:27" x14ac:dyDescent="0.2">
      <c r="X1192" s="108"/>
      <c r="Z1192" s="108"/>
      <c r="AA1192" s="108"/>
    </row>
    <row r="1193" spans="24:27" x14ac:dyDescent="0.2">
      <c r="X1193" s="108"/>
      <c r="Z1193" s="108"/>
      <c r="AA1193" s="108"/>
    </row>
    <row r="1194" spans="24:27" x14ac:dyDescent="0.2">
      <c r="X1194" s="108"/>
      <c r="Z1194" s="108"/>
      <c r="AA1194" s="108"/>
    </row>
    <row r="1195" spans="24:27" x14ac:dyDescent="0.2">
      <c r="X1195" s="108"/>
      <c r="Z1195" s="108"/>
      <c r="AA1195" s="108"/>
    </row>
    <row r="1196" spans="24:27" x14ac:dyDescent="0.2">
      <c r="X1196" s="108"/>
      <c r="Z1196" s="108"/>
      <c r="AA1196" s="108"/>
    </row>
    <row r="1197" spans="24:27" x14ac:dyDescent="0.2">
      <c r="X1197" s="108"/>
      <c r="Z1197" s="108"/>
      <c r="AA1197" s="108"/>
    </row>
    <row r="1198" spans="24:27" x14ac:dyDescent="0.2">
      <c r="X1198" s="108"/>
      <c r="Z1198" s="108"/>
      <c r="AA1198" s="108"/>
    </row>
    <row r="1199" spans="24:27" x14ac:dyDescent="0.2">
      <c r="X1199" s="108"/>
      <c r="Z1199" s="108"/>
      <c r="AA1199" s="108"/>
    </row>
    <row r="1200" spans="24:27" x14ac:dyDescent="0.2">
      <c r="X1200" s="108"/>
      <c r="Z1200" s="108"/>
      <c r="AA1200" s="108"/>
    </row>
    <row r="1201" spans="24:27" x14ac:dyDescent="0.2">
      <c r="X1201" s="108"/>
      <c r="Z1201" s="108"/>
      <c r="AA1201" s="108"/>
    </row>
    <row r="1202" spans="24:27" x14ac:dyDescent="0.2">
      <c r="X1202" s="108"/>
      <c r="Z1202" s="108"/>
      <c r="AA1202" s="108"/>
    </row>
    <row r="1203" spans="24:27" x14ac:dyDescent="0.2">
      <c r="X1203" s="108"/>
      <c r="Z1203" s="108"/>
      <c r="AA1203" s="108"/>
    </row>
    <row r="1204" spans="24:27" x14ac:dyDescent="0.2">
      <c r="X1204" s="108"/>
      <c r="Z1204" s="108"/>
      <c r="AA1204" s="108"/>
    </row>
    <row r="1205" spans="24:27" x14ac:dyDescent="0.2">
      <c r="X1205" s="108"/>
      <c r="Z1205" s="108"/>
      <c r="AA1205" s="108"/>
    </row>
    <row r="1206" spans="24:27" x14ac:dyDescent="0.2">
      <c r="X1206" s="108"/>
      <c r="Z1206" s="108"/>
      <c r="AA1206" s="108"/>
    </row>
    <row r="1207" spans="24:27" x14ac:dyDescent="0.2">
      <c r="X1207" s="108"/>
      <c r="Z1207" s="108"/>
      <c r="AA1207" s="108"/>
    </row>
    <row r="1208" spans="24:27" x14ac:dyDescent="0.2">
      <c r="X1208" s="108"/>
      <c r="Z1208" s="108"/>
      <c r="AA1208" s="108"/>
    </row>
    <row r="1209" spans="24:27" x14ac:dyDescent="0.2">
      <c r="X1209" s="108"/>
      <c r="Z1209" s="108"/>
      <c r="AA1209" s="108"/>
    </row>
    <row r="1210" spans="24:27" x14ac:dyDescent="0.2">
      <c r="X1210" s="108"/>
      <c r="Z1210" s="108"/>
      <c r="AA1210" s="108"/>
    </row>
    <row r="1211" spans="24:27" x14ac:dyDescent="0.2">
      <c r="X1211" s="108"/>
      <c r="Z1211" s="108"/>
      <c r="AA1211" s="108"/>
    </row>
    <row r="1212" spans="24:27" x14ac:dyDescent="0.2">
      <c r="X1212" s="108"/>
      <c r="Z1212" s="108"/>
      <c r="AA1212" s="108"/>
    </row>
    <row r="1213" spans="24:27" x14ac:dyDescent="0.2">
      <c r="X1213" s="108"/>
      <c r="Z1213" s="108"/>
      <c r="AA1213" s="108"/>
    </row>
    <row r="1214" spans="24:27" x14ac:dyDescent="0.2">
      <c r="X1214" s="108"/>
      <c r="Z1214" s="108"/>
      <c r="AA1214" s="108"/>
    </row>
    <row r="1215" spans="24:27" x14ac:dyDescent="0.2">
      <c r="X1215" s="108"/>
      <c r="Z1215" s="108"/>
      <c r="AA1215" s="108"/>
    </row>
    <row r="1216" spans="24:27" x14ac:dyDescent="0.2">
      <c r="X1216" s="108"/>
      <c r="Z1216" s="108"/>
      <c r="AA1216" s="108"/>
    </row>
    <row r="1217" spans="24:27" x14ac:dyDescent="0.2">
      <c r="X1217" s="108"/>
      <c r="Z1217" s="108"/>
      <c r="AA1217" s="108"/>
    </row>
    <row r="1218" spans="24:27" x14ac:dyDescent="0.2">
      <c r="X1218" s="108"/>
      <c r="Z1218" s="108"/>
      <c r="AA1218" s="108"/>
    </row>
    <row r="1219" spans="24:27" x14ac:dyDescent="0.2">
      <c r="X1219" s="108"/>
      <c r="Z1219" s="108"/>
      <c r="AA1219" s="108"/>
    </row>
    <row r="1220" spans="24:27" x14ac:dyDescent="0.2">
      <c r="X1220" s="108"/>
      <c r="Z1220" s="108"/>
      <c r="AA1220" s="108"/>
    </row>
    <row r="1221" spans="24:27" x14ac:dyDescent="0.2">
      <c r="X1221" s="108"/>
      <c r="Z1221" s="108"/>
      <c r="AA1221" s="108"/>
    </row>
    <row r="1222" spans="24:27" x14ac:dyDescent="0.2">
      <c r="X1222" s="108"/>
      <c r="Z1222" s="108"/>
      <c r="AA1222" s="108"/>
    </row>
    <row r="1223" spans="24:27" x14ac:dyDescent="0.2">
      <c r="X1223" s="108"/>
      <c r="Z1223" s="108"/>
      <c r="AA1223" s="108"/>
    </row>
    <row r="1224" spans="24:27" x14ac:dyDescent="0.2">
      <c r="X1224" s="108"/>
      <c r="Z1224" s="108"/>
      <c r="AA1224" s="108"/>
    </row>
    <row r="1225" spans="24:27" x14ac:dyDescent="0.2">
      <c r="X1225" s="108"/>
      <c r="Z1225" s="108"/>
      <c r="AA1225" s="108"/>
    </row>
    <row r="1226" spans="24:27" x14ac:dyDescent="0.2">
      <c r="X1226" s="108"/>
      <c r="Z1226" s="108"/>
      <c r="AA1226" s="108"/>
    </row>
    <row r="1227" spans="24:27" x14ac:dyDescent="0.2">
      <c r="X1227" s="108"/>
      <c r="Z1227" s="108"/>
      <c r="AA1227" s="108"/>
    </row>
    <row r="1228" spans="24:27" x14ac:dyDescent="0.2">
      <c r="X1228" s="108"/>
      <c r="Z1228" s="108"/>
      <c r="AA1228" s="108"/>
    </row>
    <row r="1229" spans="24:27" x14ac:dyDescent="0.2">
      <c r="X1229" s="108"/>
      <c r="Z1229" s="108"/>
      <c r="AA1229" s="108"/>
    </row>
    <row r="1230" spans="24:27" x14ac:dyDescent="0.2">
      <c r="X1230" s="108"/>
      <c r="Z1230" s="108"/>
      <c r="AA1230" s="108"/>
    </row>
    <row r="1231" spans="24:27" x14ac:dyDescent="0.2">
      <c r="X1231" s="108"/>
      <c r="Z1231" s="108"/>
      <c r="AA1231" s="108"/>
    </row>
    <row r="1232" spans="24:27" x14ac:dyDescent="0.2">
      <c r="X1232" s="108"/>
      <c r="Z1232" s="108"/>
      <c r="AA1232" s="108"/>
    </row>
    <row r="1233" spans="24:27" x14ac:dyDescent="0.2">
      <c r="X1233" s="108"/>
      <c r="Z1233" s="108"/>
      <c r="AA1233" s="108"/>
    </row>
    <row r="1234" spans="24:27" x14ac:dyDescent="0.2">
      <c r="X1234" s="108"/>
      <c r="Z1234" s="108"/>
      <c r="AA1234" s="108"/>
    </row>
    <row r="1235" spans="24:27" x14ac:dyDescent="0.2">
      <c r="X1235" s="108"/>
      <c r="Z1235" s="108"/>
      <c r="AA1235" s="108"/>
    </row>
    <row r="1236" spans="24:27" x14ac:dyDescent="0.2">
      <c r="X1236" s="108"/>
      <c r="Z1236" s="108"/>
      <c r="AA1236" s="108"/>
    </row>
    <row r="1237" spans="24:27" x14ac:dyDescent="0.2">
      <c r="X1237" s="108"/>
      <c r="Z1237" s="108"/>
      <c r="AA1237" s="108"/>
    </row>
    <row r="1238" spans="24:27" x14ac:dyDescent="0.2">
      <c r="X1238" s="108"/>
      <c r="Z1238" s="108"/>
      <c r="AA1238" s="108"/>
    </row>
    <row r="1239" spans="24:27" x14ac:dyDescent="0.2">
      <c r="X1239" s="108"/>
      <c r="Z1239" s="108"/>
      <c r="AA1239" s="108"/>
    </row>
    <row r="1240" spans="24:27" x14ac:dyDescent="0.2">
      <c r="X1240" s="108"/>
      <c r="Z1240" s="108"/>
      <c r="AA1240" s="108"/>
    </row>
    <row r="1241" spans="24:27" x14ac:dyDescent="0.2">
      <c r="X1241" s="108"/>
      <c r="Z1241" s="108"/>
      <c r="AA1241" s="108"/>
    </row>
    <row r="1242" spans="24:27" x14ac:dyDescent="0.2">
      <c r="X1242" s="108"/>
      <c r="Z1242" s="108"/>
      <c r="AA1242" s="108"/>
    </row>
    <row r="1243" spans="24:27" x14ac:dyDescent="0.2">
      <c r="X1243" s="108"/>
      <c r="Z1243" s="108"/>
      <c r="AA1243" s="108"/>
    </row>
    <row r="1244" spans="24:27" x14ac:dyDescent="0.2">
      <c r="X1244" s="108"/>
      <c r="Z1244" s="108"/>
      <c r="AA1244" s="108"/>
    </row>
    <row r="1245" spans="24:27" x14ac:dyDescent="0.2">
      <c r="X1245" s="108"/>
      <c r="Z1245" s="108"/>
      <c r="AA1245" s="108"/>
    </row>
    <row r="1246" spans="24:27" x14ac:dyDescent="0.2">
      <c r="X1246" s="108"/>
      <c r="Z1246" s="108"/>
      <c r="AA1246" s="108"/>
    </row>
    <row r="1247" spans="24:27" x14ac:dyDescent="0.2">
      <c r="X1247" s="108"/>
      <c r="Z1247" s="108"/>
      <c r="AA1247" s="108"/>
    </row>
    <row r="1248" spans="24:27" x14ac:dyDescent="0.2">
      <c r="X1248" s="108"/>
      <c r="Z1248" s="108"/>
      <c r="AA1248" s="108"/>
    </row>
    <row r="1249" spans="24:27" x14ac:dyDescent="0.2">
      <c r="X1249" s="108"/>
      <c r="Z1249" s="108"/>
      <c r="AA1249" s="108"/>
    </row>
    <row r="1250" spans="24:27" x14ac:dyDescent="0.2">
      <c r="X1250" s="108"/>
      <c r="Z1250" s="108"/>
      <c r="AA1250" s="108"/>
    </row>
    <row r="1251" spans="24:27" x14ac:dyDescent="0.2">
      <c r="X1251" s="108"/>
      <c r="Z1251" s="108"/>
      <c r="AA1251" s="108"/>
    </row>
    <row r="1252" spans="24:27" x14ac:dyDescent="0.2">
      <c r="X1252" s="108"/>
      <c r="Z1252" s="108"/>
      <c r="AA1252" s="108"/>
    </row>
    <row r="1253" spans="24:27" x14ac:dyDescent="0.2">
      <c r="X1253" s="108"/>
      <c r="Z1253" s="108"/>
      <c r="AA1253" s="108"/>
    </row>
    <row r="1254" spans="24:27" x14ac:dyDescent="0.2">
      <c r="X1254" s="108"/>
      <c r="Z1254" s="108"/>
      <c r="AA1254" s="108"/>
    </row>
    <row r="1255" spans="24:27" x14ac:dyDescent="0.2">
      <c r="X1255" s="108"/>
      <c r="Z1255" s="108"/>
      <c r="AA1255" s="108"/>
    </row>
    <row r="1256" spans="24:27" x14ac:dyDescent="0.2">
      <c r="X1256" s="108"/>
      <c r="Z1256" s="108"/>
      <c r="AA1256" s="108"/>
    </row>
    <row r="1257" spans="24:27" x14ac:dyDescent="0.2">
      <c r="X1257" s="108"/>
      <c r="Z1257" s="108"/>
      <c r="AA1257" s="108"/>
    </row>
    <row r="1258" spans="24:27" x14ac:dyDescent="0.2">
      <c r="X1258" s="108"/>
      <c r="Z1258" s="108"/>
      <c r="AA1258" s="108"/>
    </row>
    <row r="1259" spans="24:27" x14ac:dyDescent="0.2">
      <c r="X1259" s="108"/>
      <c r="Z1259" s="108"/>
      <c r="AA1259" s="108"/>
    </row>
    <row r="1260" spans="24:27" x14ac:dyDescent="0.2">
      <c r="X1260" s="108"/>
      <c r="Z1260" s="108"/>
      <c r="AA1260" s="108"/>
    </row>
    <row r="1261" spans="24:27" x14ac:dyDescent="0.2">
      <c r="X1261" s="108"/>
      <c r="Z1261" s="108"/>
      <c r="AA1261" s="108"/>
    </row>
    <row r="1262" spans="24:27" x14ac:dyDescent="0.2">
      <c r="X1262" s="108"/>
      <c r="Z1262" s="108"/>
      <c r="AA1262" s="108"/>
    </row>
    <row r="1263" spans="24:27" x14ac:dyDescent="0.2">
      <c r="X1263" s="108"/>
      <c r="Z1263" s="108"/>
      <c r="AA1263" s="108"/>
    </row>
    <row r="1264" spans="24:27" x14ac:dyDescent="0.2">
      <c r="X1264" s="108"/>
      <c r="Z1264" s="108"/>
      <c r="AA1264" s="108"/>
    </row>
    <row r="1265" spans="24:27" x14ac:dyDescent="0.2">
      <c r="X1265" s="108"/>
      <c r="Z1265" s="108"/>
      <c r="AA1265" s="108"/>
    </row>
    <row r="1266" spans="24:27" x14ac:dyDescent="0.2">
      <c r="X1266" s="108"/>
      <c r="Z1266" s="108"/>
      <c r="AA1266" s="108"/>
    </row>
    <row r="1267" spans="24:27" x14ac:dyDescent="0.2">
      <c r="X1267" s="108"/>
      <c r="Z1267" s="108"/>
      <c r="AA1267" s="108"/>
    </row>
    <row r="1268" spans="24:27" x14ac:dyDescent="0.2">
      <c r="X1268" s="108"/>
      <c r="Z1268" s="108"/>
      <c r="AA1268" s="108"/>
    </row>
    <row r="1269" spans="24:27" x14ac:dyDescent="0.2">
      <c r="X1269" s="108"/>
      <c r="Z1269" s="108"/>
      <c r="AA1269" s="108"/>
    </row>
    <row r="1270" spans="24:27" x14ac:dyDescent="0.2">
      <c r="X1270" s="108"/>
      <c r="Z1270" s="108"/>
      <c r="AA1270" s="108"/>
    </row>
    <row r="1271" spans="24:27" x14ac:dyDescent="0.2">
      <c r="X1271" s="108"/>
      <c r="Z1271" s="108"/>
      <c r="AA1271" s="108"/>
    </row>
    <row r="1272" spans="24:27" x14ac:dyDescent="0.2">
      <c r="X1272" s="108"/>
      <c r="Z1272" s="108"/>
      <c r="AA1272" s="108"/>
    </row>
    <row r="1273" spans="24:27" x14ac:dyDescent="0.2">
      <c r="X1273" s="108"/>
      <c r="Z1273" s="108"/>
      <c r="AA1273" s="108"/>
    </row>
    <row r="1274" spans="24:27" x14ac:dyDescent="0.2">
      <c r="X1274" s="108"/>
      <c r="Z1274" s="108"/>
      <c r="AA1274" s="108"/>
    </row>
    <row r="1275" spans="24:27" x14ac:dyDescent="0.2">
      <c r="X1275" s="108"/>
      <c r="Z1275" s="108"/>
      <c r="AA1275" s="108"/>
    </row>
    <row r="1276" spans="24:27" x14ac:dyDescent="0.2">
      <c r="X1276" s="108"/>
      <c r="Z1276" s="108"/>
      <c r="AA1276" s="108"/>
    </row>
    <row r="1277" spans="24:27" x14ac:dyDescent="0.2">
      <c r="X1277" s="108"/>
      <c r="Z1277" s="108"/>
      <c r="AA1277" s="108"/>
    </row>
    <row r="1278" spans="24:27" x14ac:dyDescent="0.2">
      <c r="X1278" s="108"/>
      <c r="Z1278" s="108"/>
      <c r="AA1278" s="108"/>
    </row>
    <row r="1279" spans="24:27" x14ac:dyDescent="0.2">
      <c r="X1279" s="108"/>
      <c r="Z1279" s="108"/>
      <c r="AA1279" s="108"/>
    </row>
    <row r="1280" spans="24:27" x14ac:dyDescent="0.2">
      <c r="X1280" s="108"/>
      <c r="Z1280" s="108"/>
      <c r="AA1280" s="108"/>
    </row>
    <row r="1281" spans="24:27" x14ac:dyDescent="0.2">
      <c r="X1281" s="108"/>
      <c r="Z1281" s="108"/>
      <c r="AA1281" s="108"/>
    </row>
    <row r="1282" spans="24:27" x14ac:dyDescent="0.2">
      <c r="X1282" s="108"/>
      <c r="Z1282" s="108"/>
      <c r="AA1282" s="108"/>
    </row>
    <row r="1283" spans="24:27" x14ac:dyDescent="0.2">
      <c r="X1283" s="108"/>
      <c r="Z1283" s="108"/>
      <c r="AA1283" s="108"/>
    </row>
    <row r="1284" spans="24:27" x14ac:dyDescent="0.2">
      <c r="X1284" s="108"/>
      <c r="Z1284" s="108"/>
      <c r="AA1284" s="108"/>
    </row>
    <row r="1285" spans="24:27" x14ac:dyDescent="0.2">
      <c r="X1285" s="108"/>
      <c r="Z1285" s="108"/>
      <c r="AA1285" s="108"/>
    </row>
    <row r="1286" spans="24:27" x14ac:dyDescent="0.2">
      <c r="X1286" s="108"/>
      <c r="Z1286" s="108"/>
      <c r="AA1286" s="108"/>
    </row>
    <row r="1287" spans="24:27" x14ac:dyDescent="0.2">
      <c r="X1287" s="108"/>
      <c r="Z1287" s="108"/>
      <c r="AA1287" s="108"/>
    </row>
    <row r="1288" spans="24:27" x14ac:dyDescent="0.2">
      <c r="X1288" s="108"/>
      <c r="Z1288" s="108"/>
      <c r="AA1288" s="108"/>
    </row>
    <row r="1289" spans="24:27" x14ac:dyDescent="0.2">
      <c r="X1289" s="108"/>
      <c r="Z1289" s="108"/>
      <c r="AA1289" s="108"/>
    </row>
    <row r="1290" spans="24:27" x14ac:dyDescent="0.2">
      <c r="X1290" s="108"/>
      <c r="Z1290" s="108"/>
      <c r="AA1290" s="108"/>
    </row>
    <row r="1291" spans="24:27" x14ac:dyDescent="0.2">
      <c r="X1291" s="108"/>
      <c r="Z1291" s="108"/>
      <c r="AA1291" s="108"/>
    </row>
    <row r="1292" spans="24:27" x14ac:dyDescent="0.2">
      <c r="X1292" s="108"/>
      <c r="Z1292" s="108"/>
      <c r="AA1292" s="108"/>
    </row>
    <row r="1293" spans="24:27" x14ac:dyDescent="0.2">
      <c r="X1293" s="108"/>
      <c r="Z1293" s="108"/>
      <c r="AA1293" s="108"/>
    </row>
    <row r="1294" spans="24:27" x14ac:dyDescent="0.2">
      <c r="X1294" s="108"/>
      <c r="Z1294" s="108"/>
      <c r="AA1294" s="108"/>
    </row>
    <row r="1295" spans="24:27" x14ac:dyDescent="0.2">
      <c r="X1295" s="108"/>
      <c r="Z1295" s="108"/>
      <c r="AA1295" s="108"/>
    </row>
    <row r="1296" spans="24:27" x14ac:dyDescent="0.2">
      <c r="X1296" s="108"/>
      <c r="Z1296" s="108"/>
      <c r="AA1296" s="108"/>
    </row>
    <row r="1297" spans="24:27" x14ac:dyDescent="0.2">
      <c r="X1297" s="108"/>
      <c r="Z1297" s="108"/>
      <c r="AA1297" s="108"/>
    </row>
    <row r="1298" spans="24:27" x14ac:dyDescent="0.2">
      <c r="X1298" s="108"/>
      <c r="Z1298" s="108"/>
      <c r="AA1298" s="108"/>
    </row>
    <row r="1299" spans="24:27" x14ac:dyDescent="0.2">
      <c r="X1299" s="108"/>
      <c r="Z1299" s="108"/>
      <c r="AA1299" s="108"/>
    </row>
    <row r="1300" spans="24:27" x14ac:dyDescent="0.2">
      <c r="X1300" s="108"/>
      <c r="Z1300" s="108"/>
      <c r="AA1300" s="108"/>
    </row>
    <row r="1301" spans="24:27" x14ac:dyDescent="0.2">
      <c r="X1301" s="108"/>
      <c r="Z1301" s="108"/>
      <c r="AA1301" s="108"/>
    </row>
    <row r="1302" spans="24:27" x14ac:dyDescent="0.2">
      <c r="X1302" s="108"/>
      <c r="Z1302" s="108"/>
      <c r="AA1302" s="108"/>
    </row>
    <row r="1303" spans="24:27" x14ac:dyDescent="0.2">
      <c r="X1303" s="108"/>
      <c r="Z1303" s="108"/>
      <c r="AA1303" s="108"/>
    </row>
    <row r="1304" spans="24:27" x14ac:dyDescent="0.2">
      <c r="X1304" s="108"/>
      <c r="Z1304" s="108"/>
      <c r="AA1304" s="108"/>
    </row>
    <row r="1305" spans="24:27" x14ac:dyDescent="0.2">
      <c r="X1305" s="108"/>
      <c r="Z1305" s="108"/>
      <c r="AA1305" s="108"/>
    </row>
    <row r="1306" spans="24:27" x14ac:dyDescent="0.2">
      <c r="X1306" s="108"/>
      <c r="Z1306" s="108"/>
      <c r="AA1306" s="108"/>
    </row>
    <row r="1307" spans="24:27" x14ac:dyDescent="0.2">
      <c r="X1307" s="108"/>
      <c r="Z1307" s="108"/>
      <c r="AA1307" s="108"/>
    </row>
    <row r="1308" spans="24:27" x14ac:dyDescent="0.2">
      <c r="X1308" s="108"/>
      <c r="Z1308" s="108"/>
      <c r="AA1308" s="108"/>
    </row>
    <row r="1309" spans="24:27" x14ac:dyDescent="0.2">
      <c r="X1309" s="108"/>
      <c r="Z1309" s="108"/>
      <c r="AA1309" s="108"/>
    </row>
    <row r="1310" spans="24:27" x14ac:dyDescent="0.2">
      <c r="X1310" s="108"/>
      <c r="Z1310" s="108"/>
      <c r="AA1310" s="108"/>
    </row>
    <row r="1311" spans="24:27" x14ac:dyDescent="0.2">
      <c r="X1311" s="108"/>
      <c r="Z1311" s="108"/>
      <c r="AA1311" s="108"/>
    </row>
    <row r="1312" spans="24:27" x14ac:dyDescent="0.2">
      <c r="X1312" s="108"/>
      <c r="Z1312" s="108"/>
      <c r="AA1312" s="108"/>
    </row>
    <row r="1313" spans="24:27" x14ac:dyDescent="0.2">
      <c r="X1313" s="108"/>
      <c r="Z1313" s="108"/>
      <c r="AA1313" s="108"/>
    </row>
    <row r="1314" spans="24:27" x14ac:dyDescent="0.2">
      <c r="X1314" s="108"/>
      <c r="Z1314" s="108"/>
      <c r="AA1314" s="108"/>
    </row>
    <row r="1315" spans="24:27" x14ac:dyDescent="0.2">
      <c r="X1315" s="108"/>
      <c r="Z1315" s="108"/>
      <c r="AA1315" s="108"/>
    </row>
    <row r="1316" spans="24:27" x14ac:dyDescent="0.2">
      <c r="X1316" s="108"/>
      <c r="Z1316" s="108"/>
      <c r="AA1316" s="108"/>
    </row>
    <row r="1317" spans="24:27" x14ac:dyDescent="0.2">
      <c r="X1317" s="108"/>
      <c r="Z1317" s="108"/>
      <c r="AA1317" s="108"/>
    </row>
    <row r="1318" spans="24:27" x14ac:dyDescent="0.2">
      <c r="X1318" s="108"/>
      <c r="Z1318" s="108"/>
      <c r="AA1318" s="108"/>
    </row>
    <row r="1319" spans="24:27" x14ac:dyDescent="0.2">
      <c r="X1319" s="108"/>
      <c r="Z1319" s="108"/>
      <c r="AA1319" s="108"/>
    </row>
    <row r="1320" spans="24:27" x14ac:dyDescent="0.2">
      <c r="X1320" s="108"/>
      <c r="Z1320" s="108"/>
      <c r="AA1320" s="108"/>
    </row>
    <row r="1321" spans="24:27" x14ac:dyDescent="0.2">
      <c r="X1321" s="108"/>
      <c r="Z1321" s="108"/>
      <c r="AA1321" s="108"/>
    </row>
    <row r="1322" spans="24:27" x14ac:dyDescent="0.2">
      <c r="X1322" s="108"/>
      <c r="Z1322" s="108"/>
      <c r="AA1322" s="108"/>
    </row>
    <row r="1323" spans="24:27" x14ac:dyDescent="0.2">
      <c r="X1323" s="108"/>
      <c r="Z1323" s="108"/>
      <c r="AA1323" s="108"/>
    </row>
    <row r="1324" spans="24:27" x14ac:dyDescent="0.2">
      <c r="X1324" s="108"/>
      <c r="Z1324" s="108"/>
      <c r="AA1324" s="108"/>
    </row>
    <row r="1325" spans="24:27" x14ac:dyDescent="0.2">
      <c r="X1325" s="108"/>
      <c r="Z1325" s="108"/>
      <c r="AA1325" s="108"/>
    </row>
    <row r="1326" spans="24:27" x14ac:dyDescent="0.2">
      <c r="X1326" s="108"/>
      <c r="Z1326" s="108"/>
      <c r="AA1326" s="108"/>
    </row>
    <row r="1327" spans="24:27" x14ac:dyDescent="0.2">
      <c r="X1327" s="108"/>
      <c r="Z1327" s="108"/>
      <c r="AA1327" s="108"/>
    </row>
    <row r="1328" spans="24:27" x14ac:dyDescent="0.2">
      <c r="X1328" s="108"/>
      <c r="Z1328" s="108"/>
      <c r="AA1328" s="108"/>
    </row>
    <row r="1329" spans="24:27" x14ac:dyDescent="0.2">
      <c r="X1329" s="108"/>
      <c r="Z1329" s="108"/>
      <c r="AA1329" s="108"/>
    </row>
    <row r="1330" spans="24:27" x14ac:dyDescent="0.2">
      <c r="X1330" s="108"/>
      <c r="Z1330" s="108"/>
      <c r="AA1330" s="108"/>
    </row>
    <row r="1331" spans="24:27" x14ac:dyDescent="0.2">
      <c r="X1331" s="108"/>
      <c r="Z1331" s="108"/>
      <c r="AA1331" s="108"/>
    </row>
    <row r="1332" spans="24:27" x14ac:dyDescent="0.2">
      <c r="X1332" s="108"/>
      <c r="Z1332" s="108"/>
      <c r="AA1332" s="108"/>
    </row>
    <row r="1333" spans="24:27" x14ac:dyDescent="0.2">
      <c r="X1333" s="108"/>
      <c r="Z1333" s="108"/>
      <c r="AA1333" s="108"/>
    </row>
    <row r="1334" spans="24:27" x14ac:dyDescent="0.2">
      <c r="X1334" s="108"/>
      <c r="Z1334" s="108"/>
      <c r="AA1334" s="108"/>
    </row>
    <row r="1335" spans="24:27" x14ac:dyDescent="0.2">
      <c r="X1335" s="108"/>
      <c r="Z1335" s="108"/>
      <c r="AA1335" s="108"/>
    </row>
    <row r="1336" spans="24:27" x14ac:dyDescent="0.2">
      <c r="X1336" s="108"/>
      <c r="Z1336" s="108"/>
      <c r="AA1336" s="108"/>
    </row>
    <row r="1337" spans="24:27" x14ac:dyDescent="0.2">
      <c r="X1337" s="108"/>
      <c r="Z1337" s="108"/>
      <c r="AA1337" s="108"/>
    </row>
    <row r="1338" spans="24:27" x14ac:dyDescent="0.2">
      <c r="X1338" s="108"/>
      <c r="Z1338" s="108"/>
      <c r="AA1338" s="108"/>
    </row>
    <row r="1339" spans="24:27" x14ac:dyDescent="0.2">
      <c r="X1339" s="108"/>
      <c r="Z1339" s="108"/>
      <c r="AA1339" s="108"/>
    </row>
    <row r="1340" spans="24:27" x14ac:dyDescent="0.2">
      <c r="X1340" s="108"/>
      <c r="Z1340" s="108"/>
      <c r="AA1340" s="108"/>
    </row>
    <row r="1341" spans="24:27" x14ac:dyDescent="0.2">
      <c r="X1341" s="108"/>
      <c r="Z1341" s="108"/>
      <c r="AA1341" s="108"/>
    </row>
    <row r="1342" spans="24:27" x14ac:dyDescent="0.2">
      <c r="X1342" s="108"/>
      <c r="Z1342" s="108"/>
      <c r="AA1342" s="108"/>
    </row>
    <row r="1343" spans="24:27" x14ac:dyDescent="0.2">
      <c r="X1343" s="108"/>
      <c r="Z1343" s="108"/>
      <c r="AA1343" s="108"/>
    </row>
    <row r="1344" spans="24:27" x14ac:dyDescent="0.2">
      <c r="X1344" s="108"/>
      <c r="Z1344" s="108"/>
      <c r="AA1344" s="108"/>
    </row>
    <row r="1345" spans="24:27" x14ac:dyDescent="0.2">
      <c r="X1345" s="108"/>
      <c r="Z1345" s="108"/>
      <c r="AA1345" s="108"/>
    </row>
    <row r="1346" spans="24:27" x14ac:dyDescent="0.2">
      <c r="X1346" s="108"/>
      <c r="Z1346" s="108"/>
      <c r="AA1346" s="108"/>
    </row>
    <row r="1347" spans="24:27" x14ac:dyDescent="0.2">
      <c r="X1347" s="108"/>
      <c r="Z1347" s="108"/>
      <c r="AA1347" s="108"/>
    </row>
    <row r="1348" spans="24:27" x14ac:dyDescent="0.2">
      <c r="X1348" s="108"/>
      <c r="Z1348" s="108"/>
      <c r="AA1348" s="108"/>
    </row>
    <row r="1349" spans="24:27" x14ac:dyDescent="0.2">
      <c r="X1349" s="108"/>
      <c r="Z1349" s="108"/>
      <c r="AA1349" s="108"/>
    </row>
    <row r="1350" spans="24:27" x14ac:dyDescent="0.2">
      <c r="X1350" s="108"/>
      <c r="Z1350" s="108"/>
      <c r="AA1350" s="108"/>
    </row>
    <row r="1351" spans="24:27" x14ac:dyDescent="0.2">
      <c r="X1351" s="108"/>
      <c r="Z1351" s="108"/>
      <c r="AA1351" s="108"/>
    </row>
    <row r="1352" spans="24:27" x14ac:dyDescent="0.2">
      <c r="X1352" s="108"/>
      <c r="Z1352" s="108"/>
      <c r="AA1352" s="108"/>
    </row>
    <row r="1353" spans="24:27" x14ac:dyDescent="0.2">
      <c r="X1353" s="108"/>
      <c r="Z1353" s="108"/>
      <c r="AA1353" s="108"/>
    </row>
    <row r="1354" spans="24:27" x14ac:dyDescent="0.2">
      <c r="X1354" s="108"/>
      <c r="Z1354" s="108"/>
      <c r="AA1354" s="108"/>
    </row>
    <row r="1355" spans="24:27" x14ac:dyDescent="0.2">
      <c r="X1355" s="108"/>
      <c r="Z1355" s="108"/>
      <c r="AA1355" s="108"/>
    </row>
    <row r="1356" spans="24:27" x14ac:dyDescent="0.2">
      <c r="X1356" s="108"/>
      <c r="Z1356" s="108"/>
      <c r="AA1356" s="108"/>
    </row>
    <row r="1357" spans="24:27" x14ac:dyDescent="0.2">
      <c r="X1357" s="108"/>
      <c r="Z1357" s="108"/>
      <c r="AA1357" s="108"/>
    </row>
    <row r="1358" spans="24:27" x14ac:dyDescent="0.2">
      <c r="X1358" s="108"/>
      <c r="Z1358" s="108"/>
      <c r="AA1358" s="108"/>
    </row>
    <row r="1359" spans="24:27" x14ac:dyDescent="0.2">
      <c r="X1359" s="108"/>
      <c r="Z1359" s="108"/>
      <c r="AA1359" s="108"/>
    </row>
    <row r="1360" spans="24:27" x14ac:dyDescent="0.2">
      <c r="X1360" s="108"/>
      <c r="Z1360" s="108"/>
      <c r="AA1360" s="108"/>
    </row>
    <row r="1361" spans="24:27" x14ac:dyDescent="0.2">
      <c r="X1361" s="108"/>
      <c r="Z1361" s="108"/>
      <c r="AA1361" s="108"/>
    </row>
    <row r="1362" spans="24:27" x14ac:dyDescent="0.2">
      <c r="X1362" s="108"/>
      <c r="Z1362" s="108"/>
      <c r="AA1362" s="108"/>
    </row>
    <row r="1363" spans="24:27" x14ac:dyDescent="0.2">
      <c r="X1363" s="108"/>
      <c r="Z1363" s="108"/>
      <c r="AA1363" s="108"/>
    </row>
    <row r="1364" spans="24:27" x14ac:dyDescent="0.2">
      <c r="X1364" s="108"/>
      <c r="Z1364" s="108"/>
      <c r="AA1364" s="108"/>
    </row>
    <row r="1365" spans="24:27" x14ac:dyDescent="0.2">
      <c r="X1365" s="108"/>
      <c r="Z1365" s="108"/>
      <c r="AA1365" s="108"/>
    </row>
    <row r="1366" spans="24:27" x14ac:dyDescent="0.2">
      <c r="X1366" s="108"/>
      <c r="Z1366" s="108"/>
      <c r="AA1366" s="108"/>
    </row>
    <row r="1367" spans="24:27" x14ac:dyDescent="0.2">
      <c r="X1367" s="108"/>
      <c r="Z1367" s="108"/>
      <c r="AA1367" s="108"/>
    </row>
    <row r="1368" spans="24:27" x14ac:dyDescent="0.2">
      <c r="X1368" s="108"/>
      <c r="Z1368" s="108"/>
      <c r="AA1368" s="108"/>
    </row>
    <row r="1369" spans="24:27" x14ac:dyDescent="0.2">
      <c r="X1369" s="108"/>
      <c r="Z1369" s="108"/>
      <c r="AA1369" s="108"/>
    </row>
    <row r="1370" spans="24:27" x14ac:dyDescent="0.2">
      <c r="X1370" s="108"/>
      <c r="Z1370" s="108"/>
      <c r="AA1370" s="108"/>
    </row>
    <row r="1371" spans="24:27" x14ac:dyDescent="0.2">
      <c r="X1371" s="108"/>
      <c r="Z1371" s="108"/>
      <c r="AA1371" s="108"/>
    </row>
    <row r="1372" spans="24:27" x14ac:dyDescent="0.2">
      <c r="X1372" s="108"/>
      <c r="Z1372" s="108"/>
      <c r="AA1372" s="108"/>
    </row>
    <row r="1373" spans="24:27" x14ac:dyDescent="0.2">
      <c r="X1373" s="108"/>
      <c r="Z1373" s="108"/>
      <c r="AA1373" s="108"/>
    </row>
    <row r="1374" spans="24:27" x14ac:dyDescent="0.2">
      <c r="X1374" s="108"/>
      <c r="Z1374" s="108"/>
      <c r="AA1374" s="108"/>
    </row>
    <row r="1375" spans="24:27" x14ac:dyDescent="0.2">
      <c r="X1375" s="108"/>
      <c r="Z1375" s="108"/>
      <c r="AA1375" s="108"/>
    </row>
    <row r="1376" spans="24:27" x14ac:dyDescent="0.2">
      <c r="X1376" s="108"/>
      <c r="Z1376" s="108"/>
      <c r="AA1376" s="108"/>
    </row>
    <row r="1377" spans="24:27" x14ac:dyDescent="0.2">
      <c r="X1377" s="108"/>
      <c r="Z1377" s="108"/>
      <c r="AA1377" s="108"/>
    </row>
    <row r="1378" spans="24:27" x14ac:dyDescent="0.2">
      <c r="X1378" s="108"/>
      <c r="Z1378" s="108"/>
      <c r="AA1378" s="108"/>
    </row>
    <row r="1379" spans="24:27" x14ac:dyDescent="0.2">
      <c r="X1379" s="108"/>
      <c r="Z1379" s="108"/>
      <c r="AA1379" s="108"/>
    </row>
    <row r="1380" spans="24:27" x14ac:dyDescent="0.2">
      <c r="X1380" s="108"/>
      <c r="Z1380" s="108"/>
      <c r="AA1380" s="108"/>
    </row>
    <row r="1381" spans="24:27" x14ac:dyDescent="0.2">
      <c r="X1381" s="108"/>
      <c r="Z1381" s="108"/>
      <c r="AA1381" s="108"/>
    </row>
    <row r="1382" spans="24:27" x14ac:dyDescent="0.2">
      <c r="X1382" s="108"/>
      <c r="Z1382" s="108"/>
      <c r="AA1382" s="108"/>
    </row>
    <row r="1383" spans="24:27" x14ac:dyDescent="0.2">
      <c r="X1383" s="108"/>
      <c r="Z1383" s="108"/>
      <c r="AA1383" s="108"/>
    </row>
    <row r="1384" spans="24:27" x14ac:dyDescent="0.2">
      <c r="X1384" s="108"/>
      <c r="Z1384" s="108"/>
      <c r="AA1384" s="108"/>
    </row>
    <row r="1385" spans="24:27" x14ac:dyDescent="0.2">
      <c r="X1385" s="108"/>
      <c r="Z1385" s="108"/>
      <c r="AA1385" s="108"/>
    </row>
    <row r="1386" spans="24:27" x14ac:dyDescent="0.2">
      <c r="X1386" s="108"/>
      <c r="Z1386" s="108"/>
      <c r="AA1386" s="108"/>
    </row>
    <row r="1387" spans="24:27" x14ac:dyDescent="0.2">
      <c r="X1387" s="108"/>
      <c r="Z1387" s="108"/>
      <c r="AA1387" s="108"/>
    </row>
    <row r="1388" spans="24:27" x14ac:dyDescent="0.2">
      <c r="X1388" s="108"/>
      <c r="Z1388" s="108"/>
      <c r="AA1388" s="108"/>
    </row>
    <row r="1389" spans="24:27" x14ac:dyDescent="0.2">
      <c r="X1389" s="108"/>
      <c r="Z1389" s="108"/>
      <c r="AA1389" s="108"/>
    </row>
    <row r="1390" spans="24:27" x14ac:dyDescent="0.2">
      <c r="X1390" s="108"/>
      <c r="Z1390" s="108"/>
      <c r="AA1390" s="108"/>
    </row>
    <row r="1391" spans="24:27" x14ac:dyDescent="0.2">
      <c r="X1391" s="108"/>
      <c r="Z1391" s="108"/>
      <c r="AA1391" s="108"/>
    </row>
    <row r="1392" spans="24:27" x14ac:dyDescent="0.2">
      <c r="X1392" s="108"/>
      <c r="Z1392" s="108"/>
      <c r="AA1392" s="108"/>
    </row>
    <row r="1393" spans="24:27" x14ac:dyDescent="0.2">
      <c r="X1393" s="108"/>
      <c r="Z1393" s="108"/>
      <c r="AA1393" s="108"/>
    </row>
    <row r="1394" spans="24:27" x14ac:dyDescent="0.2">
      <c r="X1394" s="108"/>
      <c r="Z1394" s="108"/>
      <c r="AA1394" s="108"/>
    </row>
    <row r="1395" spans="24:27" x14ac:dyDescent="0.2">
      <c r="X1395" s="108"/>
      <c r="Z1395" s="108"/>
      <c r="AA1395" s="108"/>
    </row>
    <row r="1396" spans="24:27" x14ac:dyDescent="0.2">
      <c r="X1396" s="108"/>
      <c r="Z1396" s="108"/>
      <c r="AA1396" s="108"/>
    </row>
    <row r="1397" spans="24:27" x14ac:dyDescent="0.2">
      <c r="X1397" s="108"/>
      <c r="Z1397" s="108"/>
      <c r="AA1397" s="108"/>
    </row>
    <row r="1398" spans="24:27" x14ac:dyDescent="0.2">
      <c r="X1398" s="108"/>
      <c r="Z1398" s="108"/>
      <c r="AA1398" s="108"/>
    </row>
    <row r="1399" spans="24:27" x14ac:dyDescent="0.2">
      <c r="X1399" s="108"/>
      <c r="Z1399" s="108"/>
      <c r="AA1399" s="108"/>
    </row>
    <row r="1400" spans="24:27" x14ac:dyDescent="0.2">
      <c r="X1400" s="108"/>
      <c r="Z1400" s="108"/>
      <c r="AA1400" s="108"/>
    </row>
    <row r="1401" spans="24:27" x14ac:dyDescent="0.2">
      <c r="X1401" s="108"/>
      <c r="Z1401" s="108"/>
      <c r="AA1401" s="108"/>
    </row>
    <row r="1402" spans="24:27" x14ac:dyDescent="0.2">
      <c r="X1402" s="108"/>
      <c r="Z1402" s="108"/>
      <c r="AA1402" s="108"/>
    </row>
    <row r="1403" spans="24:27" x14ac:dyDescent="0.2">
      <c r="X1403" s="108"/>
      <c r="Z1403" s="108"/>
      <c r="AA1403" s="108"/>
    </row>
    <row r="1404" spans="24:27" x14ac:dyDescent="0.2">
      <c r="X1404" s="108"/>
      <c r="Z1404" s="108"/>
      <c r="AA1404" s="108"/>
    </row>
    <row r="1405" spans="24:27" x14ac:dyDescent="0.2">
      <c r="X1405" s="108"/>
      <c r="Z1405" s="108"/>
      <c r="AA1405" s="108"/>
    </row>
    <row r="1406" spans="24:27" x14ac:dyDescent="0.2">
      <c r="X1406" s="108"/>
      <c r="Z1406" s="108"/>
      <c r="AA1406" s="108"/>
    </row>
    <row r="1407" spans="24:27" x14ac:dyDescent="0.2">
      <c r="X1407" s="108"/>
      <c r="Z1407" s="108"/>
      <c r="AA1407" s="108"/>
    </row>
    <row r="1408" spans="24:27" x14ac:dyDescent="0.2">
      <c r="X1408" s="108"/>
      <c r="Z1408" s="108"/>
      <c r="AA1408" s="108"/>
    </row>
    <row r="1409" spans="24:27" x14ac:dyDescent="0.2">
      <c r="X1409" s="108"/>
      <c r="Z1409" s="108"/>
      <c r="AA1409" s="108"/>
    </row>
    <row r="1410" spans="24:27" x14ac:dyDescent="0.2">
      <c r="X1410" s="108"/>
      <c r="Z1410" s="108"/>
      <c r="AA1410" s="108"/>
    </row>
    <row r="1411" spans="24:27" x14ac:dyDescent="0.2">
      <c r="X1411" s="108"/>
      <c r="Z1411" s="108"/>
      <c r="AA1411" s="108"/>
    </row>
    <row r="1412" spans="24:27" x14ac:dyDescent="0.2">
      <c r="X1412" s="108"/>
      <c r="Z1412" s="108"/>
      <c r="AA1412" s="108"/>
    </row>
    <row r="1413" spans="24:27" x14ac:dyDescent="0.2">
      <c r="X1413" s="108"/>
      <c r="Z1413" s="108"/>
      <c r="AA1413" s="108"/>
    </row>
    <row r="1414" spans="24:27" x14ac:dyDescent="0.2">
      <c r="X1414" s="108"/>
      <c r="Z1414" s="108"/>
      <c r="AA1414" s="108"/>
    </row>
    <row r="1415" spans="24:27" x14ac:dyDescent="0.2">
      <c r="X1415" s="108"/>
      <c r="Z1415" s="108"/>
      <c r="AA1415" s="108"/>
    </row>
    <row r="1416" spans="24:27" x14ac:dyDescent="0.2">
      <c r="X1416" s="108"/>
      <c r="Z1416" s="108"/>
      <c r="AA1416" s="108"/>
    </row>
    <row r="1417" spans="24:27" x14ac:dyDescent="0.2">
      <c r="X1417" s="108"/>
      <c r="Z1417" s="108"/>
      <c r="AA1417" s="108"/>
    </row>
    <row r="1418" spans="24:27" x14ac:dyDescent="0.2">
      <c r="X1418" s="108"/>
      <c r="Z1418" s="108"/>
      <c r="AA1418" s="108"/>
    </row>
    <row r="1419" spans="24:27" x14ac:dyDescent="0.2">
      <c r="X1419" s="108"/>
      <c r="Z1419" s="108"/>
      <c r="AA1419" s="108"/>
    </row>
    <row r="1420" spans="24:27" x14ac:dyDescent="0.2">
      <c r="X1420" s="108"/>
      <c r="Z1420" s="108"/>
      <c r="AA1420" s="108"/>
    </row>
    <row r="1421" spans="24:27" x14ac:dyDescent="0.2">
      <c r="X1421" s="108"/>
      <c r="Z1421" s="108"/>
      <c r="AA1421" s="108"/>
    </row>
    <row r="1422" spans="24:27" x14ac:dyDescent="0.2">
      <c r="X1422" s="108"/>
      <c r="Z1422" s="108"/>
      <c r="AA1422" s="108"/>
    </row>
    <row r="1423" spans="24:27" x14ac:dyDescent="0.2">
      <c r="X1423" s="108"/>
      <c r="Z1423" s="108"/>
      <c r="AA1423" s="108"/>
    </row>
    <row r="1424" spans="24:27" x14ac:dyDescent="0.2">
      <c r="X1424" s="108"/>
      <c r="Z1424" s="108"/>
      <c r="AA1424" s="108"/>
    </row>
    <row r="1425" spans="24:27" x14ac:dyDescent="0.2">
      <c r="X1425" s="108"/>
      <c r="Z1425" s="108"/>
      <c r="AA1425" s="108"/>
    </row>
    <row r="1426" spans="24:27" x14ac:dyDescent="0.2">
      <c r="X1426" s="108"/>
      <c r="Z1426" s="108"/>
      <c r="AA1426" s="108"/>
    </row>
    <row r="1427" spans="24:27" x14ac:dyDescent="0.2">
      <c r="X1427" s="108"/>
      <c r="Z1427" s="108"/>
      <c r="AA1427" s="108"/>
    </row>
    <row r="1428" spans="24:27" x14ac:dyDescent="0.2">
      <c r="X1428" s="108"/>
      <c r="Z1428" s="108"/>
      <c r="AA1428" s="108"/>
    </row>
    <row r="1429" spans="24:27" x14ac:dyDescent="0.2">
      <c r="X1429" s="108"/>
      <c r="Z1429" s="108"/>
      <c r="AA1429" s="108"/>
    </row>
    <row r="1430" spans="24:27" x14ac:dyDescent="0.2">
      <c r="X1430" s="108"/>
      <c r="Z1430" s="108"/>
      <c r="AA1430" s="108"/>
    </row>
    <row r="1431" spans="24:27" x14ac:dyDescent="0.2">
      <c r="X1431" s="108"/>
      <c r="Z1431" s="108"/>
      <c r="AA1431" s="108"/>
    </row>
    <row r="1432" spans="24:27" x14ac:dyDescent="0.2">
      <c r="X1432" s="108"/>
      <c r="Z1432" s="108"/>
      <c r="AA1432" s="108"/>
    </row>
    <row r="1433" spans="24:27" x14ac:dyDescent="0.2">
      <c r="X1433" s="108"/>
      <c r="Z1433" s="108"/>
      <c r="AA1433" s="108"/>
    </row>
    <row r="1434" spans="24:27" x14ac:dyDescent="0.2">
      <c r="X1434" s="108"/>
      <c r="Z1434" s="108"/>
      <c r="AA1434" s="108"/>
    </row>
    <row r="1435" spans="24:27" x14ac:dyDescent="0.2">
      <c r="X1435" s="108"/>
      <c r="Z1435" s="108"/>
      <c r="AA1435" s="108"/>
    </row>
    <row r="1436" spans="24:27" x14ac:dyDescent="0.2">
      <c r="X1436" s="108"/>
      <c r="Z1436" s="108"/>
      <c r="AA1436" s="108"/>
    </row>
    <row r="1437" spans="24:27" x14ac:dyDescent="0.2">
      <c r="X1437" s="108"/>
      <c r="Z1437" s="108"/>
      <c r="AA1437" s="108"/>
    </row>
    <row r="1438" spans="24:27" x14ac:dyDescent="0.2">
      <c r="X1438" s="108"/>
      <c r="Z1438" s="108"/>
      <c r="AA1438" s="108"/>
    </row>
    <row r="1439" spans="24:27" x14ac:dyDescent="0.2">
      <c r="X1439" s="108"/>
      <c r="Z1439" s="108"/>
      <c r="AA1439" s="108"/>
    </row>
    <row r="1440" spans="24:27" x14ac:dyDescent="0.2">
      <c r="X1440" s="108"/>
      <c r="Z1440" s="108"/>
      <c r="AA1440" s="108"/>
    </row>
    <row r="1441" spans="24:27" x14ac:dyDescent="0.2">
      <c r="X1441" s="108"/>
      <c r="Z1441" s="108"/>
      <c r="AA1441" s="108"/>
    </row>
    <row r="1442" spans="24:27" x14ac:dyDescent="0.2">
      <c r="X1442" s="108"/>
      <c r="Z1442" s="108"/>
      <c r="AA1442" s="108"/>
    </row>
    <row r="1443" spans="24:27" x14ac:dyDescent="0.2">
      <c r="X1443" s="108"/>
      <c r="Z1443" s="108"/>
      <c r="AA1443" s="108"/>
    </row>
    <row r="1444" spans="24:27" x14ac:dyDescent="0.2">
      <c r="X1444" s="108"/>
      <c r="Z1444" s="108"/>
      <c r="AA1444" s="108"/>
    </row>
    <row r="1445" spans="24:27" x14ac:dyDescent="0.2">
      <c r="X1445" s="108"/>
      <c r="Z1445" s="108"/>
      <c r="AA1445" s="108"/>
    </row>
    <row r="1446" spans="24:27" x14ac:dyDescent="0.2">
      <c r="X1446" s="108"/>
      <c r="Z1446" s="108"/>
      <c r="AA1446" s="108"/>
    </row>
    <row r="1447" spans="24:27" x14ac:dyDescent="0.2">
      <c r="X1447" s="108"/>
      <c r="Z1447" s="108"/>
      <c r="AA1447" s="108"/>
    </row>
    <row r="1448" spans="24:27" x14ac:dyDescent="0.2">
      <c r="X1448" s="108"/>
      <c r="Z1448" s="108"/>
      <c r="AA1448" s="108"/>
    </row>
    <row r="1449" spans="24:27" x14ac:dyDescent="0.2">
      <c r="X1449" s="108"/>
      <c r="Z1449" s="108"/>
      <c r="AA1449" s="108"/>
    </row>
    <row r="1450" spans="24:27" x14ac:dyDescent="0.2">
      <c r="X1450" s="108"/>
      <c r="Z1450" s="108"/>
      <c r="AA1450" s="108"/>
    </row>
    <row r="1451" spans="24:27" x14ac:dyDescent="0.2">
      <c r="X1451" s="108"/>
      <c r="Z1451" s="108"/>
      <c r="AA1451" s="108"/>
    </row>
    <row r="1452" spans="24:27" x14ac:dyDescent="0.2">
      <c r="X1452" s="108"/>
      <c r="Z1452" s="108"/>
      <c r="AA1452" s="108"/>
    </row>
    <row r="1453" spans="24:27" x14ac:dyDescent="0.2">
      <c r="X1453" s="108"/>
      <c r="Z1453" s="108"/>
      <c r="AA1453" s="108"/>
    </row>
    <row r="1454" spans="24:27" x14ac:dyDescent="0.2">
      <c r="X1454" s="108"/>
      <c r="Z1454" s="108"/>
      <c r="AA1454" s="108"/>
    </row>
    <row r="1455" spans="24:27" x14ac:dyDescent="0.2">
      <c r="X1455" s="108"/>
      <c r="Z1455" s="108"/>
      <c r="AA1455" s="108"/>
    </row>
    <row r="1456" spans="24:27" x14ac:dyDescent="0.2">
      <c r="X1456" s="108"/>
      <c r="Z1456" s="108"/>
      <c r="AA1456" s="108"/>
    </row>
    <row r="1457" spans="24:27" x14ac:dyDescent="0.2">
      <c r="X1457" s="108"/>
      <c r="Z1457" s="108"/>
      <c r="AA1457" s="108"/>
    </row>
    <row r="1458" spans="24:27" x14ac:dyDescent="0.2">
      <c r="X1458" s="108"/>
      <c r="Z1458" s="108"/>
      <c r="AA1458" s="108"/>
    </row>
    <row r="1459" spans="24:27" x14ac:dyDescent="0.2">
      <c r="X1459" s="108"/>
      <c r="Z1459" s="108"/>
      <c r="AA1459" s="108"/>
    </row>
    <row r="1460" spans="24:27" x14ac:dyDescent="0.2">
      <c r="X1460" s="108"/>
      <c r="Z1460" s="108"/>
      <c r="AA1460" s="108"/>
    </row>
    <row r="1461" spans="24:27" x14ac:dyDescent="0.2">
      <c r="X1461" s="108"/>
      <c r="Z1461" s="108"/>
      <c r="AA1461" s="108"/>
    </row>
    <row r="1462" spans="24:27" x14ac:dyDescent="0.2">
      <c r="X1462" s="108"/>
      <c r="Z1462" s="108"/>
      <c r="AA1462" s="108"/>
    </row>
    <row r="1463" spans="24:27" x14ac:dyDescent="0.2">
      <c r="X1463" s="108"/>
      <c r="Z1463" s="108"/>
      <c r="AA1463" s="108"/>
    </row>
    <row r="1464" spans="24:27" x14ac:dyDescent="0.2">
      <c r="X1464" s="108"/>
      <c r="Z1464" s="108"/>
      <c r="AA1464" s="108"/>
    </row>
    <row r="1465" spans="24:27" x14ac:dyDescent="0.2">
      <c r="X1465" s="108"/>
      <c r="Z1465" s="108"/>
      <c r="AA1465" s="108"/>
    </row>
    <row r="1466" spans="24:27" x14ac:dyDescent="0.2">
      <c r="X1466" s="108"/>
      <c r="Z1466" s="108"/>
      <c r="AA1466" s="108"/>
    </row>
    <row r="1467" spans="24:27" x14ac:dyDescent="0.2">
      <c r="X1467" s="108"/>
      <c r="Z1467" s="108"/>
      <c r="AA1467" s="108"/>
    </row>
    <row r="1468" spans="24:27" x14ac:dyDescent="0.2">
      <c r="X1468" s="108"/>
      <c r="Z1468" s="108"/>
      <c r="AA1468" s="108"/>
    </row>
    <row r="1469" spans="24:27" x14ac:dyDescent="0.2">
      <c r="X1469" s="108"/>
      <c r="Z1469" s="108"/>
      <c r="AA1469" s="108"/>
    </row>
    <row r="1470" spans="24:27" x14ac:dyDescent="0.2">
      <c r="X1470" s="108"/>
      <c r="Z1470" s="108"/>
      <c r="AA1470" s="108"/>
    </row>
    <row r="1471" spans="24:27" x14ac:dyDescent="0.2">
      <c r="X1471" s="108"/>
      <c r="Z1471" s="108"/>
      <c r="AA1471" s="108"/>
    </row>
    <row r="1472" spans="24:27" x14ac:dyDescent="0.2">
      <c r="X1472" s="108"/>
      <c r="Z1472" s="108"/>
      <c r="AA1472" s="108"/>
    </row>
    <row r="1473" spans="24:27" x14ac:dyDescent="0.2">
      <c r="X1473" s="108"/>
      <c r="Z1473" s="108"/>
      <c r="AA1473" s="108"/>
    </row>
    <row r="1474" spans="24:27" x14ac:dyDescent="0.2">
      <c r="X1474" s="108"/>
      <c r="Z1474" s="108"/>
      <c r="AA1474" s="108"/>
    </row>
    <row r="1475" spans="24:27" x14ac:dyDescent="0.2">
      <c r="X1475" s="108"/>
      <c r="Z1475" s="108"/>
      <c r="AA1475" s="108"/>
    </row>
    <row r="1476" spans="24:27" x14ac:dyDescent="0.2">
      <c r="X1476" s="108"/>
      <c r="Z1476" s="108"/>
      <c r="AA1476" s="108"/>
    </row>
    <row r="1477" spans="24:27" x14ac:dyDescent="0.2">
      <c r="X1477" s="108"/>
      <c r="Z1477" s="108"/>
      <c r="AA1477" s="108"/>
    </row>
    <row r="1478" spans="24:27" x14ac:dyDescent="0.2">
      <c r="X1478" s="108"/>
      <c r="Z1478" s="108"/>
      <c r="AA1478" s="108"/>
    </row>
    <row r="1479" spans="24:27" x14ac:dyDescent="0.2">
      <c r="X1479" s="108"/>
      <c r="Z1479" s="108"/>
      <c r="AA1479" s="108"/>
    </row>
    <row r="1480" spans="24:27" x14ac:dyDescent="0.2">
      <c r="X1480" s="108"/>
      <c r="Z1480" s="108"/>
      <c r="AA1480" s="108"/>
    </row>
    <row r="1481" spans="24:27" x14ac:dyDescent="0.2">
      <c r="X1481" s="108"/>
      <c r="Z1481" s="108"/>
      <c r="AA1481" s="108"/>
    </row>
    <row r="1482" spans="24:27" x14ac:dyDescent="0.2">
      <c r="X1482" s="108"/>
      <c r="Z1482" s="108"/>
      <c r="AA1482" s="108"/>
    </row>
    <row r="1483" spans="24:27" x14ac:dyDescent="0.2">
      <c r="X1483" s="108"/>
      <c r="Z1483" s="108"/>
      <c r="AA1483" s="108"/>
    </row>
    <row r="1484" spans="24:27" x14ac:dyDescent="0.2">
      <c r="X1484" s="108"/>
      <c r="Z1484" s="108"/>
      <c r="AA1484" s="108"/>
    </row>
    <row r="1485" spans="24:27" x14ac:dyDescent="0.2">
      <c r="X1485" s="108"/>
      <c r="Z1485" s="108"/>
      <c r="AA1485" s="108"/>
    </row>
    <row r="1486" spans="24:27" x14ac:dyDescent="0.2">
      <c r="X1486" s="108"/>
      <c r="Z1486" s="108"/>
      <c r="AA1486" s="108"/>
    </row>
    <row r="1487" spans="24:27" x14ac:dyDescent="0.2">
      <c r="X1487" s="108"/>
      <c r="Z1487" s="108"/>
      <c r="AA1487" s="108"/>
    </row>
    <row r="1488" spans="24:27" x14ac:dyDescent="0.2">
      <c r="X1488" s="108"/>
      <c r="Z1488" s="108"/>
      <c r="AA1488" s="108"/>
    </row>
    <row r="1489" spans="24:27" x14ac:dyDescent="0.2">
      <c r="X1489" s="108"/>
      <c r="Z1489" s="108"/>
      <c r="AA1489" s="108"/>
    </row>
    <row r="1490" spans="24:27" x14ac:dyDescent="0.2">
      <c r="X1490" s="108"/>
      <c r="Z1490" s="108"/>
      <c r="AA1490" s="108"/>
    </row>
    <row r="1491" spans="24:27" x14ac:dyDescent="0.2">
      <c r="X1491" s="108"/>
      <c r="Z1491" s="108"/>
      <c r="AA1491" s="108"/>
    </row>
    <row r="1492" spans="24:27" x14ac:dyDescent="0.2">
      <c r="X1492" s="108"/>
      <c r="Z1492" s="108"/>
      <c r="AA1492" s="108"/>
    </row>
    <row r="1493" spans="24:27" x14ac:dyDescent="0.2">
      <c r="X1493" s="108"/>
      <c r="Z1493" s="108"/>
      <c r="AA1493" s="108"/>
    </row>
    <row r="1494" spans="24:27" x14ac:dyDescent="0.2">
      <c r="X1494" s="108"/>
      <c r="Z1494" s="108"/>
      <c r="AA1494" s="108"/>
    </row>
    <row r="1495" spans="24:27" x14ac:dyDescent="0.2">
      <c r="X1495" s="108"/>
      <c r="Z1495" s="108"/>
      <c r="AA1495" s="108"/>
    </row>
    <row r="1496" spans="24:27" x14ac:dyDescent="0.2">
      <c r="X1496" s="108"/>
      <c r="Z1496" s="108"/>
      <c r="AA1496" s="108"/>
    </row>
    <row r="1497" spans="24:27" x14ac:dyDescent="0.2">
      <c r="X1497" s="108"/>
      <c r="Z1497" s="108"/>
      <c r="AA1497" s="108"/>
    </row>
    <row r="1498" spans="24:27" x14ac:dyDescent="0.2">
      <c r="X1498" s="108"/>
      <c r="Z1498" s="108"/>
      <c r="AA1498" s="108"/>
    </row>
    <row r="1499" spans="24:27" x14ac:dyDescent="0.2">
      <c r="X1499" s="108"/>
      <c r="Z1499" s="108"/>
      <c r="AA1499" s="108"/>
    </row>
    <row r="1500" spans="24:27" x14ac:dyDescent="0.2">
      <c r="X1500" s="108"/>
      <c r="Z1500" s="108"/>
      <c r="AA1500" s="108"/>
    </row>
    <row r="1501" spans="24:27" x14ac:dyDescent="0.2">
      <c r="X1501" s="108"/>
      <c r="Z1501" s="108"/>
      <c r="AA1501" s="108"/>
    </row>
    <row r="1502" spans="24:27" x14ac:dyDescent="0.2">
      <c r="X1502" s="108"/>
      <c r="Z1502" s="108"/>
      <c r="AA1502" s="108"/>
    </row>
    <row r="1503" spans="24:27" x14ac:dyDescent="0.2">
      <c r="X1503" s="108"/>
      <c r="Z1503" s="108"/>
      <c r="AA1503" s="108"/>
    </row>
    <row r="1504" spans="24:27" x14ac:dyDescent="0.2">
      <c r="X1504" s="108"/>
      <c r="Z1504" s="108"/>
      <c r="AA1504" s="108"/>
    </row>
    <row r="1505" spans="24:27" x14ac:dyDescent="0.2">
      <c r="X1505" s="108"/>
      <c r="Z1505" s="108"/>
      <c r="AA1505" s="108"/>
    </row>
    <row r="1506" spans="24:27" x14ac:dyDescent="0.2">
      <c r="X1506" s="108"/>
      <c r="Z1506" s="108"/>
      <c r="AA1506" s="108"/>
    </row>
    <row r="1507" spans="24:27" x14ac:dyDescent="0.2">
      <c r="X1507" s="108"/>
      <c r="Z1507" s="108"/>
      <c r="AA1507" s="108"/>
    </row>
    <row r="1508" spans="24:27" x14ac:dyDescent="0.2">
      <c r="X1508" s="108"/>
      <c r="Z1508" s="108"/>
      <c r="AA1508" s="108"/>
    </row>
    <row r="1509" spans="24:27" x14ac:dyDescent="0.2">
      <c r="X1509" s="108"/>
      <c r="Z1509" s="108"/>
      <c r="AA1509" s="108"/>
    </row>
    <row r="1510" spans="24:27" x14ac:dyDescent="0.2">
      <c r="X1510" s="108"/>
      <c r="Z1510" s="108"/>
      <c r="AA1510" s="108"/>
    </row>
    <row r="1511" spans="24:27" x14ac:dyDescent="0.2">
      <c r="X1511" s="108"/>
      <c r="Z1511" s="108"/>
      <c r="AA1511" s="108"/>
    </row>
    <row r="1512" spans="24:27" x14ac:dyDescent="0.2">
      <c r="X1512" s="108"/>
      <c r="Z1512" s="108"/>
      <c r="AA1512" s="108"/>
    </row>
    <row r="1513" spans="24:27" x14ac:dyDescent="0.2">
      <c r="X1513" s="108"/>
      <c r="Z1513" s="108"/>
      <c r="AA1513" s="108"/>
    </row>
    <row r="1514" spans="24:27" x14ac:dyDescent="0.2">
      <c r="X1514" s="108"/>
      <c r="Z1514" s="108"/>
      <c r="AA1514" s="108"/>
    </row>
    <row r="1515" spans="24:27" x14ac:dyDescent="0.2">
      <c r="X1515" s="108"/>
      <c r="Z1515" s="108"/>
      <c r="AA1515" s="108"/>
    </row>
    <row r="1516" spans="24:27" x14ac:dyDescent="0.2">
      <c r="X1516" s="108"/>
      <c r="Z1516" s="108"/>
      <c r="AA1516" s="108"/>
    </row>
    <row r="1517" spans="24:27" x14ac:dyDescent="0.2">
      <c r="X1517" s="108"/>
      <c r="Z1517" s="108"/>
      <c r="AA1517" s="108"/>
    </row>
    <row r="1518" spans="24:27" x14ac:dyDescent="0.2">
      <c r="X1518" s="108"/>
      <c r="Z1518" s="108"/>
      <c r="AA1518" s="108"/>
    </row>
    <row r="1519" spans="24:27" x14ac:dyDescent="0.2">
      <c r="X1519" s="108"/>
      <c r="Z1519" s="108"/>
      <c r="AA1519" s="108"/>
    </row>
    <row r="1520" spans="24:27" x14ac:dyDescent="0.2">
      <c r="X1520" s="108"/>
      <c r="Z1520" s="108"/>
      <c r="AA1520" s="108"/>
    </row>
    <row r="1521" spans="24:27" x14ac:dyDescent="0.2">
      <c r="X1521" s="108"/>
      <c r="Z1521" s="108"/>
      <c r="AA1521" s="108"/>
    </row>
    <row r="1522" spans="24:27" x14ac:dyDescent="0.2">
      <c r="X1522" s="108"/>
      <c r="Z1522" s="108"/>
      <c r="AA1522" s="108"/>
    </row>
    <row r="1523" spans="24:27" x14ac:dyDescent="0.2">
      <c r="X1523" s="108"/>
      <c r="Z1523" s="108"/>
      <c r="AA1523" s="108"/>
    </row>
    <row r="1524" spans="24:27" x14ac:dyDescent="0.2">
      <c r="X1524" s="108"/>
      <c r="Z1524" s="108"/>
      <c r="AA1524" s="108"/>
    </row>
    <row r="1525" spans="24:27" x14ac:dyDescent="0.2">
      <c r="X1525" s="108"/>
      <c r="Z1525" s="108"/>
      <c r="AA1525" s="108"/>
    </row>
    <row r="1526" spans="24:27" x14ac:dyDescent="0.2">
      <c r="X1526" s="108"/>
      <c r="Z1526" s="108"/>
      <c r="AA1526" s="108"/>
    </row>
    <row r="1527" spans="24:27" x14ac:dyDescent="0.2">
      <c r="X1527" s="108"/>
      <c r="Z1527" s="108"/>
      <c r="AA1527" s="108"/>
    </row>
    <row r="1528" spans="24:27" x14ac:dyDescent="0.2">
      <c r="X1528" s="108"/>
      <c r="Z1528" s="108"/>
      <c r="AA1528" s="108"/>
    </row>
    <row r="1529" spans="24:27" x14ac:dyDescent="0.2">
      <c r="X1529" s="108"/>
      <c r="Z1529" s="108"/>
      <c r="AA1529" s="108"/>
    </row>
    <row r="1530" spans="24:27" x14ac:dyDescent="0.2">
      <c r="X1530" s="108"/>
      <c r="Z1530" s="108"/>
      <c r="AA1530" s="108"/>
    </row>
    <row r="1531" spans="24:27" x14ac:dyDescent="0.2">
      <c r="X1531" s="108"/>
      <c r="Z1531" s="108"/>
      <c r="AA1531" s="108"/>
    </row>
    <row r="1532" spans="24:27" x14ac:dyDescent="0.2">
      <c r="X1532" s="108"/>
      <c r="Z1532" s="108"/>
      <c r="AA1532" s="108"/>
    </row>
    <row r="1533" spans="24:27" x14ac:dyDescent="0.2">
      <c r="X1533" s="108"/>
      <c r="Z1533" s="108"/>
      <c r="AA1533" s="108"/>
    </row>
    <row r="1534" spans="24:27" x14ac:dyDescent="0.2">
      <c r="X1534" s="108"/>
      <c r="Z1534" s="108"/>
      <c r="AA1534" s="108"/>
    </row>
    <row r="1535" spans="24:27" x14ac:dyDescent="0.2">
      <c r="X1535" s="108"/>
      <c r="Z1535" s="108"/>
      <c r="AA1535" s="108"/>
    </row>
    <row r="1536" spans="24:27" x14ac:dyDescent="0.2">
      <c r="X1536" s="108"/>
      <c r="Z1536" s="108"/>
      <c r="AA1536" s="108"/>
    </row>
    <row r="1537" spans="24:27" x14ac:dyDescent="0.2">
      <c r="X1537" s="108"/>
      <c r="Z1537" s="108"/>
      <c r="AA1537" s="108"/>
    </row>
    <row r="1538" spans="24:27" x14ac:dyDescent="0.2">
      <c r="X1538" s="108"/>
      <c r="Z1538" s="108"/>
      <c r="AA1538" s="108"/>
    </row>
    <row r="1539" spans="24:27" x14ac:dyDescent="0.2">
      <c r="X1539" s="108"/>
      <c r="Z1539" s="108"/>
      <c r="AA1539" s="108"/>
    </row>
    <row r="1540" spans="24:27" x14ac:dyDescent="0.2">
      <c r="X1540" s="108"/>
      <c r="Z1540" s="108"/>
      <c r="AA1540" s="108"/>
    </row>
    <row r="1541" spans="24:27" x14ac:dyDescent="0.2">
      <c r="X1541" s="108"/>
      <c r="Z1541" s="108"/>
      <c r="AA1541" s="108"/>
    </row>
    <row r="1542" spans="24:27" x14ac:dyDescent="0.2">
      <c r="X1542" s="108"/>
      <c r="Z1542" s="108"/>
      <c r="AA1542" s="108"/>
    </row>
    <row r="1543" spans="24:27" x14ac:dyDescent="0.2">
      <c r="X1543" s="108"/>
      <c r="Z1543" s="108"/>
      <c r="AA1543" s="108"/>
    </row>
    <row r="1544" spans="24:27" x14ac:dyDescent="0.2">
      <c r="X1544" s="108"/>
      <c r="Z1544" s="108"/>
      <c r="AA1544" s="108"/>
    </row>
    <row r="1545" spans="24:27" x14ac:dyDescent="0.2">
      <c r="X1545" s="108"/>
      <c r="Z1545" s="108"/>
      <c r="AA1545" s="108"/>
    </row>
    <row r="1546" spans="24:27" x14ac:dyDescent="0.2">
      <c r="X1546" s="108"/>
      <c r="Z1546" s="108"/>
      <c r="AA1546" s="108"/>
    </row>
    <row r="1547" spans="24:27" x14ac:dyDescent="0.2">
      <c r="X1547" s="108"/>
      <c r="Z1547" s="108"/>
      <c r="AA1547" s="108"/>
    </row>
    <row r="1548" spans="24:27" x14ac:dyDescent="0.2">
      <c r="X1548" s="108"/>
      <c r="Z1548" s="108"/>
      <c r="AA1548" s="108"/>
    </row>
    <row r="1549" spans="24:27" x14ac:dyDescent="0.2">
      <c r="X1549" s="108"/>
      <c r="Z1549" s="108"/>
      <c r="AA1549" s="108"/>
    </row>
    <row r="1550" spans="24:27" x14ac:dyDescent="0.2">
      <c r="X1550" s="108"/>
      <c r="Z1550" s="108"/>
      <c r="AA1550" s="108"/>
    </row>
    <row r="1551" spans="24:27" x14ac:dyDescent="0.2">
      <c r="X1551" s="108"/>
      <c r="Z1551" s="108"/>
      <c r="AA1551" s="108"/>
    </row>
    <row r="1552" spans="24:27" x14ac:dyDescent="0.2">
      <c r="X1552" s="108"/>
      <c r="Z1552" s="108"/>
      <c r="AA1552" s="108"/>
    </row>
    <row r="1553" spans="24:27" x14ac:dyDescent="0.2">
      <c r="X1553" s="108"/>
      <c r="Z1553" s="108"/>
      <c r="AA1553" s="108"/>
    </row>
    <row r="1554" spans="24:27" x14ac:dyDescent="0.2">
      <c r="X1554" s="108"/>
      <c r="Z1554" s="108"/>
      <c r="AA1554" s="108"/>
    </row>
    <row r="1555" spans="24:27" x14ac:dyDescent="0.2">
      <c r="X1555" s="108"/>
      <c r="Z1555" s="108"/>
      <c r="AA1555" s="108"/>
    </row>
    <row r="1556" spans="24:27" x14ac:dyDescent="0.2">
      <c r="X1556" s="108"/>
      <c r="Z1556" s="108"/>
      <c r="AA1556" s="108"/>
    </row>
    <row r="1557" spans="24:27" x14ac:dyDescent="0.2">
      <c r="X1557" s="108"/>
      <c r="Z1557" s="108"/>
      <c r="AA1557" s="108"/>
    </row>
    <row r="1558" spans="24:27" x14ac:dyDescent="0.2">
      <c r="X1558" s="108"/>
      <c r="Z1558" s="108"/>
      <c r="AA1558" s="108"/>
    </row>
    <row r="1559" spans="24:27" x14ac:dyDescent="0.2">
      <c r="X1559" s="108"/>
      <c r="Z1559" s="108"/>
      <c r="AA1559" s="108"/>
    </row>
    <row r="1560" spans="24:27" x14ac:dyDescent="0.2">
      <c r="X1560" s="108"/>
      <c r="Z1560" s="108"/>
      <c r="AA1560" s="108"/>
    </row>
    <row r="1561" spans="24:27" x14ac:dyDescent="0.2">
      <c r="X1561" s="108"/>
      <c r="Z1561" s="108"/>
      <c r="AA1561" s="108"/>
    </row>
    <row r="1562" spans="24:27" x14ac:dyDescent="0.2">
      <c r="X1562" s="108"/>
      <c r="Z1562" s="108"/>
      <c r="AA1562" s="108"/>
    </row>
    <row r="1563" spans="24:27" x14ac:dyDescent="0.2">
      <c r="X1563" s="108"/>
      <c r="Z1563" s="108"/>
      <c r="AA1563" s="108"/>
    </row>
    <row r="1564" spans="24:27" x14ac:dyDescent="0.2">
      <c r="X1564" s="108"/>
      <c r="Z1564" s="108"/>
      <c r="AA1564" s="108"/>
    </row>
    <row r="1565" spans="24:27" x14ac:dyDescent="0.2">
      <c r="X1565" s="108"/>
      <c r="Z1565" s="108"/>
      <c r="AA1565" s="108"/>
    </row>
    <row r="1566" spans="24:27" x14ac:dyDescent="0.2">
      <c r="X1566" s="108"/>
      <c r="Z1566" s="108"/>
      <c r="AA1566" s="108"/>
    </row>
    <row r="1567" spans="24:27" x14ac:dyDescent="0.2">
      <c r="X1567" s="108"/>
      <c r="Z1567" s="108"/>
      <c r="AA1567" s="108"/>
    </row>
    <row r="1568" spans="24:27" x14ac:dyDescent="0.2">
      <c r="X1568" s="108"/>
      <c r="Z1568" s="108"/>
      <c r="AA1568" s="108"/>
    </row>
    <row r="1569" spans="24:27" x14ac:dyDescent="0.2">
      <c r="X1569" s="108"/>
      <c r="Z1569" s="108"/>
      <c r="AA1569" s="108"/>
    </row>
    <row r="1570" spans="24:27" x14ac:dyDescent="0.2">
      <c r="X1570" s="108"/>
      <c r="Z1570" s="108"/>
      <c r="AA1570" s="108"/>
    </row>
    <row r="1571" spans="24:27" x14ac:dyDescent="0.2">
      <c r="X1571" s="108"/>
      <c r="Z1571" s="108"/>
      <c r="AA1571" s="108"/>
    </row>
    <row r="1572" spans="24:27" x14ac:dyDescent="0.2">
      <c r="X1572" s="108"/>
      <c r="Z1572" s="108"/>
      <c r="AA1572" s="108"/>
    </row>
    <row r="1573" spans="24:27" x14ac:dyDescent="0.2">
      <c r="X1573" s="108"/>
      <c r="Z1573" s="108"/>
      <c r="AA1573" s="108"/>
    </row>
    <row r="1574" spans="24:27" x14ac:dyDescent="0.2">
      <c r="X1574" s="108"/>
      <c r="Z1574" s="108"/>
      <c r="AA1574" s="108"/>
    </row>
    <row r="1575" spans="24:27" x14ac:dyDescent="0.2">
      <c r="X1575" s="108"/>
      <c r="Z1575" s="108"/>
      <c r="AA1575" s="108"/>
    </row>
    <row r="1576" spans="24:27" x14ac:dyDescent="0.2">
      <c r="X1576" s="108"/>
      <c r="Z1576" s="108"/>
      <c r="AA1576" s="108"/>
    </row>
    <row r="1577" spans="24:27" x14ac:dyDescent="0.2">
      <c r="X1577" s="108"/>
      <c r="Z1577" s="108"/>
      <c r="AA1577" s="108"/>
    </row>
    <row r="1578" spans="24:27" x14ac:dyDescent="0.2">
      <c r="X1578" s="108"/>
      <c r="Z1578" s="108"/>
      <c r="AA1578" s="108"/>
    </row>
    <row r="1579" spans="24:27" x14ac:dyDescent="0.2">
      <c r="X1579" s="108"/>
      <c r="Z1579" s="108"/>
      <c r="AA1579" s="108"/>
    </row>
    <row r="1580" spans="24:27" x14ac:dyDescent="0.2">
      <c r="X1580" s="108"/>
      <c r="Z1580" s="108"/>
      <c r="AA1580" s="108"/>
    </row>
    <row r="1581" spans="24:27" x14ac:dyDescent="0.2">
      <c r="X1581" s="108"/>
      <c r="Z1581" s="108"/>
      <c r="AA1581" s="108"/>
    </row>
    <row r="1582" spans="24:27" x14ac:dyDescent="0.2">
      <c r="X1582" s="108"/>
      <c r="Z1582" s="108"/>
      <c r="AA1582" s="108"/>
    </row>
    <row r="1583" spans="24:27" x14ac:dyDescent="0.2">
      <c r="X1583" s="108"/>
      <c r="Z1583" s="108"/>
      <c r="AA1583" s="108"/>
    </row>
    <row r="1584" spans="24:27" x14ac:dyDescent="0.2">
      <c r="X1584" s="108"/>
      <c r="Z1584" s="108"/>
      <c r="AA1584" s="108"/>
    </row>
    <row r="1585" spans="24:27" x14ac:dyDescent="0.2">
      <c r="X1585" s="108"/>
      <c r="Z1585" s="108"/>
      <c r="AA1585" s="108"/>
    </row>
    <row r="1586" spans="24:27" x14ac:dyDescent="0.2">
      <c r="X1586" s="108"/>
      <c r="Z1586" s="108"/>
      <c r="AA1586" s="108"/>
    </row>
    <row r="1587" spans="24:27" x14ac:dyDescent="0.2">
      <c r="X1587" s="108"/>
      <c r="Z1587" s="108"/>
      <c r="AA1587" s="108"/>
    </row>
    <row r="1588" spans="24:27" x14ac:dyDescent="0.2">
      <c r="X1588" s="108"/>
      <c r="Z1588" s="108"/>
      <c r="AA1588" s="108"/>
    </row>
    <row r="1589" spans="24:27" x14ac:dyDescent="0.2">
      <c r="X1589" s="108"/>
      <c r="Z1589" s="108"/>
      <c r="AA1589" s="108"/>
    </row>
    <row r="1590" spans="24:27" x14ac:dyDescent="0.2">
      <c r="X1590" s="108"/>
      <c r="Z1590" s="108"/>
      <c r="AA1590" s="108"/>
    </row>
    <row r="1591" spans="24:27" x14ac:dyDescent="0.2">
      <c r="X1591" s="108"/>
      <c r="Z1591" s="108"/>
      <c r="AA1591" s="108"/>
    </row>
    <row r="1592" spans="24:27" x14ac:dyDescent="0.2">
      <c r="X1592" s="108"/>
      <c r="Z1592" s="108"/>
      <c r="AA1592" s="108"/>
    </row>
    <row r="1593" spans="24:27" x14ac:dyDescent="0.2">
      <c r="X1593" s="108"/>
      <c r="Z1593" s="108"/>
      <c r="AA1593" s="108"/>
    </row>
    <row r="1594" spans="24:27" x14ac:dyDescent="0.2">
      <c r="X1594" s="108"/>
      <c r="Z1594" s="108"/>
      <c r="AA1594" s="108"/>
    </row>
    <row r="1595" spans="24:27" x14ac:dyDescent="0.2">
      <c r="X1595" s="108"/>
      <c r="Z1595" s="108"/>
      <c r="AA1595" s="108"/>
    </row>
    <row r="1596" spans="24:27" x14ac:dyDescent="0.2">
      <c r="X1596" s="108"/>
      <c r="Z1596" s="108"/>
      <c r="AA1596" s="108"/>
    </row>
    <row r="1597" spans="24:27" x14ac:dyDescent="0.2">
      <c r="X1597" s="108"/>
      <c r="Z1597" s="108"/>
      <c r="AA1597" s="108"/>
    </row>
    <row r="1598" spans="24:27" x14ac:dyDescent="0.2">
      <c r="X1598" s="108"/>
      <c r="Z1598" s="108"/>
      <c r="AA1598" s="108"/>
    </row>
    <row r="1599" spans="24:27" x14ac:dyDescent="0.2">
      <c r="X1599" s="108"/>
      <c r="Z1599" s="108"/>
      <c r="AA1599" s="108"/>
    </row>
    <row r="1600" spans="24:27" x14ac:dyDescent="0.2">
      <c r="X1600" s="108"/>
      <c r="Z1600" s="108"/>
      <c r="AA1600" s="108"/>
    </row>
    <row r="1601" spans="24:27" x14ac:dyDescent="0.2">
      <c r="X1601" s="108"/>
      <c r="Z1601" s="108"/>
      <c r="AA1601" s="108"/>
    </row>
    <row r="1602" spans="24:27" x14ac:dyDescent="0.2">
      <c r="X1602" s="108"/>
      <c r="Z1602" s="108"/>
      <c r="AA1602" s="108"/>
    </row>
    <row r="1603" spans="24:27" x14ac:dyDescent="0.2">
      <c r="X1603" s="108"/>
      <c r="Z1603" s="108"/>
      <c r="AA1603" s="108"/>
    </row>
    <row r="1604" spans="24:27" x14ac:dyDescent="0.2">
      <c r="X1604" s="108"/>
      <c r="Z1604" s="108"/>
      <c r="AA1604" s="108"/>
    </row>
    <row r="1605" spans="24:27" x14ac:dyDescent="0.2">
      <c r="X1605" s="108"/>
      <c r="Z1605" s="108"/>
      <c r="AA1605" s="108"/>
    </row>
    <row r="1606" spans="24:27" x14ac:dyDescent="0.2">
      <c r="X1606" s="108"/>
      <c r="Z1606" s="108"/>
      <c r="AA1606" s="108"/>
    </row>
    <row r="1607" spans="24:27" x14ac:dyDescent="0.2">
      <c r="X1607" s="108"/>
      <c r="Z1607" s="108"/>
      <c r="AA1607" s="108"/>
    </row>
    <row r="1608" spans="24:27" x14ac:dyDescent="0.2">
      <c r="X1608" s="108"/>
      <c r="Z1608" s="108"/>
      <c r="AA1608" s="108"/>
    </row>
    <row r="1609" spans="24:27" x14ac:dyDescent="0.2">
      <c r="X1609" s="108"/>
      <c r="Z1609" s="108"/>
      <c r="AA1609" s="108"/>
    </row>
    <row r="1610" spans="24:27" x14ac:dyDescent="0.2">
      <c r="X1610" s="108"/>
      <c r="Z1610" s="108"/>
      <c r="AA1610" s="108"/>
    </row>
    <row r="1611" spans="24:27" x14ac:dyDescent="0.2">
      <c r="X1611" s="108"/>
      <c r="Z1611" s="108"/>
      <c r="AA1611" s="108"/>
    </row>
    <row r="1612" spans="24:27" x14ac:dyDescent="0.2">
      <c r="X1612" s="108"/>
      <c r="Z1612" s="108"/>
      <c r="AA1612" s="108"/>
    </row>
    <row r="1613" spans="24:27" x14ac:dyDescent="0.2">
      <c r="X1613" s="108"/>
      <c r="Z1613" s="108"/>
      <c r="AA1613" s="108"/>
    </row>
    <row r="1614" spans="24:27" x14ac:dyDescent="0.2">
      <c r="X1614" s="108"/>
      <c r="Z1614" s="108"/>
      <c r="AA1614" s="108"/>
    </row>
    <row r="1615" spans="24:27" x14ac:dyDescent="0.2">
      <c r="X1615" s="108"/>
      <c r="Z1615" s="108"/>
      <c r="AA1615" s="108"/>
    </row>
    <row r="1616" spans="24:27" x14ac:dyDescent="0.2">
      <c r="X1616" s="108"/>
      <c r="Z1616" s="108"/>
      <c r="AA1616" s="108"/>
    </row>
    <row r="1617" spans="24:27" x14ac:dyDescent="0.2">
      <c r="X1617" s="108"/>
      <c r="Z1617" s="108"/>
      <c r="AA1617" s="108"/>
    </row>
    <row r="1618" spans="24:27" x14ac:dyDescent="0.2">
      <c r="X1618" s="108"/>
      <c r="Z1618" s="108"/>
      <c r="AA1618" s="108"/>
    </row>
    <row r="1619" spans="24:27" x14ac:dyDescent="0.2">
      <c r="X1619" s="108"/>
      <c r="Z1619" s="108"/>
      <c r="AA1619" s="108"/>
    </row>
    <row r="1620" spans="24:27" x14ac:dyDescent="0.2">
      <c r="X1620" s="108"/>
      <c r="Z1620" s="108"/>
      <c r="AA1620" s="108"/>
    </row>
    <row r="1621" spans="24:27" x14ac:dyDescent="0.2">
      <c r="X1621" s="108"/>
      <c r="Z1621" s="108"/>
      <c r="AA1621" s="108"/>
    </row>
    <row r="1622" spans="24:27" x14ac:dyDescent="0.2">
      <c r="X1622" s="108"/>
      <c r="Z1622" s="108"/>
      <c r="AA1622" s="108"/>
    </row>
    <row r="1623" spans="24:27" x14ac:dyDescent="0.2">
      <c r="X1623" s="108"/>
      <c r="Z1623" s="108"/>
      <c r="AA1623" s="108"/>
    </row>
    <row r="1624" spans="24:27" x14ac:dyDescent="0.2">
      <c r="X1624" s="108"/>
      <c r="Z1624" s="108"/>
      <c r="AA1624" s="108"/>
    </row>
    <row r="1625" spans="24:27" x14ac:dyDescent="0.2">
      <c r="X1625" s="108"/>
      <c r="Z1625" s="108"/>
      <c r="AA1625" s="108"/>
    </row>
    <row r="1626" spans="24:27" x14ac:dyDescent="0.2">
      <c r="X1626" s="108"/>
      <c r="Z1626" s="108"/>
      <c r="AA1626" s="108"/>
    </row>
    <row r="1627" spans="24:27" x14ac:dyDescent="0.2">
      <c r="X1627" s="108"/>
      <c r="Z1627" s="108"/>
      <c r="AA1627" s="108"/>
    </row>
    <row r="1628" spans="24:27" x14ac:dyDescent="0.2">
      <c r="X1628" s="108"/>
      <c r="Z1628" s="108"/>
      <c r="AA1628" s="108"/>
    </row>
    <row r="1629" spans="24:27" x14ac:dyDescent="0.2">
      <c r="X1629" s="108"/>
      <c r="Z1629" s="108"/>
      <c r="AA1629" s="108"/>
    </row>
    <row r="1630" spans="24:27" x14ac:dyDescent="0.2">
      <c r="X1630" s="108"/>
      <c r="Z1630" s="108"/>
      <c r="AA1630" s="108"/>
    </row>
    <row r="1631" spans="24:27" x14ac:dyDescent="0.2">
      <c r="X1631" s="108"/>
      <c r="Z1631" s="108"/>
      <c r="AA1631" s="108"/>
    </row>
    <row r="1632" spans="24:27" x14ac:dyDescent="0.2">
      <c r="X1632" s="108"/>
      <c r="Z1632" s="108"/>
      <c r="AA1632" s="108"/>
    </row>
    <row r="1633" spans="24:27" x14ac:dyDescent="0.2">
      <c r="X1633" s="108"/>
      <c r="Z1633" s="108"/>
      <c r="AA1633" s="108"/>
    </row>
    <row r="1634" spans="24:27" x14ac:dyDescent="0.2">
      <c r="X1634" s="108"/>
      <c r="Z1634" s="108"/>
      <c r="AA1634" s="108"/>
    </row>
    <row r="1635" spans="24:27" x14ac:dyDescent="0.2">
      <c r="X1635" s="108"/>
      <c r="Z1635" s="108"/>
      <c r="AA1635" s="108"/>
    </row>
    <row r="1636" spans="24:27" x14ac:dyDescent="0.2">
      <c r="X1636" s="108"/>
      <c r="Z1636" s="108"/>
      <c r="AA1636" s="108"/>
    </row>
    <row r="1637" spans="24:27" x14ac:dyDescent="0.2">
      <c r="X1637" s="108"/>
      <c r="Z1637" s="108"/>
      <c r="AA1637" s="108"/>
    </row>
    <row r="1638" spans="24:27" x14ac:dyDescent="0.2">
      <c r="X1638" s="108"/>
      <c r="Z1638" s="108"/>
      <c r="AA1638" s="108"/>
    </row>
    <row r="1639" spans="24:27" x14ac:dyDescent="0.2">
      <c r="X1639" s="108"/>
      <c r="Z1639" s="108"/>
      <c r="AA1639" s="108"/>
    </row>
    <row r="1640" spans="24:27" x14ac:dyDescent="0.2">
      <c r="X1640" s="108"/>
      <c r="Z1640" s="108"/>
      <c r="AA1640" s="108"/>
    </row>
    <row r="1641" spans="24:27" x14ac:dyDescent="0.2">
      <c r="X1641" s="108"/>
      <c r="Z1641" s="108"/>
      <c r="AA1641" s="108"/>
    </row>
    <row r="1642" spans="24:27" x14ac:dyDescent="0.2">
      <c r="X1642" s="108"/>
      <c r="Z1642" s="108"/>
      <c r="AA1642" s="108"/>
    </row>
    <row r="1643" spans="24:27" x14ac:dyDescent="0.2">
      <c r="X1643" s="108"/>
      <c r="Z1643" s="108"/>
      <c r="AA1643" s="108"/>
    </row>
    <row r="1644" spans="24:27" x14ac:dyDescent="0.2">
      <c r="X1644" s="108"/>
      <c r="Z1644" s="108"/>
      <c r="AA1644" s="108"/>
    </row>
    <row r="1645" spans="24:27" x14ac:dyDescent="0.2">
      <c r="X1645" s="108"/>
      <c r="Z1645" s="108"/>
      <c r="AA1645" s="108"/>
    </row>
    <row r="1646" spans="24:27" x14ac:dyDescent="0.2">
      <c r="X1646" s="108"/>
      <c r="Z1646" s="108"/>
      <c r="AA1646" s="108"/>
    </row>
    <row r="1647" spans="24:27" x14ac:dyDescent="0.2">
      <c r="X1647" s="108"/>
      <c r="Z1647" s="108"/>
      <c r="AA1647" s="108"/>
    </row>
    <row r="1648" spans="24:27" x14ac:dyDescent="0.2">
      <c r="X1648" s="108"/>
      <c r="Z1648" s="108"/>
      <c r="AA1648" s="108"/>
    </row>
    <row r="1649" spans="24:27" x14ac:dyDescent="0.2">
      <c r="X1649" s="108"/>
      <c r="Z1649" s="108"/>
      <c r="AA1649" s="108"/>
    </row>
    <row r="1650" spans="24:27" x14ac:dyDescent="0.2">
      <c r="X1650" s="108"/>
      <c r="Z1650" s="108"/>
      <c r="AA1650" s="108"/>
    </row>
    <row r="1651" spans="24:27" x14ac:dyDescent="0.2">
      <c r="X1651" s="108"/>
      <c r="Z1651" s="108"/>
      <c r="AA1651" s="108"/>
    </row>
    <row r="1652" spans="24:27" x14ac:dyDescent="0.2">
      <c r="X1652" s="108"/>
      <c r="Z1652" s="108"/>
      <c r="AA1652" s="108"/>
    </row>
    <row r="1653" spans="24:27" x14ac:dyDescent="0.2">
      <c r="X1653" s="108"/>
      <c r="Z1653" s="108"/>
      <c r="AA1653" s="108"/>
    </row>
    <row r="1654" spans="24:27" x14ac:dyDescent="0.2">
      <c r="X1654" s="108"/>
      <c r="Z1654" s="108"/>
      <c r="AA1654" s="108"/>
    </row>
    <row r="1655" spans="24:27" x14ac:dyDescent="0.2">
      <c r="X1655" s="108"/>
      <c r="Z1655" s="108"/>
      <c r="AA1655" s="108"/>
    </row>
    <row r="1656" spans="24:27" x14ac:dyDescent="0.2">
      <c r="X1656" s="108"/>
      <c r="Z1656" s="108"/>
      <c r="AA1656" s="108"/>
    </row>
    <row r="1657" spans="24:27" x14ac:dyDescent="0.2">
      <c r="X1657" s="108"/>
      <c r="Z1657" s="108"/>
      <c r="AA1657" s="108"/>
    </row>
    <row r="1658" spans="24:27" x14ac:dyDescent="0.2">
      <c r="X1658" s="108"/>
      <c r="Z1658" s="108"/>
      <c r="AA1658" s="108"/>
    </row>
    <row r="1659" spans="24:27" x14ac:dyDescent="0.2">
      <c r="X1659" s="108"/>
      <c r="Z1659" s="108"/>
      <c r="AA1659" s="108"/>
    </row>
    <row r="1660" spans="24:27" x14ac:dyDescent="0.2">
      <c r="X1660" s="108"/>
      <c r="Z1660" s="108"/>
      <c r="AA1660" s="108"/>
    </row>
    <row r="1661" spans="24:27" x14ac:dyDescent="0.2">
      <c r="X1661" s="108"/>
      <c r="Z1661" s="108"/>
      <c r="AA1661" s="108"/>
    </row>
    <row r="1662" spans="24:27" x14ac:dyDescent="0.2">
      <c r="X1662" s="108"/>
      <c r="Z1662" s="108"/>
      <c r="AA1662" s="108"/>
    </row>
    <row r="1663" spans="24:27" x14ac:dyDescent="0.2">
      <c r="X1663" s="108"/>
      <c r="Z1663" s="108"/>
      <c r="AA1663" s="108"/>
    </row>
    <row r="1664" spans="24:27" x14ac:dyDescent="0.2">
      <c r="X1664" s="108"/>
      <c r="Z1664" s="108"/>
      <c r="AA1664" s="108"/>
    </row>
    <row r="1665" spans="24:27" x14ac:dyDescent="0.2">
      <c r="X1665" s="108"/>
      <c r="Z1665" s="108"/>
      <c r="AA1665" s="108"/>
    </row>
    <row r="1666" spans="24:27" x14ac:dyDescent="0.2">
      <c r="X1666" s="108"/>
      <c r="Z1666" s="108"/>
      <c r="AA1666" s="108"/>
    </row>
    <row r="1667" spans="24:27" x14ac:dyDescent="0.2">
      <c r="X1667" s="108"/>
      <c r="Z1667" s="108"/>
      <c r="AA1667" s="108"/>
    </row>
    <row r="1668" spans="24:27" x14ac:dyDescent="0.2">
      <c r="X1668" s="108"/>
      <c r="Z1668" s="108"/>
      <c r="AA1668" s="108"/>
    </row>
    <row r="1669" spans="24:27" x14ac:dyDescent="0.2">
      <c r="X1669" s="108"/>
      <c r="Z1669" s="108"/>
      <c r="AA1669" s="108"/>
    </row>
    <row r="1670" spans="24:27" x14ac:dyDescent="0.2">
      <c r="X1670" s="108"/>
      <c r="Z1670" s="108"/>
      <c r="AA1670" s="108"/>
    </row>
    <row r="1671" spans="24:27" x14ac:dyDescent="0.2">
      <c r="X1671" s="108"/>
      <c r="Z1671" s="108"/>
      <c r="AA1671" s="108"/>
    </row>
    <row r="1672" spans="24:27" x14ac:dyDescent="0.2">
      <c r="X1672" s="108"/>
      <c r="Z1672" s="108"/>
      <c r="AA1672" s="108"/>
    </row>
    <row r="1673" spans="24:27" x14ac:dyDescent="0.2">
      <c r="X1673" s="108"/>
      <c r="Z1673" s="108"/>
      <c r="AA1673" s="108"/>
    </row>
    <row r="1674" spans="24:27" x14ac:dyDescent="0.2">
      <c r="X1674" s="108"/>
      <c r="Z1674" s="108"/>
      <c r="AA1674" s="108"/>
    </row>
    <row r="1675" spans="24:27" x14ac:dyDescent="0.2">
      <c r="X1675" s="108"/>
      <c r="Z1675" s="108"/>
      <c r="AA1675" s="108"/>
    </row>
    <row r="1676" spans="24:27" x14ac:dyDescent="0.2">
      <c r="X1676" s="108"/>
      <c r="Z1676" s="108"/>
      <c r="AA1676" s="108"/>
    </row>
    <row r="1677" spans="24:27" x14ac:dyDescent="0.2">
      <c r="X1677" s="108"/>
      <c r="Z1677" s="108"/>
      <c r="AA1677" s="108"/>
    </row>
    <row r="1678" spans="24:27" x14ac:dyDescent="0.2">
      <c r="X1678" s="108"/>
      <c r="Z1678" s="108"/>
      <c r="AA1678" s="108"/>
    </row>
    <row r="1679" spans="24:27" x14ac:dyDescent="0.2">
      <c r="X1679" s="108"/>
      <c r="Z1679" s="108"/>
      <c r="AA1679" s="108"/>
    </row>
    <row r="1680" spans="24:27" x14ac:dyDescent="0.2">
      <c r="X1680" s="108"/>
      <c r="Z1680" s="108"/>
      <c r="AA1680" s="108"/>
    </row>
    <row r="1681" spans="24:27" x14ac:dyDescent="0.2">
      <c r="X1681" s="108"/>
      <c r="Z1681" s="108"/>
      <c r="AA1681" s="108"/>
    </row>
    <row r="1682" spans="24:27" x14ac:dyDescent="0.2">
      <c r="X1682" s="108"/>
      <c r="Z1682" s="108"/>
      <c r="AA1682" s="108"/>
    </row>
    <row r="1683" spans="24:27" x14ac:dyDescent="0.2">
      <c r="X1683" s="108"/>
      <c r="Z1683" s="108"/>
      <c r="AA1683" s="108"/>
    </row>
    <row r="1684" spans="24:27" x14ac:dyDescent="0.2">
      <c r="X1684" s="108"/>
      <c r="Z1684" s="108"/>
      <c r="AA1684" s="108"/>
    </row>
    <row r="1685" spans="24:27" x14ac:dyDescent="0.2">
      <c r="X1685" s="108"/>
      <c r="Z1685" s="108"/>
      <c r="AA1685" s="108"/>
    </row>
    <row r="1686" spans="24:27" x14ac:dyDescent="0.2">
      <c r="X1686" s="108"/>
      <c r="Z1686" s="108"/>
      <c r="AA1686" s="108"/>
    </row>
    <row r="1687" spans="24:27" x14ac:dyDescent="0.2">
      <c r="X1687" s="108"/>
      <c r="Z1687" s="108"/>
      <c r="AA1687" s="108"/>
    </row>
    <row r="1688" spans="24:27" x14ac:dyDescent="0.2">
      <c r="X1688" s="108"/>
      <c r="Z1688" s="108"/>
      <c r="AA1688" s="108"/>
    </row>
    <row r="1689" spans="24:27" x14ac:dyDescent="0.2">
      <c r="X1689" s="108"/>
      <c r="Z1689" s="108"/>
      <c r="AA1689" s="108"/>
    </row>
    <row r="1690" spans="24:27" x14ac:dyDescent="0.2">
      <c r="X1690" s="108"/>
      <c r="Z1690" s="108"/>
      <c r="AA1690" s="108"/>
    </row>
    <row r="1691" spans="24:27" x14ac:dyDescent="0.2">
      <c r="X1691" s="108"/>
      <c r="Z1691" s="108"/>
      <c r="AA1691" s="108"/>
    </row>
    <row r="1692" spans="24:27" x14ac:dyDescent="0.2">
      <c r="X1692" s="108"/>
      <c r="Z1692" s="108"/>
      <c r="AA1692" s="108"/>
    </row>
    <row r="1693" spans="24:27" x14ac:dyDescent="0.2">
      <c r="X1693" s="108"/>
      <c r="Z1693" s="108"/>
      <c r="AA1693" s="108"/>
    </row>
    <row r="1694" spans="24:27" x14ac:dyDescent="0.2">
      <c r="X1694" s="108"/>
      <c r="Z1694" s="108"/>
      <c r="AA1694" s="108"/>
    </row>
    <row r="1695" spans="24:27" x14ac:dyDescent="0.2">
      <c r="X1695" s="108"/>
      <c r="Z1695" s="108"/>
      <c r="AA1695" s="108"/>
    </row>
    <row r="1696" spans="24:27" x14ac:dyDescent="0.2">
      <c r="X1696" s="108"/>
      <c r="Z1696" s="108"/>
      <c r="AA1696" s="108"/>
    </row>
    <row r="1697" spans="24:27" x14ac:dyDescent="0.2">
      <c r="X1697" s="108"/>
      <c r="Z1697" s="108"/>
      <c r="AA1697" s="108"/>
    </row>
    <row r="1698" spans="24:27" x14ac:dyDescent="0.2">
      <c r="X1698" s="108"/>
      <c r="Z1698" s="108"/>
      <c r="AA1698" s="108"/>
    </row>
    <row r="1699" spans="24:27" x14ac:dyDescent="0.2">
      <c r="X1699" s="108"/>
      <c r="Z1699" s="108"/>
      <c r="AA1699" s="108"/>
    </row>
    <row r="1700" spans="24:27" x14ac:dyDescent="0.2">
      <c r="X1700" s="108"/>
      <c r="Z1700" s="108"/>
      <c r="AA1700" s="108"/>
    </row>
    <row r="1701" spans="24:27" x14ac:dyDescent="0.2">
      <c r="X1701" s="108"/>
      <c r="Z1701" s="108"/>
      <c r="AA1701" s="108"/>
    </row>
    <row r="1702" spans="24:27" x14ac:dyDescent="0.2">
      <c r="X1702" s="108"/>
      <c r="Z1702" s="108"/>
      <c r="AA1702" s="108"/>
    </row>
    <row r="1703" spans="24:27" x14ac:dyDescent="0.2">
      <c r="X1703" s="108"/>
      <c r="Z1703" s="108"/>
      <c r="AA1703" s="108"/>
    </row>
    <row r="1704" spans="24:27" x14ac:dyDescent="0.2">
      <c r="X1704" s="108"/>
      <c r="Z1704" s="108"/>
      <c r="AA1704" s="108"/>
    </row>
    <row r="1705" spans="24:27" x14ac:dyDescent="0.2">
      <c r="X1705" s="108"/>
      <c r="Z1705" s="108"/>
      <c r="AA1705" s="108"/>
    </row>
    <row r="1706" spans="24:27" x14ac:dyDescent="0.2">
      <c r="X1706" s="108"/>
      <c r="Z1706" s="108"/>
      <c r="AA1706" s="108"/>
    </row>
    <row r="1707" spans="24:27" x14ac:dyDescent="0.2">
      <c r="X1707" s="108"/>
      <c r="Z1707" s="108"/>
      <c r="AA1707" s="108"/>
    </row>
    <row r="1708" spans="24:27" x14ac:dyDescent="0.2">
      <c r="X1708" s="108"/>
      <c r="Z1708" s="108"/>
      <c r="AA1708" s="108"/>
    </row>
    <row r="1709" spans="24:27" x14ac:dyDescent="0.2">
      <c r="X1709" s="108"/>
      <c r="Z1709" s="108"/>
      <c r="AA1709" s="108"/>
    </row>
    <row r="1710" spans="24:27" x14ac:dyDescent="0.2">
      <c r="X1710" s="108"/>
      <c r="Z1710" s="108"/>
      <c r="AA1710" s="108"/>
    </row>
    <row r="1711" spans="24:27" x14ac:dyDescent="0.2">
      <c r="X1711" s="108"/>
      <c r="Z1711" s="108"/>
      <c r="AA1711" s="108"/>
    </row>
    <row r="1712" spans="24:27" x14ac:dyDescent="0.2">
      <c r="X1712" s="108"/>
      <c r="Z1712" s="108"/>
      <c r="AA1712" s="108"/>
    </row>
    <row r="1713" spans="24:27" x14ac:dyDescent="0.2">
      <c r="X1713" s="108"/>
      <c r="Z1713" s="108"/>
      <c r="AA1713" s="108"/>
    </row>
    <row r="1714" spans="24:27" x14ac:dyDescent="0.2">
      <c r="X1714" s="108"/>
      <c r="Z1714" s="108"/>
      <c r="AA1714" s="108"/>
    </row>
    <row r="1715" spans="24:27" x14ac:dyDescent="0.2">
      <c r="X1715" s="108"/>
      <c r="Z1715" s="108"/>
      <c r="AA1715" s="108"/>
    </row>
    <row r="1716" spans="24:27" x14ac:dyDescent="0.2">
      <c r="X1716" s="108"/>
      <c r="Z1716" s="108"/>
      <c r="AA1716" s="108"/>
    </row>
    <row r="1717" spans="24:27" x14ac:dyDescent="0.2">
      <c r="X1717" s="108"/>
      <c r="Z1717" s="108"/>
      <c r="AA1717" s="108"/>
    </row>
    <row r="1718" spans="24:27" x14ac:dyDescent="0.2">
      <c r="X1718" s="108"/>
      <c r="Z1718" s="108"/>
      <c r="AA1718" s="108"/>
    </row>
    <row r="1719" spans="24:27" x14ac:dyDescent="0.2">
      <c r="X1719" s="108"/>
      <c r="Z1719" s="108"/>
      <c r="AA1719" s="108"/>
    </row>
    <row r="1720" spans="24:27" x14ac:dyDescent="0.2">
      <c r="X1720" s="108"/>
      <c r="Z1720" s="108"/>
      <c r="AA1720" s="108"/>
    </row>
    <row r="1721" spans="24:27" x14ac:dyDescent="0.2">
      <c r="X1721" s="108"/>
      <c r="Z1721" s="108"/>
      <c r="AA1721" s="108"/>
    </row>
    <row r="1722" spans="24:27" x14ac:dyDescent="0.2">
      <c r="X1722" s="108"/>
      <c r="Z1722" s="108"/>
      <c r="AA1722" s="108"/>
    </row>
    <row r="1723" spans="24:27" x14ac:dyDescent="0.2">
      <c r="X1723" s="108"/>
      <c r="Z1723" s="108"/>
      <c r="AA1723" s="108"/>
    </row>
    <row r="1724" spans="24:27" x14ac:dyDescent="0.2">
      <c r="X1724" s="108"/>
      <c r="Z1724" s="108"/>
      <c r="AA1724" s="108"/>
    </row>
    <row r="1725" spans="24:27" x14ac:dyDescent="0.2">
      <c r="X1725" s="108"/>
      <c r="Z1725" s="108"/>
      <c r="AA1725" s="108"/>
    </row>
    <row r="1726" spans="24:27" x14ac:dyDescent="0.2">
      <c r="X1726" s="108"/>
      <c r="Z1726" s="108"/>
      <c r="AA1726" s="108"/>
    </row>
    <row r="1727" spans="24:27" x14ac:dyDescent="0.2">
      <c r="X1727" s="108"/>
      <c r="Z1727" s="108"/>
      <c r="AA1727" s="108"/>
    </row>
    <row r="1728" spans="24:27" x14ac:dyDescent="0.2">
      <c r="X1728" s="108"/>
      <c r="Z1728" s="108"/>
      <c r="AA1728" s="108"/>
    </row>
    <row r="1729" spans="24:27" x14ac:dyDescent="0.2">
      <c r="X1729" s="108"/>
      <c r="Z1729" s="108"/>
      <c r="AA1729" s="108"/>
    </row>
    <row r="1730" spans="24:27" x14ac:dyDescent="0.2">
      <c r="X1730" s="108"/>
      <c r="Z1730" s="108"/>
      <c r="AA1730" s="108"/>
    </row>
    <row r="1731" spans="24:27" x14ac:dyDescent="0.2">
      <c r="X1731" s="108"/>
      <c r="Z1731" s="108"/>
      <c r="AA1731" s="108"/>
    </row>
    <row r="1732" spans="24:27" x14ac:dyDescent="0.2">
      <c r="X1732" s="108"/>
      <c r="Z1732" s="108"/>
      <c r="AA1732" s="108"/>
    </row>
    <row r="1733" spans="24:27" x14ac:dyDescent="0.2">
      <c r="X1733" s="108"/>
      <c r="Z1733" s="108"/>
      <c r="AA1733" s="108"/>
    </row>
    <row r="1734" spans="24:27" x14ac:dyDescent="0.2">
      <c r="X1734" s="108"/>
      <c r="Z1734" s="108"/>
      <c r="AA1734" s="108"/>
    </row>
    <row r="1735" spans="24:27" x14ac:dyDescent="0.2">
      <c r="X1735" s="108"/>
      <c r="Z1735" s="108"/>
      <c r="AA1735" s="108"/>
    </row>
    <row r="1736" spans="24:27" x14ac:dyDescent="0.2">
      <c r="X1736" s="108"/>
      <c r="Z1736" s="108"/>
      <c r="AA1736" s="108"/>
    </row>
    <row r="1737" spans="24:27" x14ac:dyDescent="0.2">
      <c r="X1737" s="108"/>
      <c r="Z1737" s="108"/>
      <c r="AA1737" s="108"/>
    </row>
    <row r="1738" spans="24:27" x14ac:dyDescent="0.2">
      <c r="X1738" s="108"/>
      <c r="Z1738" s="108"/>
      <c r="AA1738" s="108"/>
    </row>
    <row r="1739" spans="24:27" x14ac:dyDescent="0.2">
      <c r="X1739" s="108"/>
      <c r="Z1739" s="108"/>
      <c r="AA1739" s="108"/>
    </row>
    <row r="1740" spans="24:27" x14ac:dyDescent="0.2">
      <c r="X1740" s="108"/>
      <c r="Z1740" s="108"/>
      <c r="AA1740" s="108"/>
    </row>
    <row r="1741" spans="24:27" x14ac:dyDescent="0.2">
      <c r="X1741" s="108"/>
      <c r="Z1741" s="108"/>
      <c r="AA1741" s="108"/>
    </row>
    <row r="1742" spans="24:27" x14ac:dyDescent="0.2">
      <c r="X1742" s="108"/>
      <c r="Z1742" s="108"/>
      <c r="AA1742" s="108"/>
    </row>
    <row r="1743" spans="24:27" x14ac:dyDescent="0.2">
      <c r="X1743" s="108"/>
      <c r="Z1743" s="108"/>
      <c r="AA1743" s="108"/>
    </row>
    <row r="1744" spans="24:27" x14ac:dyDescent="0.2">
      <c r="X1744" s="108"/>
      <c r="Z1744" s="108"/>
      <c r="AA1744" s="108"/>
    </row>
    <row r="1745" spans="24:27" x14ac:dyDescent="0.2">
      <c r="X1745" s="108"/>
      <c r="Z1745" s="108"/>
      <c r="AA1745" s="108"/>
    </row>
    <row r="1746" spans="24:27" x14ac:dyDescent="0.2">
      <c r="X1746" s="108"/>
      <c r="Z1746" s="108"/>
      <c r="AA1746" s="108"/>
    </row>
    <row r="1747" spans="24:27" x14ac:dyDescent="0.2">
      <c r="X1747" s="108"/>
      <c r="Z1747" s="108"/>
      <c r="AA1747" s="108"/>
    </row>
    <row r="1748" spans="24:27" x14ac:dyDescent="0.2">
      <c r="X1748" s="108"/>
      <c r="Z1748" s="108"/>
      <c r="AA1748" s="108"/>
    </row>
    <row r="1749" spans="24:27" x14ac:dyDescent="0.2">
      <c r="X1749" s="108"/>
      <c r="Z1749" s="108"/>
      <c r="AA1749" s="108"/>
    </row>
    <row r="1750" spans="24:27" x14ac:dyDescent="0.2">
      <c r="X1750" s="108"/>
      <c r="Z1750" s="108"/>
      <c r="AA1750" s="108"/>
    </row>
    <row r="1751" spans="24:27" x14ac:dyDescent="0.2">
      <c r="X1751" s="108"/>
      <c r="Z1751" s="108"/>
      <c r="AA1751" s="108"/>
    </row>
    <row r="1752" spans="24:27" x14ac:dyDescent="0.2">
      <c r="X1752" s="108"/>
      <c r="Z1752" s="108"/>
      <c r="AA1752" s="108"/>
    </row>
    <row r="1753" spans="24:27" x14ac:dyDescent="0.2">
      <c r="X1753" s="108"/>
      <c r="Z1753" s="108"/>
      <c r="AA1753" s="108"/>
    </row>
    <row r="1754" spans="24:27" x14ac:dyDescent="0.2">
      <c r="X1754" s="108"/>
      <c r="Z1754" s="108"/>
      <c r="AA1754" s="108"/>
    </row>
    <row r="1755" spans="24:27" x14ac:dyDescent="0.2">
      <c r="X1755" s="108"/>
      <c r="Z1755" s="108"/>
      <c r="AA1755" s="108"/>
    </row>
    <row r="1756" spans="24:27" x14ac:dyDescent="0.2">
      <c r="X1756" s="108"/>
      <c r="Z1756" s="108"/>
      <c r="AA1756" s="108"/>
    </row>
    <row r="1757" spans="24:27" x14ac:dyDescent="0.2">
      <c r="X1757" s="108"/>
      <c r="Z1757" s="108"/>
      <c r="AA1757" s="108"/>
    </row>
    <row r="1758" spans="24:27" x14ac:dyDescent="0.2">
      <c r="X1758" s="108"/>
      <c r="Z1758" s="108"/>
      <c r="AA1758" s="108"/>
    </row>
    <row r="1759" spans="24:27" x14ac:dyDescent="0.2">
      <c r="X1759" s="108"/>
      <c r="Z1759" s="108"/>
      <c r="AA1759" s="108"/>
    </row>
    <row r="1760" spans="24:27" x14ac:dyDescent="0.2">
      <c r="X1760" s="108"/>
      <c r="Z1760" s="108"/>
      <c r="AA1760" s="108"/>
    </row>
    <row r="1761" spans="24:27" x14ac:dyDescent="0.2">
      <c r="X1761" s="108"/>
      <c r="Z1761" s="108"/>
      <c r="AA1761" s="108"/>
    </row>
    <row r="1762" spans="24:27" x14ac:dyDescent="0.2">
      <c r="X1762" s="108"/>
      <c r="Z1762" s="108"/>
      <c r="AA1762" s="108"/>
    </row>
    <row r="1763" spans="24:27" x14ac:dyDescent="0.2">
      <c r="X1763" s="108"/>
      <c r="Z1763" s="108"/>
      <c r="AA1763" s="108"/>
    </row>
    <row r="1764" spans="24:27" x14ac:dyDescent="0.2">
      <c r="X1764" s="108"/>
      <c r="Z1764" s="108"/>
      <c r="AA1764" s="108"/>
    </row>
    <row r="1765" spans="24:27" x14ac:dyDescent="0.2">
      <c r="X1765" s="108"/>
      <c r="Z1765" s="108"/>
      <c r="AA1765" s="108"/>
    </row>
    <row r="1766" spans="24:27" x14ac:dyDescent="0.2">
      <c r="X1766" s="108"/>
      <c r="Z1766" s="108"/>
      <c r="AA1766" s="108"/>
    </row>
    <row r="1767" spans="24:27" x14ac:dyDescent="0.2">
      <c r="X1767" s="108"/>
      <c r="Z1767" s="108"/>
      <c r="AA1767" s="108"/>
    </row>
    <row r="1768" spans="24:27" x14ac:dyDescent="0.2">
      <c r="X1768" s="108"/>
      <c r="Z1768" s="108"/>
      <c r="AA1768" s="108"/>
    </row>
    <row r="1769" spans="24:27" x14ac:dyDescent="0.2">
      <c r="X1769" s="108"/>
      <c r="Z1769" s="108"/>
      <c r="AA1769" s="108"/>
    </row>
    <row r="1770" spans="24:27" x14ac:dyDescent="0.2">
      <c r="X1770" s="108"/>
      <c r="Z1770" s="108"/>
      <c r="AA1770" s="108"/>
    </row>
    <row r="1771" spans="24:27" x14ac:dyDescent="0.2">
      <c r="X1771" s="108"/>
      <c r="Z1771" s="108"/>
      <c r="AA1771" s="108"/>
    </row>
    <row r="1772" spans="24:27" x14ac:dyDescent="0.2">
      <c r="X1772" s="108"/>
      <c r="Z1772" s="108"/>
      <c r="AA1772" s="108"/>
    </row>
    <row r="1773" spans="24:27" x14ac:dyDescent="0.2">
      <c r="X1773" s="108"/>
      <c r="Z1773" s="108"/>
      <c r="AA1773" s="108"/>
    </row>
    <row r="1774" spans="24:27" x14ac:dyDescent="0.2">
      <c r="X1774" s="108"/>
      <c r="Z1774" s="108"/>
      <c r="AA1774" s="108"/>
    </row>
    <row r="1775" spans="24:27" x14ac:dyDescent="0.2">
      <c r="X1775" s="108"/>
      <c r="Z1775" s="108"/>
      <c r="AA1775" s="108"/>
    </row>
    <row r="1776" spans="24:27" x14ac:dyDescent="0.2">
      <c r="X1776" s="108"/>
      <c r="Z1776" s="108"/>
      <c r="AA1776" s="108"/>
    </row>
    <row r="1777" spans="24:27" x14ac:dyDescent="0.2">
      <c r="X1777" s="108"/>
      <c r="Z1777" s="108"/>
      <c r="AA1777" s="108"/>
    </row>
    <row r="1778" spans="24:27" x14ac:dyDescent="0.2">
      <c r="X1778" s="108"/>
      <c r="Z1778" s="108"/>
      <c r="AA1778" s="108"/>
    </row>
    <row r="1779" spans="24:27" x14ac:dyDescent="0.2">
      <c r="X1779" s="108"/>
      <c r="Z1779" s="108"/>
      <c r="AA1779" s="108"/>
    </row>
    <row r="1780" spans="24:27" x14ac:dyDescent="0.2">
      <c r="X1780" s="108"/>
      <c r="Z1780" s="108"/>
      <c r="AA1780" s="108"/>
    </row>
    <row r="1781" spans="24:27" x14ac:dyDescent="0.2">
      <c r="X1781" s="108"/>
      <c r="Z1781" s="108"/>
      <c r="AA1781" s="108"/>
    </row>
    <row r="1782" spans="24:27" x14ac:dyDescent="0.2">
      <c r="X1782" s="108"/>
      <c r="Z1782" s="108"/>
      <c r="AA1782" s="108"/>
    </row>
    <row r="1783" spans="24:27" x14ac:dyDescent="0.2">
      <c r="X1783" s="108"/>
      <c r="Z1783" s="108"/>
      <c r="AA1783" s="108"/>
    </row>
    <row r="1784" spans="24:27" x14ac:dyDescent="0.2">
      <c r="X1784" s="108"/>
      <c r="Z1784" s="108"/>
      <c r="AA1784" s="108"/>
    </row>
    <row r="1785" spans="24:27" x14ac:dyDescent="0.2">
      <c r="X1785" s="108"/>
      <c r="Z1785" s="108"/>
      <c r="AA1785" s="108"/>
    </row>
    <row r="1786" spans="24:27" x14ac:dyDescent="0.2">
      <c r="X1786" s="108"/>
      <c r="Z1786" s="108"/>
      <c r="AA1786" s="108"/>
    </row>
    <row r="1787" spans="24:27" x14ac:dyDescent="0.2">
      <c r="X1787" s="108"/>
      <c r="Z1787" s="108"/>
      <c r="AA1787" s="108"/>
    </row>
    <row r="1788" spans="24:27" x14ac:dyDescent="0.2">
      <c r="X1788" s="108"/>
      <c r="Z1788" s="108"/>
      <c r="AA1788" s="108"/>
    </row>
    <row r="1789" spans="24:27" x14ac:dyDescent="0.2">
      <c r="X1789" s="108"/>
      <c r="Z1789" s="108"/>
      <c r="AA1789" s="108"/>
    </row>
    <row r="1790" spans="24:27" x14ac:dyDescent="0.2">
      <c r="X1790" s="108"/>
      <c r="Z1790" s="108"/>
      <c r="AA1790" s="108"/>
    </row>
    <row r="1791" spans="24:27" x14ac:dyDescent="0.2">
      <c r="X1791" s="108"/>
      <c r="Z1791" s="108"/>
      <c r="AA1791" s="108"/>
    </row>
    <row r="1792" spans="24:27" x14ac:dyDescent="0.2">
      <c r="X1792" s="108"/>
      <c r="Z1792" s="108"/>
      <c r="AA1792" s="108"/>
    </row>
    <row r="1793" spans="24:27" x14ac:dyDescent="0.2">
      <c r="X1793" s="108"/>
      <c r="Z1793" s="108"/>
      <c r="AA1793" s="108"/>
    </row>
    <row r="1794" spans="24:27" x14ac:dyDescent="0.2">
      <c r="X1794" s="108"/>
      <c r="Z1794" s="108"/>
      <c r="AA1794" s="108"/>
    </row>
    <row r="1795" spans="24:27" x14ac:dyDescent="0.2">
      <c r="X1795" s="108"/>
      <c r="Z1795" s="108"/>
      <c r="AA1795" s="108"/>
    </row>
    <row r="1796" spans="24:27" x14ac:dyDescent="0.2">
      <c r="X1796" s="108"/>
      <c r="Z1796" s="108"/>
      <c r="AA1796" s="108"/>
    </row>
    <row r="1797" spans="24:27" x14ac:dyDescent="0.2">
      <c r="X1797" s="108"/>
      <c r="Z1797" s="108"/>
      <c r="AA1797" s="108"/>
    </row>
    <row r="1798" spans="24:27" x14ac:dyDescent="0.2">
      <c r="X1798" s="108"/>
      <c r="Z1798" s="108"/>
      <c r="AA1798" s="108"/>
    </row>
    <row r="1799" spans="24:27" x14ac:dyDescent="0.2">
      <c r="X1799" s="108"/>
      <c r="Z1799" s="108"/>
      <c r="AA1799" s="108"/>
    </row>
    <row r="1800" spans="24:27" x14ac:dyDescent="0.2">
      <c r="X1800" s="108"/>
      <c r="Z1800" s="108"/>
      <c r="AA1800" s="108"/>
    </row>
    <row r="1801" spans="24:27" x14ac:dyDescent="0.2">
      <c r="X1801" s="108"/>
      <c r="Z1801" s="108"/>
      <c r="AA1801" s="108"/>
    </row>
    <row r="1802" spans="24:27" x14ac:dyDescent="0.2">
      <c r="X1802" s="108"/>
      <c r="Z1802" s="108"/>
      <c r="AA1802" s="108"/>
    </row>
    <row r="1803" spans="24:27" x14ac:dyDescent="0.2">
      <c r="X1803" s="108"/>
      <c r="Z1803" s="108"/>
      <c r="AA1803" s="108"/>
    </row>
    <row r="1804" spans="24:27" x14ac:dyDescent="0.2">
      <c r="X1804" s="108"/>
      <c r="Z1804" s="108"/>
      <c r="AA1804" s="108"/>
    </row>
    <row r="1805" spans="24:27" x14ac:dyDescent="0.2">
      <c r="X1805" s="108"/>
      <c r="Z1805" s="108"/>
      <c r="AA1805" s="108"/>
    </row>
    <row r="1806" spans="24:27" x14ac:dyDescent="0.2">
      <c r="X1806" s="108"/>
      <c r="Z1806" s="108"/>
      <c r="AA1806" s="108"/>
    </row>
    <row r="1807" spans="24:27" x14ac:dyDescent="0.2">
      <c r="X1807" s="108"/>
      <c r="Z1807" s="108"/>
      <c r="AA1807" s="108"/>
    </row>
    <row r="1808" spans="24:27" x14ac:dyDescent="0.2">
      <c r="X1808" s="108"/>
      <c r="Z1808" s="108"/>
      <c r="AA1808" s="108"/>
    </row>
    <row r="1809" spans="24:27" x14ac:dyDescent="0.2">
      <c r="X1809" s="108"/>
      <c r="Z1809" s="108"/>
      <c r="AA1809" s="108"/>
    </row>
    <row r="1810" spans="24:27" x14ac:dyDescent="0.2">
      <c r="X1810" s="108"/>
      <c r="Z1810" s="108"/>
      <c r="AA1810" s="108"/>
    </row>
    <row r="1811" spans="24:27" x14ac:dyDescent="0.2">
      <c r="X1811" s="108"/>
      <c r="Z1811" s="108"/>
      <c r="AA1811" s="108"/>
    </row>
    <row r="1812" spans="24:27" x14ac:dyDescent="0.2">
      <c r="X1812" s="108"/>
      <c r="Z1812" s="108"/>
      <c r="AA1812" s="108"/>
    </row>
    <row r="1813" spans="24:27" x14ac:dyDescent="0.2">
      <c r="X1813" s="108"/>
      <c r="Z1813" s="108"/>
      <c r="AA1813" s="108"/>
    </row>
    <row r="1814" spans="24:27" x14ac:dyDescent="0.2">
      <c r="X1814" s="108"/>
      <c r="Z1814" s="108"/>
      <c r="AA1814" s="108"/>
    </row>
    <row r="1815" spans="24:27" x14ac:dyDescent="0.2">
      <c r="X1815" s="108"/>
      <c r="Z1815" s="108"/>
      <c r="AA1815" s="108"/>
    </row>
    <row r="1816" spans="24:27" x14ac:dyDescent="0.2">
      <c r="X1816" s="108"/>
      <c r="Z1816" s="108"/>
      <c r="AA1816" s="108"/>
    </row>
    <row r="1817" spans="24:27" x14ac:dyDescent="0.2">
      <c r="X1817" s="108"/>
      <c r="Z1817" s="108"/>
      <c r="AA1817" s="108"/>
    </row>
    <row r="1818" spans="24:27" x14ac:dyDescent="0.2">
      <c r="X1818" s="108"/>
      <c r="Z1818" s="108"/>
      <c r="AA1818" s="108"/>
    </row>
    <row r="1819" spans="24:27" x14ac:dyDescent="0.2">
      <c r="X1819" s="108"/>
      <c r="Z1819" s="108"/>
      <c r="AA1819" s="108"/>
    </row>
    <row r="1820" spans="24:27" x14ac:dyDescent="0.2">
      <c r="X1820" s="108"/>
      <c r="Z1820" s="108"/>
      <c r="AA1820" s="108"/>
    </row>
    <row r="1821" spans="24:27" x14ac:dyDescent="0.2">
      <c r="X1821" s="108"/>
      <c r="Z1821" s="108"/>
      <c r="AA1821" s="108"/>
    </row>
    <row r="1822" spans="24:27" x14ac:dyDescent="0.2">
      <c r="X1822" s="108"/>
      <c r="Z1822" s="108"/>
      <c r="AA1822" s="108"/>
    </row>
    <row r="1823" spans="24:27" x14ac:dyDescent="0.2">
      <c r="X1823" s="108"/>
      <c r="Z1823" s="108"/>
      <c r="AA1823" s="108"/>
    </row>
    <row r="1824" spans="24:27" x14ac:dyDescent="0.2">
      <c r="X1824" s="108"/>
      <c r="Z1824" s="108"/>
      <c r="AA1824" s="108"/>
    </row>
    <row r="1825" spans="24:27" x14ac:dyDescent="0.2">
      <c r="X1825" s="108"/>
      <c r="Z1825" s="108"/>
      <c r="AA1825" s="108"/>
    </row>
    <row r="1826" spans="24:27" x14ac:dyDescent="0.2">
      <c r="X1826" s="108"/>
      <c r="Z1826" s="108"/>
      <c r="AA1826" s="108"/>
    </row>
    <row r="1827" spans="24:27" x14ac:dyDescent="0.2">
      <c r="X1827" s="108"/>
      <c r="Z1827" s="108"/>
      <c r="AA1827" s="108"/>
    </row>
    <row r="1828" spans="24:27" x14ac:dyDescent="0.2">
      <c r="X1828" s="108"/>
      <c r="Z1828" s="108"/>
      <c r="AA1828" s="108"/>
    </row>
    <row r="1829" spans="24:27" x14ac:dyDescent="0.2">
      <c r="X1829" s="108"/>
      <c r="Z1829" s="108"/>
      <c r="AA1829" s="108"/>
    </row>
    <row r="1830" spans="24:27" x14ac:dyDescent="0.2">
      <c r="X1830" s="108"/>
      <c r="Z1830" s="108"/>
      <c r="AA1830" s="108"/>
    </row>
    <row r="1831" spans="24:27" x14ac:dyDescent="0.2">
      <c r="X1831" s="108"/>
      <c r="Z1831" s="108"/>
      <c r="AA1831" s="108"/>
    </row>
    <row r="1832" spans="24:27" x14ac:dyDescent="0.2">
      <c r="X1832" s="108"/>
      <c r="Z1832" s="108"/>
      <c r="AA1832" s="108"/>
    </row>
    <row r="1833" spans="24:27" x14ac:dyDescent="0.2">
      <c r="X1833" s="108"/>
      <c r="Z1833" s="108"/>
      <c r="AA1833" s="108"/>
    </row>
    <row r="1834" spans="24:27" x14ac:dyDescent="0.2">
      <c r="X1834" s="108"/>
      <c r="Z1834" s="108"/>
      <c r="AA1834" s="108"/>
    </row>
    <row r="1835" spans="24:27" x14ac:dyDescent="0.2">
      <c r="X1835" s="108"/>
      <c r="Z1835" s="108"/>
      <c r="AA1835" s="108"/>
    </row>
    <row r="1836" spans="24:27" x14ac:dyDescent="0.2">
      <c r="X1836" s="108"/>
      <c r="Z1836" s="108"/>
      <c r="AA1836" s="108"/>
    </row>
    <row r="1837" spans="24:27" x14ac:dyDescent="0.2">
      <c r="X1837" s="108"/>
      <c r="Z1837" s="108"/>
      <c r="AA1837" s="108"/>
    </row>
    <row r="1838" spans="24:27" x14ac:dyDescent="0.2">
      <c r="X1838" s="108"/>
      <c r="Z1838" s="108"/>
      <c r="AA1838" s="108"/>
    </row>
    <row r="1839" spans="24:27" x14ac:dyDescent="0.2">
      <c r="X1839" s="108"/>
      <c r="Z1839" s="108"/>
      <c r="AA1839" s="108"/>
    </row>
    <row r="1840" spans="24:27" x14ac:dyDescent="0.2">
      <c r="X1840" s="108"/>
      <c r="Z1840" s="108"/>
      <c r="AA1840" s="108"/>
    </row>
    <row r="1841" spans="24:27" x14ac:dyDescent="0.2">
      <c r="X1841" s="108"/>
      <c r="Z1841" s="108"/>
      <c r="AA1841" s="108"/>
    </row>
    <row r="1842" spans="24:27" x14ac:dyDescent="0.2">
      <c r="X1842" s="108"/>
      <c r="Z1842" s="108"/>
      <c r="AA1842" s="108"/>
    </row>
    <row r="1843" spans="24:27" x14ac:dyDescent="0.2">
      <c r="X1843" s="108"/>
      <c r="Z1843" s="108"/>
      <c r="AA1843" s="108"/>
    </row>
    <row r="1844" spans="24:27" x14ac:dyDescent="0.2">
      <c r="X1844" s="108"/>
      <c r="Z1844" s="108"/>
      <c r="AA1844" s="108"/>
    </row>
    <row r="1845" spans="24:27" x14ac:dyDescent="0.2">
      <c r="X1845" s="108"/>
      <c r="Z1845" s="108"/>
      <c r="AA1845" s="108"/>
    </row>
    <row r="1846" spans="24:27" x14ac:dyDescent="0.2">
      <c r="X1846" s="108"/>
      <c r="Z1846" s="108"/>
      <c r="AA1846" s="108"/>
    </row>
    <row r="1847" spans="24:27" x14ac:dyDescent="0.2">
      <c r="X1847" s="108"/>
      <c r="Z1847" s="108"/>
      <c r="AA1847" s="108"/>
    </row>
    <row r="1848" spans="24:27" x14ac:dyDescent="0.2">
      <c r="X1848" s="108"/>
      <c r="Z1848" s="108"/>
      <c r="AA1848" s="108"/>
    </row>
    <row r="1849" spans="24:27" x14ac:dyDescent="0.2">
      <c r="X1849" s="108"/>
      <c r="Z1849" s="108"/>
      <c r="AA1849" s="108"/>
    </row>
    <row r="1850" spans="24:27" x14ac:dyDescent="0.2">
      <c r="X1850" s="108"/>
      <c r="Z1850" s="108"/>
      <c r="AA1850" s="108"/>
    </row>
    <row r="1851" spans="24:27" x14ac:dyDescent="0.2">
      <c r="X1851" s="108"/>
      <c r="Z1851" s="108"/>
      <c r="AA1851" s="108"/>
    </row>
    <row r="1852" spans="24:27" x14ac:dyDescent="0.2">
      <c r="X1852" s="108"/>
      <c r="Z1852" s="108"/>
      <c r="AA1852" s="108"/>
    </row>
    <row r="1853" spans="24:27" x14ac:dyDescent="0.2">
      <c r="X1853" s="108"/>
      <c r="Z1853" s="108"/>
      <c r="AA1853" s="108"/>
    </row>
    <row r="1854" spans="24:27" x14ac:dyDescent="0.2">
      <c r="X1854" s="108"/>
      <c r="Z1854" s="108"/>
      <c r="AA1854" s="108"/>
    </row>
    <row r="1855" spans="24:27" x14ac:dyDescent="0.2">
      <c r="X1855" s="108"/>
      <c r="Z1855" s="108"/>
      <c r="AA1855" s="108"/>
    </row>
    <row r="1856" spans="24:27" x14ac:dyDescent="0.2">
      <c r="X1856" s="108"/>
      <c r="Z1856" s="108"/>
      <c r="AA1856" s="108"/>
    </row>
    <row r="1857" spans="24:27" x14ac:dyDescent="0.2">
      <c r="X1857" s="108"/>
      <c r="Z1857" s="108"/>
      <c r="AA1857" s="108"/>
    </row>
    <row r="1858" spans="24:27" x14ac:dyDescent="0.2">
      <c r="X1858" s="108"/>
      <c r="Z1858" s="108"/>
      <c r="AA1858" s="108"/>
    </row>
    <row r="1859" spans="24:27" x14ac:dyDescent="0.2">
      <c r="X1859" s="108"/>
      <c r="Z1859" s="108"/>
      <c r="AA1859" s="108"/>
    </row>
    <row r="1860" spans="24:27" x14ac:dyDescent="0.2">
      <c r="X1860" s="108"/>
      <c r="Z1860" s="108"/>
      <c r="AA1860" s="108"/>
    </row>
    <row r="1861" spans="24:27" x14ac:dyDescent="0.2">
      <c r="X1861" s="108"/>
      <c r="Z1861" s="108"/>
      <c r="AA1861" s="108"/>
    </row>
    <row r="1862" spans="24:27" x14ac:dyDescent="0.2">
      <c r="X1862" s="108"/>
      <c r="Z1862" s="108"/>
      <c r="AA1862" s="108"/>
    </row>
    <row r="1863" spans="24:27" x14ac:dyDescent="0.2">
      <c r="X1863" s="108"/>
      <c r="Z1863" s="108"/>
      <c r="AA1863" s="108"/>
    </row>
    <row r="1864" spans="24:27" x14ac:dyDescent="0.2">
      <c r="X1864" s="108"/>
      <c r="Z1864" s="108"/>
      <c r="AA1864" s="108"/>
    </row>
    <row r="1865" spans="24:27" x14ac:dyDescent="0.2">
      <c r="X1865" s="108"/>
      <c r="Z1865" s="108"/>
      <c r="AA1865" s="108"/>
    </row>
    <row r="1866" spans="24:27" x14ac:dyDescent="0.2">
      <c r="X1866" s="108"/>
      <c r="Z1866" s="108"/>
      <c r="AA1866" s="108"/>
    </row>
    <row r="1867" spans="24:27" x14ac:dyDescent="0.2">
      <c r="X1867" s="108"/>
      <c r="Z1867" s="108"/>
      <c r="AA1867" s="108"/>
    </row>
    <row r="1868" spans="24:27" x14ac:dyDescent="0.2">
      <c r="X1868" s="108"/>
      <c r="Z1868" s="108"/>
      <c r="AA1868" s="108"/>
    </row>
    <row r="1869" spans="24:27" x14ac:dyDescent="0.2">
      <c r="X1869" s="108"/>
      <c r="Z1869" s="108"/>
      <c r="AA1869" s="108"/>
    </row>
    <row r="1870" spans="24:27" x14ac:dyDescent="0.2">
      <c r="X1870" s="108"/>
      <c r="Z1870" s="108"/>
      <c r="AA1870" s="108"/>
    </row>
    <row r="1871" spans="24:27" x14ac:dyDescent="0.2">
      <c r="X1871" s="108"/>
      <c r="Z1871" s="108"/>
      <c r="AA1871" s="108"/>
    </row>
    <row r="1872" spans="24:27" x14ac:dyDescent="0.2">
      <c r="X1872" s="108"/>
      <c r="Z1872" s="108"/>
      <c r="AA1872" s="108"/>
    </row>
    <row r="1873" spans="24:27" x14ac:dyDescent="0.2">
      <c r="X1873" s="108"/>
      <c r="Z1873" s="108"/>
      <c r="AA1873" s="108"/>
    </row>
    <row r="1874" spans="24:27" x14ac:dyDescent="0.2">
      <c r="X1874" s="108"/>
      <c r="Z1874" s="108"/>
      <c r="AA1874" s="108"/>
    </row>
    <row r="1875" spans="24:27" x14ac:dyDescent="0.2">
      <c r="X1875" s="108"/>
      <c r="Z1875" s="108"/>
      <c r="AA1875" s="108"/>
    </row>
    <row r="1876" spans="24:27" x14ac:dyDescent="0.2">
      <c r="X1876" s="108"/>
      <c r="Z1876" s="108"/>
      <c r="AA1876" s="108"/>
    </row>
    <row r="1877" spans="24:27" x14ac:dyDescent="0.2">
      <c r="X1877" s="108"/>
      <c r="Z1877" s="108"/>
      <c r="AA1877" s="108"/>
    </row>
    <row r="1878" spans="24:27" x14ac:dyDescent="0.2">
      <c r="X1878" s="108"/>
      <c r="Z1878" s="108"/>
      <c r="AA1878" s="108"/>
    </row>
    <row r="1879" spans="24:27" x14ac:dyDescent="0.2">
      <c r="X1879" s="108"/>
      <c r="Z1879" s="108"/>
      <c r="AA1879" s="108"/>
    </row>
    <row r="1880" spans="24:27" x14ac:dyDescent="0.2">
      <c r="X1880" s="108"/>
      <c r="Z1880" s="108"/>
      <c r="AA1880" s="108"/>
    </row>
    <row r="1881" spans="24:27" x14ac:dyDescent="0.2">
      <c r="X1881" s="108"/>
      <c r="Z1881" s="108"/>
      <c r="AA1881" s="108"/>
    </row>
    <row r="1882" spans="24:27" x14ac:dyDescent="0.2">
      <c r="X1882" s="108"/>
      <c r="Z1882" s="108"/>
      <c r="AA1882" s="108"/>
    </row>
    <row r="1883" spans="24:27" x14ac:dyDescent="0.2">
      <c r="X1883" s="108"/>
      <c r="Z1883" s="108"/>
      <c r="AA1883" s="108"/>
    </row>
    <row r="1884" spans="24:27" x14ac:dyDescent="0.2">
      <c r="X1884" s="108"/>
      <c r="Z1884" s="108"/>
      <c r="AA1884" s="108"/>
    </row>
    <row r="1885" spans="24:27" x14ac:dyDescent="0.2">
      <c r="X1885" s="108"/>
      <c r="Z1885" s="108"/>
      <c r="AA1885" s="108"/>
    </row>
    <row r="1886" spans="24:27" x14ac:dyDescent="0.2">
      <c r="X1886" s="108"/>
      <c r="Z1886" s="108"/>
      <c r="AA1886" s="108"/>
    </row>
    <row r="1887" spans="24:27" x14ac:dyDescent="0.2">
      <c r="X1887" s="108"/>
      <c r="Z1887" s="108"/>
      <c r="AA1887" s="108"/>
    </row>
    <row r="1888" spans="24:27" x14ac:dyDescent="0.2">
      <c r="X1888" s="108"/>
      <c r="Z1888" s="108"/>
      <c r="AA1888" s="108"/>
    </row>
    <row r="1889" spans="24:27" x14ac:dyDescent="0.2">
      <c r="X1889" s="108"/>
      <c r="Z1889" s="108"/>
      <c r="AA1889" s="108"/>
    </row>
    <row r="1890" spans="24:27" x14ac:dyDescent="0.2">
      <c r="X1890" s="108"/>
      <c r="Z1890" s="108"/>
      <c r="AA1890" s="108"/>
    </row>
    <row r="1891" spans="24:27" x14ac:dyDescent="0.2">
      <c r="X1891" s="108"/>
      <c r="Z1891" s="108"/>
      <c r="AA1891" s="108"/>
    </row>
    <row r="1892" spans="24:27" x14ac:dyDescent="0.2">
      <c r="X1892" s="108"/>
      <c r="Z1892" s="108"/>
      <c r="AA1892" s="108"/>
    </row>
    <row r="1893" spans="24:27" x14ac:dyDescent="0.2">
      <c r="X1893" s="108"/>
      <c r="Z1893" s="108"/>
      <c r="AA1893" s="108"/>
    </row>
    <row r="1894" spans="24:27" x14ac:dyDescent="0.2">
      <c r="X1894" s="108"/>
      <c r="Z1894" s="108"/>
      <c r="AA1894" s="108"/>
    </row>
    <row r="1895" spans="24:27" x14ac:dyDescent="0.2">
      <c r="X1895" s="108"/>
      <c r="Z1895" s="108"/>
      <c r="AA1895" s="108"/>
    </row>
    <row r="1896" spans="24:27" x14ac:dyDescent="0.2">
      <c r="X1896" s="108"/>
      <c r="Z1896" s="108"/>
      <c r="AA1896" s="108"/>
    </row>
    <row r="1897" spans="24:27" x14ac:dyDescent="0.2">
      <c r="X1897" s="108"/>
      <c r="Z1897" s="108"/>
      <c r="AA1897" s="108"/>
    </row>
    <row r="1898" spans="24:27" x14ac:dyDescent="0.2">
      <c r="X1898" s="108"/>
      <c r="Z1898" s="108"/>
      <c r="AA1898" s="108"/>
    </row>
    <row r="1899" spans="24:27" x14ac:dyDescent="0.2">
      <c r="X1899" s="108"/>
      <c r="Z1899" s="108"/>
      <c r="AA1899" s="108"/>
    </row>
    <row r="1900" spans="24:27" x14ac:dyDescent="0.2">
      <c r="X1900" s="108"/>
      <c r="Z1900" s="108"/>
      <c r="AA1900" s="108"/>
    </row>
    <row r="1901" spans="24:27" x14ac:dyDescent="0.2">
      <c r="X1901" s="108"/>
      <c r="Z1901" s="108"/>
      <c r="AA1901" s="108"/>
    </row>
    <row r="1902" spans="24:27" x14ac:dyDescent="0.2">
      <c r="X1902" s="108"/>
      <c r="Z1902" s="108"/>
      <c r="AA1902" s="108"/>
    </row>
    <row r="1903" spans="24:27" x14ac:dyDescent="0.2">
      <c r="X1903" s="108"/>
      <c r="Z1903" s="108"/>
      <c r="AA1903" s="108"/>
    </row>
    <row r="1904" spans="24:27" x14ac:dyDescent="0.2">
      <c r="X1904" s="108"/>
      <c r="Z1904" s="108"/>
      <c r="AA1904" s="108"/>
    </row>
    <row r="1905" spans="24:27" x14ac:dyDescent="0.2">
      <c r="X1905" s="108"/>
      <c r="Z1905" s="108"/>
      <c r="AA1905" s="108"/>
    </row>
    <row r="1906" spans="24:27" x14ac:dyDescent="0.2">
      <c r="X1906" s="108"/>
      <c r="Z1906" s="108"/>
      <c r="AA1906" s="108"/>
    </row>
    <row r="1907" spans="24:27" x14ac:dyDescent="0.2">
      <c r="X1907" s="108"/>
      <c r="Z1907" s="108"/>
      <c r="AA1907" s="108"/>
    </row>
    <row r="1908" spans="24:27" x14ac:dyDescent="0.2">
      <c r="X1908" s="108"/>
      <c r="Z1908" s="108"/>
      <c r="AA1908" s="108"/>
    </row>
    <row r="1909" spans="24:27" x14ac:dyDescent="0.2">
      <c r="X1909" s="108"/>
      <c r="Z1909" s="108"/>
      <c r="AA1909" s="108"/>
    </row>
    <row r="1910" spans="24:27" x14ac:dyDescent="0.2">
      <c r="X1910" s="108"/>
      <c r="Z1910" s="108"/>
      <c r="AA1910" s="108"/>
    </row>
    <row r="1911" spans="24:27" x14ac:dyDescent="0.2">
      <c r="X1911" s="108"/>
      <c r="Z1911" s="108"/>
      <c r="AA1911" s="108"/>
    </row>
    <row r="1912" spans="24:27" x14ac:dyDescent="0.2">
      <c r="X1912" s="108"/>
      <c r="Z1912" s="108"/>
      <c r="AA1912" s="108"/>
    </row>
    <row r="1913" spans="24:27" x14ac:dyDescent="0.2">
      <c r="X1913" s="108"/>
      <c r="Z1913" s="108"/>
      <c r="AA1913" s="108"/>
    </row>
    <row r="1914" spans="24:27" x14ac:dyDescent="0.2">
      <c r="X1914" s="108"/>
      <c r="Z1914" s="108"/>
      <c r="AA1914" s="108"/>
    </row>
    <row r="1915" spans="24:27" x14ac:dyDescent="0.2">
      <c r="X1915" s="108"/>
      <c r="Z1915" s="108"/>
      <c r="AA1915" s="108"/>
    </row>
    <row r="1916" spans="24:27" x14ac:dyDescent="0.2">
      <c r="X1916" s="108"/>
      <c r="Z1916" s="108"/>
      <c r="AA1916" s="108"/>
    </row>
    <row r="1917" spans="24:27" x14ac:dyDescent="0.2">
      <c r="X1917" s="108"/>
      <c r="Z1917" s="108"/>
      <c r="AA1917" s="108"/>
    </row>
    <row r="1918" spans="24:27" x14ac:dyDescent="0.2">
      <c r="X1918" s="108"/>
      <c r="Z1918" s="108"/>
      <c r="AA1918" s="108"/>
    </row>
    <row r="1919" spans="24:27" x14ac:dyDescent="0.2">
      <c r="X1919" s="108"/>
      <c r="Z1919" s="108"/>
      <c r="AA1919" s="108"/>
    </row>
    <row r="1920" spans="24:27" x14ac:dyDescent="0.2">
      <c r="X1920" s="108"/>
      <c r="Z1920" s="108"/>
      <c r="AA1920" s="108"/>
    </row>
    <row r="1921" spans="24:27" x14ac:dyDescent="0.2">
      <c r="X1921" s="108"/>
      <c r="Z1921" s="108"/>
      <c r="AA1921" s="108"/>
    </row>
    <row r="1922" spans="24:27" x14ac:dyDescent="0.2">
      <c r="X1922" s="108"/>
      <c r="Z1922" s="108"/>
      <c r="AA1922" s="108"/>
    </row>
    <row r="1923" spans="24:27" x14ac:dyDescent="0.2">
      <c r="X1923" s="108"/>
      <c r="Z1923" s="108"/>
      <c r="AA1923" s="108"/>
    </row>
    <row r="1924" spans="24:27" x14ac:dyDescent="0.2">
      <c r="X1924" s="108"/>
      <c r="Z1924" s="108"/>
      <c r="AA1924" s="108"/>
    </row>
    <row r="1925" spans="24:27" x14ac:dyDescent="0.2">
      <c r="X1925" s="108"/>
      <c r="Z1925" s="108"/>
      <c r="AA1925" s="108"/>
    </row>
    <row r="1926" spans="24:27" x14ac:dyDescent="0.2">
      <c r="X1926" s="108"/>
      <c r="Z1926" s="108"/>
      <c r="AA1926" s="108"/>
    </row>
    <row r="1927" spans="24:27" x14ac:dyDescent="0.2">
      <c r="X1927" s="108"/>
      <c r="Z1927" s="108"/>
      <c r="AA1927" s="108"/>
    </row>
    <row r="1928" spans="24:27" x14ac:dyDescent="0.2">
      <c r="X1928" s="108"/>
      <c r="Z1928" s="108"/>
      <c r="AA1928" s="108"/>
    </row>
    <row r="1929" spans="24:27" x14ac:dyDescent="0.2">
      <c r="X1929" s="108"/>
      <c r="Z1929" s="108"/>
      <c r="AA1929" s="108"/>
    </row>
    <row r="1930" spans="24:27" x14ac:dyDescent="0.2">
      <c r="X1930" s="108"/>
      <c r="Z1930" s="108"/>
      <c r="AA1930" s="108"/>
    </row>
    <row r="1931" spans="24:27" x14ac:dyDescent="0.2">
      <c r="X1931" s="108"/>
      <c r="Z1931" s="108"/>
      <c r="AA1931" s="108"/>
    </row>
    <row r="1932" spans="24:27" x14ac:dyDescent="0.2">
      <c r="X1932" s="108"/>
      <c r="Z1932" s="108"/>
      <c r="AA1932" s="108"/>
    </row>
    <row r="1933" spans="24:27" x14ac:dyDescent="0.2">
      <c r="X1933" s="108"/>
      <c r="Z1933" s="108"/>
      <c r="AA1933" s="108"/>
    </row>
    <row r="1934" spans="24:27" x14ac:dyDescent="0.2">
      <c r="X1934" s="108"/>
      <c r="Z1934" s="108"/>
      <c r="AA1934" s="108"/>
    </row>
    <row r="1935" spans="24:27" x14ac:dyDescent="0.2">
      <c r="X1935" s="108"/>
      <c r="Z1935" s="108"/>
      <c r="AA1935" s="108"/>
    </row>
    <row r="1936" spans="24:27" x14ac:dyDescent="0.2">
      <c r="X1936" s="108"/>
      <c r="Z1936" s="108"/>
      <c r="AA1936" s="108"/>
    </row>
    <row r="1937" spans="24:27" x14ac:dyDescent="0.2">
      <c r="X1937" s="108"/>
      <c r="Z1937" s="108"/>
      <c r="AA1937" s="108"/>
    </row>
    <row r="1938" spans="24:27" x14ac:dyDescent="0.2">
      <c r="X1938" s="108"/>
      <c r="Z1938" s="108"/>
      <c r="AA1938" s="108"/>
    </row>
    <row r="1939" spans="24:27" x14ac:dyDescent="0.2">
      <c r="X1939" s="108"/>
      <c r="Z1939" s="108"/>
      <c r="AA1939" s="108"/>
    </row>
    <row r="1940" spans="24:27" x14ac:dyDescent="0.2">
      <c r="X1940" s="108"/>
      <c r="Z1940" s="108"/>
      <c r="AA1940" s="108"/>
    </row>
    <row r="1941" spans="24:27" x14ac:dyDescent="0.2">
      <c r="X1941" s="108"/>
      <c r="Z1941" s="108"/>
      <c r="AA1941" s="108"/>
    </row>
    <row r="1942" spans="24:27" x14ac:dyDescent="0.2">
      <c r="X1942" s="108"/>
      <c r="Z1942" s="108"/>
      <c r="AA1942" s="108"/>
    </row>
    <row r="1943" spans="24:27" x14ac:dyDescent="0.2">
      <c r="X1943" s="108"/>
      <c r="Z1943" s="108"/>
      <c r="AA1943" s="108"/>
    </row>
    <row r="1944" spans="24:27" x14ac:dyDescent="0.2">
      <c r="X1944" s="108"/>
      <c r="Z1944" s="108"/>
      <c r="AA1944" s="108"/>
    </row>
    <row r="1945" spans="24:27" x14ac:dyDescent="0.2">
      <c r="X1945" s="108"/>
      <c r="Z1945" s="108"/>
      <c r="AA1945" s="108"/>
    </row>
    <row r="1946" spans="24:27" x14ac:dyDescent="0.2">
      <c r="X1946" s="108"/>
      <c r="Z1946" s="108"/>
      <c r="AA1946" s="108"/>
    </row>
    <row r="1947" spans="24:27" x14ac:dyDescent="0.2">
      <c r="X1947" s="108"/>
      <c r="Z1947" s="108"/>
      <c r="AA1947" s="108"/>
    </row>
    <row r="1948" spans="24:27" x14ac:dyDescent="0.2">
      <c r="X1948" s="108"/>
      <c r="Z1948" s="108"/>
      <c r="AA1948" s="108"/>
    </row>
    <row r="1949" spans="24:27" x14ac:dyDescent="0.2">
      <c r="X1949" s="108"/>
      <c r="Z1949" s="108"/>
      <c r="AA1949" s="108"/>
    </row>
    <row r="1950" spans="24:27" x14ac:dyDescent="0.2">
      <c r="X1950" s="108"/>
      <c r="Z1950" s="108"/>
      <c r="AA1950" s="108"/>
    </row>
    <row r="1951" spans="24:27" x14ac:dyDescent="0.2">
      <c r="X1951" s="108"/>
      <c r="Z1951" s="108"/>
      <c r="AA1951" s="108"/>
    </row>
    <row r="1952" spans="24:27" x14ac:dyDescent="0.2">
      <c r="X1952" s="108"/>
      <c r="Z1952" s="108"/>
      <c r="AA1952" s="108"/>
    </row>
    <row r="1953" spans="24:27" x14ac:dyDescent="0.2">
      <c r="X1953" s="108"/>
      <c r="Z1953" s="108"/>
      <c r="AA1953" s="108"/>
    </row>
    <row r="1954" spans="24:27" x14ac:dyDescent="0.2">
      <c r="X1954" s="108"/>
      <c r="Z1954" s="108"/>
      <c r="AA1954" s="108"/>
    </row>
    <row r="1955" spans="24:27" x14ac:dyDescent="0.2">
      <c r="X1955" s="108"/>
      <c r="Z1955" s="108"/>
      <c r="AA1955" s="108"/>
    </row>
    <row r="1956" spans="24:27" x14ac:dyDescent="0.2">
      <c r="X1956" s="108"/>
      <c r="Z1956" s="108"/>
      <c r="AA1956" s="108"/>
    </row>
    <row r="1957" spans="24:27" x14ac:dyDescent="0.2">
      <c r="X1957" s="108"/>
      <c r="Z1957" s="108"/>
      <c r="AA1957" s="108"/>
    </row>
    <row r="1958" spans="24:27" x14ac:dyDescent="0.2">
      <c r="X1958" s="108"/>
      <c r="Z1958" s="108"/>
      <c r="AA1958" s="108"/>
    </row>
    <row r="1959" spans="24:27" x14ac:dyDescent="0.2">
      <c r="X1959" s="108"/>
      <c r="Z1959" s="108"/>
      <c r="AA1959" s="108"/>
    </row>
    <row r="1960" spans="24:27" x14ac:dyDescent="0.2">
      <c r="X1960" s="108"/>
      <c r="Z1960" s="108"/>
      <c r="AA1960" s="108"/>
    </row>
    <row r="1961" spans="24:27" x14ac:dyDescent="0.2">
      <c r="X1961" s="108"/>
      <c r="Z1961" s="108"/>
      <c r="AA1961" s="108"/>
    </row>
    <row r="1962" spans="24:27" x14ac:dyDescent="0.2">
      <c r="X1962" s="108"/>
      <c r="Z1962" s="108"/>
      <c r="AA1962" s="108"/>
    </row>
    <row r="1963" spans="24:27" x14ac:dyDescent="0.2">
      <c r="X1963" s="108"/>
      <c r="Z1963" s="108"/>
      <c r="AA1963" s="108"/>
    </row>
    <row r="1964" spans="24:27" x14ac:dyDescent="0.2">
      <c r="X1964" s="108"/>
      <c r="Z1964" s="108"/>
      <c r="AA1964" s="108"/>
    </row>
    <row r="1965" spans="24:27" x14ac:dyDescent="0.2">
      <c r="X1965" s="108"/>
      <c r="Z1965" s="108"/>
      <c r="AA1965" s="108"/>
    </row>
    <row r="1966" spans="24:27" x14ac:dyDescent="0.2">
      <c r="X1966" s="108"/>
      <c r="Z1966" s="108"/>
      <c r="AA1966" s="108"/>
    </row>
    <row r="1967" spans="24:27" x14ac:dyDescent="0.2">
      <c r="X1967" s="108"/>
      <c r="Z1967" s="108"/>
      <c r="AA1967" s="108"/>
    </row>
    <row r="1968" spans="24:27" x14ac:dyDescent="0.2">
      <c r="X1968" s="108"/>
      <c r="Z1968" s="108"/>
      <c r="AA1968" s="108"/>
    </row>
    <row r="1969" spans="24:27" x14ac:dyDescent="0.2">
      <c r="X1969" s="108"/>
      <c r="Z1969" s="108"/>
      <c r="AA1969" s="108"/>
    </row>
    <row r="1970" spans="24:27" x14ac:dyDescent="0.2">
      <c r="X1970" s="108"/>
      <c r="Z1970" s="108"/>
      <c r="AA1970" s="108"/>
    </row>
    <row r="1971" spans="24:27" x14ac:dyDescent="0.2">
      <c r="X1971" s="108"/>
      <c r="Z1971" s="108"/>
      <c r="AA1971" s="108"/>
    </row>
    <row r="1972" spans="24:27" x14ac:dyDescent="0.2">
      <c r="X1972" s="108"/>
      <c r="Z1972" s="108"/>
      <c r="AA1972" s="108"/>
    </row>
    <row r="1973" spans="24:27" x14ac:dyDescent="0.2">
      <c r="X1973" s="108"/>
      <c r="Z1973" s="108"/>
      <c r="AA1973" s="108"/>
    </row>
    <row r="1974" spans="24:27" x14ac:dyDescent="0.2">
      <c r="X1974" s="108"/>
      <c r="Z1974" s="108"/>
      <c r="AA1974" s="108"/>
    </row>
    <row r="1975" spans="24:27" x14ac:dyDescent="0.2">
      <c r="X1975" s="108"/>
      <c r="Z1975" s="108"/>
      <c r="AA1975" s="108"/>
    </row>
    <row r="1976" spans="24:27" x14ac:dyDescent="0.2">
      <c r="X1976" s="108"/>
      <c r="Z1976" s="108"/>
      <c r="AA1976" s="108"/>
    </row>
    <row r="1977" spans="24:27" x14ac:dyDescent="0.2">
      <c r="X1977" s="108"/>
      <c r="Z1977" s="108"/>
      <c r="AA1977" s="108"/>
    </row>
    <row r="1978" spans="24:27" x14ac:dyDescent="0.2">
      <c r="X1978" s="108"/>
      <c r="Z1978" s="108"/>
      <c r="AA1978" s="108"/>
    </row>
    <row r="1979" spans="24:27" x14ac:dyDescent="0.2">
      <c r="X1979" s="108"/>
      <c r="Z1979" s="108"/>
      <c r="AA1979" s="108"/>
    </row>
    <row r="1980" spans="24:27" x14ac:dyDescent="0.2">
      <c r="X1980" s="108"/>
      <c r="Z1980" s="108"/>
      <c r="AA1980" s="108"/>
    </row>
    <row r="1981" spans="24:27" x14ac:dyDescent="0.2">
      <c r="X1981" s="108"/>
      <c r="Z1981" s="108"/>
      <c r="AA1981" s="108"/>
    </row>
    <row r="1982" spans="24:27" x14ac:dyDescent="0.2">
      <c r="X1982" s="108"/>
      <c r="Z1982" s="108"/>
      <c r="AA1982" s="108"/>
    </row>
    <row r="1983" spans="24:27" x14ac:dyDescent="0.2">
      <c r="X1983" s="108"/>
      <c r="Z1983" s="108"/>
      <c r="AA1983" s="108"/>
    </row>
    <row r="1984" spans="24:27" x14ac:dyDescent="0.2">
      <c r="X1984" s="108"/>
      <c r="Z1984" s="108"/>
      <c r="AA1984" s="108"/>
    </row>
    <row r="1985" spans="24:27" x14ac:dyDescent="0.2">
      <c r="X1985" s="108"/>
      <c r="Z1985" s="108"/>
      <c r="AA1985" s="108"/>
    </row>
    <row r="1986" spans="24:27" x14ac:dyDescent="0.2">
      <c r="X1986" s="108"/>
      <c r="Z1986" s="108"/>
      <c r="AA1986" s="108"/>
    </row>
    <row r="1987" spans="24:27" x14ac:dyDescent="0.2">
      <c r="X1987" s="108"/>
      <c r="Z1987" s="108"/>
      <c r="AA1987" s="108"/>
    </row>
    <row r="1988" spans="24:27" x14ac:dyDescent="0.2">
      <c r="X1988" s="108"/>
      <c r="Z1988" s="108"/>
      <c r="AA1988" s="108"/>
    </row>
    <row r="1989" spans="24:27" x14ac:dyDescent="0.2">
      <c r="X1989" s="108"/>
      <c r="Z1989" s="108"/>
      <c r="AA1989" s="108"/>
    </row>
    <row r="1990" spans="24:27" x14ac:dyDescent="0.2">
      <c r="X1990" s="108"/>
      <c r="Z1990" s="108"/>
      <c r="AA1990" s="108"/>
    </row>
    <row r="1991" spans="24:27" x14ac:dyDescent="0.2">
      <c r="X1991" s="108"/>
      <c r="Z1991" s="108"/>
      <c r="AA1991" s="108"/>
    </row>
    <row r="1992" spans="24:27" x14ac:dyDescent="0.2">
      <c r="X1992" s="108"/>
      <c r="Z1992" s="108"/>
      <c r="AA1992" s="108"/>
    </row>
    <row r="1993" spans="24:27" x14ac:dyDescent="0.2">
      <c r="X1993" s="108"/>
      <c r="Z1993" s="108"/>
      <c r="AA1993" s="108"/>
    </row>
    <row r="1994" spans="24:27" x14ac:dyDescent="0.2">
      <c r="X1994" s="108"/>
      <c r="Z1994" s="108"/>
      <c r="AA1994" s="108"/>
    </row>
    <row r="1995" spans="24:27" x14ac:dyDescent="0.2">
      <c r="X1995" s="108"/>
      <c r="Z1995" s="108"/>
      <c r="AA1995" s="108"/>
    </row>
    <row r="1996" spans="24:27" x14ac:dyDescent="0.2">
      <c r="X1996" s="108"/>
      <c r="Z1996" s="108"/>
      <c r="AA1996" s="108"/>
    </row>
    <row r="1997" spans="24:27" x14ac:dyDescent="0.2">
      <c r="X1997" s="108"/>
      <c r="Z1997" s="108"/>
      <c r="AA1997" s="108"/>
    </row>
    <row r="1998" spans="24:27" x14ac:dyDescent="0.2">
      <c r="X1998" s="108"/>
      <c r="Z1998" s="108"/>
      <c r="AA1998" s="108"/>
    </row>
    <row r="1999" spans="24:27" x14ac:dyDescent="0.2">
      <c r="X1999" s="108"/>
      <c r="Z1999" s="108"/>
      <c r="AA1999" s="108"/>
    </row>
    <row r="2000" spans="24:27" x14ac:dyDescent="0.2">
      <c r="X2000" s="108"/>
      <c r="Z2000" s="108"/>
      <c r="AA2000" s="108"/>
    </row>
    <row r="2001" spans="24:27" x14ac:dyDescent="0.2">
      <c r="X2001" s="108"/>
      <c r="Z2001" s="108"/>
      <c r="AA2001" s="108"/>
    </row>
    <row r="2002" spans="24:27" x14ac:dyDescent="0.2">
      <c r="X2002" s="108"/>
      <c r="Z2002" s="108"/>
      <c r="AA2002" s="108"/>
    </row>
    <row r="2003" spans="24:27" x14ac:dyDescent="0.2">
      <c r="X2003" s="108"/>
      <c r="Z2003" s="108"/>
      <c r="AA2003" s="108"/>
    </row>
    <row r="2004" spans="24:27" x14ac:dyDescent="0.2">
      <c r="X2004" s="108"/>
      <c r="Z2004" s="108"/>
      <c r="AA2004" s="108"/>
    </row>
    <row r="2005" spans="24:27" x14ac:dyDescent="0.2">
      <c r="X2005" s="108"/>
      <c r="Z2005" s="108"/>
      <c r="AA2005" s="108"/>
    </row>
    <row r="2006" spans="24:27" x14ac:dyDescent="0.2">
      <c r="X2006" s="108"/>
      <c r="Z2006" s="108"/>
      <c r="AA2006" s="108"/>
    </row>
    <row r="2007" spans="24:27" x14ac:dyDescent="0.2">
      <c r="X2007" s="108"/>
      <c r="Z2007" s="108"/>
      <c r="AA2007" s="108"/>
    </row>
    <row r="2008" spans="24:27" x14ac:dyDescent="0.2">
      <c r="X2008" s="108"/>
      <c r="Z2008" s="108"/>
      <c r="AA2008" s="108"/>
    </row>
    <row r="2009" spans="24:27" x14ac:dyDescent="0.2">
      <c r="X2009" s="108"/>
      <c r="Z2009" s="108"/>
      <c r="AA2009" s="108"/>
    </row>
    <row r="2010" spans="24:27" x14ac:dyDescent="0.2">
      <c r="X2010" s="108"/>
      <c r="Z2010" s="108"/>
      <c r="AA2010" s="108"/>
    </row>
    <row r="2011" spans="24:27" x14ac:dyDescent="0.2">
      <c r="X2011" s="108"/>
      <c r="Z2011" s="108"/>
      <c r="AA2011" s="108"/>
    </row>
    <row r="2012" spans="24:27" x14ac:dyDescent="0.2">
      <c r="X2012" s="108"/>
      <c r="Z2012" s="108"/>
      <c r="AA2012" s="108"/>
    </row>
    <row r="2013" spans="24:27" x14ac:dyDescent="0.2">
      <c r="X2013" s="108"/>
      <c r="Z2013" s="108"/>
      <c r="AA2013" s="108"/>
    </row>
    <row r="2014" spans="24:27" x14ac:dyDescent="0.2">
      <c r="X2014" s="108"/>
      <c r="Z2014" s="108"/>
      <c r="AA2014" s="108"/>
    </row>
    <row r="2015" spans="24:27" x14ac:dyDescent="0.2">
      <c r="X2015" s="108"/>
      <c r="Z2015" s="108"/>
      <c r="AA2015" s="108"/>
    </row>
    <row r="2016" spans="24:27" x14ac:dyDescent="0.2">
      <c r="X2016" s="108"/>
      <c r="Z2016" s="108"/>
      <c r="AA2016" s="108"/>
    </row>
    <row r="2017" spans="24:27" x14ac:dyDescent="0.2">
      <c r="X2017" s="108"/>
      <c r="Z2017" s="108"/>
      <c r="AA2017" s="108"/>
    </row>
    <row r="2018" spans="24:27" x14ac:dyDescent="0.2">
      <c r="X2018" s="108"/>
      <c r="Z2018" s="108"/>
      <c r="AA2018" s="108"/>
    </row>
    <row r="2019" spans="24:27" x14ac:dyDescent="0.2">
      <c r="X2019" s="108"/>
      <c r="Z2019" s="108"/>
      <c r="AA2019" s="108"/>
    </row>
    <row r="2020" spans="24:27" x14ac:dyDescent="0.2">
      <c r="X2020" s="108"/>
      <c r="Z2020" s="108"/>
      <c r="AA2020" s="108"/>
    </row>
    <row r="2021" spans="24:27" x14ac:dyDescent="0.2">
      <c r="X2021" s="108"/>
      <c r="Z2021" s="108"/>
      <c r="AA2021" s="108"/>
    </row>
    <row r="2022" spans="24:27" x14ac:dyDescent="0.2">
      <c r="X2022" s="108"/>
      <c r="Z2022" s="108"/>
      <c r="AA2022" s="108"/>
    </row>
    <row r="2023" spans="24:27" x14ac:dyDescent="0.2">
      <c r="X2023" s="108"/>
      <c r="Z2023" s="108"/>
      <c r="AA2023" s="108"/>
    </row>
    <row r="2024" spans="24:27" x14ac:dyDescent="0.2">
      <c r="X2024" s="108"/>
      <c r="Z2024" s="108"/>
      <c r="AA2024" s="108"/>
    </row>
    <row r="2025" spans="24:27" x14ac:dyDescent="0.2">
      <c r="X2025" s="108"/>
      <c r="Z2025" s="108"/>
      <c r="AA2025" s="108"/>
    </row>
    <row r="2026" spans="24:27" x14ac:dyDescent="0.2">
      <c r="X2026" s="108"/>
      <c r="Z2026" s="108"/>
      <c r="AA2026" s="108"/>
    </row>
    <row r="2027" spans="24:27" x14ac:dyDescent="0.2">
      <c r="X2027" s="108"/>
      <c r="Z2027" s="108"/>
      <c r="AA2027" s="108"/>
    </row>
    <row r="2028" spans="24:27" x14ac:dyDescent="0.2">
      <c r="X2028" s="108"/>
      <c r="Z2028" s="108"/>
      <c r="AA2028" s="108"/>
    </row>
    <row r="2029" spans="24:27" x14ac:dyDescent="0.2">
      <c r="X2029" s="108"/>
      <c r="Z2029" s="108"/>
      <c r="AA2029" s="108"/>
    </row>
    <row r="2030" spans="24:27" x14ac:dyDescent="0.2">
      <c r="X2030" s="108"/>
      <c r="Z2030" s="108"/>
      <c r="AA2030" s="108"/>
    </row>
    <row r="2031" spans="24:27" x14ac:dyDescent="0.2">
      <c r="X2031" s="108"/>
      <c r="Z2031" s="108"/>
      <c r="AA2031" s="108"/>
    </row>
    <row r="2032" spans="24:27" x14ac:dyDescent="0.2">
      <c r="X2032" s="108"/>
      <c r="Z2032" s="108"/>
      <c r="AA2032" s="108"/>
    </row>
    <row r="2033" spans="24:27" x14ac:dyDescent="0.2">
      <c r="X2033" s="108"/>
      <c r="Z2033" s="108"/>
      <c r="AA2033" s="108"/>
    </row>
    <row r="2034" spans="24:27" x14ac:dyDescent="0.2">
      <c r="X2034" s="108"/>
      <c r="Z2034" s="108"/>
      <c r="AA2034" s="108"/>
    </row>
    <row r="2035" spans="24:27" x14ac:dyDescent="0.2">
      <c r="X2035" s="108"/>
      <c r="Z2035" s="108"/>
      <c r="AA2035" s="108"/>
    </row>
    <row r="2036" spans="24:27" x14ac:dyDescent="0.2">
      <c r="X2036" s="108"/>
      <c r="Z2036" s="108"/>
      <c r="AA2036" s="108"/>
    </row>
    <row r="2037" spans="24:27" x14ac:dyDescent="0.2">
      <c r="X2037" s="108"/>
      <c r="Z2037" s="108"/>
      <c r="AA2037" s="108"/>
    </row>
    <row r="2038" spans="24:27" x14ac:dyDescent="0.2">
      <c r="X2038" s="108"/>
      <c r="Z2038" s="108"/>
      <c r="AA2038" s="108"/>
    </row>
    <row r="2039" spans="24:27" x14ac:dyDescent="0.2">
      <c r="X2039" s="108"/>
      <c r="Z2039" s="108"/>
      <c r="AA2039" s="108"/>
    </row>
    <row r="2040" spans="24:27" x14ac:dyDescent="0.2">
      <c r="X2040" s="108"/>
      <c r="Z2040" s="108"/>
      <c r="AA2040" s="108"/>
    </row>
    <row r="2041" spans="24:27" x14ac:dyDescent="0.2">
      <c r="X2041" s="108"/>
      <c r="Z2041" s="108"/>
      <c r="AA2041" s="108"/>
    </row>
    <row r="2042" spans="24:27" x14ac:dyDescent="0.2">
      <c r="X2042" s="108"/>
      <c r="Z2042" s="108"/>
      <c r="AA2042" s="108"/>
    </row>
    <row r="2043" spans="24:27" x14ac:dyDescent="0.2">
      <c r="X2043" s="108"/>
      <c r="Z2043" s="108"/>
      <c r="AA2043" s="108"/>
    </row>
    <row r="2044" spans="24:27" x14ac:dyDescent="0.2">
      <c r="X2044" s="108"/>
      <c r="Z2044" s="108"/>
      <c r="AA2044" s="108"/>
    </row>
    <row r="2045" spans="24:27" x14ac:dyDescent="0.2">
      <c r="X2045" s="108"/>
      <c r="Z2045" s="108"/>
      <c r="AA2045" s="108"/>
    </row>
    <row r="2046" spans="24:27" x14ac:dyDescent="0.2">
      <c r="X2046" s="108"/>
      <c r="Z2046" s="108"/>
      <c r="AA2046" s="108"/>
    </row>
    <row r="2047" spans="24:27" x14ac:dyDescent="0.2">
      <c r="X2047" s="108"/>
      <c r="Z2047" s="108"/>
      <c r="AA2047" s="108"/>
    </row>
    <row r="2048" spans="24:27" x14ac:dyDescent="0.2">
      <c r="X2048" s="108"/>
      <c r="Z2048" s="108"/>
      <c r="AA2048" s="108"/>
    </row>
    <row r="2049" spans="24:27" x14ac:dyDescent="0.2">
      <c r="X2049" s="108"/>
      <c r="Z2049" s="108"/>
      <c r="AA2049" s="108"/>
    </row>
    <row r="2050" spans="24:27" x14ac:dyDescent="0.2">
      <c r="X2050" s="108"/>
      <c r="Z2050" s="108"/>
      <c r="AA2050" s="108"/>
    </row>
    <row r="2051" spans="24:27" x14ac:dyDescent="0.2">
      <c r="X2051" s="108"/>
      <c r="Z2051" s="108"/>
      <c r="AA2051" s="108"/>
    </row>
    <row r="2052" spans="24:27" x14ac:dyDescent="0.2">
      <c r="X2052" s="108"/>
      <c r="Z2052" s="108"/>
      <c r="AA2052" s="108"/>
    </row>
    <row r="2053" spans="24:27" x14ac:dyDescent="0.2">
      <c r="X2053" s="108"/>
      <c r="Z2053" s="108"/>
      <c r="AA2053" s="108"/>
    </row>
    <row r="2054" spans="24:27" x14ac:dyDescent="0.2">
      <c r="X2054" s="108"/>
      <c r="Z2054" s="108"/>
      <c r="AA2054" s="108"/>
    </row>
    <row r="2055" spans="24:27" x14ac:dyDescent="0.2">
      <c r="X2055" s="108"/>
      <c r="Z2055" s="108"/>
      <c r="AA2055" s="108"/>
    </row>
    <row r="2056" spans="24:27" x14ac:dyDescent="0.2">
      <c r="X2056" s="108"/>
      <c r="Z2056" s="108"/>
      <c r="AA2056" s="108"/>
    </row>
    <row r="2057" spans="24:27" x14ac:dyDescent="0.2">
      <c r="X2057" s="108"/>
      <c r="Z2057" s="108"/>
      <c r="AA2057" s="108"/>
    </row>
    <row r="2058" spans="24:27" x14ac:dyDescent="0.2">
      <c r="X2058" s="108"/>
      <c r="Z2058" s="108"/>
      <c r="AA2058" s="108"/>
    </row>
    <row r="2059" spans="24:27" x14ac:dyDescent="0.2">
      <c r="X2059" s="108"/>
      <c r="Z2059" s="108"/>
      <c r="AA2059" s="108"/>
    </row>
    <row r="2060" spans="24:27" x14ac:dyDescent="0.2">
      <c r="X2060" s="108"/>
      <c r="Z2060" s="108"/>
      <c r="AA2060" s="108"/>
    </row>
    <row r="2061" spans="24:27" x14ac:dyDescent="0.2">
      <c r="X2061" s="108"/>
      <c r="Z2061" s="108"/>
      <c r="AA2061" s="108"/>
    </row>
    <row r="2062" spans="24:27" x14ac:dyDescent="0.2">
      <c r="X2062" s="108"/>
      <c r="Z2062" s="108"/>
      <c r="AA2062" s="108"/>
    </row>
    <row r="2063" spans="24:27" x14ac:dyDescent="0.2">
      <c r="X2063" s="108"/>
      <c r="Z2063" s="108"/>
      <c r="AA2063" s="108"/>
    </row>
    <row r="2064" spans="24:27" x14ac:dyDescent="0.2">
      <c r="X2064" s="108"/>
      <c r="Z2064" s="108"/>
      <c r="AA2064" s="108"/>
    </row>
    <row r="2065" spans="24:27" x14ac:dyDescent="0.2">
      <c r="X2065" s="108"/>
      <c r="Z2065" s="108"/>
      <c r="AA2065" s="108"/>
    </row>
    <row r="2066" spans="24:27" x14ac:dyDescent="0.2">
      <c r="X2066" s="108"/>
      <c r="Z2066" s="108"/>
      <c r="AA2066" s="108"/>
    </row>
    <row r="2067" spans="24:27" x14ac:dyDescent="0.2">
      <c r="X2067" s="108"/>
      <c r="Z2067" s="108"/>
      <c r="AA2067" s="108"/>
    </row>
    <row r="2068" spans="24:27" x14ac:dyDescent="0.2">
      <c r="X2068" s="108"/>
      <c r="Z2068" s="108"/>
      <c r="AA2068" s="108"/>
    </row>
    <row r="2069" spans="24:27" x14ac:dyDescent="0.2">
      <c r="X2069" s="108"/>
      <c r="Z2069" s="108"/>
      <c r="AA2069" s="108"/>
    </row>
    <row r="2070" spans="24:27" x14ac:dyDescent="0.2">
      <c r="X2070" s="108"/>
      <c r="Z2070" s="108"/>
      <c r="AA2070" s="108"/>
    </row>
    <row r="2071" spans="24:27" x14ac:dyDescent="0.2">
      <c r="X2071" s="108"/>
      <c r="Z2071" s="108"/>
      <c r="AA2071" s="108"/>
    </row>
    <row r="2072" spans="24:27" x14ac:dyDescent="0.2">
      <c r="X2072" s="108"/>
      <c r="Z2072" s="108"/>
      <c r="AA2072" s="108"/>
    </row>
    <row r="2073" spans="24:27" x14ac:dyDescent="0.2">
      <c r="X2073" s="108"/>
      <c r="Z2073" s="108"/>
      <c r="AA2073" s="108"/>
    </row>
    <row r="2074" spans="24:27" x14ac:dyDescent="0.2">
      <c r="X2074" s="108"/>
      <c r="Z2074" s="108"/>
      <c r="AA2074" s="108"/>
    </row>
    <row r="2075" spans="24:27" x14ac:dyDescent="0.2">
      <c r="X2075" s="108"/>
      <c r="Z2075" s="108"/>
      <c r="AA2075" s="108"/>
    </row>
    <row r="2076" spans="24:27" x14ac:dyDescent="0.2">
      <c r="X2076" s="108"/>
      <c r="Z2076" s="108"/>
      <c r="AA2076" s="108"/>
    </row>
    <row r="2077" spans="24:27" x14ac:dyDescent="0.2">
      <c r="X2077" s="108"/>
      <c r="Z2077" s="108"/>
      <c r="AA2077" s="108"/>
    </row>
    <row r="2078" spans="24:27" x14ac:dyDescent="0.2">
      <c r="X2078" s="108"/>
      <c r="Z2078" s="108"/>
      <c r="AA2078" s="108"/>
    </row>
    <row r="2079" spans="24:27" x14ac:dyDescent="0.2">
      <c r="X2079" s="108"/>
      <c r="Z2079" s="108"/>
      <c r="AA2079" s="108"/>
    </row>
    <row r="2080" spans="24:27" x14ac:dyDescent="0.2">
      <c r="X2080" s="108"/>
      <c r="Z2080" s="108"/>
      <c r="AA2080" s="108"/>
    </row>
    <row r="2081" spans="24:27" x14ac:dyDescent="0.2">
      <c r="X2081" s="108"/>
      <c r="Z2081" s="108"/>
      <c r="AA2081" s="108"/>
    </row>
    <row r="2082" spans="24:27" x14ac:dyDescent="0.2">
      <c r="X2082" s="108"/>
      <c r="Z2082" s="108"/>
      <c r="AA2082" s="108"/>
    </row>
    <row r="2083" spans="24:27" x14ac:dyDescent="0.2">
      <c r="X2083" s="108"/>
      <c r="Z2083" s="108"/>
      <c r="AA2083" s="108"/>
    </row>
    <row r="2084" spans="24:27" x14ac:dyDescent="0.2">
      <c r="X2084" s="108"/>
      <c r="Z2084" s="108"/>
      <c r="AA2084" s="108"/>
    </row>
    <row r="2085" spans="24:27" x14ac:dyDescent="0.2">
      <c r="X2085" s="108"/>
      <c r="Z2085" s="108"/>
      <c r="AA2085" s="108"/>
    </row>
    <row r="2086" spans="24:27" x14ac:dyDescent="0.2">
      <c r="X2086" s="108"/>
      <c r="Z2086" s="108"/>
      <c r="AA2086" s="108"/>
    </row>
    <row r="2087" spans="24:27" x14ac:dyDescent="0.2">
      <c r="X2087" s="108"/>
      <c r="Z2087" s="108"/>
      <c r="AA2087" s="108"/>
    </row>
    <row r="2088" spans="24:27" x14ac:dyDescent="0.2">
      <c r="X2088" s="108"/>
      <c r="Z2088" s="108"/>
      <c r="AA2088" s="108"/>
    </row>
    <row r="2089" spans="24:27" x14ac:dyDescent="0.2">
      <c r="X2089" s="108"/>
      <c r="Z2089" s="108"/>
      <c r="AA2089" s="108"/>
    </row>
    <row r="2090" spans="24:27" x14ac:dyDescent="0.2">
      <c r="X2090" s="108"/>
      <c r="Z2090" s="108"/>
      <c r="AA2090" s="108"/>
    </row>
    <row r="2091" spans="24:27" x14ac:dyDescent="0.2">
      <c r="X2091" s="108"/>
      <c r="Z2091" s="108"/>
      <c r="AA2091" s="108"/>
    </row>
    <row r="2092" spans="24:27" x14ac:dyDescent="0.2">
      <c r="X2092" s="108"/>
      <c r="Z2092" s="108"/>
      <c r="AA2092" s="108"/>
    </row>
    <row r="2093" spans="24:27" x14ac:dyDescent="0.2">
      <c r="X2093" s="108"/>
      <c r="Z2093" s="108"/>
      <c r="AA2093" s="108"/>
    </row>
    <row r="2094" spans="24:27" x14ac:dyDescent="0.2">
      <c r="X2094" s="108"/>
      <c r="Z2094" s="108"/>
      <c r="AA2094" s="108"/>
    </row>
    <row r="2095" spans="24:27" x14ac:dyDescent="0.2">
      <c r="X2095" s="108"/>
      <c r="Z2095" s="108"/>
      <c r="AA2095" s="108"/>
    </row>
    <row r="2096" spans="24:27" x14ac:dyDescent="0.2">
      <c r="X2096" s="108"/>
      <c r="Z2096" s="108"/>
      <c r="AA2096" s="108"/>
    </row>
    <row r="2097" spans="24:27" x14ac:dyDescent="0.2">
      <c r="X2097" s="108"/>
      <c r="Z2097" s="108"/>
      <c r="AA2097" s="108"/>
    </row>
    <row r="2098" spans="24:27" x14ac:dyDescent="0.2">
      <c r="X2098" s="108"/>
      <c r="Z2098" s="108"/>
      <c r="AA2098" s="108"/>
    </row>
    <row r="2099" spans="24:27" x14ac:dyDescent="0.2">
      <c r="X2099" s="108"/>
      <c r="Z2099" s="108"/>
      <c r="AA2099" s="108"/>
    </row>
    <row r="2100" spans="24:27" x14ac:dyDescent="0.2">
      <c r="X2100" s="108"/>
      <c r="Z2100" s="108"/>
      <c r="AA2100" s="108"/>
    </row>
    <row r="2101" spans="24:27" x14ac:dyDescent="0.2">
      <c r="X2101" s="108"/>
      <c r="Z2101" s="108"/>
      <c r="AA2101" s="108"/>
    </row>
    <row r="2102" spans="24:27" x14ac:dyDescent="0.2">
      <c r="X2102" s="108"/>
      <c r="Z2102" s="108"/>
      <c r="AA2102" s="108"/>
    </row>
    <row r="2103" spans="24:27" x14ac:dyDescent="0.2">
      <c r="X2103" s="108"/>
      <c r="Z2103" s="108"/>
      <c r="AA2103" s="108"/>
    </row>
    <row r="2104" spans="24:27" x14ac:dyDescent="0.2">
      <c r="X2104" s="108"/>
      <c r="Z2104" s="108"/>
      <c r="AA2104" s="108"/>
    </row>
    <row r="2105" spans="24:27" x14ac:dyDescent="0.2">
      <c r="X2105" s="108"/>
      <c r="Z2105" s="108"/>
      <c r="AA2105" s="108"/>
    </row>
    <row r="2106" spans="24:27" x14ac:dyDescent="0.2">
      <c r="X2106" s="108"/>
      <c r="Z2106" s="108"/>
      <c r="AA2106" s="108"/>
    </row>
    <row r="2107" spans="24:27" x14ac:dyDescent="0.2">
      <c r="X2107" s="108"/>
      <c r="Z2107" s="108"/>
      <c r="AA2107" s="108"/>
    </row>
    <row r="2108" spans="24:27" x14ac:dyDescent="0.2">
      <c r="X2108" s="108"/>
      <c r="Z2108" s="108"/>
      <c r="AA2108" s="108"/>
    </row>
    <row r="2109" spans="24:27" x14ac:dyDescent="0.2">
      <c r="X2109" s="108"/>
      <c r="Z2109" s="108"/>
      <c r="AA2109" s="108"/>
    </row>
    <row r="2110" spans="24:27" x14ac:dyDescent="0.2">
      <c r="X2110" s="108"/>
      <c r="Z2110" s="108"/>
      <c r="AA2110" s="108"/>
    </row>
    <row r="2111" spans="24:27" x14ac:dyDescent="0.2">
      <c r="X2111" s="108"/>
      <c r="Z2111" s="108"/>
      <c r="AA2111" s="108"/>
    </row>
    <row r="2112" spans="24:27" x14ac:dyDescent="0.2">
      <c r="X2112" s="108"/>
      <c r="Z2112" s="108"/>
      <c r="AA2112" s="108"/>
    </row>
    <row r="2113" spans="24:27" x14ac:dyDescent="0.2">
      <c r="X2113" s="108"/>
      <c r="Z2113" s="108"/>
      <c r="AA2113" s="108"/>
    </row>
    <row r="2114" spans="24:27" x14ac:dyDescent="0.2">
      <c r="X2114" s="108"/>
      <c r="Z2114" s="108"/>
      <c r="AA2114" s="108"/>
    </row>
    <row r="2115" spans="24:27" x14ac:dyDescent="0.2">
      <c r="X2115" s="108"/>
      <c r="Z2115" s="108"/>
      <c r="AA2115" s="108"/>
    </row>
    <row r="2116" spans="24:27" x14ac:dyDescent="0.2">
      <c r="X2116" s="108"/>
      <c r="Z2116" s="108"/>
      <c r="AA2116" s="108"/>
    </row>
    <row r="2117" spans="24:27" x14ac:dyDescent="0.2">
      <c r="X2117" s="108"/>
      <c r="Z2117" s="108"/>
      <c r="AA2117" s="108"/>
    </row>
    <row r="2118" spans="24:27" x14ac:dyDescent="0.2">
      <c r="X2118" s="108"/>
      <c r="Z2118" s="108"/>
      <c r="AA2118" s="108"/>
    </row>
    <row r="2119" spans="24:27" x14ac:dyDescent="0.2">
      <c r="X2119" s="108"/>
      <c r="Z2119" s="108"/>
      <c r="AA2119" s="108"/>
    </row>
    <row r="2120" spans="24:27" x14ac:dyDescent="0.2">
      <c r="X2120" s="108"/>
      <c r="Z2120" s="108"/>
      <c r="AA2120" s="108"/>
    </row>
    <row r="2121" spans="24:27" x14ac:dyDescent="0.2">
      <c r="X2121" s="108"/>
      <c r="Z2121" s="108"/>
      <c r="AA2121" s="108"/>
    </row>
    <row r="2122" spans="24:27" x14ac:dyDescent="0.2">
      <c r="X2122" s="108"/>
      <c r="Z2122" s="108"/>
      <c r="AA2122" s="108"/>
    </row>
    <row r="2123" spans="24:27" x14ac:dyDescent="0.2">
      <c r="X2123" s="108"/>
      <c r="Z2123" s="108"/>
      <c r="AA2123" s="108"/>
    </row>
    <row r="2124" spans="24:27" x14ac:dyDescent="0.2">
      <c r="X2124" s="108"/>
      <c r="Z2124" s="108"/>
      <c r="AA2124" s="108"/>
    </row>
    <row r="2125" spans="24:27" x14ac:dyDescent="0.2">
      <c r="X2125" s="108"/>
      <c r="Z2125" s="108"/>
      <c r="AA2125" s="108"/>
    </row>
    <row r="2126" spans="24:27" x14ac:dyDescent="0.2">
      <c r="X2126" s="108"/>
      <c r="Z2126" s="108"/>
      <c r="AA2126" s="108"/>
    </row>
    <row r="2127" spans="24:27" x14ac:dyDescent="0.2">
      <c r="X2127" s="108"/>
      <c r="Z2127" s="108"/>
      <c r="AA2127" s="108"/>
    </row>
    <row r="2128" spans="24:27" x14ac:dyDescent="0.2">
      <c r="X2128" s="108"/>
      <c r="Z2128" s="108"/>
      <c r="AA2128" s="108"/>
    </row>
    <row r="2129" spans="24:27" x14ac:dyDescent="0.2">
      <c r="X2129" s="108"/>
      <c r="Z2129" s="108"/>
      <c r="AA2129" s="108"/>
    </row>
    <row r="2130" spans="24:27" x14ac:dyDescent="0.2">
      <c r="X2130" s="108"/>
      <c r="Z2130" s="108"/>
      <c r="AA2130" s="108"/>
    </row>
    <row r="2131" spans="24:27" x14ac:dyDescent="0.2">
      <c r="X2131" s="108"/>
      <c r="Z2131" s="108"/>
      <c r="AA2131" s="108"/>
    </row>
    <row r="2132" spans="24:27" x14ac:dyDescent="0.2">
      <c r="X2132" s="108"/>
      <c r="Z2132" s="108"/>
      <c r="AA2132" s="108"/>
    </row>
    <row r="2133" spans="24:27" x14ac:dyDescent="0.2">
      <c r="X2133" s="108"/>
      <c r="Z2133" s="108"/>
      <c r="AA2133" s="108"/>
    </row>
    <row r="2134" spans="24:27" x14ac:dyDescent="0.2">
      <c r="X2134" s="108"/>
      <c r="Z2134" s="108"/>
      <c r="AA2134" s="108"/>
    </row>
    <row r="2135" spans="24:27" x14ac:dyDescent="0.2">
      <c r="X2135" s="108"/>
      <c r="Z2135" s="108"/>
      <c r="AA2135" s="108"/>
    </row>
    <row r="2136" spans="24:27" x14ac:dyDescent="0.2">
      <c r="X2136" s="108"/>
      <c r="Z2136" s="108"/>
      <c r="AA2136" s="108"/>
    </row>
    <row r="2137" spans="24:27" x14ac:dyDescent="0.2">
      <c r="X2137" s="108"/>
      <c r="Z2137" s="108"/>
      <c r="AA2137" s="108"/>
    </row>
    <row r="2138" spans="24:27" x14ac:dyDescent="0.2">
      <c r="X2138" s="108"/>
      <c r="Z2138" s="108"/>
      <c r="AA2138" s="108"/>
    </row>
    <row r="2139" spans="24:27" x14ac:dyDescent="0.2">
      <c r="X2139" s="108"/>
      <c r="Z2139" s="108"/>
      <c r="AA2139" s="108"/>
    </row>
    <row r="2140" spans="24:27" x14ac:dyDescent="0.2">
      <c r="X2140" s="108"/>
      <c r="Z2140" s="108"/>
      <c r="AA2140" s="108"/>
    </row>
    <row r="2141" spans="24:27" x14ac:dyDescent="0.2">
      <c r="X2141" s="108"/>
      <c r="Z2141" s="108"/>
      <c r="AA2141" s="108"/>
    </row>
    <row r="2142" spans="24:27" x14ac:dyDescent="0.2">
      <c r="X2142" s="108"/>
      <c r="Z2142" s="108"/>
      <c r="AA2142" s="108"/>
    </row>
    <row r="2143" spans="24:27" x14ac:dyDescent="0.2">
      <c r="X2143" s="108"/>
      <c r="Z2143" s="108"/>
      <c r="AA2143" s="108"/>
    </row>
    <row r="2144" spans="24:27" x14ac:dyDescent="0.2">
      <c r="X2144" s="108"/>
      <c r="Z2144" s="108"/>
      <c r="AA2144" s="108"/>
    </row>
    <row r="2145" spans="24:27" x14ac:dyDescent="0.2">
      <c r="X2145" s="108"/>
      <c r="Z2145" s="108"/>
      <c r="AA2145" s="108"/>
    </row>
    <row r="2146" spans="24:27" x14ac:dyDescent="0.2">
      <c r="X2146" s="108"/>
      <c r="Z2146" s="108"/>
      <c r="AA2146" s="108"/>
    </row>
    <row r="2147" spans="24:27" x14ac:dyDescent="0.2">
      <c r="X2147" s="108"/>
      <c r="Z2147" s="108"/>
      <c r="AA2147" s="108"/>
    </row>
    <row r="2148" spans="24:27" x14ac:dyDescent="0.2">
      <c r="X2148" s="108"/>
      <c r="Z2148" s="108"/>
      <c r="AA2148" s="108"/>
    </row>
    <row r="2149" spans="24:27" x14ac:dyDescent="0.2">
      <c r="X2149" s="108"/>
      <c r="Z2149" s="108"/>
      <c r="AA2149" s="108"/>
    </row>
    <row r="2150" spans="24:27" x14ac:dyDescent="0.2">
      <c r="X2150" s="108"/>
      <c r="Z2150" s="108"/>
      <c r="AA2150" s="108"/>
    </row>
    <row r="2151" spans="24:27" x14ac:dyDescent="0.2">
      <c r="X2151" s="108"/>
      <c r="Z2151" s="108"/>
      <c r="AA2151" s="108"/>
    </row>
    <row r="2152" spans="24:27" x14ac:dyDescent="0.2">
      <c r="X2152" s="108"/>
      <c r="Z2152" s="108"/>
      <c r="AA2152" s="108"/>
    </row>
    <row r="2153" spans="24:27" x14ac:dyDescent="0.2">
      <c r="X2153" s="108"/>
      <c r="Z2153" s="108"/>
      <c r="AA2153" s="108"/>
    </row>
    <row r="2154" spans="24:27" x14ac:dyDescent="0.2">
      <c r="X2154" s="108"/>
      <c r="Z2154" s="108"/>
      <c r="AA2154" s="108"/>
    </row>
    <row r="2155" spans="24:27" x14ac:dyDescent="0.2">
      <c r="X2155" s="108"/>
      <c r="Z2155" s="108"/>
      <c r="AA2155" s="108"/>
    </row>
    <row r="2156" spans="24:27" x14ac:dyDescent="0.2">
      <c r="X2156" s="108"/>
      <c r="Z2156" s="108"/>
      <c r="AA2156" s="108"/>
    </row>
    <row r="2157" spans="24:27" x14ac:dyDescent="0.2">
      <c r="X2157" s="108"/>
      <c r="Z2157" s="108"/>
      <c r="AA2157" s="108"/>
    </row>
    <row r="2158" spans="24:27" x14ac:dyDescent="0.2">
      <c r="X2158" s="108"/>
      <c r="Z2158" s="108"/>
      <c r="AA2158" s="108"/>
    </row>
    <row r="2159" spans="24:27" x14ac:dyDescent="0.2">
      <c r="X2159" s="108"/>
      <c r="Z2159" s="108"/>
      <c r="AA2159" s="108"/>
    </row>
    <row r="2160" spans="24:27" x14ac:dyDescent="0.2">
      <c r="X2160" s="108"/>
      <c r="Z2160" s="108"/>
      <c r="AA2160" s="108"/>
    </row>
    <row r="2161" spans="24:27" x14ac:dyDescent="0.2">
      <c r="X2161" s="108"/>
      <c r="Z2161" s="108"/>
      <c r="AA2161" s="108"/>
    </row>
    <row r="2162" spans="24:27" x14ac:dyDescent="0.2">
      <c r="X2162" s="108"/>
      <c r="Z2162" s="108"/>
      <c r="AA2162" s="108"/>
    </row>
    <row r="2163" spans="24:27" x14ac:dyDescent="0.2">
      <c r="X2163" s="108"/>
      <c r="Z2163" s="108"/>
      <c r="AA2163" s="108"/>
    </row>
    <row r="2164" spans="24:27" x14ac:dyDescent="0.2">
      <c r="X2164" s="108"/>
      <c r="Z2164" s="108"/>
      <c r="AA2164" s="108"/>
    </row>
    <row r="2165" spans="24:27" x14ac:dyDescent="0.2">
      <c r="X2165" s="108"/>
      <c r="Z2165" s="108"/>
      <c r="AA2165" s="108"/>
    </row>
    <row r="2166" spans="24:27" x14ac:dyDescent="0.2">
      <c r="X2166" s="108"/>
      <c r="Z2166" s="108"/>
      <c r="AA2166" s="108"/>
    </row>
    <row r="2167" spans="24:27" x14ac:dyDescent="0.2">
      <c r="X2167" s="108"/>
      <c r="Z2167" s="108"/>
      <c r="AA2167" s="108"/>
    </row>
    <row r="2168" spans="24:27" x14ac:dyDescent="0.2">
      <c r="X2168" s="108"/>
      <c r="Z2168" s="108"/>
      <c r="AA2168" s="108"/>
    </row>
    <row r="2169" spans="24:27" x14ac:dyDescent="0.2">
      <c r="X2169" s="108"/>
      <c r="Z2169" s="108"/>
      <c r="AA2169" s="108"/>
    </row>
    <row r="2170" spans="24:27" x14ac:dyDescent="0.2">
      <c r="X2170" s="108"/>
      <c r="Z2170" s="108"/>
      <c r="AA2170" s="108"/>
    </row>
    <row r="2171" spans="24:27" x14ac:dyDescent="0.2">
      <c r="X2171" s="108"/>
      <c r="Z2171" s="108"/>
      <c r="AA2171" s="108"/>
    </row>
    <row r="2172" spans="24:27" x14ac:dyDescent="0.2">
      <c r="X2172" s="108"/>
      <c r="Z2172" s="108"/>
      <c r="AA2172" s="108"/>
    </row>
    <row r="2173" spans="24:27" x14ac:dyDescent="0.2">
      <c r="X2173" s="108"/>
      <c r="Z2173" s="108"/>
      <c r="AA2173" s="108"/>
    </row>
    <row r="2174" spans="24:27" x14ac:dyDescent="0.2">
      <c r="X2174" s="108"/>
      <c r="Z2174" s="108"/>
      <c r="AA2174" s="108"/>
    </row>
    <row r="2175" spans="24:27" x14ac:dyDescent="0.2">
      <c r="X2175" s="108"/>
      <c r="Z2175" s="108"/>
      <c r="AA2175" s="108"/>
    </row>
    <row r="2176" spans="24:27" x14ac:dyDescent="0.2">
      <c r="X2176" s="108"/>
      <c r="Z2176" s="108"/>
      <c r="AA2176" s="108"/>
    </row>
    <row r="2177" spans="24:27" x14ac:dyDescent="0.2">
      <c r="X2177" s="108"/>
      <c r="Z2177" s="108"/>
      <c r="AA2177" s="108"/>
    </row>
    <row r="2178" spans="24:27" x14ac:dyDescent="0.2">
      <c r="X2178" s="108"/>
      <c r="Z2178" s="108"/>
      <c r="AA2178" s="108"/>
    </row>
    <row r="2179" spans="24:27" x14ac:dyDescent="0.2">
      <c r="X2179" s="108"/>
      <c r="Z2179" s="108"/>
      <c r="AA2179" s="108"/>
    </row>
    <row r="2180" spans="24:27" x14ac:dyDescent="0.2">
      <c r="X2180" s="108"/>
      <c r="Z2180" s="108"/>
      <c r="AA2180" s="108"/>
    </row>
    <row r="2181" spans="24:27" x14ac:dyDescent="0.2">
      <c r="X2181" s="108"/>
      <c r="Z2181" s="108"/>
      <c r="AA2181" s="108"/>
    </row>
    <row r="2182" spans="24:27" x14ac:dyDescent="0.2">
      <c r="X2182" s="108"/>
      <c r="Z2182" s="108"/>
      <c r="AA2182" s="108"/>
    </row>
    <row r="2183" spans="24:27" x14ac:dyDescent="0.2">
      <c r="X2183" s="108"/>
      <c r="Z2183" s="108"/>
      <c r="AA2183" s="108"/>
    </row>
    <row r="2184" spans="24:27" x14ac:dyDescent="0.2">
      <c r="X2184" s="108"/>
      <c r="Z2184" s="108"/>
      <c r="AA2184" s="108"/>
    </row>
    <row r="2185" spans="24:27" x14ac:dyDescent="0.2">
      <c r="X2185" s="108"/>
      <c r="Z2185" s="108"/>
      <c r="AA2185" s="108"/>
    </row>
    <row r="2186" spans="24:27" x14ac:dyDescent="0.2">
      <c r="X2186" s="108"/>
      <c r="Z2186" s="108"/>
      <c r="AA2186" s="108"/>
    </row>
    <row r="2187" spans="24:27" x14ac:dyDescent="0.2">
      <c r="X2187" s="108"/>
      <c r="Z2187" s="108"/>
      <c r="AA2187" s="108"/>
    </row>
    <row r="2188" spans="24:27" x14ac:dyDescent="0.2">
      <c r="X2188" s="108"/>
      <c r="Z2188" s="108"/>
      <c r="AA2188" s="108"/>
    </row>
    <row r="2189" spans="24:27" x14ac:dyDescent="0.2">
      <c r="X2189" s="108"/>
      <c r="Z2189" s="108"/>
      <c r="AA2189" s="108"/>
    </row>
    <row r="2190" spans="24:27" x14ac:dyDescent="0.2">
      <c r="X2190" s="108"/>
      <c r="Z2190" s="108"/>
      <c r="AA2190" s="108"/>
    </row>
    <row r="2191" spans="24:27" x14ac:dyDescent="0.2">
      <c r="X2191" s="108"/>
      <c r="Z2191" s="108"/>
      <c r="AA2191" s="108"/>
    </row>
    <row r="2192" spans="24:27" x14ac:dyDescent="0.2">
      <c r="X2192" s="108"/>
      <c r="Z2192" s="108"/>
      <c r="AA2192" s="108"/>
    </row>
    <row r="2193" spans="24:27" x14ac:dyDescent="0.2">
      <c r="X2193" s="108"/>
      <c r="Z2193" s="108"/>
      <c r="AA2193" s="108"/>
    </row>
    <row r="2194" spans="24:27" x14ac:dyDescent="0.2">
      <c r="X2194" s="108"/>
      <c r="Z2194" s="108"/>
      <c r="AA2194" s="108"/>
    </row>
    <row r="2195" spans="24:27" x14ac:dyDescent="0.2">
      <c r="X2195" s="108"/>
      <c r="Z2195" s="108"/>
      <c r="AA2195" s="108"/>
    </row>
    <row r="2196" spans="24:27" x14ac:dyDescent="0.2">
      <c r="X2196" s="108"/>
      <c r="Z2196" s="108"/>
      <c r="AA2196" s="108"/>
    </row>
    <row r="2197" spans="24:27" x14ac:dyDescent="0.2">
      <c r="X2197" s="108"/>
      <c r="Z2197" s="108"/>
      <c r="AA2197" s="108"/>
    </row>
    <row r="2198" spans="24:27" x14ac:dyDescent="0.2">
      <c r="X2198" s="108"/>
      <c r="Z2198" s="108"/>
      <c r="AA2198" s="108"/>
    </row>
    <row r="2199" spans="24:27" x14ac:dyDescent="0.2">
      <c r="X2199" s="108"/>
      <c r="Z2199" s="108"/>
      <c r="AA2199" s="108"/>
    </row>
    <row r="2200" spans="24:27" x14ac:dyDescent="0.2">
      <c r="X2200" s="108"/>
      <c r="Z2200" s="108"/>
      <c r="AA2200" s="108"/>
    </row>
    <row r="2201" spans="24:27" x14ac:dyDescent="0.2">
      <c r="X2201" s="108"/>
      <c r="Z2201" s="108"/>
      <c r="AA2201" s="108"/>
    </row>
    <row r="2202" spans="24:27" x14ac:dyDescent="0.2">
      <c r="X2202" s="108"/>
      <c r="Z2202" s="108"/>
      <c r="AA2202" s="108"/>
    </row>
    <row r="2203" spans="24:27" x14ac:dyDescent="0.2">
      <c r="X2203" s="108"/>
      <c r="Z2203" s="108"/>
      <c r="AA2203" s="108"/>
    </row>
    <row r="2204" spans="24:27" x14ac:dyDescent="0.2">
      <c r="X2204" s="108"/>
      <c r="Z2204" s="108"/>
      <c r="AA2204" s="108"/>
    </row>
    <row r="2205" spans="24:27" x14ac:dyDescent="0.2">
      <c r="X2205" s="108"/>
      <c r="Z2205" s="108"/>
      <c r="AA2205" s="108"/>
    </row>
    <row r="2206" spans="24:27" x14ac:dyDescent="0.2">
      <c r="X2206" s="108"/>
      <c r="Z2206" s="108"/>
      <c r="AA2206" s="108"/>
    </row>
    <row r="2207" spans="24:27" x14ac:dyDescent="0.2">
      <c r="X2207" s="108"/>
      <c r="Z2207" s="108"/>
      <c r="AA2207" s="108"/>
    </row>
    <row r="2208" spans="24:27" x14ac:dyDescent="0.2">
      <c r="X2208" s="108"/>
      <c r="Z2208" s="108"/>
      <c r="AA2208" s="108"/>
    </row>
    <row r="2209" spans="24:27" x14ac:dyDescent="0.2">
      <c r="X2209" s="108"/>
      <c r="Z2209" s="108"/>
      <c r="AA2209" s="108"/>
    </row>
    <row r="2210" spans="24:27" x14ac:dyDescent="0.2">
      <c r="X2210" s="108"/>
      <c r="Z2210" s="108"/>
      <c r="AA2210" s="108"/>
    </row>
    <row r="2211" spans="24:27" x14ac:dyDescent="0.2">
      <c r="X2211" s="108"/>
      <c r="Z2211" s="108"/>
      <c r="AA2211" s="108"/>
    </row>
    <row r="2212" spans="24:27" x14ac:dyDescent="0.2">
      <c r="X2212" s="108"/>
      <c r="Z2212" s="108"/>
      <c r="AA2212" s="108"/>
    </row>
    <row r="2213" spans="24:27" x14ac:dyDescent="0.2">
      <c r="X2213" s="108"/>
      <c r="Z2213" s="108"/>
      <c r="AA2213" s="108"/>
    </row>
    <row r="2214" spans="24:27" x14ac:dyDescent="0.2">
      <c r="X2214" s="108"/>
      <c r="Z2214" s="108"/>
      <c r="AA2214" s="108"/>
    </row>
    <row r="2215" spans="24:27" x14ac:dyDescent="0.2">
      <c r="X2215" s="108"/>
      <c r="Z2215" s="108"/>
      <c r="AA2215" s="108"/>
    </row>
    <row r="2216" spans="24:27" x14ac:dyDescent="0.2">
      <c r="X2216" s="108"/>
      <c r="Z2216" s="108"/>
      <c r="AA2216" s="108"/>
    </row>
    <row r="2217" spans="24:27" x14ac:dyDescent="0.2">
      <c r="X2217" s="108"/>
      <c r="Z2217" s="108"/>
      <c r="AA2217" s="108"/>
    </row>
    <row r="2218" spans="24:27" x14ac:dyDescent="0.2">
      <c r="X2218" s="108"/>
      <c r="Z2218" s="108"/>
      <c r="AA2218" s="108"/>
    </row>
    <row r="2219" spans="24:27" x14ac:dyDescent="0.2">
      <c r="X2219" s="108"/>
      <c r="Z2219" s="108"/>
      <c r="AA2219" s="108"/>
    </row>
    <row r="2220" spans="24:27" x14ac:dyDescent="0.2">
      <c r="X2220" s="108"/>
      <c r="Z2220" s="108"/>
      <c r="AA2220" s="108"/>
    </row>
    <row r="2221" spans="24:27" x14ac:dyDescent="0.2">
      <c r="X2221" s="108"/>
      <c r="Z2221" s="108"/>
      <c r="AA2221" s="108"/>
    </row>
    <row r="2222" spans="24:27" x14ac:dyDescent="0.2">
      <c r="X2222" s="108"/>
      <c r="Z2222" s="108"/>
      <c r="AA2222" s="108"/>
    </row>
    <row r="2223" spans="24:27" x14ac:dyDescent="0.2">
      <c r="X2223" s="108"/>
      <c r="Z2223" s="108"/>
      <c r="AA2223" s="108"/>
    </row>
    <row r="2224" spans="24:27" x14ac:dyDescent="0.2">
      <c r="X2224" s="108"/>
      <c r="Z2224" s="108"/>
      <c r="AA2224" s="108"/>
    </row>
    <row r="2225" spans="24:27" x14ac:dyDescent="0.2">
      <c r="X2225" s="108"/>
      <c r="Z2225" s="108"/>
      <c r="AA2225" s="108"/>
    </row>
    <row r="2226" spans="24:27" x14ac:dyDescent="0.2">
      <c r="X2226" s="108"/>
      <c r="Z2226" s="108"/>
      <c r="AA2226" s="108"/>
    </row>
    <row r="2227" spans="24:27" x14ac:dyDescent="0.2">
      <c r="X2227" s="108"/>
      <c r="Z2227" s="108"/>
      <c r="AA2227" s="108"/>
    </row>
    <row r="2228" spans="24:27" x14ac:dyDescent="0.2">
      <c r="X2228" s="108"/>
      <c r="Z2228" s="108"/>
      <c r="AA2228" s="108"/>
    </row>
    <row r="2229" spans="24:27" x14ac:dyDescent="0.2">
      <c r="X2229" s="108"/>
      <c r="Z2229" s="108"/>
      <c r="AA2229" s="108"/>
    </row>
    <row r="2230" spans="24:27" x14ac:dyDescent="0.2">
      <c r="X2230" s="108"/>
      <c r="Z2230" s="108"/>
      <c r="AA2230" s="108"/>
    </row>
    <row r="2231" spans="24:27" x14ac:dyDescent="0.2">
      <c r="X2231" s="108"/>
      <c r="Z2231" s="108"/>
      <c r="AA2231" s="108"/>
    </row>
    <row r="2232" spans="24:27" x14ac:dyDescent="0.2">
      <c r="X2232" s="108"/>
      <c r="Z2232" s="108"/>
      <c r="AA2232" s="108"/>
    </row>
    <row r="2233" spans="24:27" x14ac:dyDescent="0.2">
      <c r="X2233" s="108"/>
      <c r="Z2233" s="108"/>
      <c r="AA2233" s="108"/>
    </row>
    <row r="2234" spans="24:27" x14ac:dyDescent="0.2">
      <c r="X2234" s="108"/>
      <c r="Z2234" s="108"/>
      <c r="AA2234" s="108"/>
    </row>
    <row r="2235" spans="24:27" x14ac:dyDescent="0.2">
      <c r="X2235" s="108"/>
      <c r="Z2235" s="108"/>
      <c r="AA2235" s="108"/>
    </row>
    <row r="2236" spans="24:27" x14ac:dyDescent="0.2">
      <c r="X2236" s="108"/>
      <c r="Z2236" s="108"/>
      <c r="AA2236" s="108"/>
    </row>
    <row r="2237" spans="24:27" x14ac:dyDescent="0.2">
      <c r="X2237" s="108"/>
      <c r="Z2237" s="108"/>
      <c r="AA2237" s="108"/>
    </row>
    <row r="2238" spans="24:27" x14ac:dyDescent="0.2">
      <c r="X2238" s="108"/>
      <c r="Z2238" s="108"/>
      <c r="AA2238" s="108"/>
    </row>
    <row r="2239" spans="24:27" x14ac:dyDescent="0.2">
      <c r="X2239" s="108"/>
      <c r="Z2239" s="108"/>
      <c r="AA2239" s="108"/>
    </row>
    <row r="2240" spans="24:27" x14ac:dyDescent="0.2">
      <c r="X2240" s="108"/>
      <c r="Z2240" s="108"/>
      <c r="AA2240" s="108"/>
    </row>
    <row r="2241" spans="24:27" x14ac:dyDescent="0.2">
      <c r="X2241" s="108"/>
      <c r="Z2241" s="108"/>
      <c r="AA2241" s="108"/>
    </row>
    <row r="2242" spans="24:27" x14ac:dyDescent="0.2">
      <c r="X2242" s="108"/>
      <c r="Z2242" s="108"/>
      <c r="AA2242" s="108"/>
    </row>
    <row r="2243" spans="24:27" x14ac:dyDescent="0.2">
      <c r="X2243" s="108"/>
      <c r="Z2243" s="108"/>
      <c r="AA2243" s="108"/>
    </row>
    <row r="2244" spans="24:27" x14ac:dyDescent="0.2">
      <c r="X2244" s="108"/>
      <c r="Z2244" s="108"/>
      <c r="AA2244" s="108"/>
    </row>
    <row r="2245" spans="24:27" x14ac:dyDescent="0.2">
      <c r="X2245" s="108"/>
      <c r="Z2245" s="108"/>
      <c r="AA2245" s="108"/>
    </row>
    <row r="2246" spans="24:27" x14ac:dyDescent="0.2">
      <c r="X2246" s="108"/>
      <c r="Z2246" s="108"/>
      <c r="AA2246" s="108"/>
    </row>
    <row r="2247" spans="24:27" x14ac:dyDescent="0.2">
      <c r="X2247" s="108"/>
      <c r="Z2247" s="108"/>
      <c r="AA2247" s="108"/>
    </row>
    <row r="2248" spans="24:27" x14ac:dyDescent="0.2">
      <c r="X2248" s="108"/>
      <c r="Z2248" s="108"/>
      <c r="AA2248" s="108"/>
    </row>
    <row r="2249" spans="24:27" x14ac:dyDescent="0.2">
      <c r="X2249" s="108"/>
      <c r="Z2249" s="108"/>
      <c r="AA2249" s="108"/>
    </row>
    <row r="2250" spans="24:27" x14ac:dyDescent="0.2">
      <c r="X2250" s="108"/>
      <c r="Z2250" s="108"/>
      <c r="AA2250" s="108"/>
    </row>
    <row r="2251" spans="24:27" x14ac:dyDescent="0.2">
      <c r="X2251" s="108"/>
      <c r="Z2251" s="108"/>
      <c r="AA2251" s="108"/>
    </row>
    <row r="2252" spans="24:27" x14ac:dyDescent="0.2">
      <c r="X2252" s="108"/>
      <c r="Z2252" s="108"/>
      <c r="AA2252" s="108"/>
    </row>
    <row r="2253" spans="24:27" x14ac:dyDescent="0.2">
      <c r="X2253" s="108"/>
      <c r="Z2253" s="108"/>
      <c r="AA2253" s="108"/>
    </row>
    <row r="2254" spans="24:27" x14ac:dyDescent="0.2">
      <c r="X2254" s="108"/>
      <c r="Z2254" s="108"/>
      <c r="AA2254" s="108"/>
    </row>
    <row r="2255" spans="24:27" x14ac:dyDescent="0.2">
      <c r="X2255" s="108"/>
      <c r="Z2255" s="108"/>
      <c r="AA2255" s="108"/>
    </row>
    <row r="2256" spans="24:27" x14ac:dyDescent="0.2">
      <c r="X2256" s="108"/>
      <c r="Z2256" s="108"/>
      <c r="AA2256" s="108"/>
    </row>
    <row r="2257" spans="24:27" x14ac:dyDescent="0.2">
      <c r="X2257" s="108"/>
      <c r="Z2257" s="108"/>
      <c r="AA2257" s="108"/>
    </row>
    <row r="2258" spans="24:27" x14ac:dyDescent="0.2">
      <c r="X2258" s="108"/>
      <c r="Z2258" s="108"/>
      <c r="AA2258" s="108"/>
    </row>
    <row r="2259" spans="24:27" x14ac:dyDescent="0.2">
      <c r="X2259" s="108"/>
      <c r="Z2259" s="108"/>
      <c r="AA2259" s="108"/>
    </row>
    <row r="2260" spans="24:27" x14ac:dyDescent="0.2">
      <c r="X2260" s="108"/>
      <c r="Z2260" s="108"/>
      <c r="AA2260" s="108"/>
    </row>
    <row r="2261" spans="24:27" x14ac:dyDescent="0.2">
      <c r="X2261" s="108"/>
      <c r="Z2261" s="108"/>
      <c r="AA2261" s="108"/>
    </row>
    <row r="2262" spans="24:27" x14ac:dyDescent="0.2">
      <c r="X2262" s="108"/>
      <c r="Z2262" s="108"/>
      <c r="AA2262" s="108"/>
    </row>
    <row r="2263" spans="24:27" x14ac:dyDescent="0.2">
      <c r="X2263" s="108"/>
      <c r="Z2263" s="108"/>
      <c r="AA2263" s="108"/>
    </row>
    <row r="2264" spans="24:27" x14ac:dyDescent="0.2">
      <c r="X2264" s="108"/>
      <c r="Z2264" s="108"/>
      <c r="AA2264" s="108"/>
    </row>
    <row r="2265" spans="24:27" x14ac:dyDescent="0.2">
      <c r="X2265" s="108"/>
      <c r="Z2265" s="108"/>
      <c r="AA2265" s="108"/>
    </row>
    <row r="2266" spans="24:27" x14ac:dyDescent="0.2">
      <c r="X2266" s="108"/>
      <c r="Z2266" s="108"/>
      <c r="AA2266" s="108"/>
    </row>
    <row r="2267" spans="24:27" x14ac:dyDescent="0.2">
      <c r="X2267" s="108"/>
      <c r="Z2267" s="108"/>
      <c r="AA2267" s="108"/>
    </row>
    <row r="2268" spans="24:27" x14ac:dyDescent="0.2">
      <c r="X2268" s="108"/>
      <c r="Z2268" s="108"/>
      <c r="AA2268" s="108"/>
    </row>
    <row r="2269" spans="24:27" x14ac:dyDescent="0.2">
      <c r="X2269" s="108"/>
      <c r="Z2269" s="108"/>
      <c r="AA2269" s="108"/>
    </row>
    <row r="2270" spans="24:27" x14ac:dyDescent="0.2">
      <c r="X2270" s="108"/>
      <c r="Z2270" s="108"/>
      <c r="AA2270" s="108"/>
    </row>
    <row r="2271" spans="24:27" x14ac:dyDescent="0.2">
      <c r="X2271" s="108"/>
      <c r="Z2271" s="108"/>
      <c r="AA2271" s="108"/>
    </row>
    <row r="2272" spans="24:27" x14ac:dyDescent="0.2">
      <c r="X2272" s="108"/>
      <c r="Z2272" s="108"/>
      <c r="AA2272" s="108"/>
    </row>
    <row r="2273" spans="24:27" x14ac:dyDescent="0.2">
      <c r="X2273" s="108"/>
      <c r="Z2273" s="108"/>
      <c r="AA2273" s="108"/>
    </row>
    <row r="2274" spans="24:27" x14ac:dyDescent="0.2">
      <c r="X2274" s="108"/>
      <c r="Z2274" s="108"/>
      <c r="AA2274" s="108"/>
    </row>
    <row r="2275" spans="24:27" x14ac:dyDescent="0.2">
      <c r="X2275" s="108"/>
      <c r="Z2275" s="108"/>
      <c r="AA2275" s="108"/>
    </row>
    <row r="2276" spans="24:27" x14ac:dyDescent="0.2">
      <c r="X2276" s="108"/>
      <c r="Z2276" s="108"/>
      <c r="AA2276" s="108"/>
    </row>
    <row r="2277" spans="24:27" x14ac:dyDescent="0.2">
      <c r="X2277" s="108"/>
      <c r="Z2277" s="108"/>
      <c r="AA2277" s="108"/>
    </row>
    <row r="2278" spans="24:27" x14ac:dyDescent="0.2">
      <c r="X2278" s="108"/>
      <c r="Z2278" s="108"/>
      <c r="AA2278" s="108"/>
    </row>
    <row r="2279" spans="24:27" x14ac:dyDescent="0.2">
      <c r="X2279" s="108"/>
      <c r="Z2279" s="108"/>
      <c r="AA2279" s="108"/>
    </row>
    <row r="2280" spans="24:27" x14ac:dyDescent="0.2">
      <c r="X2280" s="108"/>
      <c r="Z2280" s="108"/>
      <c r="AA2280" s="108"/>
    </row>
    <row r="2281" spans="24:27" x14ac:dyDescent="0.2">
      <c r="X2281" s="108"/>
      <c r="Z2281" s="108"/>
      <c r="AA2281" s="108"/>
    </row>
    <row r="2282" spans="24:27" x14ac:dyDescent="0.2">
      <c r="X2282" s="108"/>
      <c r="Z2282" s="108"/>
      <c r="AA2282" s="108"/>
    </row>
    <row r="2283" spans="24:27" x14ac:dyDescent="0.2">
      <c r="X2283" s="108"/>
      <c r="Z2283" s="108"/>
      <c r="AA2283" s="108"/>
    </row>
    <row r="2284" spans="24:27" x14ac:dyDescent="0.2">
      <c r="X2284" s="108"/>
      <c r="Z2284" s="108"/>
      <c r="AA2284" s="108"/>
    </row>
    <row r="2285" spans="24:27" x14ac:dyDescent="0.2">
      <c r="X2285" s="108"/>
      <c r="Z2285" s="108"/>
      <c r="AA2285" s="108"/>
    </row>
    <row r="2286" spans="24:27" x14ac:dyDescent="0.2">
      <c r="X2286" s="108"/>
      <c r="Z2286" s="108"/>
      <c r="AA2286" s="108"/>
    </row>
    <row r="2287" spans="24:27" x14ac:dyDescent="0.2">
      <c r="X2287" s="108"/>
      <c r="Z2287" s="108"/>
      <c r="AA2287" s="108"/>
    </row>
    <row r="2288" spans="24:27" x14ac:dyDescent="0.2">
      <c r="X2288" s="108"/>
      <c r="Z2288" s="108"/>
      <c r="AA2288" s="108"/>
    </row>
    <row r="2289" spans="24:27" x14ac:dyDescent="0.2">
      <c r="X2289" s="108"/>
      <c r="Z2289" s="108"/>
      <c r="AA2289" s="108"/>
    </row>
    <row r="2290" spans="24:27" x14ac:dyDescent="0.2">
      <c r="X2290" s="108"/>
      <c r="Z2290" s="108"/>
      <c r="AA2290" s="108"/>
    </row>
    <row r="2291" spans="24:27" x14ac:dyDescent="0.2">
      <c r="X2291" s="108"/>
      <c r="Z2291" s="108"/>
      <c r="AA2291" s="108"/>
    </row>
    <row r="2292" spans="24:27" x14ac:dyDescent="0.2">
      <c r="X2292" s="108"/>
      <c r="Z2292" s="108"/>
      <c r="AA2292" s="108"/>
    </row>
    <row r="2293" spans="24:27" x14ac:dyDescent="0.2">
      <c r="X2293" s="108"/>
      <c r="Z2293" s="108"/>
      <c r="AA2293" s="108"/>
    </row>
    <row r="2294" spans="24:27" x14ac:dyDescent="0.2">
      <c r="X2294" s="108"/>
      <c r="Z2294" s="108"/>
      <c r="AA2294" s="108"/>
    </row>
    <row r="2295" spans="24:27" x14ac:dyDescent="0.2">
      <c r="X2295" s="108"/>
      <c r="Z2295" s="108"/>
      <c r="AA2295" s="108"/>
    </row>
    <row r="2296" spans="24:27" x14ac:dyDescent="0.2">
      <c r="X2296" s="108"/>
      <c r="Z2296" s="108"/>
      <c r="AA2296" s="108"/>
    </row>
    <row r="2297" spans="24:27" x14ac:dyDescent="0.2">
      <c r="X2297" s="108"/>
      <c r="Z2297" s="108"/>
      <c r="AA2297" s="108"/>
    </row>
    <row r="2298" spans="24:27" x14ac:dyDescent="0.2">
      <c r="X2298" s="108"/>
      <c r="Z2298" s="108"/>
      <c r="AA2298" s="108"/>
    </row>
    <row r="2299" spans="24:27" x14ac:dyDescent="0.2">
      <c r="X2299" s="108"/>
      <c r="Z2299" s="108"/>
      <c r="AA2299" s="108"/>
    </row>
    <row r="2300" spans="24:27" x14ac:dyDescent="0.2">
      <c r="X2300" s="108"/>
      <c r="Z2300" s="108"/>
      <c r="AA2300" s="108"/>
    </row>
    <row r="2301" spans="24:27" x14ac:dyDescent="0.2">
      <c r="X2301" s="108"/>
      <c r="Z2301" s="108"/>
      <c r="AA2301" s="108"/>
    </row>
    <row r="2302" spans="24:27" x14ac:dyDescent="0.2">
      <c r="X2302" s="108"/>
      <c r="Z2302" s="108"/>
      <c r="AA2302" s="108"/>
    </row>
    <row r="2303" spans="24:27" x14ac:dyDescent="0.2">
      <c r="X2303" s="108"/>
      <c r="Z2303" s="108"/>
      <c r="AA2303" s="108"/>
    </row>
    <row r="2304" spans="24:27" x14ac:dyDescent="0.2">
      <c r="X2304" s="108"/>
      <c r="Z2304" s="108"/>
      <c r="AA2304" s="108"/>
    </row>
    <row r="2305" spans="24:27" x14ac:dyDescent="0.2">
      <c r="X2305" s="108"/>
      <c r="Z2305" s="108"/>
      <c r="AA2305" s="108"/>
    </row>
    <row r="2306" spans="24:27" x14ac:dyDescent="0.2">
      <c r="X2306" s="108"/>
      <c r="Z2306" s="108"/>
      <c r="AA2306" s="108"/>
    </row>
    <row r="2307" spans="24:27" x14ac:dyDescent="0.2">
      <c r="X2307" s="108"/>
      <c r="Z2307" s="108"/>
      <c r="AA2307" s="108"/>
    </row>
    <row r="2308" spans="24:27" x14ac:dyDescent="0.2">
      <c r="X2308" s="108"/>
      <c r="Z2308" s="108"/>
      <c r="AA2308" s="108"/>
    </row>
    <row r="2309" spans="24:27" x14ac:dyDescent="0.2">
      <c r="X2309" s="108"/>
      <c r="Z2309" s="108"/>
      <c r="AA2309" s="108"/>
    </row>
    <row r="2310" spans="24:27" x14ac:dyDescent="0.2">
      <c r="X2310" s="108"/>
      <c r="Z2310" s="108"/>
      <c r="AA2310" s="108"/>
    </row>
    <row r="2311" spans="24:27" x14ac:dyDescent="0.2">
      <c r="X2311" s="108"/>
      <c r="Z2311" s="108"/>
      <c r="AA2311" s="108"/>
    </row>
    <row r="2312" spans="24:27" x14ac:dyDescent="0.2">
      <c r="X2312" s="108"/>
      <c r="Z2312" s="108"/>
      <c r="AA2312" s="108"/>
    </row>
    <row r="2313" spans="24:27" x14ac:dyDescent="0.2">
      <c r="X2313" s="108"/>
      <c r="Z2313" s="108"/>
      <c r="AA2313" s="108"/>
    </row>
    <row r="2314" spans="24:27" x14ac:dyDescent="0.2">
      <c r="X2314" s="108"/>
      <c r="Z2314" s="108"/>
      <c r="AA2314" s="108"/>
    </row>
    <row r="2315" spans="24:27" x14ac:dyDescent="0.2">
      <c r="X2315" s="108"/>
      <c r="Z2315" s="108"/>
      <c r="AA2315" s="108"/>
    </row>
    <row r="2316" spans="24:27" x14ac:dyDescent="0.2">
      <c r="X2316" s="108"/>
      <c r="Z2316" s="108"/>
      <c r="AA2316" s="108"/>
    </row>
    <row r="2317" spans="24:27" x14ac:dyDescent="0.2">
      <c r="X2317" s="108"/>
      <c r="Z2317" s="108"/>
      <c r="AA2317" s="108"/>
    </row>
    <row r="2318" spans="24:27" x14ac:dyDescent="0.2">
      <c r="X2318" s="108"/>
      <c r="Z2318" s="108"/>
      <c r="AA2318" s="108"/>
    </row>
    <row r="2319" spans="24:27" x14ac:dyDescent="0.2">
      <c r="X2319" s="108"/>
      <c r="Z2319" s="108"/>
      <c r="AA2319" s="108"/>
    </row>
    <row r="2320" spans="24:27" x14ac:dyDescent="0.2">
      <c r="X2320" s="108"/>
      <c r="Z2320" s="108"/>
      <c r="AA2320" s="108"/>
    </row>
    <row r="2321" spans="24:27" x14ac:dyDescent="0.2">
      <c r="X2321" s="108"/>
      <c r="Z2321" s="108"/>
      <c r="AA2321" s="108"/>
    </row>
    <row r="2322" spans="24:27" x14ac:dyDescent="0.2">
      <c r="X2322" s="108"/>
      <c r="Z2322" s="108"/>
      <c r="AA2322" s="108"/>
    </row>
    <row r="2323" spans="24:27" x14ac:dyDescent="0.2">
      <c r="X2323" s="108"/>
      <c r="Z2323" s="108"/>
      <c r="AA2323" s="108"/>
    </row>
    <row r="2324" spans="24:27" x14ac:dyDescent="0.2">
      <c r="X2324" s="108"/>
      <c r="Z2324" s="108"/>
      <c r="AA2324" s="108"/>
    </row>
    <row r="2325" spans="24:27" x14ac:dyDescent="0.2">
      <c r="X2325" s="108"/>
      <c r="Z2325" s="108"/>
      <c r="AA2325" s="108"/>
    </row>
    <row r="2326" spans="24:27" x14ac:dyDescent="0.2">
      <c r="X2326" s="108"/>
      <c r="Z2326" s="108"/>
      <c r="AA2326" s="108"/>
    </row>
    <row r="2327" spans="24:27" x14ac:dyDescent="0.2">
      <c r="X2327" s="108"/>
      <c r="Z2327" s="108"/>
      <c r="AA2327" s="108"/>
    </row>
    <row r="2328" spans="24:27" x14ac:dyDescent="0.2">
      <c r="X2328" s="108"/>
      <c r="Z2328" s="108"/>
      <c r="AA2328" s="108"/>
    </row>
    <row r="2329" spans="24:27" x14ac:dyDescent="0.2">
      <c r="X2329" s="108"/>
      <c r="Z2329" s="108"/>
      <c r="AA2329" s="108"/>
    </row>
    <row r="2330" spans="24:27" x14ac:dyDescent="0.2">
      <c r="X2330" s="108"/>
      <c r="Z2330" s="108"/>
      <c r="AA2330" s="108"/>
    </row>
    <row r="2331" spans="24:27" x14ac:dyDescent="0.2">
      <c r="X2331" s="108"/>
      <c r="Z2331" s="108"/>
      <c r="AA2331" s="108"/>
    </row>
    <row r="2332" spans="24:27" x14ac:dyDescent="0.2">
      <c r="X2332" s="108"/>
      <c r="Z2332" s="108"/>
      <c r="AA2332" s="108"/>
    </row>
    <row r="2333" spans="24:27" x14ac:dyDescent="0.2">
      <c r="X2333" s="108"/>
      <c r="Z2333" s="108"/>
      <c r="AA2333" s="108"/>
    </row>
    <row r="2334" spans="24:27" x14ac:dyDescent="0.2">
      <c r="X2334" s="108"/>
      <c r="Z2334" s="108"/>
      <c r="AA2334" s="108"/>
    </row>
    <row r="2335" spans="24:27" x14ac:dyDescent="0.2">
      <c r="X2335" s="108"/>
      <c r="Z2335" s="108"/>
      <c r="AA2335" s="108"/>
    </row>
    <row r="2336" spans="24:27" x14ac:dyDescent="0.2">
      <c r="X2336" s="108"/>
      <c r="Z2336" s="108"/>
      <c r="AA2336" s="108"/>
    </row>
    <row r="2337" spans="24:27" x14ac:dyDescent="0.2">
      <c r="X2337" s="108"/>
      <c r="Z2337" s="108"/>
      <c r="AA2337" s="108"/>
    </row>
    <row r="2338" spans="24:27" x14ac:dyDescent="0.2">
      <c r="X2338" s="108"/>
      <c r="Z2338" s="108"/>
      <c r="AA2338" s="108"/>
    </row>
    <row r="2339" spans="24:27" x14ac:dyDescent="0.2">
      <c r="X2339" s="108"/>
      <c r="Z2339" s="108"/>
      <c r="AA2339" s="108"/>
    </row>
    <row r="2340" spans="24:27" x14ac:dyDescent="0.2">
      <c r="X2340" s="108"/>
      <c r="Z2340" s="108"/>
      <c r="AA2340" s="108"/>
    </row>
    <row r="2341" spans="24:27" x14ac:dyDescent="0.2">
      <c r="X2341" s="108"/>
      <c r="Z2341" s="108"/>
      <c r="AA2341" s="108"/>
    </row>
    <row r="2342" spans="24:27" x14ac:dyDescent="0.2">
      <c r="X2342" s="108"/>
      <c r="Z2342" s="108"/>
      <c r="AA2342" s="108"/>
    </row>
    <row r="2343" spans="24:27" x14ac:dyDescent="0.2">
      <c r="X2343" s="108"/>
      <c r="Z2343" s="108"/>
      <c r="AA2343" s="108"/>
    </row>
    <row r="2344" spans="24:27" x14ac:dyDescent="0.2">
      <c r="X2344" s="108"/>
      <c r="Z2344" s="108"/>
      <c r="AA2344" s="108"/>
    </row>
    <row r="2345" spans="24:27" x14ac:dyDescent="0.2">
      <c r="X2345" s="108"/>
      <c r="Z2345" s="108"/>
      <c r="AA2345" s="108"/>
    </row>
    <row r="2346" spans="24:27" x14ac:dyDescent="0.2">
      <c r="X2346" s="108"/>
      <c r="Z2346" s="108"/>
      <c r="AA2346" s="108"/>
    </row>
    <row r="2347" spans="24:27" x14ac:dyDescent="0.2">
      <c r="X2347" s="108"/>
      <c r="Z2347" s="108"/>
      <c r="AA2347" s="108"/>
    </row>
    <row r="2348" spans="24:27" x14ac:dyDescent="0.2">
      <c r="X2348" s="108"/>
      <c r="Z2348" s="108"/>
      <c r="AA2348" s="108"/>
    </row>
    <row r="2349" spans="24:27" x14ac:dyDescent="0.2">
      <c r="X2349" s="108"/>
      <c r="Z2349" s="108"/>
      <c r="AA2349" s="108"/>
    </row>
    <row r="2350" spans="24:27" x14ac:dyDescent="0.2">
      <c r="X2350" s="108"/>
      <c r="Z2350" s="108"/>
      <c r="AA2350" s="108"/>
    </row>
    <row r="2351" spans="24:27" x14ac:dyDescent="0.2">
      <c r="X2351" s="108"/>
      <c r="Z2351" s="108"/>
      <c r="AA2351" s="108"/>
    </row>
    <row r="2352" spans="24:27" x14ac:dyDescent="0.2">
      <c r="X2352" s="108"/>
      <c r="Z2352" s="108"/>
      <c r="AA2352" s="108"/>
    </row>
    <row r="2353" spans="24:27" x14ac:dyDescent="0.2">
      <c r="X2353" s="108"/>
      <c r="Z2353" s="108"/>
      <c r="AA2353" s="108"/>
    </row>
    <row r="2354" spans="24:27" x14ac:dyDescent="0.2">
      <c r="X2354" s="108"/>
      <c r="Z2354" s="108"/>
      <c r="AA2354" s="108"/>
    </row>
    <row r="2355" spans="24:27" x14ac:dyDescent="0.2">
      <c r="X2355" s="108"/>
      <c r="Z2355" s="108"/>
      <c r="AA2355" s="108"/>
    </row>
    <row r="2356" spans="24:27" x14ac:dyDescent="0.2">
      <c r="X2356" s="108"/>
      <c r="Z2356" s="108"/>
      <c r="AA2356" s="108"/>
    </row>
    <row r="2357" spans="24:27" x14ac:dyDescent="0.2">
      <c r="X2357" s="108"/>
      <c r="Z2357" s="108"/>
      <c r="AA2357" s="108"/>
    </row>
    <row r="2358" spans="24:27" x14ac:dyDescent="0.2">
      <c r="X2358" s="108"/>
      <c r="Z2358" s="108"/>
      <c r="AA2358" s="108"/>
    </row>
    <row r="2359" spans="24:27" x14ac:dyDescent="0.2">
      <c r="X2359" s="108"/>
      <c r="Z2359" s="108"/>
      <c r="AA2359" s="108"/>
    </row>
    <row r="2360" spans="24:27" x14ac:dyDescent="0.2">
      <c r="X2360" s="108"/>
      <c r="Z2360" s="108"/>
      <c r="AA2360" s="108"/>
    </row>
    <row r="2361" spans="24:27" x14ac:dyDescent="0.2">
      <c r="X2361" s="108"/>
      <c r="Z2361" s="108"/>
      <c r="AA2361" s="108"/>
    </row>
    <row r="2362" spans="24:27" x14ac:dyDescent="0.2">
      <c r="X2362" s="108"/>
      <c r="Z2362" s="108"/>
      <c r="AA2362" s="108"/>
    </row>
    <row r="2363" spans="24:27" x14ac:dyDescent="0.2">
      <c r="X2363" s="108"/>
      <c r="Z2363" s="108"/>
      <c r="AA2363" s="108"/>
    </row>
    <row r="2364" spans="24:27" x14ac:dyDescent="0.2">
      <c r="X2364" s="108"/>
      <c r="Z2364" s="108"/>
      <c r="AA2364" s="108"/>
    </row>
    <row r="2365" spans="24:27" x14ac:dyDescent="0.2">
      <c r="X2365" s="108"/>
      <c r="Z2365" s="108"/>
      <c r="AA2365" s="108"/>
    </row>
    <row r="2366" spans="24:27" x14ac:dyDescent="0.2">
      <c r="X2366" s="108"/>
      <c r="Z2366" s="108"/>
      <c r="AA2366" s="108"/>
    </row>
    <row r="2367" spans="24:27" x14ac:dyDescent="0.2">
      <c r="X2367" s="108"/>
      <c r="Z2367" s="108"/>
      <c r="AA2367" s="108"/>
    </row>
    <row r="2368" spans="24:27" x14ac:dyDescent="0.2">
      <c r="X2368" s="108"/>
      <c r="Z2368" s="108"/>
      <c r="AA2368" s="108"/>
    </row>
    <row r="2369" spans="24:27" x14ac:dyDescent="0.2">
      <c r="X2369" s="108"/>
      <c r="Z2369" s="108"/>
      <c r="AA2369" s="108"/>
    </row>
    <row r="2370" spans="24:27" x14ac:dyDescent="0.2">
      <c r="X2370" s="108"/>
      <c r="Z2370" s="108"/>
      <c r="AA2370" s="108"/>
    </row>
    <row r="2371" spans="24:27" x14ac:dyDescent="0.2">
      <c r="X2371" s="108"/>
      <c r="Z2371" s="108"/>
      <c r="AA2371" s="108"/>
    </row>
    <row r="2372" spans="24:27" x14ac:dyDescent="0.2">
      <c r="X2372" s="108"/>
      <c r="Z2372" s="108"/>
      <c r="AA2372" s="108"/>
    </row>
    <row r="2373" spans="24:27" x14ac:dyDescent="0.2">
      <c r="X2373" s="108"/>
      <c r="Z2373" s="108"/>
      <c r="AA2373" s="108"/>
    </row>
    <row r="2374" spans="24:27" x14ac:dyDescent="0.2">
      <c r="X2374" s="108"/>
      <c r="Z2374" s="108"/>
      <c r="AA2374" s="108"/>
    </row>
    <row r="2375" spans="24:27" x14ac:dyDescent="0.2">
      <c r="X2375" s="108"/>
      <c r="Z2375" s="108"/>
      <c r="AA2375" s="108"/>
    </row>
    <row r="2376" spans="24:27" x14ac:dyDescent="0.2">
      <c r="X2376" s="108"/>
      <c r="Z2376" s="108"/>
      <c r="AA2376" s="108"/>
    </row>
    <row r="2377" spans="24:27" x14ac:dyDescent="0.2">
      <c r="X2377" s="108"/>
      <c r="Z2377" s="108"/>
      <c r="AA2377" s="108"/>
    </row>
    <row r="2378" spans="24:27" x14ac:dyDescent="0.2">
      <c r="X2378" s="108"/>
      <c r="Z2378" s="108"/>
      <c r="AA2378" s="108"/>
    </row>
    <row r="2379" spans="24:27" x14ac:dyDescent="0.2">
      <c r="X2379" s="108"/>
      <c r="Z2379" s="108"/>
      <c r="AA2379" s="108"/>
    </row>
    <row r="2380" spans="24:27" x14ac:dyDescent="0.2">
      <c r="X2380" s="108"/>
      <c r="Z2380" s="108"/>
      <c r="AA2380" s="108"/>
    </row>
    <row r="2381" spans="24:27" x14ac:dyDescent="0.2">
      <c r="X2381" s="108"/>
      <c r="Z2381" s="108"/>
      <c r="AA2381" s="108"/>
    </row>
    <row r="2382" spans="24:27" x14ac:dyDescent="0.2">
      <c r="X2382" s="108"/>
      <c r="Z2382" s="108"/>
      <c r="AA2382" s="108"/>
    </row>
    <row r="2383" spans="24:27" x14ac:dyDescent="0.2">
      <c r="X2383" s="108"/>
      <c r="Z2383" s="108"/>
      <c r="AA2383" s="108"/>
    </row>
    <row r="2384" spans="24:27" x14ac:dyDescent="0.2">
      <c r="X2384" s="108"/>
      <c r="Z2384" s="108"/>
      <c r="AA2384" s="108"/>
    </row>
    <row r="2385" spans="24:27" x14ac:dyDescent="0.2">
      <c r="X2385" s="108"/>
      <c r="Z2385" s="108"/>
      <c r="AA2385" s="108"/>
    </row>
    <row r="2386" spans="24:27" x14ac:dyDescent="0.2">
      <c r="X2386" s="108"/>
      <c r="Z2386" s="108"/>
      <c r="AA2386" s="108"/>
    </row>
    <row r="2387" spans="24:27" x14ac:dyDescent="0.2">
      <c r="X2387" s="108"/>
      <c r="Z2387" s="108"/>
      <c r="AA2387" s="108"/>
    </row>
    <row r="2388" spans="24:27" x14ac:dyDescent="0.2">
      <c r="X2388" s="108"/>
      <c r="Z2388" s="108"/>
      <c r="AA2388" s="108"/>
    </row>
    <row r="2389" spans="24:27" x14ac:dyDescent="0.2">
      <c r="X2389" s="108"/>
      <c r="Z2389" s="108"/>
      <c r="AA2389" s="108"/>
    </row>
    <row r="2390" spans="24:27" x14ac:dyDescent="0.2">
      <c r="X2390" s="108"/>
      <c r="Z2390" s="108"/>
      <c r="AA2390" s="108"/>
    </row>
    <row r="2391" spans="24:27" x14ac:dyDescent="0.2">
      <c r="X2391" s="108"/>
      <c r="Z2391" s="108"/>
      <c r="AA2391" s="108"/>
    </row>
    <row r="2392" spans="24:27" x14ac:dyDescent="0.2">
      <c r="X2392" s="108"/>
      <c r="Z2392" s="108"/>
      <c r="AA2392" s="108"/>
    </row>
    <row r="2393" spans="24:27" x14ac:dyDescent="0.2">
      <c r="X2393" s="108"/>
      <c r="Z2393" s="108"/>
      <c r="AA2393" s="108"/>
    </row>
    <row r="2394" spans="24:27" x14ac:dyDescent="0.2">
      <c r="X2394" s="108"/>
      <c r="Z2394" s="108"/>
      <c r="AA2394" s="108"/>
    </row>
    <row r="2395" spans="24:27" x14ac:dyDescent="0.2">
      <c r="X2395" s="108"/>
      <c r="Z2395" s="108"/>
      <c r="AA2395" s="108"/>
    </row>
    <row r="2396" spans="24:27" x14ac:dyDescent="0.2">
      <c r="X2396" s="108"/>
      <c r="Z2396" s="108"/>
      <c r="AA2396" s="108"/>
    </row>
    <row r="2397" spans="24:27" x14ac:dyDescent="0.2">
      <c r="X2397" s="108"/>
      <c r="Z2397" s="108"/>
      <c r="AA2397" s="108"/>
    </row>
    <row r="2398" spans="24:27" x14ac:dyDescent="0.2">
      <c r="X2398" s="108"/>
      <c r="Z2398" s="108"/>
      <c r="AA2398" s="108"/>
    </row>
    <row r="2399" spans="24:27" x14ac:dyDescent="0.2">
      <c r="X2399" s="108"/>
      <c r="Z2399" s="108"/>
      <c r="AA2399" s="108"/>
    </row>
    <row r="2400" spans="24:27" x14ac:dyDescent="0.2">
      <c r="X2400" s="108"/>
      <c r="Z2400" s="108"/>
      <c r="AA2400" s="108"/>
    </row>
    <row r="2401" spans="24:27" x14ac:dyDescent="0.2">
      <c r="X2401" s="108"/>
      <c r="Z2401" s="108"/>
      <c r="AA2401" s="108"/>
    </row>
    <row r="2402" spans="24:27" x14ac:dyDescent="0.2">
      <c r="X2402" s="108"/>
      <c r="Z2402" s="108"/>
      <c r="AA2402" s="108"/>
    </row>
    <row r="2403" spans="24:27" x14ac:dyDescent="0.2">
      <c r="X2403" s="108"/>
      <c r="Z2403" s="108"/>
      <c r="AA2403" s="108"/>
    </row>
    <row r="2404" spans="24:27" x14ac:dyDescent="0.2">
      <c r="X2404" s="108"/>
      <c r="Z2404" s="108"/>
      <c r="AA2404" s="108"/>
    </row>
    <row r="2405" spans="24:27" x14ac:dyDescent="0.2">
      <c r="X2405" s="108"/>
      <c r="Z2405" s="108"/>
      <c r="AA2405" s="108"/>
    </row>
    <row r="2406" spans="24:27" x14ac:dyDescent="0.2">
      <c r="X2406" s="108"/>
      <c r="Z2406" s="108"/>
      <c r="AA2406" s="108"/>
    </row>
    <row r="2407" spans="24:27" x14ac:dyDescent="0.2">
      <c r="X2407" s="108"/>
      <c r="Z2407" s="108"/>
      <c r="AA2407" s="108"/>
    </row>
    <row r="2408" spans="24:27" x14ac:dyDescent="0.2">
      <c r="X2408" s="108"/>
      <c r="Z2408" s="108"/>
      <c r="AA2408" s="108"/>
    </row>
    <row r="2409" spans="24:27" x14ac:dyDescent="0.2">
      <c r="X2409" s="108"/>
      <c r="Z2409" s="108"/>
      <c r="AA2409" s="108"/>
    </row>
    <row r="2410" spans="24:27" x14ac:dyDescent="0.2">
      <c r="X2410" s="108"/>
      <c r="Z2410" s="108"/>
      <c r="AA2410" s="108"/>
    </row>
    <row r="2411" spans="24:27" x14ac:dyDescent="0.2">
      <c r="X2411" s="108"/>
      <c r="Z2411" s="108"/>
      <c r="AA2411" s="108"/>
    </row>
    <row r="2412" spans="24:27" x14ac:dyDescent="0.2">
      <c r="X2412" s="108"/>
      <c r="Z2412" s="108"/>
      <c r="AA2412" s="108"/>
    </row>
    <row r="2413" spans="24:27" x14ac:dyDescent="0.2">
      <c r="X2413" s="108"/>
      <c r="Z2413" s="108"/>
      <c r="AA2413" s="108"/>
    </row>
    <row r="2414" spans="24:27" x14ac:dyDescent="0.2">
      <c r="X2414" s="108"/>
      <c r="Z2414" s="108"/>
      <c r="AA2414" s="108"/>
    </row>
    <row r="2415" spans="24:27" x14ac:dyDescent="0.2">
      <c r="X2415" s="108"/>
      <c r="Z2415" s="108"/>
      <c r="AA2415" s="108"/>
    </row>
    <row r="2416" spans="24:27" x14ac:dyDescent="0.2">
      <c r="X2416" s="108"/>
      <c r="Z2416" s="108"/>
      <c r="AA2416" s="108"/>
    </row>
    <row r="2417" spans="24:27" x14ac:dyDescent="0.2">
      <c r="X2417" s="108"/>
      <c r="Z2417" s="108"/>
      <c r="AA2417" s="108"/>
    </row>
    <row r="2418" spans="24:27" x14ac:dyDescent="0.2">
      <c r="X2418" s="108"/>
      <c r="Z2418" s="108"/>
      <c r="AA2418" s="108"/>
    </row>
    <row r="2419" spans="24:27" x14ac:dyDescent="0.2">
      <c r="X2419" s="108"/>
      <c r="Z2419" s="108"/>
      <c r="AA2419" s="108"/>
    </row>
    <row r="2420" spans="24:27" x14ac:dyDescent="0.2">
      <c r="X2420" s="108"/>
      <c r="Z2420" s="108"/>
      <c r="AA2420" s="108"/>
    </row>
    <row r="2421" spans="24:27" x14ac:dyDescent="0.2">
      <c r="X2421" s="108"/>
      <c r="Z2421" s="108"/>
      <c r="AA2421" s="108"/>
    </row>
    <row r="2422" spans="24:27" x14ac:dyDescent="0.2">
      <c r="X2422" s="108"/>
      <c r="Z2422" s="108"/>
      <c r="AA2422" s="108"/>
    </row>
    <row r="2423" spans="24:27" x14ac:dyDescent="0.2">
      <c r="X2423" s="108"/>
      <c r="Z2423" s="108"/>
      <c r="AA2423" s="108"/>
    </row>
    <row r="2424" spans="24:27" x14ac:dyDescent="0.2">
      <c r="X2424" s="108"/>
      <c r="Z2424" s="108"/>
      <c r="AA2424" s="108"/>
    </row>
    <row r="2425" spans="24:27" x14ac:dyDescent="0.2">
      <c r="X2425" s="108"/>
      <c r="Z2425" s="108"/>
      <c r="AA2425" s="108"/>
    </row>
    <row r="2426" spans="24:27" x14ac:dyDescent="0.2">
      <c r="X2426" s="108"/>
      <c r="Z2426" s="108"/>
      <c r="AA2426" s="108"/>
    </row>
    <row r="2427" spans="24:27" x14ac:dyDescent="0.2">
      <c r="X2427" s="108"/>
      <c r="Z2427" s="108"/>
      <c r="AA2427" s="108"/>
    </row>
    <row r="2428" spans="24:27" x14ac:dyDescent="0.2">
      <c r="X2428" s="108"/>
      <c r="Z2428" s="108"/>
      <c r="AA2428" s="108"/>
    </row>
    <row r="2429" spans="24:27" x14ac:dyDescent="0.2">
      <c r="X2429" s="108"/>
      <c r="Z2429" s="108"/>
      <c r="AA2429" s="108"/>
    </row>
    <row r="2430" spans="24:27" x14ac:dyDescent="0.2">
      <c r="X2430" s="108"/>
      <c r="Z2430" s="108"/>
      <c r="AA2430" s="108"/>
    </row>
    <row r="2431" spans="24:27" x14ac:dyDescent="0.2">
      <c r="X2431" s="108"/>
      <c r="Z2431" s="108"/>
      <c r="AA2431" s="108"/>
    </row>
    <row r="2432" spans="24:27" x14ac:dyDescent="0.2">
      <c r="X2432" s="108"/>
      <c r="Z2432" s="108"/>
      <c r="AA2432" s="108"/>
    </row>
    <row r="2433" spans="24:27" x14ac:dyDescent="0.2">
      <c r="X2433" s="108"/>
      <c r="Z2433" s="108"/>
      <c r="AA2433" s="108"/>
    </row>
    <row r="2434" spans="24:27" x14ac:dyDescent="0.2">
      <c r="X2434" s="108"/>
      <c r="Z2434" s="108"/>
      <c r="AA2434" s="108"/>
    </row>
    <row r="2435" spans="24:27" x14ac:dyDescent="0.2">
      <c r="X2435" s="108"/>
      <c r="Z2435" s="108"/>
      <c r="AA2435" s="108"/>
    </row>
    <row r="2436" spans="24:27" x14ac:dyDescent="0.2">
      <c r="X2436" s="108"/>
      <c r="Z2436" s="108"/>
      <c r="AA2436" s="108"/>
    </row>
    <row r="2437" spans="24:27" x14ac:dyDescent="0.2">
      <c r="X2437" s="108"/>
      <c r="Z2437" s="108"/>
      <c r="AA2437" s="108"/>
    </row>
    <row r="2438" spans="24:27" x14ac:dyDescent="0.2">
      <c r="X2438" s="108"/>
      <c r="Z2438" s="108"/>
      <c r="AA2438" s="108"/>
    </row>
    <row r="2439" spans="24:27" x14ac:dyDescent="0.2">
      <c r="X2439" s="108"/>
      <c r="Z2439" s="108"/>
      <c r="AA2439" s="108"/>
    </row>
    <row r="2440" spans="24:27" x14ac:dyDescent="0.2">
      <c r="X2440" s="108"/>
      <c r="Z2440" s="108"/>
      <c r="AA2440" s="108"/>
    </row>
    <row r="2441" spans="24:27" x14ac:dyDescent="0.2">
      <c r="X2441" s="108"/>
      <c r="Z2441" s="108"/>
      <c r="AA2441" s="108"/>
    </row>
    <row r="2442" spans="24:27" x14ac:dyDescent="0.2">
      <c r="X2442" s="108"/>
      <c r="Z2442" s="108"/>
      <c r="AA2442" s="108"/>
    </row>
    <row r="2443" spans="24:27" x14ac:dyDescent="0.2">
      <c r="X2443" s="108"/>
      <c r="Z2443" s="108"/>
      <c r="AA2443" s="108"/>
    </row>
    <row r="2444" spans="24:27" x14ac:dyDescent="0.2">
      <c r="X2444" s="108"/>
      <c r="Z2444" s="108"/>
      <c r="AA2444" s="108"/>
    </row>
    <row r="2445" spans="24:27" x14ac:dyDescent="0.2">
      <c r="X2445" s="108"/>
      <c r="Z2445" s="108"/>
      <c r="AA2445" s="108"/>
    </row>
    <row r="2446" spans="24:27" x14ac:dyDescent="0.2">
      <c r="X2446" s="108"/>
      <c r="Z2446" s="108"/>
      <c r="AA2446" s="108"/>
    </row>
    <row r="2447" spans="24:27" x14ac:dyDescent="0.2">
      <c r="X2447" s="108"/>
      <c r="Z2447" s="108"/>
      <c r="AA2447" s="108"/>
    </row>
    <row r="2448" spans="24:27" x14ac:dyDescent="0.2">
      <c r="X2448" s="108"/>
      <c r="Z2448" s="108"/>
      <c r="AA2448" s="108"/>
    </row>
    <row r="2449" spans="24:27" x14ac:dyDescent="0.2">
      <c r="X2449" s="108"/>
      <c r="Z2449" s="108"/>
      <c r="AA2449" s="108"/>
    </row>
    <row r="2450" spans="24:27" x14ac:dyDescent="0.2">
      <c r="X2450" s="108"/>
      <c r="Z2450" s="108"/>
      <c r="AA2450" s="108"/>
    </row>
    <row r="2451" spans="24:27" x14ac:dyDescent="0.2">
      <c r="X2451" s="108"/>
      <c r="Z2451" s="108"/>
      <c r="AA2451" s="108"/>
    </row>
    <row r="2452" spans="24:27" x14ac:dyDescent="0.2">
      <c r="X2452" s="108"/>
      <c r="Z2452" s="108"/>
      <c r="AA2452" s="108"/>
    </row>
    <row r="2453" spans="24:27" x14ac:dyDescent="0.2">
      <c r="X2453" s="108"/>
      <c r="Z2453" s="108"/>
      <c r="AA2453" s="108"/>
    </row>
    <row r="2454" spans="24:27" x14ac:dyDescent="0.2">
      <c r="X2454" s="108"/>
      <c r="Z2454" s="108"/>
      <c r="AA2454" s="108"/>
    </row>
    <row r="2455" spans="24:27" x14ac:dyDescent="0.2">
      <c r="X2455" s="108"/>
      <c r="Z2455" s="108"/>
      <c r="AA2455" s="108"/>
    </row>
    <row r="2456" spans="24:27" x14ac:dyDescent="0.2">
      <c r="X2456" s="108"/>
      <c r="Z2456" s="108"/>
      <c r="AA2456" s="108"/>
    </row>
    <row r="2457" spans="24:27" x14ac:dyDescent="0.2">
      <c r="X2457" s="108"/>
      <c r="Z2457" s="108"/>
      <c r="AA2457" s="108"/>
    </row>
    <row r="2458" spans="24:27" x14ac:dyDescent="0.2">
      <c r="X2458" s="108"/>
      <c r="Z2458" s="108"/>
      <c r="AA2458" s="108"/>
    </row>
    <row r="2459" spans="24:27" x14ac:dyDescent="0.2">
      <c r="X2459" s="108"/>
      <c r="Z2459" s="108"/>
      <c r="AA2459" s="108"/>
    </row>
    <row r="2460" spans="24:27" x14ac:dyDescent="0.2">
      <c r="X2460" s="108"/>
      <c r="Z2460" s="108"/>
      <c r="AA2460" s="108"/>
    </row>
    <row r="2461" spans="24:27" x14ac:dyDescent="0.2">
      <c r="X2461" s="108"/>
      <c r="Z2461" s="108"/>
      <c r="AA2461" s="108"/>
    </row>
    <row r="2462" spans="24:27" x14ac:dyDescent="0.2">
      <c r="X2462" s="108"/>
      <c r="Z2462" s="108"/>
      <c r="AA2462" s="108"/>
    </row>
    <row r="2463" spans="24:27" x14ac:dyDescent="0.2">
      <c r="X2463" s="108"/>
      <c r="Z2463" s="108"/>
      <c r="AA2463" s="108"/>
    </row>
    <row r="2464" spans="24:27" x14ac:dyDescent="0.2">
      <c r="X2464" s="108"/>
      <c r="Z2464" s="108"/>
      <c r="AA2464" s="108"/>
    </row>
    <row r="2465" spans="24:27" x14ac:dyDescent="0.2">
      <c r="X2465" s="108"/>
      <c r="Z2465" s="108"/>
      <c r="AA2465" s="108"/>
    </row>
    <row r="2466" spans="24:27" x14ac:dyDescent="0.2">
      <c r="X2466" s="108"/>
      <c r="Z2466" s="108"/>
      <c r="AA2466" s="108"/>
    </row>
    <row r="2467" spans="24:27" x14ac:dyDescent="0.2">
      <c r="X2467" s="108"/>
      <c r="Z2467" s="108"/>
      <c r="AA2467" s="108"/>
    </row>
    <row r="2468" spans="24:27" x14ac:dyDescent="0.2">
      <c r="X2468" s="108"/>
      <c r="Z2468" s="108"/>
      <c r="AA2468" s="108"/>
    </row>
    <row r="2469" spans="24:27" x14ac:dyDescent="0.2">
      <c r="X2469" s="108"/>
      <c r="Z2469" s="108"/>
      <c r="AA2469" s="108"/>
    </row>
    <row r="2470" spans="24:27" x14ac:dyDescent="0.2">
      <c r="X2470" s="108"/>
      <c r="Z2470" s="108"/>
      <c r="AA2470" s="108"/>
    </row>
    <row r="2471" spans="24:27" x14ac:dyDescent="0.2">
      <c r="X2471" s="108"/>
      <c r="Z2471" s="108"/>
      <c r="AA2471" s="108"/>
    </row>
    <row r="2472" spans="24:27" x14ac:dyDescent="0.2">
      <c r="X2472" s="108"/>
      <c r="Z2472" s="108"/>
      <c r="AA2472" s="108"/>
    </row>
    <row r="2473" spans="24:27" x14ac:dyDescent="0.2">
      <c r="X2473" s="108"/>
      <c r="Z2473" s="108"/>
      <c r="AA2473" s="108"/>
    </row>
    <row r="2474" spans="24:27" x14ac:dyDescent="0.2">
      <c r="X2474" s="108"/>
      <c r="Z2474" s="108"/>
      <c r="AA2474" s="108"/>
    </row>
    <row r="2475" spans="24:27" x14ac:dyDescent="0.2">
      <c r="X2475" s="108"/>
      <c r="Z2475" s="108"/>
      <c r="AA2475" s="108"/>
    </row>
    <row r="2476" spans="24:27" x14ac:dyDescent="0.2">
      <c r="X2476" s="108"/>
      <c r="Z2476" s="108"/>
      <c r="AA2476" s="108"/>
    </row>
    <row r="2477" spans="24:27" x14ac:dyDescent="0.2">
      <c r="X2477" s="108"/>
      <c r="Z2477" s="108"/>
      <c r="AA2477" s="108"/>
    </row>
    <row r="2478" spans="24:27" x14ac:dyDescent="0.2">
      <c r="X2478" s="108"/>
      <c r="Z2478" s="108"/>
      <c r="AA2478" s="108"/>
    </row>
    <row r="2479" spans="24:27" x14ac:dyDescent="0.2">
      <c r="X2479" s="108"/>
      <c r="Z2479" s="108"/>
      <c r="AA2479" s="108"/>
    </row>
    <row r="2480" spans="24:27" x14ac:dyDescent="0.2">
      <c r="X2480" s="108"/>
      <c r="Z2480" s="108"/>
      <c r="AA2480" s="108"/>
    </row>
    <row r="2481" spans="24:27" x14ac:dyDescent="0.2">
      <c r="X2481" s="108"/>
      <c r="Z2481" s="108"/>
      <c r="AA2481" s="108"/>
    </row>
    <row r="2482" spans="24:27" x14ac:dyDescent="0.2">
      <c r="X2482" s="108"/>
      <c r="Z2482" s="108"/>
      <c r="AA2482" s="108"/>
    </row>
    <row r="2483" spans="24:27" x14ac:dyDescent="0.2">
      <c r="X2483" s="108"/>
      <c r="Z2483" s="108"/>
      <c r="AA2483" s="108"/>
    </row>
    <row r="2484" spans="24:27" x14ac:dyDescent="0.2">
      <c r="X2484" s="108"/>
      <c r="Z2484" s="108"/>
      <c r="AA2484" s="108"/>
    </row>
    <row r="2485" spans="24:27" x14ac:dyDescent="0.2">
      <c r="X2485" s="108"/>
      <c r="Z2485" s="108"/>
      <c r="AA2485" s="108"/>
    </row>
    <row r="2486" spans="24:27" x14ac:dyDescent="0.2">
      <c r="X2486" s="108"/>
      <c r="Z2486" s="108"/>
      <c r="AA2486" s="108"/>
    </row>
    <row r="2487" spans="24:27" x14ac:dyDescent="0.2">
      <c r="X2487" s="108"/>
      <c r="Z2487" s="108"/>
      <c r="AA2487" s="108"/>
    </row>
    <row r="2488" spans="24:27" x14ac:dyDescent="0.2">
      <c r="X2488" s="108"/>
      <c r="Z2488" s="108"/>
      <c r="AA2488" s="108"/>
    </row>
    <row r="2489" spans="24:27" x14ac:dyDescent="0.2">
      <c r="X2489" s="108"/>
      <c r="Z2489" s="108"/>
      <c r="AA2489" s="108"/>
    </row>
    <row r="2490" spans="24:27" x14ac:dyDescent="0.2">
      <c r="X2490" s="108"/>
      <c r="Z2490" s="108"/>
      <c r="AA2490" s="108"/>
    </row>
    <row r="2491" spans="24:27" x14ac:dyDescent="0.2">
      <c r="X2491" s="108"/>
      <c r="Z2491" s="108"/>
      <c r="AA2491" s="108"/>
    </row>
    <row r="2492" spans="24:27" x14ac:dyDescent="0.2">
      <c r="X2492" s="108"/>
      <c r="Z2492" s="108"/>
      <c r="AA2492" s="108"/>
    </row>
    <row r="2493" spans="24:27" x14ac:dyDescent="0.2">
      <c r="X2493" s="108"/>
      <c r="Z2493" s="108"/>
      <c r="AA2493" s="108"/>
    </row>
    <row r="2494" spans="24:27" x14ac:dyDescent="0.2">
      <c r="X2494" s="108"/>
      <c r="Z2494" s="108"/>
      <c r="AA2494" s="108"/>
    </row>
    <row r="2495" spans="24:27" x14ac:dyDescent="0.2">
      <c r="X2495" s="108"/>
      <c r="Z2495" s="108"/>
      <c r="AA2495" s="108"/>
    </row>
    <row r="2496" spans="24:27" x14ac:dyDescent="0.2">
      <c r="X2496" s="108"/>
      <c r="Z2496" s="108"/>
      <c r="AA2496" s="108"/>
    </row>
    <row r="2497" spans="24:27" x14ac:dyDescent="0.2">
      <c r="X2497" s="108"/>
      <c r="Z2497" s="108"/>
      <c r="AA2497" s="108"/>
    </row>
    <row r="2498" spans="24:27" x14ac:dyDescent="0.2">
      <c r="X2498" s="108"/>
      <c r="Z2498" s="108"/>
      <c r="AA2498" s="108"/>
    </row>
    <row r="2499" spans="24:27" x14ac:dyDescent="0.2">
      <c r="X2499" s="108"/>
      <c r="Z2499" s="108"/>
      <c r="AA2499" s="108"/>
    </row>
    <row r="2500" spans="24:27" x14ac:dyDescent="0.2">
      <c r="X2500" s="108"/>
      <c r="Z2500" s="108"/>
      <c r="AA2500" s="108"/>
    </row>
    <row r="2501" spans="24:27" x14ac:dyDescent="0.2">
      <c r="X2501" s="108"/>
      <c r="Z2501" s="108"/>
      <c r="AA2501" s="108"/>
    </row>
    <row r="2502" spans="24:27" x14ac:dyDescent="0.2">
      <c r="X2502" s="108"/>
      <c r="Z2502" s="108"/>
      <c r="AA2502" s="108"/>
    </row>
    <row r="2503" spans="24:27" x14ac:dyDescent="0.2">
      <c r="X2503" s="108"/>
      <c r="Z2503" s="108"/>
      <c r="AA2503" s="108"/>
    </row>
    <row r="2504" spans="24:27" x14ac:dyDescent="0.2">
      <c r="X2504" s="108"/>
      <c r="Z2504" s="108"/>
      <c r="AA2504" s="108"/>
    </row>
    <row r="2505" spans="24:27" x14ac:dyDescent="0.2">
      <c r="X2505" s="108"/>
      <c r="Z2505" s="108"/>
      <c r="AA2505" s="108"/>
    </row>
    <row r="2506" spans="24:27" x14ac:dyDescent="0.2">
      <c r="X2506" s="108"/>
      <c r="Z2506" s="108"/>
      <c r="AA2506" s="108"/>
    </row>
    <row r="2507" spans="24:27" x14ac:dyDescent="0.2">
      <c r="X2507" s="108"/>
      <c r="Z2507" s="108"/>
      <c r="AA2507" s="108"/>
    </row>
    <row r="2508" spans="24:27" x14ac:dyDescent="0.2">
      <c r="X2508" s="108"/>
      <c r="Z2508" s="108"/>
      <c r="AA2508" s="108"/>
    </row>
    <row r="2509" spans="24:27" x14ac:dyDescent="0.2">
      <c r="X2509" s="108"/>
      <c r="Z2509" s="108"/>
      <c r="AA2509" s="108"/>
    </row>
    <row r="2510" spans="24:27" x14ac:dyDescent="0.2">
      <c r="X2510" s="108"/>
      <c r="Z2510" s="108"/>
      <c r="AA2510" s="108"/>
    </row>
    <row r="2511" spans="24:27" x14ac:dyDescent="0.2">
      <c r="X2511" s="108"/>
      <c r="Z2511" s="108"/>
      <c r="AA2511" s="108"/>
    </row>
    <row r="2512" spans="24:27" x14ac:dyDescent="0.2">
      <c r="X2512" s="108"/>
      <c r="Z2512" s="108"/>
      <c r="AA2512" s="108"/>
    </row>
    <row r="2513" spans="24:27" x14ac:dyDescent="0.2">
      <c r="X2513" s="108"/>
      <c r="Z2513" s="108"/>
      <c r="AA2513" s="108"/>
    </row>
    <row r="2514" spans="24:27" x14ac:dyDescent="0.2">
      <c r="X2514" s="108"/>
      <c r="Z2514" s="108"/>
      <c r="AA2514" s="108"/>
    </row>
    <row r="2515" spans="24:27" x14ac:dyDescent="0.2">
      <c r="X2515" s="108"/>
      <c r="Z2515" s="108"/>
      <c r="AA2515" s="108"/>
    </row>
    <row r="2516" spans="24:27" x14ac:dyDescent="0.2">
      <c r="X2516" s="108"/>
      <c r="Z2516" s="108"/>
      <c r="AA2516" s="108"/>
    </row>
    <row r="2517" spans="24:27" x14ac:dyDescent="0.2">
      <c r="X2517" s="108"/>
      <c r="Z2517" s="108"/>
      <c r="AA2517" s="108"/>
    </row>
    <row r="2518" spans="24:27" x14ac:dyDescent="0.2">
      <c r="X2518" s="108"/>
      <c r="Z2518" s="108"/>
      <c r="AA2518" s="108"/>
    </row>
    <row r="2519" spans="24:27" x14ac:dyDescent="0.2">
      <c r="X2519" s="108"/>
      <c r="Z2519" s="108"/>
      <c r="AA2519" s="108"/>
    </row>
    <row r="2520" spans="24:27" x14ac:dyDescent="0.2">
      <c r="X2520" s="108"/>
      <c r="Z2520" s="108"/>
      <c r="AA2520" s="108"/>
    </row>
    <row r="2521" spans="24:27" x14ac:dyDescent="0.2">
      <c r="X2521" s="108"/>
      <c r="Z2521" s="108"/>
      <c r="AA2521" s="108"/>
    </row>
    <row r="2522" spans="24:27" x14ac:dyDescent="0.2">
      <c r="X2522" s="108"/>
      <c r="Z2522" s="108"/>
      <c r="AA2522" s="108"/>
    </row>
    <row r="2523" spans="24:27" x14ac:dyDescent="0.2">
      <c r="X2523" s="108"/>
      <c r="Z2523" s="108"/>
      <c r="AA2523" s="108"/>
    </row>
    <row r="2524" spans="24:27" x14ac:dyDescent="0.2">
      <c r="X2524" s="108"/>
      <c r="Z2524" s="108"/>
      <c r="AA2524" s="108"/>
    </row>
    <row r="2525" spans="24:27" x14ac:dyDescent="0.2">
      <c r="X2525" s="108"/>
      <c r="Z2525" s="108"/>
      <c r="AA2525" s="108"/>
    </row>
    <row r="2526" spans="24:27" x14ac:dyDescent="0.2">
      <c r="X2526" s="108"/>
      <c r="Z2526" s="108"/>
      <c r="AA2526" s="108"/>
    </row>
    <row r="2527" spans="24:27" x14ac:dyDescent="0.2">
      <c r="X2527" s="108"/>
      <c r="Z2527" s="108"/>
      <c r="AA2527" s="108"/>
    </row>
    <row r="2528" spans="24:27" x14ac:dyDescent="0.2">
      <c r="X2528" s="108"/>
      <c r="Z2528" s="108"/>
      <c r="AA2528" s="108"/>
    </row>
    <row r="2529" spans="24:27" x14ac:dyDescent="0.2">
      <c r="X2529" s="108"/>
      <c r="Z2529" s="108"/>
      <c r="AA2529" s="108"/>
    </row>
    <row r="2530" spans="24:27" x14ac:dyDescent="0.2">
      <c r="X2530" s="108"/>
      <c r="Z2530" s="108"/>
      <c r="AA2530" s="108"/>
    </row>
    <row r="2531" spans="24:27" x14ac:dyDescent="0.2">
      <c r="X2531" s="108"/>
      <c r="Z2531" s="108"/>
      <c r="AA2531" s="108"/>
    </row>
    <row r="2532" spans="24:27" x14ac:dyDescent="0.2">
      <c r="X2532" s="108"/>
      <c r="Z2532" s="108"/>
      <c r="AA2532" s="108"/>
    </row>
    <row r="2533" spans="24:27" x14ac:dyDescent="0.2">
      <c r="X2533" s="108"/>
      <c r="Z2533" s="108"/>
      <c r="AA2533" s="108"/>
    </row>
    <row r="2534" spans="24:27" x14ac:dyDescent="0.2">
      <c r="X2534" s="108"/>
      <c r="Z2534" s="108"/>
      <c r="AA2534" s="108"/>
    </row>
    <row r="2535" spans="24:27" x14ac:dyDescent="0.2">
      <c r="X2535" s="108"/>
      <c r="Z2535" s="108"/>
      <c r="AA2535" s="108"/>
    </row>
    <row r="2536" spans="24:27" x14ac:dyDescent="0.2">
      <c r="X2536" s="108"/>
      <c r="Z2536" s="108"/>
      <c r="AA2536" s="108"/>
    </row>
    <row r="2537" spans="24:27" x14ac:dyDescent="0.2">
      <c r="X2537" s="108"/>
      <c r="Z2537" s="108"/>
      <c r="AA2537" s="108"/>
    </row>
    <row r="2538" spans="24:27" x14ac:dyDescent="0.2">
      <c r="X2538" s="108"/>
      <c r="Z2538" s="108"/>
      <c r="AA2538" s="108"/>
    </row>
    <row r="2539" spans="24:27" x14ac:dyDescent="0.2">
      <c r="X2539" s="108"/>
      <c r="Z2539" s="108"/>
      <c r="AA2539" s="108"/>
    </row>
    <row r="2540" spans="24:27" x14ac:dyDescent="0.2">
      <c r="X2540" s="108"/>
      <c r="Z2540" s="108"/>
      <c r="AA2540" s="108"/>
    </row>
    <row r="2541" spans="24:27" x14ac:dyDescent="0.2">
      <c r="X2541" s="108"/>
      <c r="Z2541" s="108"/>
      <c r="AA2541" s="108"/>
    </row>
    <row r="2542" spans="24:27" x14ac:dyDescent="0.2">
      <c r="X2542" s="108"/>
      <c r="Z2542" s="108"/>
      <c r="AA2542" s="108"/>
    </row>
    <row r="2543" spans="24:27" x14ac:dyDescent="0.2">
      <c r="X2543" s="108"/>
      <c r="Z2543" s="108"/>
      <c r="AA2543" s="108"/>
    </row>
    <row r="2544" spans="24:27" x14ac:dyDescent="0.2">
      <c r="X2544" s="108"/>
      <c r="Z2544" s="108"/>
      <c r="AA2544" s="108"/>
    </row>
    <row r="2545" spans="24:27" x14ac:dyDescent="0.2">
      <c r="X2545" s="108"/>
      <c r="Z2545" s="108"/>
      <c r="AA2545" s="108"/>
    </row>
    <row r="2546" spans="24:27" x14ac:dyDescent="0.2">
      <c r="X2546" s="108"/>
      <c r="Z2546" s="108"/>
      <c r="AA2546" s="108"/>
    </row>
    <row r="2547" spans="24:27" x14ac:dyDescent="0.2">
      <c r="X2547" s="108"/>
      <c r="Z2547" s="108"/>
      <c r="AA2547" s="108"/>
    </row>
    <row r="2548" spans="24:27" x14ac:dyDescent="0.2">
      <c r="X2548" s="108"/>
      <c r="Z2548" s="108"/>
      <c r="AA2548" s="108"/>
    </row>
    <row r="2549" spans="24:27" x14ac:dyDescent="0.2">
      <c r="X2549" s="108"/>
      <c r="Z2549" s="108"/>
      <c r="AA2549" s="108"/>
    </row>
    <row r="2550" spans="24:27" x14ac:dyDescent="0.2">
      <c r="X2550" s="108"/>
      <c r="Z2550" s="108"/>
      <c r="AA2550" s="108"/>
    </row>
    <row r="2551" spans="24:27" x14ac:dyDescent="0.2">
      <c r="X2551" s="108"/>
      <c r="Z2551" s="108"/>
      <c r="AA2551" s="108"/>
    </row>
    <row r="2552" spans="24:27" x14ac:dyDescent="0.2">
      <c r="X2552" s="108"/>
      <c r="Z2552" s="108"/>
      <c r="AA2552" s="108"/>
    </row>
    <row r="2553" spans="24:27" x14ac:dyDescent="0.2">
      <c r="X2553" s="108"/>
      <c r="Z2553" s="108"/>
      <c r="AA2553" s="108"/>
    </row>
    <row r="2554" spans="24:27" x14ac:dyDescent="0.2">
      <c r="X2554" s="108"/>
      <c r="Z2554" s="108"/>
      <c r="AA2554" s="108"/>
    </row>
    <row r="2555" spans="24:27" x14ac:dyDescent="0.2">
      <c r="X2555" s="108"/>
      <c r="Z2555" s="108"/>
      <c r="AA2555" s="108"/>
    </row>
    <row r="2556" spans="24:27" x14ac:dyDescent="0.2">
      <c r="X2556" s="108"/>
      <c r="Z2556" s="108"/>
      <c r="AA2556" s="108"/>
    </row>
    <row r="2557" spans="24:27" x14ac:dyDescent="0.2">
      <c r="X2557" s="108"/>
      <c r="Z2557" s="108"/>
      <c r="AA2557" s="108"/>
    </row>
    <row r="2558" spans="24:27" x14ac:dyDescent="0.2">
      <c r="X2558" s="108"/>
      <c r="Z2558" s="108"/>
      <c r="AA2558" s="108"/>
    </row>
    <row r="2559" spans="24:27" x14ac:dyDescent="0.2">
      <c r="X2559" s="108"/>
      <c r="Z2559" s="108"/>
      <c r="AA2559" s="108"/>
    </row>
    <row r="2560" spans="24:27" x14ac:dyDescent="0.2">
      <c r="X2560" s="108"/>
      <c r="Z2560" s="108"/>
      <c r="AA2560" s="108"/>
    </row>
    <row r="2561" spans="24:27" x14ac:dyDescent="0.2">
      <c r="X2561" s="108"/>
      <c r="Z2561" s="108"/>
      <c r="AA2561" s="108"/>
    </row>
    <row r="2562" spans="24:27" x14ac:dyDescent="0.2">
      <c r="X2562" s="108"/>
      <c r="Z2562" s="108"/>
      <c r="AA2562" s="108"/>
    </row>
    <row r="2563" spans="24:27" x14ac:dyDescent="0.2">
      <c r="X2563" s="108"/>
      <c r="Z2563" s="108"/>
      <c r="AA2563" s="108"/>
    </row>
    <row r="2564" spans="24:27" x14ac:dyDescent="0.2">
      <c r="X2564" s="108"/>
      <c r="Z2564" s="108"/>
      <c r="AA2564" s="108"/>
    </row>
    <row r="2565" spans="24:27" x14ac:dyDescent="0.2">
      <c r="X2565" s="108"/>
      <c r="Z2565" s="108"/>
      <c r="AA2565" s="108"/>
    </row>
    <row r="2566" spans="24:27" x14ac:dyDescent="0.2">
      <c r="X2566" s="108"/>
      <c r="Z2566" s="108"/>
      <c r="AA2566" s="108"/>
    </row>
    <row r="2567" spans="24:27" x14ac:dyDescent="0.2">
      <c r="X2567" s="108"/>
      <c r="Z2567" s="108"/>
      <c r="AA2567" s="108"/>
    </row>
    <row r="2568" spans="24:27" x14ac:dyDescent="0.2">
      <c r="X2568" s="108"/>
      <c r="Z2568" s="108"/>
      <c r="AA2568" s="108"/>
    </row>
    <row r="2569" spans="24:27" x14ac:dyDescent="0.2">
      <c r="X2569" s="108"/>
      <c r="Z2569" s="108"/>
      <c r="AA2569" s="108"/>
    </row>
    <row r="2570" spans="24:27" x14ac:dyDescent="0.2">
      <c r="X2570" s="108"/>
      <c r="Z2570" s="108"/>
      <c r="AA2570" s="108"/>
    </row>
    <row r="2571" spans="24:27" x14ac:dyDescent="0.2">
      <c r="X2571" s="108"/>
      <c r="Z2571" s="108"/>
      <c r="AA2571" s="108"/>
    </row>
    <row r="2572" spans="24:27" x14ac:dyDescent="0.2">
      <c r="X2572" s="108"/>
      <c r="Z2572" s="108"/>
      <c r="AA2572" s="108"/>
    </row>
    <row r="2573" spans="24:27" x14ac:dyDescent="0.2">
      <c r="X2573" s="108"/>
      <c r="Z2573" s="108"/>
      <c r="AA2573" s="108"/>
    </row>
    <row r="2574" spans="24:27" x14ac:dyDescent="0.2">
      <c r="X2574" s="108"/>
      <c r="Z2574" s="108"/>
      <c r="AA2574" s="108"/>
    </row>
    <row r="2575" spans="24:27" x14ac:dyDescent="0.2">
      <c r="X2575" s="108"/>
      <c r="Z2575" s="108"/>
      <c r="AA2575" s="108"/>
    </row>
    <row r="2576" spans="24:27" x14ac:dyDescent="0.2">
      <c r="X2576" s="108"/>
      <c r="Z2576" s="108"/>
      <c r="AA2576" s="108"/>
    </row>
    <row r="2577" spans="24:27" x14ac:dyDescent="0.2">
      <c r="X2577" s="108"/>
      <c r="Z2577" s="108"/>
      <c r="AA2577" s="108"/>
    </row>
    <row r="2578" spans="24:27" x14ac:dyDescent="0.2">
      <c r="X2578" s="108"/>
      <c r="Z2578" s="108"/>
      <c r="AA2578" s="108"/>
    </row>
    <row r="2579" spans="24:27" x14ac:dyDescent="0.2">
      <c r="X2579" s="108"/>
      <c r="Z2579" s="108"/>
      <c r="AA2579" s="108"/>
    </row>
    <row r="2580" spans="24:27" x14ac:dyDescent="0.2">
      <c r="X2580" s="108"/>
      <c r="Z2580" s="108"/>
      <c r="AA2580" s="108"/>
    </row>
    <row r="2581" spans="24:27" x14ac:dyDescent="0.2">
      <c r="X2581" s="108"/>
      <c r="Z2581" s="108"/>
      <c r="AA2581" s="108"/>
    </row>
    <row r="2582" spans="24:27" x14ac:dyDescent="0.2">
      <c r="X2582" s="108"/>
      <c r="Z2582" s="108"/>
      <c r="AA2582" s="108"/>
    </row>
    <row r="2583" spans="24:27" x14ac:dyDescent="0.2">
      <c r="X2583" s="108"/>
      <c r="Z2583" s="108"/>
      <c r="AA2583" s="108"/>
    </row>
    <row r="2584" spans="24:27" x14ac:dyDescent="0.2">
      <c r="X2584" s="108"/>
      <c r="Z2584" s="108"/>
      <c r="AA2584" s="108"/>
    </row>
    <row r="2585" spans="24:27" x14ac:dyDescent="0.2">
      <c r="X2585" s="108"/>
      <c r="Z2585" s="108"/>
      <c r="AA2585" s="108"/>
    </row>
    <row r="2586" spans="24:27" x14ac:dyDescent="0.2">
      <c r="X2586" s="108"/>
      <c r="Z2586" s="108"/>
      <c r="AA2586" s="108"/>
    </row>
    <row r="2587" spans="24:27" x14ac:dyDescent="0.2">
      <c r="X2587" s="108"/>
      <c r="Z2587" s="108"/>
      <c r="AA2587" s="108"/>
    </row>
    <row r="2588" spans="24:27" x14ac:dyDescent="0.2">
      <c r="X2588" s="108"/>
      <c r="Z2588" s="108"/>
      <c r="AA2588" s="108"/>
    </row>
    <row r="2589" spans="24:27" x14ac:dyDescent="0.2">
      <c r="X2589" s="108"/>
      <c r="Z2589" s="108"/>
      <c r="AA2589" s="108"/>
    </row>
    <row r="2590" spans="24:27" x14ac:dyDescent="0.2">
      <c r="X2590" s="108"/>
      <c r="Z2590" s="108"/>
      <c r="AA2590" s="108"/>
    </row>
    <row r="2591" spans="24:27" x14ac:dyDescent="0.2">
      <c r="X2591" s="108"/>
      <c r="Z2591" s="108"/>
      <c r="AA2591" s="108"/>
    </row>
    <row r="2592" spans="24:27" x14ac:dyDescent="0.2">
      <c r="X2592" s="108"/>
      <c r="Z2592" s="108"/>
      <c r="AA2592" s="108"/>
    </row>
    <row r="2593" spans="24:27" x14ac:dyDescent="0.2">
      <c r="X2593" s="108"/>
      <c r="Z2593" s="108"/>
      <c r="AA2593" s="108"/>
    </row>
    <row r="2594" spans="24:27" x14ac:dyDescent="0.2">
      <c r="X2594" s="108"/>
      <c r="Z2594" s="108"/>
      <c r="AA2594" s="108"/>
    </row>
    <row r="2595" spans="24:27" x14ac:dyDescent="0.2">
      <c r="X2595" s="108"/>
      <c r="Z2595" s="108"/>
      <c r="AA2595" s="108"/>
    </row>
    <row r="2596" spans="24:27" x14ac:dyDescent="0.2">
      <c r="X2596" s="108"/>
      <c r="Z2596" s="108"/>
      <c r="AA2596" s="108"/>
    </row>
    <row r="2597" spans="24:27" x14ac:dyDescent="0.2">
      <c r="X2597" s="108"/>
      <c r="Z2597" s="108"/>
      <c r="AA2597" s="108"/>
    </row>
    <row r="2598" spans="24:27" x14ac:dyDescent="0.2">
      <c r="X2598" s="108"/>
      <c r="Z2598" s="108"/>
      <c r="AA2598" s="108"/>
    </row>
    <row r="2599" spans="24:27" x14ac:dyDescent="0.2">
      <c r="X2599" s="108"/>
      <c r="Z2599" s="108"/>
      <c r="AA2599" s="108"/>
    </row>
    <row r="2600" spans="24:27" x14ac:dyDescent="0.2">
      <c r="X2600" s="108"/>
      <c r="Z2600" s="108"/>
      <c r="AA2600" s="108"/>
    </row>
    <row r="2601" spans="24:27" x14ac:dyDescent="0.2">
      <c r="X2601" s="108"/>
      <c r="Z2601" s="108"/>
      <c r="AA2601" s="108"/>
    </row>
    <row r="2602" spans="24:27" x14ac:dyDescent="0.2">
      <c r="X2602" s="108"/>
      <c r="Z2602" s="108"/>
      <c r="AA2602" s="108"/>
    </row>
    <row r="2603" spans="24:27" x14ac:dyDescent="0.2">
      <c r="X2603" s="108"/>
      <c r="Z2603" s="108"/>
      <c r="AA2603" s="108"/>
    </row>
    <row r="2604" spans="24:27" x14ac:dyDescent="0.2">
      <c r="X2604" s="108"/>
      <c r="Z2604" s="108"/>
      <c r="AA2604" s="108"/>
    </row>
    <row r="2605" spans="24:27" x14ac:dyDescent="0.2">
      <c r="X2605" s="108"/>
      <c r="Z2605" s="108"/>
      <c r="AA2605" s="108"/>
    </row>
    <row r="2606" spans="24:27" x14ac:dyDescent="0.2">
      <c r="X2606" s="108"/>
      <c r="Z2606" s="108"/>
      <c r="AA2606" s="108"/>
    </row>
    <row r="2607" spans="24:27" x14ac:dyDescent="0.2">
      <c r="X2607" s="108"/>
      <c r="Z2607" s="108"/>
      <c r="AA2607" s="108"/>
    </row>
    <row r="2608" spans="24:27" x14ac:dyDescent="0.2">
      <c r="X2608" s="108"/>
      <c r="Z2608" s="108"/>
      <c r="AA2608" s="108"/>
    </row>
    <row r="2609" spans="24:27" x14ac:dyDescent="0.2">
      <c r="X2609" s="108"/>
      <c r="Z2609" s="108"/>
      <c r="AA2609" s="108"/>
    </row>
    <row r="2610" spans="24:27" x14ac:dyDescent="0.2">
      <c r="X2610" s="108"/>
      <c r="Z2610" s="108"/>
      <c r="AA2610" s="108"/>
    </row>
    <row r="2611" spans="24:27" x14ac:dyDescent="0.2">
      <c r="X2611" s="108"/>
      <c r="Z2611" s="108"/>
      <c r="AA2611" s="108"/>
    </row>
    <row r="2612" spans="24:27" x14ac:dyDescent="0.2">
      <c r="X2612" s="108"/>
      <c r="Z2612" s="108"/>
      <c r="AA2612" s="108"/>
    </row>
    <row r="2613" spans="24:27" x14ac:dyDescent="0.2">
      <c r="X2613" s="108"/>
      <c r="Z2613" s="108"/>
      <c r="AA2613" s="108"/>
    </row>
    <row r="2614" spans="24:27" x14ac:dyDescent="0.2">
      <c r="X2614" s="108"/>
      <c r="Z2614" s="108"/>
      <c r="AA2614" s="108"/>
    </row>
    <row r="2615" spans="24:27" x14ac:dyDescent="0.2">
      <c r="X2615" s="108"/>
      <c r="Z2615" s="108"/>
      <c r="AA2615" s="108"/>
    </row>
    <row r="2616" spans="24:27" x14ac:dyDescent="0.2">
      <c r="X2616" s="108"/>
      <c r="Z2616" s="108"/>
      <c r="AA2616" s="108"/>
    </row>
    <row r="2617" spans="24:27" x14ac:dyDescent="0.2">
      <c r="X2617" s="108"/>
      <c r="Z2617" s="108"/>
      <c r="AA2617" s="108"/>
    </row>
    <row r="2618" spans="24:27" x14ac:dyDescent="0.2">
      <c r="X2618" s="108"/>
      <c r="Z2618" s="108"/>
      <c r="AA2618" s="108"/>
    </row>
    <row r="2619" spans="24:27" x14ac:dyDescent="0.2">
      <c r="X2619" s="108"/>
      <c r="Z2619" s="108"/>
      <c r="AA2619" s="108"/>
    </row>
    <row r="2620" spans="24:27" x14ac:dyDescent="0.2">
      <c r="X2620" s="108"/>
      <c r="Z2620" s="108"/>
      <c r="AA2620" s="108"/>
    </row>
    <row r="2621" spans="24:27" x14ac:dyDescent="0.2">
      <c r="X2621" s="108"/>
      <c r="Z2621" s="108"/>
      <c r="AA2621" s="108"/>
    </row>
    <row r="2622" spans="24:27" x14ac:dyDescent="0.2">
      <c r="X2622" s="108"/>
      <c r="Z2622" s="108"/>
      <c r="AA2622" s="108"/>
    </row>
    <row r="2623" spans="24:27" x14ac:dyDescent="0.2">
      <c r="X2623" s="108"/>
      <c r="Z2623" s="108"/>
      <c r="AA2623" s="108"/>
    </row>
    <row r="2624" spans="24:27" x14ac:dyDescent="0.2">
      <c r="X2624" s="108"/>
      <c r="Z2624" s="108"/>
      <c r="AA2624" s="108"/>
    </row>
    <row r="2625" spans="24:27" x14ac:dyDescent="0.2">
      <c r="X2625" s="108"/>
      <c r="Z2625" s="108"/>
      <c r="AA2625" s="108"/>
    </row>
    <row r="2626" spans="24:27" x14ac:dyDescent="0.2">
      <c r="X2626" s="108"/>
      <c r="Z2626" s="108"/>
      <c r="AA2626" s="108"/>
    </row>
    <row r="2627" spans="24:27" x14ac:dyDescent="0.2">
      <c r="X2627" s="108"/>
      <c r="Z2627" s="108"/>
      <c r="AA2627" s="108"/>
    </row>
    <row r="2628" spans="24:27" x14ac:dyDescent="0.2">
      <c r="X2628" s="108"/>
      <c r="Z2628" s="108"/>
      <c r="AA2628" s="108"/>
    </row>
    <row r="2629" spans="24:27" x14ac:dyDescent="0.2">
      <c r="X2629" s="108"/>
      <c r="Z2629" s="108"/>
      <c r="AA2629" s="108"/>
    </row>
    <row r="2630" spans="24:27" x14ac:dyDescent="0.2">
      <c r="X2630" s="108"/>
      <c r="Z2630" s="108"/>
      <c r="AA2630" s="108"/>
    </row>
    <row r="2631" spans="24:27" x14ac:dyDescent="0.2">
      <c r="X2631" s="108"/>
      <c r="Z2631" s="108"/>
      <c r="AA2631" s="108"/>
    </row>
    <row r="2632" spans="24:27" x14ac:dyDescent="0.2">
      <c r="X2632" s="108"/>
      <c r="Z2632" s="108"/>
      <c r="AA2632" s="108"/>
    </row>
    <row r="2633" spans="24:27" x14ac:dyDescent="0.2">
      <c r="X2633" s="108"/>
      <c r="Z2633" s="108"/>
      <c r="AA2633" s="108"/>
    </row>
    <row r="2634" spans="24:27" x14ac:dyDescent="0.2">
      <c r="X2634" s="108"/>
      <c r="Z2634" s="108"/>
      <c r="AA2634" s="108"/>
    </row>
    <row r="2635" spans="24:27" x14ac:dyDescent="0.2">
      <c r="X2635" s="108"/>
      <c r="Z2635" s="108"/>
      <c r="AA2635" s="108"/>
    </row>
    <row r="2636" spans="24:27" x14ac:dyDescent="0.2">
      <c r="X2636" s="108"/>
      <c r="Z2636" s="108"/>
      <c r="AA2636" s="108"/>
    </row>
    <row r="2637" spans="24:27" x14ac:dyDescent="0.2">
      <c r="X2637" s="108"/>
      <c r="Z2637" s="108"/>
      <c r="AA2637" s="108"/>
    </row>
    <row r="2638" spans="24:27" x14ac:dyDescent="0.2">
      <c r="X2638" s="108"/>
      <c r="Z2638" s="108"/>
      <c r="AA2638" s="108"/>
    </row>
    <row r="2639" spans="24:27" x14ac:dyDescent="0.2">
      <c r="X2639" s="108"/>
      <c r="Z2639" s="108"/>
      <c r="AA2639" s="108"/>
    </row>
    <row r="2640" spans="24:27" x14ac:dyDescent="0.2">
      <c r="X2640" s="108"/>
      <c r="Z2640" s="108"/>
      <c r="AA2640" s="108"/>
    </row>
    <row r="2641" spans="24:27" x14ac:dyDescent="0.2">
      <c r="X2641" s="108"/>
      <c r="Z2641" s="108"/>
      <c r="AA2641" s="108"/>
    </row>
    <row r="2642" spans="24:27" x14ac:dyDescent="0.2">
      <c r="X2642" s="108"/>
      <c r="Z2642" s="108"/>
      <c r="AA2642" s="108"/>
    </row>
    <row r="2643" spans="24:27" x14ac:dyDescent="0.2">
      <c r="X2643" s="108"/>
      <c r="Z2643" s="108"/>
      <c r="AA2643" s="108"/>
    </row>
    <row r="2644" spans="24:27" x14ac:dyDescent="0.2">
      <c r="X2644" s="108"/>
      <c r="Z2644" s="108"/>
      <c r="AA2644" s="108"/>
    </row>
    <row r="2645" spans="24:27" x14ac:dyDescent="0.2">
      <c r="X2645" s="108"/>
      <c r="Z2645" s="108"/>
      <c r="AA2645" s="108"/>
    </row>
    <row r="2646" spans="24:27" x14ac:dyDescent="0.2">
      <c r="X2646" s="108"/>
      <c r="Z2646" s="108"/>
      <c r="AA2646" s="108"/>
    </row>
    <row r="2647" spans="24:27" x14ac:dyDescent="0.2">
      <c r="X2647" s="108"/>
      <c r="Z2647" s="108"/>
      <c r="AA2647" s="108"/>
    </row>
    <row r="2648" spans="24:27" x14ac:dyDescent="0.2">
      <c r="X2648" s="108"/>
      <c r="Z2648" s="108"/>
      <c r="AA2648" s="108"/>
    </row>
    <row r="2649" spans="24:27" x14ac:dyDescent="0.2">
      <c r="X2649" s="108"/>
      <c r="Z2649" s="108"/>
      <c r="AA2649" s="108"/>
    </row>
    <row r="2650" spans="24:27" x14ac:dyDescent="0.2">
      <c r="X2650" s="108"/>
      <c r="Z2650" s="108"/>
      <c r="AA2650" s="108"/>
    </row>
    <row r="2651" spans="24:27" x14ac:dyDescent="0.2">
      <c r="X2651" s="108"/>
      <c r="Z2651" s="108"/>
      <c r="AA2651" s="108"/>
    </row>
    <row r="2652" spans="24:27" x14ac:dyDescent="0.2">
      <c r="X2652" s="108"/>
      <c r="Z2652" s="108"/>
      <c r="AA2652" s="108"/>
    </row>
    <row r="2653" spans="24:27" x14ac:dyDescent="0.2">
      <c r="X2653" s="108"/>
      <c r="Z2653" s="108"/>
      <c r="AA2653" s="108"/>
    </row>
    <row r="2654" spans="24:27" x14ac:dyDescent="0.2">
      <c r="X2654" s="108"/>
      <c r="Z2654" s="108"/>
      <c r="AA2654" s="108"/>
    </row>
    <row r="2655" spans="24:27" x14ac:dyDescent="0.2">
      <c r="X2655" s="108"/>
      <c r="Z2655" s="108"/>
      <c r="AA2655" s="108"/>
    </row>
    <row r="2656" spans="24:27" x14ac:dyDescent="0.2">
      <c r="X2656" s="108"/>
      <c r="Z2656" s="108"/>
      <c r="AA2656" s="108"/>
    </row>
    <row r="2657" spans="24:27" x14ac:dyDescent="0.2">
      <c r="X2657" s="108"/>
      <c r="Z2657" s="108"/>
      <c r="AA2657" s="108"/>
    </row>
    <row r="2658" spans="24:27" x14ac:dyDescent="0.2">
      <c r="X2658" s="108"/>
      <c r="Z2658" s="108"/>
      <c r="AA2658" s="108"/>
    </row>
    <row r="2659" spans="24:27" x14ac:dyDescent="0.2">
      <c r="X2659" s="108"/>
      <c r="Z2659" s="108"/>
      <c r="AA2659" s="108"/>
    </row>
    <row r="2660" spans="24:27" x14ac:dyDescent="0.2">
      <c r="X2660" s="108"/>
      <c r="Z2660" s="108"/>
      <c r="AA2660" s="108"/>
    </row>
    <row r="2661" spans="24:27" x14ac:dyDescent="0.2">
      <c r="X2661" s="108"/>
      <c r="Z2661" s="108"/>
      <c r="AA2661" s="108"/>
    </row>
    <row r="2662" spans="24:27" x14ac:dyDescent="0.2">
      <c r="X2662" s="108"/>
      <c r="Z2662" s="108"/>
      <c r="AA2662" s="108"/>
    </row>
    <row r="2663" spans="24:27" x14ac:dyDescent="0.2">
      <c r="X2663" s="108"/>
      <c r="Z2663" s="108"/>
      <c r="AA2663" s="108"/>
    </row>
    <row r="2664" spans="24:27" x14ac:dyDescent="0.2">
      <c r="X2664" s="108"/>
      <c r="Z2664" s="108"/>
      <c r="AA2664" s="108"/>
    </row>
    <row r="2665" spans="24:27" x14ac:dyDescent="0.2">
      <c r="X2665" s="108"/>
      <c r="Z2665" s="108"/>
      <c r="AA2665" s="108"/>
    </row>
    <row r="2666" spans="24:27" x14ac:dyDescent="0.2">
      <c r="X2666" s="108"/>
      <c r="Z2666" s="108"/>
      <c r="AA2666" s="108"/>
    </row>
    <row r="2667" spans="24:27" x14ac:dyDescent="0.2">
      <c r="X2667" s="108"/>
      <c r="Z2667" s="108"/>
      <c r="AA2667" s="108"/>
    </row>
    <row r="2668" spans="24:27" x14ac:dyDescent="0.2">
      <c r="X2668" s="108"/>
      <c r="Z2668" s="108"/>
      <c r="AA2668" s="108"/>
    </row>
    <row r="2669" spans="24:27" x14ac:dyDescent="0.2">
      <c r="X2669" s="108"/>
      <c r="Z2669" s="108"/>
      <c r="AA2669" s="108"/>
    </row>
    <row r="2670" spans="24:27" x14ac:dyDescent="0.2">
      <c r="X2670" s="108"/>
      <c r="Z2670" s="108"/>
      <c r="AA2670" s="108"/>
    </row>
    <row r="2671" spans="24:27" x14ac:dyDescent="0.2">
      <c r="X2671" s="108"/>
      <c r="Z2671" s="108"/>
      <c r="AA2671" s="108"/>
    </row>
    <row r="2672" spans="24:27" x14ac:dyDescent="0.2">
      <c r="X2672" s="108"/>
      <c r="Z2672" s="108"/>
      <c r="AA2672" s="108"/>
    </row>
    <row r="2673" spans="24:27" x14ac:dyDescent="0.2">
      <c r="X2673" s="108"/>
      <c r="Z2673" s="108"/>
      <c r="AA2673" s="108"/>
    </row>
    <row r="2674" spans="24:27" x14ac:dyDescent="0.2">
      <c r="X2674" s="108"/>
      <c r="Z2674" s="108"/>
      <c r="AA2674" s="108"/>
    </row>
    <row r="2675" spans="24:27" x14ac:dyDescent="0.2">
      <c r="X2675" s="108"/>
      <c r="Z2675" s="108"/>
      <c r="AA2675" s="108"/>
    </row>
    <row r="2676" spans="24:27" x14ac:dyDescent="0.2">
      <c r="X2676" s="108"/>
      <c r="Z2676" s="108"/>
      <c r="AA2676" s="108"/>
    </row>
    <row r="2677" spans="24:27" x14ac:dyDescent="0.2">
      <c r="X2677" s="108"/>
      <c r="Z2677" s="108"/>
      <c r="AA2677" s="108"/>
    </row>
    <row r="2678" spans="24:27" x14ac:dyDescent="0.2">
      <c r="X2678" s="108"/>
      <c r="Z2678" s="108"/>
      <c r="AA2678" s="108"/>
    </row>
    <row r="2679" spans="24:27" x14ac:dyDescent="0.2">
      <c r="X2679" s="108"/>
      <c r="Z2679" s="108"/>
      <c r="AA2679" s="108"/>
    </row>
    <row r="2680" spans="24:27" x14ac:dyDescent="0.2">
      <c r="X2680" s="108"/>
      <c r="Z2680" s="108"/>
      <c r="AA2680" s="108"/>
    </row>
    <row r="2681" spans="24:27" x14ac:dyDescent="0.2">
      <c r="X2681" s="108"/>
      <c r="Z2681" s="108"/>
      <c r="AA2681" s="108"/>
    </row>
    <row r="2682" spans="24:27" x14ac:dyDescent="0.2">
      <c r="X2682" s="108"/>
      <c r="Z2682" s="108"/>
      <c r="AA2682" s="108"/>
    </row>
    <row r="2683" spans="24:27" x14ac:dyDescent="0.2">
      <c r="X2683" s="108"/>
      <c r="Z2683" s="108"/>
      <c r="AA2683" s="108"/>
    </row>
    <row r="2684" spans="24:27" x14ac:dyDescent="0.2">
      <c r="X2684" s="108"/>
      <c r="Z2684" s="108"/>
      <c r="AA2684" s="108"/>
    </row>
    <row r="2685" spans="24:27" x14ac:dyDescent="0.2">
      <c r="X2685" s="108"/>
      <c r="Z2685" s="108"/>
      <c r="AA2685" s="108"/>
    </row>
    <row r="2686" spans="24:27" x14ac:dyDescent="0.2">
      <c r="X2686" s="108"/>
      <c r="Z2686" s="108"/>
      <c r="AA2686" s="108"/>
    </row>
    <row r="2687" spans="24:27" x14ac:dyDescent="0.2">
      <c r="X2687" s="108"/>
      <c r="Z2687" s="108"/>
      <c r="AA2687" s="108"/>
    </row>
    <row r="2688" spans="24:27" x14ac:dyDescent="0.2">
      <c r="X2688" s="108"/>
      <c r="Z2688" s="108"/>
      <c r="AA2688" s="108"/>
    </row>
    <row r="2689" spans="24:27" x14ac:dyDescent="0.2">
      <c r="X2689" s="108"/>
      <c r="Z2689" s="108"/>
      <c r="AA2689" s="108"/>
    </row>
    <row r="2690" spans="24:27" x14ac:dyDescent="0.2">
      <c r="X2690" s="108"/>
      <c r="Z2690" s="108"/>
      <c r="AA2690" s="108"/>
    </row>
    <row r="2691" spans="24:27" x14ac:dyDescent="0.2">
      <c r="X2691" s="108"/>
      <c r="Z2691" s="108"/>
      <c r="AA2691" s="108"/>
    </row>
    <row r="2692" spans="24:27" x14ac:dyDescent="0.2">
      <c r="X2692" s="108"/>
      <c r="Z2692" s="108"/>
      <c r="AA2692" s="108"/>
    </row>
    <row r="2693" spans="24:27" x14ac:dyDescent="0.2">
      <c r="X2693" s="108"/>
      <c r="Z2693" s="108"/>
      <c r="AA2693" s="108"/>
    </row>
    <row r="2694" spans="24:27" x14ac:dyDescent="0.2">
      <c r="X2694" s="108"/>
      <c r="Z2694" s="108"/>
      <c r="AA2694" s="108"/>
    </row>
    <row r="2695" spans="24:27" x14ac:dyDescent="0.2">
      <c r="X2695" s="108"/>
      <c r="Z2695" s="108"/>
      <c r="AA2695" s="108"/>
    </row>
    <row r="2696" spans="24:27" x14ac:dyDescent="0.2">
      <c r="X2696" s="108"/>
      <c r="Z2696" s="108"/>
      <c r="AA2696" s="108"/>
    </row>
    <row r="2697" spans="24:27" x14ac:dyDescent="0.2">
      <c r="X2697" s="108"/>
      <c r="Z2697" s="108"/>
      <c r="AA2697" s="108"/>
    </row>
    <row r="2698" spans="24:27" x14ac:dyDescent="0.2">
      <c r="X2698" s="108"/>
      <c r="Z2698" s="108"/>
      <c r="AA2698" s="108"/>
    </row>
    <row r="2699" spans="24:27" x14ac:dyDescent="0.2">
      <c r="X2699" s="108"/>
      <c r="Z2699" s="108"/>
      <c r="AA2699" s="108"/>
    </row>
    <row r="2700" spans="24:27" x14ac:dyDescent="0.2">
      <c r="X2700" s="108"/>
      <c r="Z2700" s="108"/>
      <c r="AA2700" s="108"/>
    </row>
    <row r="2701" spans="24:27" x14ac:dyDescent="0.2">
      <c r="X2701" s="108"/>
      <c r="Z2701" s="108"/>
      <c r="AA2701" s="108"/>
    </row>
    <row r="2702" spans="24:27" x14ac:dyDescent="0.2">
      <c r="X2702" s="108"/>
      <c r="Z2702" s="108"/>
      <c r="AA2702" s="108"/>
    </row>
    <row r="2703" spans="24:27" x14ac:dyDescent="0.2">
      <c r="X2703" s="108"/>
      <c r="Z2703" s="108"/>
      <c r="AA2703" s="108"/>
    </row>
    <row r="2704" spans="24:27" x14ac:dyDescent="0.2">
      <c r="X2704" s="108"/>
      <c r="Z2704" s="108"/>
      <c r="AA2704" s="108"/>
    </row>
    <row r="2705" spans="24:27" x14ac:dyDescent="0.2">
      <c r="X2705" s="108"/>
      <c r="Z2705" s="108"/>
      <c r="AA2705" s="108"/>
    </row>
    <row r="2706" spans="24:27" x14ac:dyDescent="0.2">
      <c r="X2706" s="108"/>
      <c r="Z2706" s="108"/>
      <c r="AA2706" s="108"/>
    </row>
    <row r="2707" spans="24:27" x14ac:dyDescent="0.2">
      <c r="X2707" s="108"/>
      <c r="Z2707" s="108"/>
      <c r="AA2707" s="108"/>
    </row>
    <row r="2708" spans="24:27" x14ac:dyDescent="0.2">
      <c r="X2708" s="108"/>
      <c r="Z2708" s="108"/>
      <c r="AA2708" s="108"/>
    </row>
    <row r="2709" spans="24:27" x14ac:dyDescent="0.2">
      <c r="X2709" s="108"/>
      <c r="Z2709" s="108"/>
      <c r="AA2709" s="108"/>
    </row>
    <row r="2710" spans="24:27" x14ac:dyDescent="0.2">
      <c r="X2710" s="108"/>
      <c r="Z2710" s="108"/>
      <c r="AA2710" s="108"/>
    </row>
    <row r="2711" spans="24:27" x14ac:dyDescent="0.2">
      <c r="X2711" s="108"/>
      <c r="Z2711" s="108"/>
      <c r="AA2711" s="108"/>
    </row>
    <row r="2712" spans="24:27" x14ac:dyDescent="0.2">
      <c r="X2712" s="108"/>
      <c r="Z2712" s="108"/>
      <c r="AA2712" s="108"/>
    </row>
    <row r="2713" spans="24:27" x14ac:dyDescent="0.2">
      <c r="X2713" s="108"/>
      <c r="Z2713" s="108"/>
      <c r="AA2713" s="108"/>
    </row>
    <row r="2714" spans="24:27" x14ac:dyDescent="0.2">
      <c r="X2714" s="108"/>
      <c r="Z2714" s="108"/>
      <c r="AA2714" s="108"/>
    </row>
    <row r="2715" spans="24:27" x14ac:dyDescent="0.2">
      <c r="X2715" s="108"/>
      <c r="Z2715" s="108"/>
      <c r="AA2715" s="108"/>
    </row>
    <row r="2716" spans="24:27" x14ac:dyDescent="0.2">
      <c r="X2716" s="108"/>
      <c r="Z2716" s="108"/>
      <c r="AA2716" s="108"/>
    </row>
    <row r="2717" spans="24:27" x14ac:dyDescent="0.2">
      <c r="X2717" s="108"/>
      <c r="Z2717" s="108"/>
      <c r="AA2717" s="108"/>
    </row>
    <row r="2718" spans="24:27" x14ac:dyDescent="0.2">
      <c r="X2718" s="108"/>
      <c r="Z2718" s="108"/>
      <c r="AA2718" s="108"/>
    </row>
    <row r="2719" spans="24:27" x14ac:dyDescent="0.2">
      <c r="X2719" s="108"/>
      <c r="Z2719" s="108"/>
      <c r="AA2719" s="108"/>
    </row>
    <row r="2720" spans="24:27" x14ac:dyDescent="0.2">
      <c r="X2720" s="108"/>
      <c r="Z2720" s="108"/>
      <c r="AA2720" s="108"/>
    </row>
    <row r="2721" spans="24:27" x14ac:dyDescent="0.2">
      <c r="X2721" s="108"/>
      <c r="Z2721" s="108"/>
      <c r="AA2721" s="108"/>
    </row>
    <row r="2722" spans="24:27" x14ac:dyDescent="0.2">
      <c r="X2722" s="108"/>
      <c r="Z2722" s="108"/>
      <c r="AA2722" s="108"/>
    </row>
    <row r="2723" spans="24:27" x14ac:dyDescent="0.2">
      <c r="X2723" s="108"/>
      <c r="Z2723" s="108"/>
      <c r="AA2723" s="108"/>
    </row>
    <row r="2724" spans="24:27" x14ac:dyDescent="0.2">
      <c r="X2724" s="108"/>
      <c r="Z2724" s="108"/>
      <c r="AA2724" s="108"/>
    </row>
    <row r="2725" spans="24:27" x14ac:dyDescent="0.2">
      <c r="X2725" s="108"/>
      <c r="Z2725" s="108"/>
      <c r="AA2725" s="108"/>
    </row>
    <row r="2726" spans="24:27" x14ac:dyDescent="0.2">
      <c r="X2726" s="108"/>
      <c r="Z2726" s="108"/>
      <c r="AA2726" s="108"/>
    </row>
    <row r="2727" spans="24:27" x14ac:dyDescent="0.2">
      <c r="X2727" s="108"/>
      <c r="Z2727" s="108"/>
      <c r="AA2727" s="108"/>
    </row>
    <row r="2728" spans="24:27" x14ac:dyDescent="0.2">
      <c r="X2728" s="108"/>
      <c r="Z2728" s="108"/>
      <c r="AA2728" s="108"/>
    </row>
    <row r="2729" spans="24:27" x14ac:dyDescent="0.2">
      <c r="X2729" s="108"/>
      <c r="Z2729" s="108"/>
      <c r="AA2729" s="108"/>
    </row>
    <row r="2730" spans="24:27" x14ac:dyDescent="0.2">
      <c r="X2730" s="108"/>
      <c r="Z2730" s="108"/>
      <c r="AA2730" s="108"/>
    </row>
    <row r="2731" spans="24:27" x14ac:dyDescent="0.2">
      <c r="X2731" s="108"/>
      <c r="Z2731" s="108"/>
      <c r="AA2731" s="108"/>
    </row>
    <row r="2732" spans="24:27" x14ac:dyDescent="0.2">
      <c r="X2732" s="108"/>
      <c r="Z2732" s="108"/>
      <c r="AA2732" s="108"/>
    </row>
    <row r="2733" spans="24:27" x14ac:dyDescent="0.2">
      <c r="X2733" s="108"/>
      <c r="Z2733" s="108"/>
      <c r="AA2733" s="108"/>
    </row>
    <row r="2734" spans="24:27" x14ac:dyDescent="0.2">
      <c r="X2734" s="108"/>
      <c r="Z2734" s="108"/>
      <c r="AA2734" s="108"/>
    </row>
    <row r="2735" spans="24:27" x14ac:dyDescent="0.2">
      <c r="X2735" s="108"/>
      <c r="Z2735" s="108"/>
      <c r="AA2735" s="108"/>
    </row>
    <row r="2736" spans="24:27" x14ac:dyDescent="0.2">
      <c r="X2736" s="108"/>
      <c r="Z2736" s="108"/>
      <c r="AA2736" s="108"/>
    </row>
    <row r="2737" spans="24:27" x14ac:dyDescent="0.2">
      <c r="X2737" s="108"/>
      <c r="Z2737" s="108"/>
      <c r="AA2737" s="108"/>
    </row>
    <row r="2738" spans="24:27" x14ac:dyDescent="0.2">
      <c r="X2738" s="108"/>
      <c r="Z2738" s="108"/>
      <c r="AA2738" s="108"/>
    </row>
    <row r="2739" spans="24:27" x14ac:dyDescent="0.2">
      <c r="X2739" s="108"/>
      <c r="Z2739" s="108"/>
      <c r="AA2739" s="108"/>
    </row>
    <row r="2740" spans="24:27" x14ac:dyDescent="0.2">
      <c r="X2740" s="108"/>
      <c r="Z2740" s="108"/>
      <c r="AA2740" s="108"/>
    </row>
    <row r="2741" spans="24:27" x14ac:dyDescent="0.2">
      <c r="X2741" s="108"/>
      <c r="Z2741" s="108"/>
      <c r="AA2741" s="108"/>
    </row>
    <row r="2742" spans="24:27" x14ac:dyDescent="0.2">
      <c r="X2742" s="108"/>
      <c r="Z2742" s="108"/>
      <c r="AA2742" s="108"/>
    </row>
    <row r="2743" spans="24:27" x14ac:dyDescent="0.2">
      <c r="X2743" s="108"/>
      <c r="Z2743" s="108"/>
      <c r="AA2743" s="108"/>
    </row>
    <row r="2744" spans="24:27" x14ac:dyDescent="0.2">
      <c r="X2744" s="108"/>
      <c r="Z2744" s="108"/>
      <c r="AA2744" s="108"/>
    </row>
    <row r="2745" spans="24:27" x14ac:dyDescent="0.2">
      <c r="X2745" s="108"/>
      <c r="Z2745" s="108"/>
      <c r="AA2745" s="108"/>
    </row>
    <row r="2746" spans="24:27" x14ac:dyDescent="0.2">
      <c r="X2746" s="108"/>
      <c r="Z2746" s="108"/>
      <c r="AA2746" s="108"/>
    </row>
    <row r="2747" spans="24:27" x14ac:dyDescent="0.2">
      <c r="X2747" s="108"/>
      <c r="Z2747" s="108"/>
      <c r="AA2747" s="108"/>
    </row>
    <row r="2748" spans="24:27" x14ac:dyDescent="0.2">
      <c r="X2748" s="108"/>
      <c r="Z2748" s="108"/>
      <c r="AA2748" s="108"/>
    </row>
    <row r="2749" spans="24:27" x14ac:dyDescent="0.2">
      <c r="X2749" s="108"/>
      <c r="Z2749" s="108"/>
      <c r="AA2749" s="108"/>
    </row>
    <row r="2750" spans="24:27" x14ac:dyDescent="0.2">
      <c r="X2750" s="108"/>
      <c r="Z2750" s="108"/>
      <c r="AA2750" s="108"/>
    </row>
    <row r="2751" spans="24:27" x14ac:dyDescent="0.2">
      <c r="X2751" s="108"/>
      <c r="Z2751" s="108"/>
      <c r="AA2751" s="108"/>
    </row>
    <row r="2752" spans="24:27" x14ac:dyDescent="0.2">
      <c r="X2752" s="108"/>
      <c r="Z2752" s="108"/>
      <c r="AA2752" s="108"/>
    </row>
    <row r="2753" spans="24:27" x14ac:dyDescent="0.2">
      <c r="X2753" s="108"/>
      <c r="Z2753" s="108"/>
      <c r="AA2753" s="108"/>
    </row>
    <row r="2754" spans="24:27" x14ac:dyDescent="0.2">
      <c r="X2754" s="108"/>
      <c r="Z2754" s="108"/>
      <c r="AA2754" s="108"/>
    </row>
    <row r="2755" spans="24:27" x14ac:dyDescent="0.2">
      <c r="X2755" s="108"/>
      <c r="Z2755" s="108"/>
      <c r="AA2755" s="108"/>
    </row>
    <row r="2756" spans="24:27" x14ac:dyDescent="0.2">
      <c r="X2756" s="108"/>
      <c r="Z2756" s="108"/>
      <c r="AA2756" s="108"/>
    </row>
    <row r="2757" spans="24:27" x14ac:dyDescent="0.2">
      <c r="X2757" s="108"/>
      <c r="Z2757" s="108"/>
      <c r="AA2757" s="108"/>
    </row>
    <row r="2758" spans="24:27" x14ac:dyDescent="0.2">
      <c r="X2758" s="108"/>
      <c r="Z2758" s="108"/>
      <c r="AA2758" s="108"/>
    </row>
    <row r="2759" spans="24:27" x14ac:dyDescent="0.2">
      <c r="X2759" s="108"/>
      <c r="Z2759" s="108"/>
      <c r="AA2759" s="108"/>
    </row>
    <row r="2760" spans="24:27" x14ac:dyDescent="0.2">
      <c r="X2760" s="108"/>
      <c r="Z2760" s="108"/>
      <c r="AA2760" s="108"/>
    </row>
    <row r="2761" spans="24:27" x14ac:dyDescent="0.2">
      <c r="X2761" s="108"/>
      <c r="Z2761" s="108"/>
      <c r="AA2761" s="108"/>
    </row>
    <row r="2762" spans="24:27" x14ac:dyDescent="0.2">
      <c r="X2762" s="108"/>
      <c r="Z2762" s="108"/>
      <c r="AA2762" s="108"/>
    </row>
    <row r="2763" spans="24:27" x14ac:dyDescent="0.2">
      <c r="X2763" s="108"/>
      <c r="Z2763" s="108"/>
      <c r="AA2763" s="108"/>
    </row>
    <row r="2764" spans="24:27" x14ac:dyDescent="0.2">
      <c r="X2764" s="108"/>
      <c r="Z2764" s="108"/>
      <c r="AA2764" s="108"/>
    </row>
    <row r="2765" spans="24:27" x14ac:dyDescent="0.2">
      <c r="X2765" s="108"/>
      <c r="Z2765" s="108"/>
      <c r="AA2765" s="108"/>
    </row>
    <row r="2766" spans="24:27" x14ac:dyDescent="0.2">
      <c r="X2766" s="108"/>
      <c r="Z2766" s="108"/>
      <c r="AA2766" s="108"/>
    </row>
    <row r="2767" spans="24:27" x14ac:dyDescent="0.2">
      <c r="X2767" s="108"/>
      <c r="Z2767" s="108"/>
      <c r="AA2767" s="108"/>
    </row>
    <row r="2768" spans="24:27" x14ac:dyDescent="0.2">
      <c r="X2768" s="108"/>
      <c r="Z2768" s="108"/>
      <c r="AA2768" s="108"/>
    </row>
    <row r="2769" spans="24:27" x14ac:dyDescent="0.2">
      <c r="X2769" s="108"/>
      <c r="Z2769" s="108"/>
      <c r="AA2769" s="108"/>
    </row>
    <row r="2770" spans="24:27" x14ac:dyDescent="0.2">
      <c r="X2770" s="108"/>
      <c r="Z2770" s="108"/>
      <c r="AA2770" s="108"/>
    </row>
    <row r="2771" spans="24:27" x14ac:dyDescent="0.2">
      <c r="X2771" s="108"/>
      <c r="Z2771" s="108"/>
      <c r="AA2771" s="108"/>
    </row>
    <row r="2772" spans="24:27" x14ac:dyDescent="0.2">
      <c r="X2772" s="108"/>
      <c r="Z2772" s="108"/>
      <c r="AA2772" s="108"/>
    </row>
    <row r="2773" spans="24:27" x14ac:dyDescent="0.2">
      <c r="X2773" s="108"/>
      <c r="Z2773" s="108"/>
      <c r="AA2773" s="108"/>
    </row>
    <row r="2774" spans="24:27" x14ac:dyDescent="0.2">
      <c r="X2774" s="108"/>
      <c r="Z2774" s="108"/>
      <c r="AA2774" s="108"/>
    </row>
    <row r="2775" spans="24:27" x14ac:dyDescent="0.2">
      <c r="X2775" s="108"/>
      <c r="Z2775" s="108"/>
      <c r="AA2775" s="108"/>
    </row>
    <row r="2776" spans="24:27" x14ac:dyDescent="0.2">
      <c r="X2776" s="108"/>
      <c r="Z2776" s="108"/>
      <c r="AA2776" s="108"/>
    </row>
    <row r="2777" spans="24:27" x14ac:dyDescent="0.2">
      <c r="X2777" s="108"/>
      <c r="Z2777" s="108"/>
      <c r="AA2777" s="108"/>
    </row>
    <row r="2778" spans="24:27" x14ac:dyDescent="0.2">
      <c r="X2778" s="108"/>
      <c r="Z2778" s="108"/>
      <c r="AA2778" s="108"/>
    </row>
    <row r="2779" spans="24:27" x14ac:dyDescent="0.2">
      <c r="X2779" s="108"/>
      <c r="Z2779" s="108"/>
      <c r="AA2779" s="108"/>
    </row>
    <row r="2780" spans="24:27" x14ac:dyDescent="0.2">
      <c r="X2780" s="108"/>
      <c r="Z2780" s="108"/>
      <c r="AA2780" s="108"/>
    </row>
    <row r="2781" spans="24:27" x14ac:dyDescent="0.2">
      <c r="X2781" s="108"/>
      <c r="Z2781" s="108"/>
      <c r="AA2781" s="108"/>
    </row>
    <row r="2782" spans="24:27" x14ac:dyDescent="0.2">
      <c r="X2782" s="108"/>
      <c r="Z2782" s="108"/>
      <c r="AA2782" s="108"/>
    </row>
    <row r="2783" spans="24:27" x14ac:dyDescent="0.2">
      <c r="X2783" s="108"/>
      <c r="Z2783" s="108"/>
      <c r="AA2783" s="108"/>
    </row>
    <row r="2784" spans="24:27" x14ac:dyDescent="0.2">
      <c r="X2784" s="108"/>
      <c r="Z2784" s="108"/>
      <c r="AA2784" s="108"/>
    </row>
    <row r="2785" spans="24:27" x14ac:dyDescent="0.2">
      <c r="X2785" s="108"/>
      <c r="Z2785" s="108"/>
      <c r="AA2785" s="108"/>
    </row>
    <row r="2786" spans="24:27" x14ac:dyDescent="0.2">
      <c r="X2786" s="108"/>
      <c r="Z2786" s="108"/>
      <c r="AA2786" s="108"/>
    </row>
    <row r="2787" spans="24:27" x14ac:dyDescent="0.2">
      <c r="X2787" s="108"/>
      <c r="Z2787" s="108"/>
      <c r="AA2787" s="108"/>
    </row>
    <row r="2788" spans="24:27" x14ac:dyDescent="0.2">
      <c r="X2788" s="108"/>
      <c r="Z2788" s="108"/>
      <c r="AA2788" s="108"/>
    </row>
    <row r="2789" spans="24:27" x14ac:dyDescent="0.2">
      <c r="X2789" s="108"/>
      <c r="Z2789" s="108"/>
      <c r="AA2789" s="108"/>
    </row>
    <row r="2790" spans="24:27" x14ac:dyDescent="0.2">
      <c r="X2790" s="108"/>
      <c r="Z2790" s="108"/>
      <c r="AA2790" s="108"/>
    </row>
    <row r="2791" spans="24:27" x14ac:dyDescent="0.2">
      <c r="X2791" s="108"/>
      <c r="Z2791" s="108"/>
      <c r="AA2791" s="108"/>
    </row>
    <row r="2792" spans="24:27" x14ac:dyDescent="0.2">
      <c r="X2792" s="108"/>
      <c r="Z2792" s="108"/>
      <c r="AA2792" s="108"/>
    </row>
    <row r="2793" spans="24:27" x14ac:dyDescent="0.2">
      <c r="X2793" s="108"/>
      <c r="Z2793" s="108"/>
      <c r="AA2793" s="108"/>
    </row>
    <row r="2794" spans="24:27" x14ac:dyDescent="0.2">
      <c r="X2794" s="108"/>
      <c r="Z2794" s="108"/>
      <c r="AA2794" s="108"/>
    </row>
    <row r="2795" spans="24:27" x14ac:dyDescent="0.2">
      <c r="X2795" s="108"/>
      <c r="Z2795" s="108"/>
      <c r="AA2795" s="108"/>
    </row>
    <row r="2796" spans="24:27" x14ac:dyDescent="0.2">
      <c r="X2796" s="108"/>
      <c r="Z2796" s="108"/>
      <c r="AA2796" s="108"/>
    </row>
    <row r="2797" spans="24:27" x14ac:dyDescent="0.2">
      <c r="X2797" s="108"/>
      <c r="Z2797" s="108"/>
      <c r="AA2797" s="108"/>
    </row>
    <row r="2798" spans="24:27" x14ac:dyDescent="0.2">
      <c r="X2798" s="108"/>
      <c r="Z2798" s="108"/>
      <c r="AA2798" s="108"/>
    </row>
    <row r="2799" spans="24:27" x14ac:dyDescent="0.2">
      <c r="X2799" s="108"/>
      <c r="Z2799" s="108"/>
      <c r="AA2799" s="108"/>
    </row>
    <row r="2800" spans="24:27" x14ac:dyDescent="0.2">
      <c r="X2800" s="108"/>
      <c r="Z2800" s="108"/>
      <c r="AA2800" s="108"/>
    </row>
    <row r="2801" spans="24:27" x14ac:dyDescent="0.2">
      <c r="X2801" s="108"/>
      <c r="Z2801" s="108"/>
      <c r="AA2801" s="108"/>
    </row>
    <row r="2802" spans="24:27" x14ac:dyDescent="0.2">
      <c r="X2802" s="108"/>
      <c r="Z2802" s="108"/>
      <c r="AA2802" s="108"/>
    </row>
    <row r="2803" spans="24:27" x14ac:dyDescent="0.2">
      <c r="X2803" s="108"/>
      <c r="Z2803" s="108"/>
      <c r="AA2803" s="108"/>
    </row>
    <row r="2804" spans="24:27" x14ac:dyDescent="0.2">
      <c r="X2804" s="108"/>
      <c r="Z2804" s="108"/>
      <c r="AA2804" s="108"/>
    </row>
    <row r="2805" spans="24:27" x14ac:dyDescent="0.2">
      <c r="X2805" s="108"/>
      <c r="Z2805" s="108"/>
      <c r="AA2805" s="108"/>
    </row>
    <row r="2806" spans="24:27" x14ac:dyDescent="0.2">
      <c r="X2806" s="108"/>
      <c r="Z2806" s="108"/>
      <c r="AA2806" s="108"/>
    </row>
    <row r="2807" spans="24:27" x14ac:dyDescent="0.2">
      <c r="X2807" s="108"/>
      <c r="Z2807" s="108"/>
      <c r="AA2807" s="108"/>
    </row>
    <row r="2808" spans="24:27" x14ac:dyDescent="0.2">
      <c r="X2808" s="108"/>
      <c r="Z2808" s="108"/>
      <c r="AA2808" s="108"/>
    </row>
    <row r="2809" spans="24:27" x14ac:dyDescent="0.2">
      <c r="X2809" s="108"/>
      <c r="Z2809" s="108"/>
      <c r="AA2809" s="108"/>
    </row>
    <row r="2810" spans="24:27" x14ac:dyDescent="0.2">
      <c r="X2810" s="108"/>
      <c r="Z2810" s="108"/>
      <c r="AA2810" s="108"/>
    </row>
    <row r="2811" spans="24:27" x14ac:dyDescent="0.2">
      <c r="X2811" s="108"/>
      <c r="Z2811" s="108"/>
      <c r="AA2811" s="108"/>
    </row>
    <row r="2812" spans="24:27" x14ac:dyDescent="0.2">
      <c r="X2812" s="108"/>
      <c r="Z2812" s="108"/>
      <c r="AA2812" s="108"/>
    </row>
    <row r="2813" spans="24:27" x14ac:dyDescent="0.2">
      <c r="X2813" s="108"/>
      <c r="Z2813" s="108"/>
      <c r="AA2813" s="108"/>
    </row>
    <row r="2814" spans="24:27" x14ac:dyDescent="0.2">
      <c r="X2814" s="108"/>
      <c r="Z2814" s="108"/>
      <c r="AA2814" s="108"/>
    </row>
    <row r="2815" spans="24:27" x14ac:dyDescent="0.2">
      <c r="X2815" s="108"/>
      <c r="Z2815" s="108"/>
      <c r="AA2815" s="108"/>
    </row>
    <row r="2816" spans="24:27" x14ac:dyDescent="0.2">
      <c r="X2816" s="108"/>
      <c r="Z2816" s="108"/>
      <c r="AA2816" s="108"/>
    </row>
    <row r="2817" spans="24:27" x14ac:dyDescent="0.2">
      <c r="X2817" s="108"/>
      <c r="Z2817" s="108"/>
      <c r="AA2817" s="108"/>
    </row>
    <row r="2818" spans="24:27" x14ac:dyDescent="0.2">
      <c r="X2818" s="108"/>
      <c r="Z2818" s="108"/>
      <c r="AA2818" s="108"/>
    </row>
    <row r="2819" spans="24:27" x14ac:dyDescent="0.2">
      <c r="X2819" s="108"/>
      <c r="Z2819" s="108"/>
      <c r="AA2819" s="108"/>
    </row>
    <row r="2820" spans="24:27" x14ac:dyDescent="0.2">
      <c r="X2820" s="108"/>
      <c r="Z2820" s="108"/>
      <c r="AA2820" s="108"/>
    </row>
    <row r="2821" spans="24:27" x14ac:dyDescent="0.2">
      <c r="X2821" s="108"/>
      <c r="Z2821" s="108"/>
      <c r="AA2821" s="108"/>
    </row>
    <row r="2822" spans="24:27" x14ac:dyDescent="0.2">
      <c r="X2822" s="108"/>
      <c r="Z2822" s="108"/>
      <c r="AA2822" s="108"/>
    </row>
    <row r="2823" spans="24:27" x14ac:dyDescent="0.2">
      <c r="X2823" s="108"/>
      <c r="Z2823" s="108"/>
      <c r="AA2823" s="108"/>
    </row>
    <row r="2824" spans="24:27" x14ac:dyDescent="0.2">
      <c r="X2824" s="108"/>
      <c r="Z2824" s="108"/>
      <c r="AA2824" s="108"/>
    </row>
    <row r="2825" spans="24:27" x14ac:dyDescent="0.2">
      <c r="X2825" s="108"/>
      <c r="Z2825" s="108"/>
      <c r="AA2825" s="108"/>
    </row>
    <row r="2826" spans="24:27" x14ac:dyDescent="0.2">
      <c r="X2826" s="108"/>
      <c r="Z2826" s="108"/>
      <c r="AA2826" s="108"/>
    </row>
    <row r="2827" spans="24:27" x14ac:dyDescent="0.2">
      <c r="X2827" s="108"/>
      <c r="Z2827" s="108"/>
      <c r="AA2827" s="108"/>
    </row>
    <row r="2828" spans="24:27" x14ac:dyDescent="0.2">
      <c r="X2828" s="108"/>
      <c r="Z2828" s="108"/>
      <c r="AA2828" s="108"/>
    </row>
    <row r="2829" spans="24:27" x14ac:dyDescent="0.2">
      <c r="X2829" s="108"/>
      <c r="Z2829" s="108"/>
      <c r="AA2829" s="108"/>
    </row>
    <row r="2830" spans="24:27" x14ac:dyDescent="0.2">
      <c r="X2830" s="108"/>
      <c r="Z2830" s="108"/>
      <c r="AA2830" s="108"/>
    </row>
    <row r="2831" spans="24:27" x14ac:dyDescent="0.2">
      <c r="X2831" s="108"/>
      <c r="Z2831" s="108"/>
      <c r="AA2831" s="108"/>
    </row>
    <row r="2832" spans="24:27" x14ac:dyDescent="0.2">
      <c r="X2832" s="108"/>
      <c r="Z2832" s="108"/>
      <c r="AA2832" s="108"/>
    </row>
    <row r="2833" spans="24:27" x14ac:dyDescent="0.2">
      <c r="X2833" s="108"/>
      <c r="Z2833" s="108"/>
      <c r="AA2833" s="108"/>
    </row>
    <row r="2834" spans="24:27" x14ac:dyDescent="0.2">
      <c r="X2834" s="108"/>
      <c r="Z2834" s="108"/>
      <c r="AA2834" s="108"/>
    </row>
    <row r="2835" spans="24:27" x14ac:dyDescent="0.2">
      <c r="X2835" s="108"/>
      <c r="Z2835" s="108"/>
      <c r="AA2835" s="108"/>
    </row>
    <row r="2836" spans="24:27" x14ac:dyDescent="0.2">
      <c r="X2836" s="108"/>
      <c r="Z2836" s="108"/>
      <c r="AA2836" s="108"/>
    </row>
    <row r="2837" spans="24:27" x14ac:dyDescent="0.2">
      <c r="X2837" s="108"/>
      <c r="Z2837" s="108"/>
      <c r="AA2837" s="108"/>
    </row>
    <row r="2838" spans="24:27" x14ac:dyDescent="0.2">
      <c r="X2838" s="108"/>
      <c r="Z2838" s="108"/>
      <c r="AA2838" s="108"/>
    </row>
    <row r="2839" spans="24:27" x14ac:dyDescent="0.2">
      <c r="X2839" s="108"/>
      <c r="Z2839" s="108"/>
      <c r="AA2839" s="108"/>
    </row>
    <row r="2840" spans="24:27" x14ac:dyDescent="0.2">
      <c r="X2840" s="108"/>
      <c r="Z2840" s="108"/>
      <c r="AA2840" s="108"/>
    </row>
    <row r="2841" spans="24:27" x14ac:dyDescent="0.2">
      <c r="X2841" s="108"/>
      <c r="Z2841" s="108"/>
      <c r="AA2841" s="108"/>
    </row>
    <row r="2842" spans="24:27" x14ac:dyDescent="0.2">
      <c r="X2842" s="108"/>
      <c r="Z2842" s="108"/>
      <c r="AA2842" s="108"/>
    </row>
    <row r="2843" spans="24:27" x14ac:dyDescent="0.2">
      <c r="X2843" s="108"/>
      <c r="Z2843" s="108"/>
      <c r="AA2843" s="108"/>
    </row>
    <row r="2844" spans="24:27" x14ac:dyDescent="0.2">
      <c r="X2844" s="108"/>
      <c r="Z2844" s="108"/>
      <c r="AA2844" s="108"/>
    </row>
    <row r="2845" spans="24:27" x14ac:dyDescent="0.2">
      <c r="X2845" s="108"/>
      <c r="Z2845" s="108"/>
      <c r="AA2845" s="108"/>
    </row>
    <row r="2846" spans="24:27" x14ac:dyDescent="0.2">
      <c r="X2846" s="108"/>
      <c r="Z2846" s="108"/>
      <c r="AA2846" s="108"/>
    </row>
    <row r="2847" spans="24:27" x14ac:dyDescent="0.2">
      <c r="X2847" s="108"/>
      <c r="Z2847" s="108"/>
      <c r="AA2847" s="108"/>
    </row>
    <row r="2848" spans="24:27" x14ac:dyDescent="0.2">
      <c r="X2848" s="108"/>
      <c r="Z2848" s="108"/>
      <c r="AA2848" s="108"/>
    </row>
    <row r="2849" spans="24:27" x14ac:dyDescent="0.2">
      <c r="X2849" s="108"/>
      <c r="Z2849" s="108"/>
      <c r="AA2849" s="108"/>
    </row>
    <row r="2850" spans="24:27" x14ac:dyDescent="0.2">
      <c r="X2850" s="108"/>
      <c r="Z2850" s="108"/>
      <c r="AA2850" s="108"/>
    </row>
    <row r="2851" spans="24:27" x14ac:dyDescent="0.2">
      <c r="X2851" s="108"/>
      <c r="Z2851" s="108"/>
      <c r="AA2851" s="108"/>
    </row>
    <row r="2852" spans="24:27" x14ac:dyDescent="0.2">
      <c r="X2852" s="108"/>
      <c r="Z2852" s="108"/>
      <c r="AA2852" s="108"/>
    </row>
    <row r="2853" spans="24:27" x14ac:dyDescent="0.2">
      <c r="X2853" s="108"/>
      <c r="Z2853" s="108"/>
      <c r="AA2853" s="108"/>
    </row>
    <row r="2854" spans="24:27" x14ac:dyDescent="0.2">
      <c r="X2854" s="108"/>
      <c r="Z2854" s="108"/>
      <c r="AA2854" s="108"/>
    </row>
    <row r="2855" spans="24:27" x14ac:dyDescent="0.2">
      <c r="X2855" s="108"/>
      <c r="Z2855" s="108"/>
      <c r="AA2855" s="108"/>
    </row>
    <row r="2856" spans="24:27" x14ac:dyDescent="0.2">
      <c r="X2856" s="108"/>
      <c r="Z2856" s="108"/>
      <c r="AA2856" s="108"/>
    </row>
    <row r="2857" spans="24:27" x14ac:dyDescent="0.2">
      <c r="X2857" s="108"/>
      <c r="Z2857" s="108"/>
      <c r="AA2857" s="108"/>
    </row>
    <row r="2858" spans="24:27" x14ac:dyDescent="0.2">
      <c r="X2858" s="108"/>
      <c r="Z2858" s="108"/>
      <c r="AA2858" s="108"/>
    </row>
    <row r="2859" spans="24:27" x14ac:dyDescent="0.2">
      <c r="X2859" s="108"/>
      <c r="Z2859" s="108"/>
      <c r="AA2859" s="108"/>
    </row>
    <row r="2860" spans="24:27" x14ac:dyDescent="0.2">
      <c r="X2860" s="108"/>
      <c r="Z2860" s="108"/>
      <c r="AA2860" s="108"/>
    </row>
    <row r="2861" spans="24:27" x14ac:dyDescent="0.2">
      <c r="X2861" s="108"/>
      <c r="Z2861" s="108"/>
      <c r="AA2861" s="108"/>
    </row>
    <row r="2862" spans="24:27" x14ac:dyDescent="0.2">
      <c r="X2862" s="108"/>
      <c r="Z2862" s="108"/>
      <c r="AA2862" s="108"/>
    </row>
    <row r="2863" spans="24:27" x14ac:dyDescent="0.2">
      <c r="X2863" s="108"/>
      <c r="Z2863" s="108"/>
      <c r="AA2863" s="108"/>
    </row>
    <row r="2864" spans="24:27" x14ac:dyDescent="0.2">
      <c r="X2864" s="108"/>
      <c r="Z2864" s="108"/>
      <c r="AA2864" s="108"/>
    </row>
    <row r="2865" spans="24:27" x14ac:dyDescent="0.2">
      <c r="X2865" s="108"/>
      <c r="Z2865" s="108"/>
      <c r="AA2865" s="108"/>
    </row>
    <row r="2866" spans="24:27" x14ac:dyDescent="0.2">
      <c r="X2866" s="108"/>
      <c r="Z2866" s="108"/>
      <c r="AA2866" s="108"/>
    </row>
    <row r="2867" spans="24:27" x14ac:dyDescent="0.2">
      <c r="X2867" s="108"/>
      <c r="Z2867" s="108"/>
      <c r="AA2867" s="108"/>
    </row>
    <row r="2868" spans="24:27" x14ac:dyDescent="0.2">
      <c r="X2868" s="108"/>
      <c r="Z2868" s="108"/>
      <c r="AA2868" s="108"/>
    </row>
    <row r="2869" spans="24:27" x14ac:dyDescent="0.2">
      <c r="X2869" s="108"/>
      <c r="Z2869" s="108"/>
      <c r="AA2869" s="108"/>
    </row>
    <row r="2870" spans="24:27" x14ac:dyDescent="0.2">
      <c r="X2870" s="108"/>
      <c r="Z2870" s="108"/>
      <c r="AA2870" s="108"/>
    </row>
    <row r="2871" spans="24:27" x14ac:dyDescent="0.2">
      <c r="X2871" s="108"/>
      <c r="Z2871" s="108"/>
      <c r="AA2871" s="108"/>
    </row>
    <row r="2872" spans="24:27" x14ac:dyDescent="0.2">
      <c r="X2872" s="108"/>
      <c r="Z2872" s="108"/>
      <c r="AA2872" s="108"/>
    </row>
    <row r="2873" spans="24:27" x14ac:dyDescent="0.2">
      <c r="X2873" s="108"/>
      <c r="Z2873" s="108"/>
      <c r="AA2873" s="108"/>
    </row>
    <row r="2874" spans="24:27" x14ac:dyDescent="0.2">
      <c r="X2874" s="108"/>
      <c r="Z2874" s="108"/>
      <c r="AA2874" s="108"/>
    </row>
    <row r="2875" spans="24:27" x14ac:dyDescent="0.2">
      <c r="X2875" s="108"/>
      <c r="Z2875" s="108"/>
      <c r="AA2875" s="108"/>
    </row>
    <row r="2876" spans="24:27" x14ac:dyDescent="0.2">
      <c r="X2876" s="108"/>
      <c r="Z2876" s="108"/>
      <c r="AA2876" s="108"/>
    </row>
    <row r="2877" spans="24:27" x14ac:dyDescent="0.2">
      <c r="X2877" s="108"/>
      <c r="Z2877" s="108"/>
      <c r="AA2877" s="108"/>
    </row>
    <row r="2878" spans="24:27" x14ac:dyDescent="0.2">
      <c r="X2878" s="108"/>
      <c r="Z2878" s="108"/>
      <c r="AA2878" s="108"/>
    </row>
    <row r="2879" spans="24:27" x14ac:dyDescent="0.2">
      <c r="X2879" s="108"/>
      <c r="Z2879" s="108"/>
      <c r="AA2879" s="108"/>
    </row>
    <row r="2880" spans="24:27" x14ac:dyDescent="0.2">
      <c r="X2880" s="108"/>
      <c r="Z2880" s="108"/>
      <c r="AA2880" s="108"/>
    </row>
    <row r="2881" spans="24:27" x14ac:dyDescent="0.2">
      <c r="X2881" s="108"/>
      <c r="Z2881" s="108"/>
      <c r="AA2881" s="108"/>
    </row>
    <row r="2882" spans="24:27" x14ac:dyDescent="0.2">
      <c r="X2882" s="108"/>
      <c r="Z2882" s="108"/>
      <c r="AA2882" s="108"/>
    </row>
    <row r="2883" spans="24:27" x14ac:dyDescent="0.2">
      <c r="X2883" s="108"/>
      <c r="Z2883" s="108"/>
      <c r="AA2883" s="108"/>
    </row>
    <row r="2884" spans="24:27" x14ac:dyDescent="0.2">
      <c r="X2884" s="108"/>
      <c r="Z2884" s="108"/>
      <c r="AA2884" s="108"/>
    </row>
    <row r="2885" spans="24:27" x14ac:dyDescent="0.2">
      <c r="X2885" s="108"/>
      <c r="Z2885" s="108"/>
      <c r="AA2885" s="108"/>
    </row>
    <row r="2886" spans="24:27" x14ac:dyDescent="0.2">
      <c r="X2886" s="108"/>
      <c r="Z2886" s="108"/>
      <c r="AA2886" s="108"/>
    </row>
    <row r="2887" spans="24:27" x14ac:dyDescent="0.2">
      <c r="X2887" s="108"/>
      <c r="Z2887" s="108"/>
      <c r="AA2887" s="108"/>
    </row>
    <row r="2888" spans="24:27" x14ac:dyDescent="0.2">
      <c r="X2888" s="108"/>
      <c r="Z2888" s="108"/>
      <c r="AA2888" s="108"/>
    </row>
    <row r="2889" spans="24:27" x14ac:dyDescent="0.2">
      <c r="X2889" s="108"/>
      <c r="Z2889" s="108"/>
      <c r="AA2889" s="108"/>
    </row>
    <row r="2890" spans="24:27" x14ac:dyDescent="0.2">
      <c r="X2890" s="108"/>
      <c r="Z2890" s="108"/>
      <c r="AA2890" s="108"/>
    </row>
    <row r="2891" spans="24:27" x14ac:dyDescent="0.2">
      <c r="X2891" s="108"/>
      <c r="Z2891" s="108"/>
      <c r="AA2891" s="108"/>
    </row>
    <row r="2892" spans="24:27" x14ac:dyDescent="0.2">
      <c r="X2892" s="108"/>
      <c r="Z2892" s="108"/>
      <c r="AA2892" s="108"/>
    </row>
    <row r="2893" spans="24:27" x14ac:dyDescent="0.2">
      <c r="X2893" s="108"/>
      <c r="Z2893" s="108"/>
      <c r="AA2893" s="108"/>
    </row>
    <row r="2894" spans="24:27" x14ac:dyDescent="0.2">
      <c r="X2894" s="108"/>
      <c r="Z2894" s="108"/>
      <c r="AA2894" s="108"/>
    </row>
    <row r="2895" spans="24:27" x14ac:dyDescent="0.2">
      <c r="X2895" s="108"/>
      <c r="Z2895" s="108"/>
      <c r="AA2895" s="108"/>
    </row>
    <row r="2896" spans="24:27" x14ac:dyDescent="0.2">
      <c r="X2896" s="108"/>
      <c r="Z2896" s="108"/>
      <c r="AA2896" s="108"/>
    </row>
    <row r="2897" spans="24:27" x14ac:dyDescent="0.2">
      <c r="X2897" s="108"/>
      <c r="Z2897" s="108"/>
      <c r="AA2897" s="108"/>
    </row>
    <row r="2898" spans="24:27" x14ac:dyDescent="0.2">
      <c r="X2898" s="108"/>
      <c r="Z2898" s="108"/>
      <c r="AA2898" s="108"/>
    </row>
    <row r="2899" spans="24:27" x14ac:dyDescent="0.2">
      <c r="X2899" s="108"/>
      <c r="Z2899" s="108"/>
      <c r="AA2899" s="108"/>
    </row>
    <row r="2900" spans="24:27" x14ac:dyDescent="0.2">
      <c r="X2900" s="108"/>
      <c r="Z2900" s="108"/>
      <c r="AA2900" s="108"/>
    </row>
    <row r="2901" spans="24:27" x14ac:dyDescent="0.2">
      <c r="X2901" s="108"/>
      <c r="Z2901" s="108"/>
      <c r="AA2901" s="108"/>
    </row>
    <row r="2902" spans="24:27" x14ac:dyDescent="0.2">
      <c r="X2902" s="108"/>
      <c r="Z2902" s="108"/>
      <c r="AA2902" s="108"/>
    </row>
    <row r="2903" spans="24:27" x14ac:dyDescent="0.2">
      <c r="X2903" s="108"/>
      <c r="Z2903" s="108"/>
      <c r="AA2903" s="108"/>
    </row>
    <row r="2904" spans="24:27" x14ac:dyDescent="0.2">
      <c r="X2904" s="108"/>
      <c r="Z2904" s="108"/>
      <c r="AA2904" s="108"/>
    </row>
    <row r="2905" spans="24:27" x14ac:dyDescent="0.2">
      <c r="X2905" s="108"/>
      <c r="Z2905" s="108"/>
      <c r="AA2905" s="108"/>
    </row>
    <row r="2906" spans="24:27" x14ac:dyDescent="0.2">
      <c r="X2906" s="108"/>
      <c r="Z2906" s="108"/>
      <c r="AA2906" s="108"/>
    </row>
    <row r="2907" spans="24:27" x14ac:dyDescent="0.2">
      <c r="X2907" s="108"/>
      <c r="Z2907" s="108"/>
      <c r="AA2907" s="108"/>
    </row>
    <row r="2908" spans="24:27" x14ac:dyDescent="0.2">
      <c r="X2908" s="108"/>
      <c r="Z2908" s="108"/>
      <c r="AA2908" s="108"/>
    </row>
    <row r="2909" spans="24:27" x14ac:dyDescent="0.2">
      <c r="X2909" s="108"/>
      <c r="Z2909" s="108"/>
      <c r="AA2909" s="108"/>
    </row>
    <row r="2910" spans="24:27" x14ac:dyDescent="0.2">
      <c r="X2910" s="108"/>
      <c r="Z2910" s="108"/>
      <c r="AA2910" s="108"/>
    </row>
    <row r="2911" spans="24:27" x14ac:dyDescent="0.2">
      <c r="X2911" s="108"/>
      <c r="Z2911" s="108"/>
      <c r="AA2911" s="108"/>
    </row>
    <row r="2912" spans="24:27" x14ac:dyDescent="0.2">
      <c r="X2912" s="108"/>
      <c r="Z2912" s="108"/>
      <c r="AA2912" s="108"/>
    </row>
    <row r="2913" spans="24:27" x14ac:dyDescent="0.2">
      <c r="X2913" s="108"/>
      <c r="Z2913" s="108"/>
      <c r="AA2913" s="108"/>
    </row>
    <row r="2914" spans="24:27" x14ac:dyDescent="0.2">
      <c r="X2914" s="108"/>
      <c r="Z2914" s="108"/>
      <c r="AA2914" s="108"/>
    </row>
    <row r="2915" spans="24:27" x14ac:dyDescent="0.2">
      <c r="X2915" s="108"/>
      <c r="Z2915" s="108"/>
      <c r="AA2915" s="108"/>
    </row>
    <row r="2916" spans="24:27" x14ac:dyDescent="0.2">
      <c r="X2916" s="108"/>
      <c r="Z2916" s="108"/>
      <c r="AA2916" s="108"/>
    </row>
    <row r="2917" spans="24:27" x14ac:dyDescent="0.2">
      <c r="X2917" s="108"/>
      <c r="Z2917" s="108"/>
      <c r="AA2917" s="108"/>
    </row>
    <row r="2918" spans="24:27" x14ac:dyDescent="0.2">
      <c r="X2918" s="108"/>
      <c r="Z2918" s="108"/>
      <c r="AA2918" s="108"/>
    </row>
    <row r="2919" spans="24:27" x14ac:dyDescent="0.2">
      <c r="X2919" s="108"/>
      <c r="Z2919" s="108"/>
      <c r="AA2919" s="108"/>
    </row>
    <row r="2920" spans="24:27" x14ac:dyDescent="0.2">
      <c r="X2920" s="108"/>
      <c r="Z2920" s="108"/>
      <c r="AA2920" s="108"/>
    </row>
    <row r="2921" spans="24:27" x14ac:dyDescent="0.2">
      <c r="X2921" s="108"/>
      <c r="Z2921" s="108"/>
      <c r="AA2921" s="108"/>
    </row>
    <row r="2922" spans="24:27" x14ac:dyDescent="0.2">
      <c r="X2922" s="108"/>
      <c r="Z2922" s="108"/>
      <c r="AA2922" s="108"/>
    </row>
    <row r="2923" spans="24:27" x14ac:dyDescent="0.2">
      <c r="X2923" s="108"/>
      <c r="Z2923" s="108"/>
      <c r="AA2923" s="108"/>
    </row>
    <row r="2924" spans="24:27" x14ac:dyDescent="0.2">
      <c r="X2924" s="108"/>
      <c r="Z2924" s="108"/>
      <c r="AA2924" s="108"/>
    </row>
    <row r="2925" spans="24:27" x14ac:dyDescent="0.2">
      <c r="X2925" s="108"/>
      <c r="Z2925" s="108"/>
      <c r="AA2925" s="108"/>
    </row>
    <row r="2926" spans="24:27" x14ac:dyDescent="0.2">
      <c r="X2926" s="108"/>
      <c r="Z2926" s="108"/>
      <c r="AA2926" s="108"/>
    </row>
    <row r="2927" spans="24:27" x14ac:dyDescent="0.2">
      <c r="X2927" s="108"/>
      <c r="Z2927" s="108"/>
      <c r="AA2927" s="108"/>
    </row>
    <row r="2928" spans="24:27" x14ac:dyDescent="0.2">
      <c r="X2928" s="108"/>
      <c r="Z2928" s="108"/>
      <c r="AA2928" s="108"/>
    </row>
    <row r="2929" spans="24:27" x14ac:dyDescent="0.2">
      <c r="X2929" s="108"/>
      <c r="Z2929" s="108"/>
      <c r="AA2929" s="108"/>
    </row>
    <row r="2930" spans="24:27" x14ac:dyDescent="0.2">
      <c r="X2930" s="108"/>
      <c r="Z2930" s="108"/>
      <c r="AA2930" s="108"/>
    </row>
    <row r="2931" spans="24:27" x14ac:dyDescent="0.2">
      <c r="X2931" s="108"/>
      <c r="Z2931" s="108"/>
      <c r="AA2931" s="108"/>
    </row>
    <row r="2932" spans="24:27" x14ac:dyDescent="0.2">
      <c r="X2932" s="108"/>
      <c r="Z2932" s="108"/>
      <c r="AA2932" s="108"/>
    </row>
    <row r="2933" spans="24:27" x14ac:dyDescent="0.2">
      <c r="X2933" s="108"/>
      <c r="Z2933" s="108"/>
      <c r="AA2933" s="108"/>
    </row>
    <row r="2934" spans="24:27" x14ac:dyDescent="0.2">
      <c r="X2934" s="108"/>
      <c r="Z2934" s="108"/>
      <c r="AA2934" s="108"/>
    </row>
    <row r="2935" spans="24:27" x14ac:dyDescent="0.2">
      <c r="X2935" s="108"/>
      <c r="Z2935" s="108"/>
      <c r="AA2935" s="108"/>
    </row>
    <row r="2936" spans="24:27" x14ac:dyDescent="0.2">
      <c r="X2936" s="108"/>
      <c r="Z2936" s="108"/>
      <c r="AA2936" s="108"/>
    </row>
    <row r="2937" spans="24:27" x14ac:dyDescent="0.2">
      <c r="X2937" s="108"/>
      <c r="Z2937" s="108"/>
      <c r="AA2937" s="108"/>
    </row>
    <row r="2938" spans="24:27" x14ac:dyDescent="0.2">
      <c r="X2938" s="108"/>
      <c r="Z2938" s="108"/>
      <c r="AA2938" s="108"/>
    </row>
    <row r="2939" spans="24:27" x14ac:dyDescent="0.2">
      <c r="X2939" s="108"/>
      <c r="Z2939" s="108"/>
      <c r="AA2939" s="108"/>
    </row>
    <row r="2940" spans="24:27" x14ac:dyDescent="0.2">
      <c r="X2940" s="108"/>
      <c r="Z2940" s="108"/>
      <c r="AA2940" s="108"/>
    </row>
    <row r="2941" spans="24:27" x14ac:dyDescent="0.2">
      <c r="X2941" s="108"/>
      <c r="Z2941" s="108"/>
      <c r="AA2941" s="108"/>
    </row>
    <row r="2942" spans="24:27" x14ac:dyDescent="0.2">
      <c r="X2942" s="108"/>
      <c r="Z2942" s="108"/>
      <c r="AA2942" s="108"/>
    </row>
    <row r="2943" spans="24:27" x14ac:dyDescent="0.2">
      <c r="X2943" s="108"/>
      <c r="Z2943" s="108"/>
      <c r="AA2943" s="108"/>
    </row>
    <row r="2944" spans="24:27" x14ac:dyDescent="0.2">
      <c r="X2944" s="108"/>
      <c r="Z2944" s="108"/>
      <c r="AA2944" s="108"/>
    </row>
    <row r="2945" spans="24:27" x14ac:dyDescent="0.2">
      <c r="X2945" s="108"/>
      <c r="Z2945" s="108"/>
      <c r="AA2945" s="108"/>
    </row>
    <row r="2946" spans="24:27" x14ac:dyDescent="0.2">
      <c r="X2946" s="108"/>
      <c r="Z2946" s="108"/>
      <c r="AA2946" s="108"/>
    </row>
    <row r="2947" spans="24:27" x14ac:dyDescent="0.2">
      <c r="X2947" s="108"/>
      <c r="Z2947" s="108"/>
      <c r="AA2947" s="108"/>
    </row>
    <row r="2948" spans="24:27" x14ac:dyDescent="0.2">
      <c r="X2948" s="108"/>
      <c r="Z2948" s="108"/>
      <c r="AA2948" s="108"/>
    </row>
    <row r="2949" spans="24:27" x14ac:dyDescent="0.2">
      <c r="X2949" s="108"/>
      <c r="Z2949" s="108"/>
      <c r="AA2949" s="108"/>
    </row>
    <row r="2950" spans="24:27" x14ac:dyDescent="0.2">
      <c r="X2950" s="108"/>
      <c r="Z2950" s="108"/>
      <c r="AA2950" s="108"/>
    </row>
    <row r="2951" spans="24:27" x14ac:dyDescent="0.2">
      <c r="X2951" s="108"/>
      <c r="Z2951" s="108"/>
      <c r="AA2951" s="108"/>
    </row>
    <row r="2952" spans="24:27" x14ac:dyDescent="0.2">
      <c r="X2952" s="108"/>
      <c r="Z2952" s="108"/>
      <c r="AA2952" s="108"/>
    </row>
    <row r="2953" spans="24:27" x14ac:dyDescent="0.2">
      <c r="X2953" s="108"/>
      <c r="Z2953" s="108"/>
      <c r="AA2953" s="108"/>
    </row>
    <row r="2954" spans="24:27" x14ac:dyDescent="0.2">
      <c r="X2954" s="108"/>
      <c r="Z2954" s="108"/>
      <c r="AA2954" s="108"/>
    </row>
    <row r="2955" spans="24:27" x14ac:dyDescent="0.2">
      <c r="X2955" s="108"/>
      <c r="Z2955" s="108"/>
      <c r="AA2955" s="108"/>
    </row>
    <row r="2956" spans="24:27" x14ac:dyDescent="0.2">
      <c r="X2956" s="108"/>
      <c r="Z2956" s="108"/>
      <c r="AA2956" s="108"/>
    </row>
    <row r="2957" spans="24:27" x14ac:dyDescent="0.2">
      <c r="X2957" s="108"/>
      <c r="Z2957" s="108"/>
      <c r="AA2957" s="108"/>
    </row>
    <row r="2958" spans="24:27" x14ac:dyDescent="0.2">
      <c r="X2958" s="108"/>
      <c r="Z2958" s="108"/>
      <c r="AA2958" s="108"/>
    </row>
    <row r="2959" spans="24:27" x14ac:dyDescent="0.2">
      <c r="X2959" s="108"/>
      <c r="Z2959" s="108"/>
      <c r="AA2959" s="108"/>
    </row>
    <row r="2960" spans="24:27" x14ac:dyDescent="0.2">
      <c r="X2960" s="108"/>
      <c r="Z2960" s="108"/>
      <c r="AA2960" s="108"/>
    </row>
    <row r="2961" spans="24:27" x14ac:dyDescent="0.2">
      <c r="X2961" s="108"/>
      <c r="Z2961" s="108"/>
      <c r="AA2961" s="108"/>
    </row>
    <row r="2962" spans="24:27" x14ac:dyDescent="0.2">
      <c r="X2962" s="108"/>
      <c r="Z2962" s="108"/>
      <c r="AA2962" s="108"/>
    </row>
    <row r="2963" spans="24:27" x14ac:dyDescent="0.2">
      <c r="X2963" s="108"/>
      <c r="Z2963" s="108"/>
      <c r="AA2963" s="108"/>
    </row>
    <row r="2964" spans="24:27" x14ac:dyDescent="0.2">
      <c r="X2964" s="108"/>
      <c r="Z2964" s="108"/>
      <c r="AA2964" s="108"/>
    </row>
    <row r="2965" spans="24:27" x14ac:dyDescent="0.2">
      <c r="X2965" s="108"/>
      <c r="Z2965" s="108"/>
      <c r="AA2965" s="108"/>
    </row>
    <row r="2966" spans="24:27" x14ac:dyDescent="0.2">
      <c r="X2966" s="108"/>
      <c r="Z2966" s="108"/>
      <c r="AA2966" s="108"/>
    </row>
    <row r="2967" spans="24:27" x14ac:dyDescent="0.2">
      <c r="X2967" s="108"/>
      <c r="Z2967" s="108"/>
      <c r="AA2967" s="108"/>
    </row>
    <row r="2968" spans="24:27" x14ac:dyDescent="0.2">
      <c r="X2968" s="108"/>
      <c r="Z2968" s="108"/>
      <c r="AA2968" s="108"/>
    </row>
    <row r="2969" spans="24:27" x14ac:dyDescent="0.2">
      <c r="X2969" s="108"/>
      <c r="Z2969" s="108"/>
      <c r="AA2969" s="108"/>
    </row>
    <row r="2970" spans="24:27" x14ac:dyDescent="0.2">
      <c r="X2970" s="108"/>
      <c r="Z2970" s="108"/>
      <c r="AA2970" s="108"/>
    </row>
    <row r="2971" spans="24:27" x14ac:dyDescent="0.2">
      <c r="X2971" s="108"/>
      <c r="Z2971" s="108"/>
      <c r="AA2971" s="108"/>
    </row>
    <row r="2972" spans="24:27" x14ac:dyDescent="0.2">
      <c r="X2972" s="108"/>
      <c r="Z2972" s="108"/>
      <c r="AA2972" s="108"/>
    </row>
    <row r="2973" spans="24:27" x14ac:dyDescent="0.2">
      <c r="X2973" s="108"/>
      <c r="Z2973" s="108"/>
      <c r="AA2973" s="108"/>
    </row>
    <row r="2974" spans="24:27" x14ac:dyDescent="0.2">
      <c r="X2974" s="108"/>
      <c r="Z2974" s="108"/>
      <c r="AA2974" s="108"/>
    </row>
    <row r="2975" spans="24:27" x14ac:dyDescent="0.2">
      <c r="X2975" s="108"/>
      <c r="Z2975" s="108"/>
      <c r="AA2975" s="108"/>
    </row>
    <row r="2976" spans="24:27" x14ac:dyDescent="0.2">
      <c r="X2976" s="108"/>
      <c r="Z2976" s="108"/>
      <c r="AA2976" s="108"/>
    </row>
    <row r="2977" spans="24:27" x14ac:dyDescent="0.2">
      <c r="X2977" s="108"/>
      <c r="Z2977" s="108"/>
      <c r="AA2977" s="108"/>
    </row>
    <row r="2978" spans="24:27" x14ac:dyDescent="0.2">
      <c r="X2978" s="108"/>
      <c r="Z2978" s="108"/>
      <c r="AA2978" s="108"/>
    </row>
    <row r="2979" spans="24:27" x14ac:dyDescent="0.2">
      <c r="X2979" s="108"/>
      <c r="Z2979" s="108"/>
      <c r="AA2979" s="108"/>
    </row>
    <row r="2980" spans="24:27" x14ac:dyDescent="0.2">
      <c r="X2980" s="108"/>
      <c r="Z2980" s="108"/>
      <c r="AA2980" s="108"/>
    </row>
    <row r="2981" spans="24:27" x14ac:dyDescent="0.2">
      <c r="X2981" s="108"/>
      <c r="Z2981" s="108"/>
      <c r="AA2981" s="108"/>
    </row>
    <row r="2982" spans="24:27" x14ac:dyDescent="0.2">
      <c r="X2982" s="108"/>
      <c r="Z2982" s="108"/>
      <c r="AA2982" s="108"/>
    </row>
    <row r="2983" spans="24:27" x14ac:dyDescent="0.2">
      <c r="X2983" s="108"/>
      <c r="Z2983" s="108"/>
      <c r="AA2983" s="108"/>
    </row>
    <row r="2984" spans="24:27" x14ac:dyDescent="0.2">
      <c r="X2984" s="108"/>
      <c r="Z2984" s="108"/>
      <c r="AA2984" s="108"/>
    </row>
    <row r="2985" spans="24:27" x14ac:dyDescent="0.2">
      <c r="X2985" s="108"/>
      <c r="Z2985" s="108"/>
      <c r="AA2985" s="108"/>
    </row>
    <row r="2986" spans="24:27" x14ac:dyDescent="0.2">
      <c r="X2986" s="108"/>
      <c r="Z2986" s="108"/>
      <c r="AA2986" s="108"/>
    </row>
    <row r="2987" spans="24:27" x14ac:dyDescent="0.2">
      <c r="X2987" s="108"/>
      <c r="Z2987" s="108"/>
      <c r="AA2987" s="108"/>
    </row>
    <row r="2988" spans="24:27" x14ac:dyDescent="0.2">
      <c r="X2988" s="108"/>
      <c r="Z2988" s="108"/>
      <c r="AA2988" s="108"/>
    </row>
    <row r="2989" spans="24:27" x14ac:dyDescent="0.2">
      <c r="X2989" s="108"/>
      <c r="Z2989" s="108"/>
      <c r="AA2989" s="108"/>
    </row>
    <row r="2990" spans="24:27" x14ac:dyDescent="0.2">
      <c r="X2990" s="108"/>
      <c r="Z2990" s="108"/>
      <c r="AA2990" s="108"/>
    </row>
    <row r="2991" spans="24:27" x14ac:dyDescent="0.2">
      <c r="X2991" s="108"/>
      <c r="Z2991" s="108"/>
      <c r="AA2991" s="108"/>
    </row>
    <row r="2992" spans="24:27" x14ac:dyDescent="0.2">
      <c r="X2992" s="108"/>
      <c r="Z2992" s="108"/>
      <c r="AA2992" s="108"/>
    </row>
    <row r="2993" spans="24:27" x14ac:dyDescent="0.2">
      <c r="X2993" s="108"/>
      <c r="Z2993" s="108"/>
      <c r="AA2993" s="108"/>
    </row>
    <row r="2994" spans="24:27" x14ac:dyDescent="0.2">
      <c r="X2994" s="108"/>
      <c r="Z2994" s="108"/>
      <c r="AA2994" s="108"/>
    </row>
    <row r="2995" spans="24:27" x14ac:dyDescent="0.2">
      <c r="X2995" s="108"/>
      <c r="Z2995" s="108"/>
      <c r="AA2995" s="108"/>
    </row>
    <row r="2996" spans="24:27" x14ac:dyDescent="0.2">
      <c r="X2996" s="108"/>
      <c r="Z2996" s="108"/>
      <c r="AA2996" s="108"/>
    </row>
    <row r="2997" spans="24:27" x14ac:dyDescent="0.2">
      <c r="X2997" s="108"/>
      <c r="Z2997" s="108"/>
      <c r="AA2997" s="108"/>
    </row>
    <row r="2998" spans="24:27" x14ac:dyDescent="0.2">
      <c r="X2998" s="108"/>
      <c r="Z2998" s="108"/>
      <c r="AA2998" s="108"/>
    </row>
    <row r="2999" spans="24:27" x14ac:dyDescent="0.2">
      <c r="X2999" s="108"/>
      <c r="Z2999" s="108"/>
      <c r="AA2999" s="108"/>
    </row>
    <row r="3000" spans="24:27" x14ac:dyDescent="0.2">
      <c r="X3000" s="108"/>
      <c r="Z3000" s="108"/>
      <c r="AA3000" s="108"/>
    </row>
    <row r="3001" spans="24:27" x14ac:dyDescent="0.2">
      <c r="X3001" s="108"/>
      <c r="Z3001" s="108"/>
      <c r="AA3001" s="108"/>
    </row>
    <row r="3002" spans="24:27" x14ac:dyDescent="0.2">
      <c r="X3002" s="108"/>
      <c r="Z3002" s="108"/>
      <c r="AA3002" s="108"/>
    </row>
    <row r="3003" spans="24:27" x14ac:dyDescent="0.2">
      <c r="X3003" s="108"/>
      <c r="Z3003" s="108"/>
      <c r="AA3003" s="108"/>
    </row>
    <row r="3004" spans="24:27" x14ac:dyDescent="0.2">
      <c r="X3004" s="108"/>
      <c r="Z3004" s="108"/>
      <c r="AA3004" s="108"/>
    </row>
    <row r="3005" spans="24:27" x14ac:dyDescent="0.2">
      <c r="X3005" s="108"/>
      <c r="Z3005" s="108"/>
      <c r="AA3005" s="108"/>
    </row>
    <row r="3006" spans="24:27" x14ac:dyDescent="0.2">
      <c r="X3006" s="108"/>
      <c r="Z3006" s="108"/>
      <c r="AA3006" s="108"/>
    </row>
    <row r="3007" spans="24:27" x14ac:dyDescent="0.2">
      <c r="X3007" s="108"/>
      <c r="Z3007" s="108"/>
      <c r="AA3007" s="108"/>
    </row>
    <row r="3008" spans="24:27" x14ac:dyDescent="0.2">
      <c r="X3008" s="108"/>
      <c r="Z3008" s="108"/>
      <c r="AA3008" s="108"/>
    </row>
    <row r="3009" spans="24:27" x14ac:dyDescent="0.2">
      <c r="X3009" s="108"/>
      <c r="Z3009" s="108"/>
      <c r="AA3009" s="108"/>
    </row>
    <row r="3010" spans="24:27" x14ac:dyDescent="0.2">
      <c r="X3010" s="108"/>
      <c r="Z3010" s="108"/>
      <c r="AA3010" s="108"/>
    </row>
    <row r="3011" spans="24:27" x14ac:dyDescent="0.2">
      <c r="X3011" s="108"/>
      <c r="Z3011" s="108"/>
      <c r="AA3011" s="108"/>
    </row>
    <row r="3012" spans="24:27" x14ac:dyDescent="0.2">
      <c r="X3012" s="108"/>
      <c r="Z3012" s="108"/>
      <c r="AA3012" s="108"/>
    </row>
    <row r="3013" spans="24:27" x14ac:dyDescent="0.2">
      <c r="X3013" s="108"/>
      <c r="Z3013" s="108"/>
      <c r="AA3013" s="108"/>
    </row>
    <row r="3014" spans="24:27" x14ac:dyDescent="0.2">
      <c r="X3014" s="108"/>
      <c r="Z3014" s="108"/>
      <c r="AA3014" s="108"/>
    </row>
    <row r="3015" spans="24:27" x14ac:dyDescent="0.2">
      <c r="X3015" s="108"/>
      <c r="Z3015" s="108"/>
      <c r="AA3015" s="108"/>
    </row>
    <row r="3016" spans="24:27" x14ac:dyDescent="0.2">
      <c r="X3016" s="108"/>
      <c r="Z3016" s="108"/>
      <c r="AA3016" s="108"/>
    </row>
    <row r="3017" spans="24:27" x14ac:dyDescent="0.2">
      <c r="X3017" s="108"/>
      <c r="Z3017" s="108"/>
      <c r="AA3017" s="108"/>
    </row>
    <row r="3018" spans="24:27" x14ac:dyDescent="0.2">
      <c r="X3018" s="108"/>
      <c r="Z3018" s="108"/>
      <c r="AA3018" s="108"/>
    </row>
    <row r="3019" spans="24:27" x14ac:dyDescent="0.2">
      <c r="X3019" s="108"/>
      <c r="Z3019" s="108"/>
      <c r="AA3019" s="108"/>
    </row>
    <row r="3020" spans="24:27" x14ac:dyDescent="0.2">
      <c r="X3020" s="108"/>
      <c r="Z3020" s="108"/>
      <c r="AA3020" s="108"/>
    </row>
    <row r="3021" spans="24:27" x14ac:dyDescent="0.2">
      <c r="X3021" s="108"/>
      <c r="Z3021" s="108"/>
      <c r="AA3021" s="108"/>
    </row>
    <row r="3022" spans="24:27" x14ac:dyDescent="0.2">
      <c r="X3022" s="108"/>
      <c r="Z3022" s="108"/>
      <c r="AA3022" s="108"/>
    </row>
    <row r="3023" spans="24:27" x14ac:dyDescent="0.2">
      <c r="X3023" s="108"/>
      <c r="Z3023" s="108"/>
      <c r="AA3023" s="108"/>
    </row>
    <row r="3024" spans="24:27" x14ac:dyDescent="0.2">
      <c r="X3024" s="108"/>
      <c r="Z3024" s="108"/>
      <c r="AA3024" s="108"/>
    </row>
    <row r="3025" spans="24:27" x14ac:dyDescent="0.2">
      <c r="X3025" s="108"/>
      <c r="Z3025" s="108"/>
      <c r="AA3025" s="108"/>
    </row>
    <row r="3026" spans="24:27" x14ac:dyDescent="0.2">
      <c r="X3026" s="108"/>
      <c r="Z3026" s="108"/>
      <c r="AA3026" s="108"/>
    </row>
    <row r="3027" spans="24:27" x14ac:dyDescent="0.2">
      <c r="X3027" s="108"/>
      <c r="Z3027" s="108"/>
      <c r="AA3027" s="108"/>
    </row>
    <row r="3028" spans="24:27" x14ac:dyDescent="0.2">
      <c r="X3028" s="108"/>
      <c r="Z3028" s="108"/>
      <c r="AA3028" s="108"/>
    </row>
    <row r="3029" spans="24:27" x14ac:dyDescent="0.2">
      <c r="X3029" s="108"/>
      <c r="Z3029" s="108"/>
      <c r="AA3029" s="108"/>
    </row>
    <row r="3030" spans="24:27" x14ac:dyDescent="0.2">
      <c r="X3030" s="108"/>
      <c r="Z3030" s="108"/>
      <c r="AA3030" s="108"/>
    </row>
    <row r="3031" spans="24:27" x14ac:dyDescent="0.2">
      <c r="X3031" s="108"/>
      <c r="Z3031" s="108"/>
      <c r="AA3031" s="108"/>
    </row>
    <row r="3032" spans="24:27" x14ac:dyDescent="0.2">
      <c r="X3032" s="108"/>
      <c r="Z3032" s="108"/>
      <c r="AA3032" s="108"/>
    </row>
    <row r="3033" spans="24:27" x14ac:dyDescent="0.2">
      <c r="X3033" s="108"/>
      <c r="Z3033" s="108"/>
      <c r="AA3033" s="108"/>
    </row>
    <row r="3034" spans="24:27" x14ac:dyDescent="0.2">
      <c r="X3034" s="108"/>
      <c r="Z3034" s="108"/>
      <c r="AA3034" s="108"/>
    </row>
    <row r="3035" spans="24:27" x14ac:dyDescent="0.2">
      <c r="X3035" s="108"/>
      <c r="Z3035" s="108"/>
      <c r="AA3035" s="108"/>
    </row>
    <row r="3036" spans="24:27" x14ac:dyDescent="0.2">
      <c r="X3036" s="108"/>
      <c r="Z3036" s="108"/>
      <c r="AA3036" s="108"/>
    </row>
    <row r="3037" spans="24:27" x14ac:dyDescent="0.2">
      <c r="X3037" s="108"/>
      <c r="Z3037" s="108"/>
      <c r="AA3037" s="108"/>
    </row>
    <row r="3038" spans="24:27" x14ac:dyDescent="0.2">
      <c r="X3038" s="108"/>
      <c r="Z3038" s="108"/>
      <c r="AA3038" s="108"/>
    </row>
    <row r="3039" spans="24:27" x14ac:dyDescent="0.2">
      <c r="X3039" s="108"/>
      <c r="Z3039" s="108"/>
      <c r="AA3039" s="108"/>
    </row>
    <row r="3040" spans="24:27" x14ac:dyDescent="0.2">
      <c r="X3040" s="108"/>
      <c r="Z3040" s="108"/>
      <c r="AA3040" s="108"/>
    </row>
    <row r="3041" spans="24:27" x14ac:dyDescent="0.2">
      <c r="X3041" s="108"/>
      <c r="Z3041" s="108"/>
      <c r="AA3041" s="108"/>
    </row>
    <row r="3042" spans="24:27" x14ac:dyDescent="0.2">
      <c r="X3042" s="108"/>
      <c r="Z3042" s="108"/>
      <c r="AA3042" s="108"/>
    </row>
    <row r="3043" spans="24:27" x14ac:dyDescent="0.2">
      <c r="X3043" s="108"/>
      <c r="Z3043" s="108"/>
      <c r="AA3043" s="108"/>
    </row>
    <row r="3044" spans="24:27" x14ac:dyDescent="0.2">
      <c r="X3044" s="108"/>
      <c r="Z3044" s="108"/>
      <c r="AA3044" s="108"/>
    </row>
    <row r="3045" spans="24:27" x14ac:dyDescent="0.2">
      <c r="X3045" s="108"/>
      <c r="Z3045" s="108"/>
      <c r="AA3045" s="108"/>
    </row>
    <row r="3046" spans="24:27" x14ac:dyDescent="0.2">
      <c r="X3046" s="108"/>
      <c r="Z3046" s="108"/>
      <c r="AA3046" s="108"/>
    </row>
    <row r="3047" spans="24:27" x14ac:dyDescent="0.2">
      <c r="X3047" s="108"/>
      <c r="Z3047" s="108"/>
      <c r="AA3047" s="108"/>
    </row>
    <row r="3048" spans="24:27" x14ac:dyDescent="0.2">
      <c r="X3048" s="108"/>
      <c r="Z3048" s="108"/>
      <c r="AA3048" s="108"/>
    </row>
    <row r="3049" spans="24:27" x14ac:dyDescent="0.2">
      <c r="X3049" s="108"/>
      <c r="Z3049" s="108"/>
      <c r="AA3049" s="108"/>
    </row>
    <row r="3050" spans="24:27" x14ac:dyDescent="0.2">
      <c r="X3050" s="108"/>
      <c r="Z3050" s="108"/>
      <c r="AA3050" s="108"/>
    </row>
    <row r="3051" spans="24:27" x14ac:dyDescent="0.2">
      <c r="X3051" s="108"/>
      <c r="Z3051" s="108"/>
      <c r="AA3051" s="108"/>
    </row>
    <row r="3052" spans="24:27" x14ac:dyDescent="0.2">
      <c r="X3052" s="108"/>
      <c r="Z3052" s="108"/>
      <c r="AA3052" s="108"/>
    </row>
    <row r="3053" spans="24:27" x14ac:dyDescent="0.2">
      <c r="X3053" s="108"/>
      <c r="Z3053" s="108"/>
      <c r="AA3053" s="108"/>
    </row>
    <row r="3054" spans="24:27" x14ac:dyDescent="0.2">
      <c r="X3054" s="108"/>
      <c r="Z3054" s="108"/>
      <c r="AA3054" s="108"/>
    </row>
    <row r="3055" spans="24:27" x14ac:dyDescent="0.2">
      <c r="X3055" s="108"/>
      <c r="Z3055" s="108"/>
      <c r="AA3055" s="108"/>
    </row>
    <row r="3056" spans="24:27" x14ac:dyDescent="0.2">
      <c r="X3056" s="108"/>
      <c r="Z3056" s="108"/>
      <c r="AA3056" s="108"/>
    </row>
    <row r="3057" spans="24:27" x14ac:dyDescent="0.2">
      <c r="X3057" s="108"/>
      <c r="Z3057" s="108"/>
      <c r="AA3057" s="108"/>
    </row>
    <row r="3058" spans="24:27" x14ac:dyDescent="0.2">
      <c r="X3058" s="108"/>
      <c r="Z3058" s="108"/>
      <c r="AA3058" s="108"/>
    </row>
    <row r="3059" spans="24:27" x14ac:dyDescent="0.2">
      <c r="X3059" s="108"/>
      <c r="Z3059" s="108"/>
      <c r="AA3059" s="108"/>
    </row>
    <row r="3060" spans="24:27" x14ac:dyDescent="0.2">
      <c r="X3060" s="108"/>
      <c r="Z3060" s="108"/>
      <c r="AA3060" s="108"/>
    </row>
    <row r="3061" spans="24:27" x14ac:dyDescent="0.2">
      <c r="X3061" s="108"/>
      <c r="Z3061" s="108"/>
      <c r="AA3061" s="108"/>
    </row>
    <row r="3062" spans="24:27" x14ac:dyDescent="0.2">
      <c r="X3062" s="108"/>
      <c r="Z3062" s="108"/>
      <c r="AA3062" s="108"/>
    </row>
    <row r="3063" spans="24:27" x14ac:dyDescent="0.2">
      <c r="X3063" s="108"/>
      <c r="Z3063" s="108"/>
      <c r="AA3063" s="108"/>
    </row>
    <row r="3064" spans="24:27" x14ac:dyDescent="0.2">
      <c r="X3064" s="108"/>
      <c r="Z3064" s="108"/>
      <c r="AA3064" s="108"/>
    </row>
    <row r="3065" spans="24:27" x14ac:dyDescent="0.2">
      <c r="X3065" s="108"/>
      <c r="Z3065" s="108"/>
      <c r="AA3065" s="108"/>
    </row>
    <row r="3066" spans="24:27" x14ac:dyDescent="0.2">
      <c r="X3066" s="108"/>
      <c r="Z3066" s="108"/>
      <c r="AA3066" s="108"/>
    </row>
    <row r="3067" spans="24:27" x14ac:dyDescent="0.2">
      <c r="X3067" s="108"/>
      <c r="Z3067" s="108"/>
      <c r="AA3067" s="108"/>
    </row>
    <row r="3068" spans="24:27" x14ac:dyDescent="0.2">
      <c r="X3068" s="108"/>
      <c r="Z3068" s="108"/>
      <c r="AA3068" s="108"/>
    </row>
    <row r="3069" spans="24:27" x14ac:dyDescent="0.2">
      <c r="X3069" s="108"/>
      <c r="Z3069" s="108"/>
      <c r="AA3069" s="108"/>
    </row>
    <row r="3070" spans="24:27" x14ac:dyDescent="0.2">
      <c r="X3070" s="108"/>
      <c r="Z3070" s="108"/>
      <c r="AA3070" s="108"/>
    </row>
    <row r="3071" spans="24:27" x14ac:dyDescent="0.2">
      <c r="X3071" s="108"/>
      <c r="Z3071" s="108"/>
      <c r="AA3071" s="108"/>
    </row>
    <row r="3072" spans="24:27" x14ac:dyDescent="0.2">
      <c r="X3072" s="108"/>
      <c r="Z3072" s="108"/>
      <c r="AA3072" s="108"/>
    </row>
    <row r="3073" spans="24:27" x14ac:dyDescent="0.2">
      <c r="X3073" s="108"/>
      <c r="Z3073" s="108"/>
      <c r="AA3073" s="108"/>
    </row>
    <row r="3074" spans="24:27" x14ac:dyDescent="0.2">
      <c r="X3074" s="108"/>
      <c r="Z3074" s="108"/>
      <c r="AA3074" s="108"/>
    </row>
    <row r="3075" spans="24:27" x14ac:dyDescent="0.2">
      <c r="X3075" s="108"/>
      <c r="Z3075" s="108"/>
      <c r="AA3075" s="108"/>
    </row>
    <row r="3076" spans="24:27" x14ac:dyDescent="0.2">
      <c r="X3076" s="108"/>
      <c r="Z3076" s="108"/>
      <c r="AA3076" s="108"/>
    </row>
    <row r="3077" spans="24:27" x14ac:dyDescent="0.2">
      <c r="X3077" s="108"/>
      <c r="Z3077" s="108"/>
      <c r="AA3077" s="108"/>
    </row>
    <row r="3078" spans="24:27" x14ac:dyDescent="0.2">
      <c r="X3078" s="108"/>
      <c r="Z3078" s="108"/>
      <c r="AA3078" s="108"/>
    </row>
    <row r="3079" spans="24:27" x14ac:dyDescent="0.2">
      <c r="X3079" s="108"/>
      <c r="Z3079" s="108"/>
      <c r="AA3079" s="108"/>
    </row>
    <row r="3080" spans="24:27" x14ac:dyDescent="0.2">
      <c r="X3080" s="108"/>
      <c r="Z3080" s="108"/>
      <c r="AA3080" s="108"/>
    </row>
    <row r="3081" spans="24:27" x14ac:dyDescent="0.2">
      <c r="X3081" s="108"/>
      <c r="Z3081" s="108"/>
      <c r="AA3081" s="108"/>
    </row>
    <row r="3082" spans="24:27" x14ac:dyDescent="0.2">
      <c r="X3082" s="108"/>
      <c r="Z3082" s="108"/>
      <c r="AA3082" s="108"/>
    </row>
    <row r="3083" spans="24:27" x14ac:dyDescent="0.2">
      <c r="X3083" s="108"/>
      <c r="Z3083" s="108"/>
      <c r="AA3083" s="108"/>
    </row>
    <row r="3084" spans="24:27" x14ac:dyDescent="0.2">
      <c r="X3084" s="108"/>
      <c r="Z3084" s="108"/>
      <c r="AA3084" s="108"/>
    </row>
    <row r="3085" spans="24:27" x14ac:dyDescent="0.2">
      <c r="X3085" s="108"/>
      <c r="Z3085" s="108"/>
      <c r="AA3085" s="108"/>
    </row>
    <row r="3086" spans="24:27" x14ac:dyDescent="0.2">
      <c r="X3086" s="108"/>
      <c r="Z3086" s="108"/>
      <c r="AA3086" s="108"/>
    </row>
    <row r="3087" spans="24:27" x14ac:dyDescent="0.2">
      <c r="X3087" s="108"/>
      <c r="Z3087" s="108"/>
      <c r="AA3087" s="108"/>
    </row>
    <row r="3088" spans="24:27" x14ac:dyDescent="0.2">
      <c r="X3088" s="108"/>
      <c r="Z3088" s="108"/>
      <c r="AA3088" s="108"/>
    </row>
    <row r="3089" spans="24:27" x14ac:dyDescent="0.2">
      <c r="X3089" s="108"/>
      <c r="Z3089" s="108"/>
      <c r="AA3089" s="108"/>
    </row>
    <row r="3090" spans="24:27" x14ac:dyDescent="0.2">
      <c r="X3090" s="108"/>
      <c r="Z3090" s="108"/>
      <c r="AA3090" s="108"/>
    </row>
    <row r="3091" spans="24:27" x14ac:dyDescent="0.2">
      <c r="X3091" s="108"/>
      <c r="Z3091" s="108"/>
      <c r="AA3091" s="108"/>
    </row>
    <row r="3092" spans="24:27" x14ac:dyDescent="0.2">
      <c r="X3092" s="108"/>
      <c r="Z3092" s="108"/>
      <c r="AA3092" s="108"/>
    </row>
    <row r="3093" spans="24:27" x14ac:dyDescent="0.2">
      <c r="X3093" s="108"/>
      <c r="Z3093" s="108"/>
      <c r="AA3093" s="108"/>
    </row>
    <row r="3094" spans="24:27" x14ac:dyDescent="0.2">
      <c r="X3094" s="108"/>
      <c r="Z3094" s="108"/>
      <c r="AA3094" s="108"/>
    </row>
    <row r="3095" spans="24:27" x14ac:dyDescent="0.2">
      <c r="X3095" s="108"/>
      <c r="Z3095" s="108"/>
      <c r="AA3095" s="108"/>
    </row>
    <row r="3096" spans="24:27" x14ac:dyDescent="0.2">
      <c r="X3096" s="108"/>
      <c r="Z3096" s="108"/>
      <c r="AA3096" s="108"/>
    </row>
    <row r="3097" spans="24:27" x14ac:dyDescent="0.2">
      <c r="X3097" s="108"/>
      <c r="Z3097" s="108"/>
      <c r="AA3097" s="108"/>
    </row>
    <row r="3098" spans="24:27" x14ac:dyDescent="0.2">
      <c r="X3098" s="108"/>
      <c r="Z3098" s="108"/>
      <c r="AA3098" s="108"/>
    </row>
    <row r="3099" spans="24:27" x14ac:dyDescent="0.2">
      <c r="X3099" s="108"/>
      <c r="Z3099" s="108"/>
      <c r="AA3099" s="108"/>
    </row>
    <row r="3100" spans="24:27" x14ac:dyDescent="0.2">
      <c r="X3100" s="108"/>
      <c r="Z3100" s="108"/>
      <c r="AA3100" s="108"/>
    </row>
    <row r="3101" spans="24:27" x14ac:dyDescent="0.2">
      <c r="X3101" s="108"/>
      <c r="Z3101" s="108"/>
      <c r="AA3101" s="108"/>
    </row>
    <row r="3102" spans="24:27" x14ac:dyDescent="0.2">
      <c r="X3102" s="108"/>
      <c r="Z3102" s="108"/>
      <c r="AA3102" s="108"/>
    </row>
    <row r="3103" spans="24:27" x14ac:dyDescent="0.2">
      <c r="X3103" s="108"/>
      <c r="Z3103" s="108"/>
      <c r="AA3103" s="108"/>
    </row>
    <row r="3104" spans="24:27" x14ac:dyDescent="0.2">
      <c r="X3104" s="108"/>
      <c r="Z3104" s="108"/>
      <c r="AA3104" s="108"/>
    </row>
    <row r="3105" spans="24:27" x14ac:dyDescent="0.2">
      <c r="X3105" s="108"/>
      <c r="Z3105" s="108"/>
      <c r="AA3105" s="108"/>
    </row>
    <row r="3106" spans="24:27" x14ac:dyDescent="0.2">
      <c r="X3106" s="108"/>
      <c r="Z3106" s="108"/>
      <c r="AA3106" s="108"/>
    </row>
    <row r="3107" spans="24:27" x14ac:dyDescent="0.2">
      <c r="X3107" s="108"/>
      <c r="Z3107" s="108"/>
      <c r="AA3107" s="108"/>
    </row>
    <row r="3108" spans="24:27" x14ac:dyDescent="0.2">
      <c r="X3108" s="108"/>
      <c r="Z3108" s="108"/>
      <c r="AA3108" s="108"/>
    </row>
    <row r="3109" spans="24:27" x14ac:dyDescent="0.2">
      <c r="X3109" s="108"/>
      <c r="Z3109" s="108"/>
      <c r="AA3109" s="108"/>
    </row>
    <row r="3110" spans="24:27" x14ac:dyDescent="0.2">
      <c r="X3110" s="108"/>
      <c r="Z3110" s="108"/>
      <c r="AA3110" s="108"/>
    </row>
    <row r="3111" spans="24:27" x14ac:dyDescent="0.2">
      <c r="X3111" s="108"/>
      <c r="Z3111" s="108"/>
      <c r="AA3111" s="108"/>
    </row>
    <row r="3112" spans="24:27" x14ac:dyDescent="0.2">
      <c r="X3112" s="108"/>
      <c r="Z3112" s="108"/>
      <c r="AA3112" s="108"/>
    </row>
    <row r="3113" spans="24:27" x14ac:dyDescent="0.2">
      <c r="X3113" s="108"/>
      <c r="Z3113" s="108"/>
      <c r="AA3113" s="108"/>
    </row>
    <row r="3114" spans="24:27" x14ac:dyDescent="0.2">
      <c r="X3114" s="108"/>
      <c r="Z3114" s="108"/>
      <c r="AA3114" s="108"/>
    </row>
    <row r="3115" spans="24:27" x14ac:dyDescent="0.2">
      <c r="X3115" s="108"/>
      <c r="Z3115" s="108"/>
      <c r="AA3115" s="108"/>
    </row>
    <row r="3116" spans="24:27" x14ac:dyDescent="0.2">
      <c r="X3116" s="108"/>
      <c r="Z3116" s="108"/>
      <c r="AA3116" s="108"/>
    </row>
    <row r="3117" spans="24:27" x14ac:dyDescent="0.2">
      <c r="X3117" s="108"/>
      <c r="Z3117" s="108"/>
      <c r="AA3117" s="108"/>
    </row>
    <row r="3118" spans="24:27" x14ac:dyDescent="0.2">
      <c r="X3118" s="108"/>
      <c r="Z3118" s="108"/>
      <c r="AA3118" s="108"/>
    </row>
    <row r="3119" spans="24:27" x14ac:dyDescent="0.2">
      <c r="X3119" s="108"/>
      <c r="Z3119" s="108"/>
      <c r="AA3119" s="108"/>
    </row>
    <row r="3120" spans="24:27" x14ac:dyDescent="0.2">
      <c r="X3120" s="108"/>
      <c r="Z3120" s="108"/>
      <c r="AA3120" s="108"/>
    </row>
    <row r="3121" spans="24:27" x14ac:dyDescent="0.2">
      <c r="X3121" s="108"/>
      <c r="Z3121" s="108"/>
      <c r="AA3121" s="108"/>
    </row>
    <row r="3122" spans="24:27" x14ac:dyDescent="0.2">
      <c r="X3122" s="108"/>
      <c r="Z3122" s="108"/>
      <c r="AA3122" s="108"/>
    </row>
    <row r="3123" spans="24:27" x14ac:dyDescent="0.2">
      <c r="X3123" s="108"/>
      <c r="Z3123" s="108"/>
      <c r="AA3123" s="108"/>
    </row>
    <row r="3124" spans="24:27" x14ac:dyDescent="0.2">
      <c r="X3124" s="108"/>
      <c r="Z3124" s="108"/>
      <c r="AA3124" s="108"/>
    </row>
    <row r="3125" spans="24:27" x14ac:dyDescent="0.2">
      <c r="X3125" s="108"/>
      <c r="Z3125" s="108"/>
      <c r="AA3125" s="108"/>
    </row>
    <row r="3126" spans="24:27" x14ac:dyDescent="0.2">
      <c r="X3126" s="108"/>
      <c r="Z3126" s="108"/>
      <c r="AA3126" s="108"/>
    </row>
    <row r="3127" spans="24:27" x14ac:dyDescent="0.2">
      <c r="X3127" s="108"/>
      <c r="Z3127" s="108"/>
      <c r="AA3127" s="108"/>
    </row>
    <row r="3128" spans="24:27" x14ac:dyDescent="0.2">
      <c r="X3128" s="108"/>
      <c r="Z3128" s="108"/>
      <c r="AA3128" s="108"/>
    </row>
    <row r="3129" spans="24:27" x14ac:dyDescent="0.2">
      <c r="X3129" s="108"/>
      <c r="Z3129" s="108"/>
      <c r="AA3129" s="108"/>
    </row>
    <row r="3130" spans="24:27" x14ac:dyDescent="0.2">
      <c r="X3130" s="108"/>
      <c r="Z3130" s="108"/>
      <c r="AA3130" s="108"/>
    </row>
    <row r="3131" spans="24:27" x14ac:dyDescent="0.2">
      <c r="X3131" s="108"/>
      <c r="Z3131" s="108"/>
      <c r="AA3131" s="108"/>
    </row>
    <row r="3132" spans="24:27" x14ac:dyDescent="0.2">
      <c r="X3132" s="108"/>
      <c r="Z3132" s="108"/>
      <c r="AA3132" s="108"/>
    </row>
    <row r="3133" spans="24:27" x14ac:dyDescent="0.2">
      <c r="X3133" s="108"/>
      <c r="Z3133" s="108"/>
      <c r="AA3133" s="108"/>
    </row>
    <row r="3134" spans="24:27" x14ac:dyDescent="0.2">
      <c r="X3134" s="108"/>
      <c r="Z3134" s="108"/>
      <c r="AA3134" s="108"/>
    </row>
    <row r="3135" spans="24:27" x14ac:dyDescent="0.2">
      <c r="X3135" s="108"/>
      <c r="Z3135" s="108"/>
      <c r="AA3135" s="108"/>
    </row>
    <row r="3136" spans="24:27" x14ac:dyDescent="0.2">
      <c r="X3136" s="108"/>
      <c r="Z3136" s="108"/>
      <c r="AA3136" s="108"/>
    </row>
    <row r="3137" spans="24:27" x14ac:dyDescent="0.2">
      <c r="X3137" s="108"/>
      <c r="Z3137" s="108"/>
      <c r="AA3137" s="108"/>
    </row>
    <row r="3138" spans="24:27" x14ac:dyDescent="0.2">
      <c r="X3138" s="108"/>
      <c r="Z3138" s="108"/>
      <c r="AA3138" s="108"/>
    </row>
    <row r="3139" spans="24:27" x14ac:dyDescent="0.2">
      <c r="X3139" s="108"/>
      <c r="Z3139" s="108"/>
      <c r="AA3139" s="108"/>
    </row>
    <row r="3140" spans="24:27" x14ac:dyDescent="0.2">
      <c r="X3140" s="108"/>
      <c r="Z3140" s="108"/>
      <c r="AA3140" s="108"/>
    </row>
    <row r="3141" spans="24:27" x14ac:dyDescent="0.2">
      <c r="X3141" s="108"/>
      <c r="Z3141" s="108"/>
      <c r="AA3141" s="108"/>
    </row>
    <row r="3142" spans="24:27" x14ac:dyDescent="0.2">
      <c r="X3142" s="108"/>
      <c r="Z3142" s="108"/>
      <c r="AA3142" s="108"/>
    </row>
    <row r="3143" spans="24:27" x14ac:dyDescent="0.2">
      <c r="X3143" s="108"/>
      <c r="Z3143" s="108"/>
      <c r="AA3143" s="108"/>
    </row>
    <row r="3144" spans="24:27" x14ac:dyDescent="0.2">
      <c r="X3144" s="108"/>
      <c r="Z3144" s="108"/>
      <c r="AA3144" s="108"/>
    </row>
    <row r="3145" spans="24:27" x14ac:dyDescent="0.2">
      <c r="X3145" s="108"/>
      <c r="Z3145" s="108"/>
      <c r="AA3145" s="108"/>
    </row>
    <row r="3146" spans="24:27" x14ac:dyDescent="0.2">
      <c r="X3146" s="108"/>
      <c r="Z3146" s="108"/>
      <c r="AA3146" s="108"/>
    </row>
    <row r="3147" spans="24:27" x14ac:dyDescent="0.2">
      <c r="X3147" s="108"/>
      <c r="Z3147" s="108"/>
      <c r="AA3147" s="108"/>
    </row>
    <row r="3148" spans="24:27" x14ac:dyDescent="0.2">
      <c r="X3148" s="108"/>
      <c r="Z3148" s="108"/>
      <c r="AA3148" s="108"/>
    </row>
    <row r="3149" spans="24:27" x14ac:dyDescent="0.2">
      <c r="X3149" s="108"/>
      <c r="Z3149" s="108"/>
      <c r="AA3149" s="108"/>
    </row>
    <row r="3150" spans="24:27" x14ac:dyDescent="0.2">
      <c r="X3150" s="108"/>
      <c r="Z3150" s="108"/>
      <c r="AA3150" s="108"/>
    </row>
    <row r="3151" spans="24:27" x14ac:dyDescent="0.2">
      <c r="X3151" s="108"/>
      <c r="Z3151" s="108"/>
      <c r="AA3151" s="108"/>
    </row>
    <row r="3152" spans="24:27" x14ac:dyDescent="0.2">
      <c r="X3152" s="108"/>
      <c r="Z3152" s="108"/>
      <c r="AA3152" s="108"/>
    </row>
    <row r="3153" spans="24:27" x14ac:dyDescent="0.2">
      <c r="X3153" s="108"/>
      <c r="Z3153" s="108"/>
      <c r="AA3153" s="108"/>
    </row>
    <row r="3154" spans="24:27" x14ac:dyDescent="0.2">
      <c r="X3154" s="108"/>
      <c r="Z3154" s="108"/>
      <c r="AA3154" s="108"/>
    </row>
    <row r="3155" spans="24:27" x14ac:dyDescent="0.2">
      <c r="X3155" s="108"/>
      <c r="Z3155" s="108"/>
      <c r="AA3155" s="108"/>
    </row>
    <row r="3156" spans="24:27" x14ac:dyDescent="0.2">
      <c r="X3156" s="108"/>
      <c r="Z3156" s="108"/>
      <c r="AA3156" s="108"/>
    </row>
    <row r="3157" spans="24:27" x14ac:dyDescent="0.2">
      <c r="X3157" s="108"/>
      <c r="Z3157" s="108"/>
      <c r="AA3157" s="108"/>
    </row>
    <row r="3158" spans="24:27" x14ac:dyDescent="0.2">
      <c r="X3158" s="108"/>
      <c r="Z3158" s="108"/>
      <c r="AA3158" s="108"/>
    </row>
    <row r="3159" spans="24:27" x14ac:dyDescent="0.2">
      <c r="X3159" s="108"/>
      <c r="Z3159" s="108"/>
      <c r="AA3159" s="108"/>
    </row>
    <row r="3160" spans="24:27" x14ac:dyDescent="0.2">
      <c r="X3160" s="108"/>
      <c r="Z3160" s="108"/>
      <c r="AA3160" s="108"/>
    </row>
    <row r="3161" spans="24:27" x14ac:dyDescent="0.2">
      <c r="X3161" s="108"/>
      <c r="Z3161" s="108"/>
      <c r="AA3161" s="108"/>
    </row>
    <row r="3162" spans="24:27" x14ac:dyDescent="0.2">
      <c r="X3162" s="108"/>
      <c r="Z3162" s="108"/>
      <c r="AA3162" s="108"/>
    </row>
    <row r="3163" spans="24:27" x14ac:dyDescent="0.2">
      <c r="X3163" s="108"/>
      <c r="Z3163" s="108"/>
      <c r="AA3163" s="108"/>
    </row>
    <row r="3164" spans="24:27" x14ac:dyDescent="0.2">
      <c r="X3164" s="108"/>
      <c r="Z3164" s="108"/>
      <c r="AA3164" s="108"/>
    </row>
    <row r="3165" spans="24:27" x14ac:dyDescent="0.2">
      <c r="X3165" s="108"/>
      <c r="Z3165" s="108"/>
      <c r="AA3165" s="108"/>
    </row>
    <row r="3166" spans="24:27" x14ac:dyDescent="0.2">
      <c r="X3166" s="108"/>
      <c r="Z3166" s="108"/>
      <c r="AA3166" s="108"/>
    </row>
    <row r="3167" spans="24:27" x14ac:dyDescent="0.2">
      <c r="X3167" s="108"/>
      <c r="Z3167" s="108"/>
      <c r="AA3167" s="108"/>
    </row>
    <row r="3168" spans="24:27" x14ac:dyDescent="0.2">
      <c r="X3168" s="108"/>
      <c r="Z3168" s="108"/>
      <c r="AA3168" s="108"/>
    </row>
    <row r="3169" spans="24:27" x14ac:dyDescent="0.2">
      <c r="X3169" s="108"/>
      <c r="Z3169" s="108"/>
      <c r="AA3169" s="108"/>
    </row>
    <row r="3170" spans="24:27" x14ac:dyDescent="0.2">
      <c r="X3170" s="108"/>
      <c r="Z3170" s="108"/>
      <c r="AA3170" s="108"/>
    </row>
    <row r="3171" spans="24:27" x14ac:dyDescent="0.2">
      <c r="X3171" s="108"/>
      <c r="Z3171" s="108"/>
      <c r="AA3171" s="108"/>
    </row>
    <row r="3172" spans="24:27" x14ac:dyDescent="0.2">
      <c r="X3172" s="108"/>
      <c r="Z3172" s="108"/>
      <c r="AA3172" s="108"/>
    </row>
    <row r="3173" spans="24:27" x14ac:dyDescent="0.2">
      <c r="X3173" s="108"/>
      <c r="Z3173" s="108"/>
      <c r="AA3173" s="108"/>
    </row>
    <row r="3174" spans="24:27" x14ac:dyDescent="0.2">
      <c r="X3174" s="108"/>
      <c r="Z3174" s="108"/>
      <c r="AA3174" s="108"/>
    </row>
    <row r="3175" spans="24:27" x14ac:dyDescent="0.2">
      <c r="X3175" s="108"/>
      <c r="Z3175" s="108"/>
      <c r="AA3175" s="108"/>
    </row>
    <row r="3176" spans="24:27" x14ac:dyDescent="0.2">
      <c r="X3176" s="108"/>
      <c r="Z3176" s="108"/>
      <c r="AA3176" s="108"/>
    </row>
    <row r="3177" spans="24:27" x14ac:dyDescent="0.2">
      <c r="X3177" s="108"/>
      <c r="Z3177" s="108"/>
      <c r="AA3177" s="108"/>
    </row>
    <row r="3178" spans="24:27" x14ac:dyDescent="0.2">
      <c r="X3178" s="108"/>
      <c r="Z3178" s="108"/>
      <c r="AA3178" s="108"/>
    </row>
    <row r="3179" spans="24:27" x14ac:dyDescent="0.2">
      <c r="X3179" s="108"/>
      <c r="Z3179" s="108"/>
      <c r="AA3179" s="108"/>
    </row>
    <row r="3180" spans="24:27" x14ac:dyDescent="0.2">
      <c r="X3180" s="108"/>
      <c r="Z3180" s="108"/>
      <c r="AA3180" s="108"/>
    </row>
    <row r="3181" spans="24:27" x14ac:dyDescent="0.2">
      <c r="X3181" s="108"/>
      <c r="Z3181" s="108"/>
      <c r="AA3181" s="108"/>
    </row>
    <row r="3182" spans="24:27" x14ac:dyDescent="0.2">
      <c r="X3182" s="108"/>
      <c r="Z3182" s="108"/>
      <c r="AA3182" s="108"/>
    </row>
    <row r="3183" spans="24:27" x14ac:dyDescent="0.2">
      <c r="X3183" s="108"/>
      <c r="Z3183" s="108"/>
      <c r="AA3183" s="108"/>
    </row>
    <row r="3184" spans="24:27" x14ac:dyDescent="0.2">
      <c r="X3184" s="108"/>
      <c r="Z3184" s="108"/>
      <c r="AA3184" s="108"/>
    </row>
    <row r="3185" spans="24:27" x14ac:dyDescent="0.2">
      <c r="X3185" s="108"/>
      <c r="Z3185" s="108"/>
      <c r="AA3185" s="108"/>
    </row>
    <row r="3186" spans="24:27" x14ac:dyDescent="0.2">
      <c r="X3186" s="108"/>
      <c r="Z3186" s="108"/>
      <c r="AA3186" s="108"/>
    </row>
    <row r="3187" spans="24:27" x14ac:dyDescent="0.2">
      <c r="X3187" s="108"/>
      <c r="Z3187" s="108"/>
      <c r="AA3187" s="108"/>
    </row>
    <row r="3188" spans="24:27" x14ac:dyDescent="0.2">
      <c r="X3188" s="108"/>
      <c r="Z3188" s="108"/>
      <c r="AA3188" s="108"/>
    </row>
    <row r="3189" spans="24:27" x14ac:dyDescent="0.2">
      <c r="X3189" s="108"/>
      <c r="Z3189" s="108"/>
      <c r="AA3189" s="108"/>
    </row>
    <row r="3190" spans="24:27" x14ac:dyDescent="0.2">
      <c r="X3190" s="108"/>
      <c r="Z3190" s="108"/>
      <c r="AA3190" s="108"/>
    </row>
    <row r="3191" spans="24:27" x14ac:dyDescent="0.2">
      <c r="X3191" s="108"/>
      <c r="Z3191" s="108"/>
      <c r="AA3191" s="108"/>
    </row>
    <row r="3192" spans="24:27" x14ac:dyDescent="0.2">
      <c r="X3192" s="108"/>
      <c r="Z3192" s="108"/>
      <c r="AA3192" s="108"/>
    </row>
    <row r="3193" spans="24:27" x14ac:dyDescent="0.2">
      <c r="X3193" s="108"/>
      <c r="Z3193" s="108"/>
      <c r="AA3193" s="108"/>
    </row>
    <row r="3194" spans="24:27" x14ac:dyDescent="0.2">
      <c r="X3194" s="108"/>
      <c r="Z3194" s="108"/>
      <c r="AA3194" s="108"/>
    </row>
    <row r="3195" spans="24:27" x14ac:dyDescent="0.2">
      <c r="X3195" s="108"/>
      <c r="Z3195" s="108"/>
      <c r="AA3195" s="108"/>
    </row>
    <row r="3196" spans="24:27" x14ac:dyDescent="0.2">
      <c r="X3196" s="108"/>
      <c r="Z3196" s="108"/>
      <c r="AA3196" s="108"/>
    </row>
    <row r="3197" spans="24:27" x14ac:dyDescent="0.2">
      <c r="X3197" s="108"/>
      <c r="Z3197" s="108"/>
      <c r="AA3197" s="108"/>
    </row>
    <row r="3198" spans="24:27" x14ac:dyDescent="0.2">
      <c r="X3198" s="108"/>
      <c r="Z3198" s="108"/>
      <c r="AA3198" s="108"/>
    </row>
    <row r="3199" spans="24:27" x14ac:dyDescent="0.2">
      <c r="X3199" s="108"/>
      <c r="Z3199" s="108"/>
      <c r="AA3199" s="108"/>
    </row>
    <row r="3200" spans="24:27" x14ac:dyDescent="0.2">
      <c r="X3200" s="108"/>
      <c r="Z3200" s="108"/>
      <c r="AA3200" s="108"/>
    </row>
    <row r="3201" spans="24:27" x14ac:dyDescent="0.2">
      <c r="X3201" s="108"/>
      <c r="Z3201" s="108"/>
      <c r="AA3201" s="108"/>
    </row>
    <row r="3202" spans="24:27" x14ac:dyDescent="0.2">
      <c r="X3202" s="108"/>
      <c r="Z3202" s="108"/>
      <c r="AA3202" s="108"/>
    </row>
    <row r="3203" spans="24:27" x14ac:dyDescent="0.2">
      <c r="X3203" s="108"/>
      <c r="Z3203" s="108"/>
      <c r="AA3203" s="108"/>
    </row>
    <row r="3204" spans="24:27" x14ac:dyDescent="0.2">
      <c r="X3204" s="108"/>
      <c r="Z3204" s="108"/>
      <c r="AA3204" s="108"/>
    </row>
    <row r="3205" spans="24:27" x14ac:dyDescent="0.2">
      <c r="X3205" s="108"/>
      <c r="Z3205" s="108"/>
      <c r="AA3205" s="108"/>
    </row>
    <row r="3206" spans="24:27" x14ac:dyDescent="0.2">
      <c r="X3206" s="108"/>
      <c r="Z3206" s="108"/>
      <c r="AA3206" s="108"/>
    </row>
    <row r="3207" spans="24:27" x14ac:dyDescent="0.2">
      <c r="X3207" s="108"/>
      <c r="Z3207" s="108"/>
      <c r="AA3207" s="108"/>
    </row>
    <row r="3208" spans="24:27" x14ac:dyDescent="0.2">
      <c r="X3208" s="108"/>
      <c r="Z3208" s="108"/>
      <c r="AA3208" s="108"/>
    </row>
    <row r="3209" spans="24:27" x14ac:dyDescent="0.2">
      <c r="X3209" s="108"/>
      <c r="Z3209" s="108"/>
      <c r="AA3209" s="108"/>
    </row>
    <row r="3210" spans="24:27" x14ac:dyDescent="0.2">
      <c r="X3210" s="108"/>
      <c r="Z3210" s="108"/>
      <c r="AA3210" s="108"/>
    </row>
    <row r="3211" spans="24:27" x14ac:dyDescent="0.2">
      <c r="X3211" s="108"/>
      <c r="Z3211" s="108"/>
      <c r="AA3211" s="108"/>
    </row>
    <row r="3212" spans="24:27" x14ac:dyDescent="0.2">
      <c r="X3212" s="108"/>
      <c r="Z3212" s="108"/>
      <c r="AA3212" s="108"/>
    </row>
    <row r="3213" spans="24:27" x14ac:dyDescent="0.2">
      <c r="X3213" s="108"/>
      <c r="Z3213" s="108"/>
      <c r="AA3213" s="108"/>
    </row>
    <row r="3214" spans="24:27" x14ac:dyDescent="0.2">
      <c r="X3214" s="108"/>
      <c r="Z3214" s="108"/>
      <c r="AA3214" s="108"/>
    </row>
    <row r="3215" spans="24:27" x14ac:dyDescent="0.2">
      <c r="X3215" s="108"/>
      <c r="Z3215" s="108"/>
      <c r="AA3215" s="108"/>
    </row>
    <row r="3216" spans="24:27" x14ac:dyDescent="0.2">
      <c r="X3216" s="108"/>
      <c r="Z3216" s="108"/>
      <c r="AA3216" s="108"/>
    </row>
    <row r="3217" spans="24:27" x14ac:dyDescent="0.2">
      <c r="X3217" s="108"/>
      <c r="Z3217" s="108"/>
      <c r="AA3217" s="108"/>
    </row>
    <row r="3218" spans="24:27" x14ac:dyDescent="0.2">
      <c r="X3218" s="108"/>
      <c r="Z3218" s="108"/>
      <c r="AA3218" s="108"/>
    </row>
    <row r="3219" spans="24:27" x14ac:dyDescent="0.2">
      <c r="X3219" s="108"/>
      <c r="Z3219" s="108"/>
      <c r="AA3219" s="108"/>
    </row>
    <row r="3220" spans="24:27" x14ac:dyDescent="0.2">
      <c r="X3220" s="108"/>
      <c r="Z3220" s="108"/>
      <c r="AA3220" s="108"/>
    </row>
    <row r="3221" spans="24:27" x14ac:dyDescent="0.2">
      <c r="X3221" s="108"/>
      <c r="Z3221" s="108"/>
      <c r="AA3221" s="108"/>
    </row>
    <row r="3222" spans="24:27" x14ac:dyDescent="0.2">
      <c r="X3222" s="108"/>
      <c r="Z3222" s="108"/>
      <c r="AA3222" s="108"/>
    </row>
    <row r="3223" spans="24:27" x14ac:dyDescent="0.2">
      <c r="X3223" s="108"/>
      <c r="Z3223" s="108"/>
      <c r="AA3223" s="108"/>
    </row>
    <row r="3224" spans="24:27" x14ac:dyDescent="0.2">
      <c r="X3224" s="108"/>
      <c r="Z3224" s="108"/>
      <c r="AA3224" s="108"/>
    </row>
    <row r="3225" spans="24:27" x14ac:dyDescent="0.2">
      <c r="X3225" s="108"/>
      <c r="Z3225" s="108"/>
      <c r="AA3225" s="108"/>
    </row>
    <row r="3226" spans="24:27" x14ac:dyDescent="0.2">
      <c r="X3226" s="108"/>
      <c r="Z3226" s="108"/>
      <c r="AA3226" s="108"/>
    </row>
    <row r="3227" spans="24:27" x14ac:dyDescent="0.2">
      <c r="X3227" s="108"/>
      <c r="Z3227" s="108"/>
      <c r="AA3227" s="108"/>
    </row>
    <row r="3228" spans="24:27" x14ac:dyDescent="0.2">
      <c r="X3228" s="108"/>
      <c r="Z3228" s="108"/>
      <c r="AA3228" s="108"/>
    </row>
    <row r="3229" spans="24:27" x14ac:dyDescent="0.2">
      <c r="X3229" s="108"/>
      <c r="Z3229" s="108"/>
      <c r="AA3229" s="108"/>
    </row>
    <row r="3230" spans="24:27" x14ac:dyDescent="0.2">
      <c r="X3230" s="108"/>
      <c r="Z3230" s="108"/>
      <c r="AA3230" s="108"/>
    </row>
    <row r="3231" spans="24:27" x14ac:dyDescent="0.2">
      <c r="X3231" s="108"/>
      <c r="Z3231" s="108"/>
      <c r="AA3231" s="108"/>
    </row>
    <row r="3232" spans="24:27" x14ac:dyDescent="0.2">
      <c r="X3232" s="108"/>
      <c r="Z3232" s="108"/>
      <c r="AA3232" s="108"/>
    </row>
    <row r="3233" spans="24:27" x14ac:dyDescent="0.2">
      <c r="X3233" s="108"/>
      <c r="Z3233" s="108"/>
      <c r="AA3233" s="108"/>
    </row>
    <row r="3234" spans="24:27" x14ac:dyDescent="0.2">
      <c r="X3234" s="108"/>
      <c r="Z3234" s="108"/>
      <c r="AA3234" s="108"/>
    </row>
    <row r="3235" spans="24:27" x14ac:dyDescent="0.2">
      <c r="X3235" s="108"/>
      <c r="Z3235" s="108"/>
      <c r="AA3235" s="108"/>
    </row>
    <row r="3236" spans="24:27" x14ac:dyDescent="0.2">
      <c r="X3236" s="108"/>
      <c r="Z3236" s="108"/>
      <c r="AA3236" s="108"/>
    </row>
    <row r="3237" spans="24:27" x14ac:dyDescent="0.2">
      <c r="X3237" s="108"/>
      <c r="Z3237" s="108"/>
      <c r="AA3237" s="108"/>
    </row>
    <row r="3238" spans="24:27" x14ac:dyDescent="0.2">
      <c r="X3238" s="108"/>
      <c r="Z3238" s="108"/>
      <c r="AA3238" s="108"/>
    </row>
    <row r="3239" spans="24:27" x14ac:dyDescent="0.2">
      <c r="X3239" s="108"/>
      <c r="Z3239" s="108"/>
      <c r="AA3239" s="108"/>
    </row>
    <row r="3240" spans="24:27" x14ac:dyDescent="0.2">
      <c r="X3240" s="108"/>
      <c r="Z3240" s="108"/>
      <c r="AA3240" s="108"/>
    </row>
    <row r="3241" spans="24:27" x14ac:dyDescent="0.2">
      <c r="X3241" s="108"/>
      <c r="Z3241" s="108"/>
      <c r="AA3241" s="108"/>
    </row>
    <row r="3242" spans="24:27" x14ac:dyDescent="0.2">
      <c r="X3242" s="108"/>
      <c r="Z3242" s="108"/>
      <c r="AA3242" s="108"/>
    </row>
    <row r="3243" spans="24:27" x14ac:dyDescent="0.2">
      <c r="X3243" s="108"/>
      <c r="Z3243" s="108"/>
      <c r="AA3243" s="108"/>
    </row>
    <row r="3244" spans="24:27" x14ac:dyDescent="0.2">
      <c r="X3244" s="108"/>
      <c r="Z3244" s="108"/>
      <c r="AA3244" s="108"/>
    </row>
    <row r="3245" spans="24:27" x14ac:dyDescent="0.2">
      <c r="X3245" s="108"/>
      <c r="Z3245" s="108"/>
      <c r="AA3245" s="108"/>
    </row>
    <row r="3246" spans="24:27" x14ac:dyDescent="0.2">
      <c r="X3246" s="108"/>
      <c r="Z3246" s="108"/>
      <c r="AA3246" s="108"/>
    </row>
    <row r="3247" spans="24:27" x14ac:dyDescent="0.2">
      <c r="X3247" s="108"/>
      <c r="Z3247" s="108"/>
      <c r="AA3247" s="108"/>
    </row>
    <row r="3248" spans="24:27" x14ac:dyDescent="0.2">
      <c r="X3248" s="108"/>
      <c r="Z3248" s="108"/>
      <c r="AA3248" s="108"/>
    </row>
    <row r="3249" spans="24:27" x14ac:dyDescent="0.2">
      <c r="X3249" s="108"/>
      <c r="Z3249" s="108"/>
      <c r="AA3249" s="108"/>
    </row>
    <row r="3250" spans="24:27" x14ac:dyDescent="0.2">
      <c r="X3250" s="108"/>
      <c r="Z3250" s="108"/>
      <c r="AA3250" s="108"/>
    </row>
    <row r="3251" spans="24:27" x14ac:dyDescent="0.2">
      <c r="X3251" s="108"/>
      <c r="Z3251" s="108"/>
      <c r="AA3251" s="108"/>
    </row>
    <row r="3252" spans="24:27" x14ac:dyDescent="0.2">
      <c r="X3252" s="108"/>
      <c r="Z3252" s="108"/>
      <c r="AA3252" s="108"/>
    </row>
    <row r="3253" spans="24:27" x14ac:dyDescent="0.2">
      <c r="X3253" s="108"/>
      <c r="Z3253" s="108"/>
      <c r="AA3253" s="108"/>
    </row>
    <row r="3254" spans="24:27" x14ac:dyDescent="0.2">
      <c r="X3254" s="108"/>
      <c r="Z3254" s="108"/>
      <c r="AA3254" s="108"/>
    </row>
    <row r="3255" spans="24:27" x14ac:dyDescent="0.2">
      <c r="X3255" s="108"/>
      <c r="Z3255" s="108"/>
      <c r="AA3255" s="108"/>
    </row>
    <row r="3256" spans="24:27" x14ac:dyDescent="0.2">
      <c r="X3256" s="108"/>
      <c r="Z3256" s="108"/>
      <c r="AA3256" s="108"/>
    </row>
    <row r="3257" spans="24:27" x14ac:dyDescent="0.2">
      <c r="X3257" s="108"/>
      <c r="Z3257" s="108"/>
      <c r="AA3257" s="108"/>
    </row>
    <row r="3258" spans="24:27" x14ac:dyDescent="0.2">
      <c r="X3258" s="108"/>
      <c r="Z3258" s="108"/>
      <c r="AA3258" s="108"/>
    </row>
    <row r="3259" spans="24:27" x14ac:dyDescent="0.2">
      <c r="X3259" s="108"/>
      <c r="Z3259" s="108"/>
      <c r="AA3259" s="108"/>
    </row>
    <row r="3260" spans="24:27" x14ac:dyDescent="0.2">
      <c r="X3260" s="108"/>
      <c r="Z3260" s="108"/>
      <c r="AA3260" s="108"/>
    </row>
    <row r="3261" spans="24:27" x14ac:dyDescent="0.2">
      <c r="X3261" s="108"/>
      <c r="Z3261" s="108"/>
      <c r="AA3261" s="108"/>
    </row>
    <row r="3262" spans="24:27" x14ac:dyDescent="0.2">
      <c r="X3262" s="108"/>
      <c r="Z3262" s="108"/>
      <c r="AA3262" s="108"/>
    </row>
    <row r="3263" spans="24:27" x14ac:dyDescent="0.2">
      <c r="X3263" s="108"/>
      <c r="Z3263" s="108"/>
      <c r="AA3263" s="108"/>
    </row>
    <row r="3264" spans="24:27" x14ac:dyDescent="0.2">
      <c r="X3264" s="108"/>
      <c r="Z3264" s="108"/>
      <c r="AA3264" s="108"/>
    </row>
    <row r="3265" spans="24:27" x14ac:dyDescent="0.2">
      <c r="X3265" s="108"/>
      <c r="Z3265" s="108"/>
      <c r="AA3265" s="108"/>
    </row>
    <row r="3266" spans="24:27" x14ac:dyDescent="0.2">
      <c r="X3266" s="108"/>
      <c r="Z3266" s="108"/>
      <c r="AA3266" s="108"/>
    </row>
    <row r="3267" spans="24:27" x14ac:dyDescent="0.2">
      <c r="X3267" s="108"/>
      <c r="Z3267" s="108"/>
      <c r="AA3267" s="108"/>
    </row>
    <row r="3268" spans="24:27" x14ac:dyDescent="0.2">
      <c r="X3268" s="108"/>
      <c r="Z3268" s="108"/>
      <c r="AA3268" s="108"/>
    </row>
    <row r="3269" spans="24:27" x14ac:dyDescent="0.2">
      <c r="X3269" s="108"/>
      <c r="Z3269" s="108"/>
      <c r="AA3269" s="108"/>
    </row>
    <row r="3270" spans="24:27" x14ac:dyDescent="0.2">
      <c r="X3270" s="108"/>
      <c r="Z3270" s="108"/>
      <c r="AA3270" s="108"/>
    </row>
    <row r="3271" spans="24:27" x14ac:dyDescent="0.2">
      <c r="X3271" s="108"/>
      <c r="Z3271" s="108"/>
      <c r="AA3271" s="108"/>
    </row>
    <row r="3272" spans="24:27" x14ac:dyDescent="0.2">
      <c r="X3272" s="108"/>
      <c r="Z3272" s="108"/>
      <c r="AA3272" s="108"/>
    </row>
    <row r="3273" spans="24:27" x14ac:dyDescent="0.2">
      <c r="X3273" s="108"/>
      <c r="Z3273" s="108"/>
      <c r="AA3273" s="108"/>
    </row>
    <row r="3274" spans="24:27" x14ac:dyDescent="0.2">
      <c r="X3274" s="108"/>
      <c r="Z3274" s="108"/>
      <c r="AA3274" s="108"/>
    </row>
    <row r="3275" spans="24:27" x14ac:dyDescent="0.2">
      <c r="X3275" s="108"/>
      <c r="Z3275" s="108"/>
      <c r="AA3275" s="108"/>
    </row>
    <row r="3276" spans="24:27" x14ac:dyDescent="0.2">
      <c r="X3276" s="108"/>
      <c r="Z3276" s="108"/>
      <c r="AA3276" s="108"/>
    </row>
    <row r="3277" spans="24:27" x14ac:dyDescent="0.2">
      <c r="X3277" s="108"/>
      <c r="Z3277" s="108"/>
      <c r="AA3277" s="108"/>
    </row>
    <row r="3278" spans="24:27" x14ac:dyDescent="0.2">
      <c r="X3278" s="108"/>
      <c r="Z3278" s="108"/>
      <c r="AA3278" s="108"/>
    </row>
    <row r="3279" spans="24:27" x14ac:dyDescent="0.2">
      <c r="X3279" s="108"/>
      <c r="Z3279" s="108"/>
      <c r="AA3279" s="108"/>
    </row>
    <row r="3280" spans="24:27" x14ac:dyDescent="0.2">
      <c r="X3280" s="108"/>
      <c r="Z3280" s="108"/>
      <c r="AA3280" s="108"/>
    </row>
    <row r="3281" spans="24:27" x14ac:dyDescent="0.2">
      <c r="X3281" s="108"/>
      <c r="Z3281" s="108"/>
      <c r="AA3281" s="108"/>
    </row>
    <row r="3282" spans="24:27" x14ac:dyDescent="0.2">
      <c r="X3282" s="108"/>
      <c r="Z3282" s="108"/>
      <c r="AA3282" s="108"/>
    </row>
    <row r="3283" spans="24:27" x14ac:dyDescent="0.2">
      <c r="X3283" s="108"/>
      <c r="Z3283" s="108"/>
      <c r="AA3283" s="108"/>
    </row>
    <row r="3284" spans="24:27" x14ac:dyDescent="0.2">
      <c r="X3284" s="108"/>
      <c r="Z3284" s="108"/>
      <c r="AA3284" s="108"/>
    </row>
    <row r="3285" spans="24:27" x14ac:dyDescent="0.2">
      <c r="X3285" s="108"/>
      <c r="Z3285" s="108"/>
      <c r="AA3285" s="108"/>
    </row>
    <row r="3286" spans="24:27" x14ac:dyDescent="0.2">
      <c r="X3286" s="108"/>
      <c r="Z3286" s="108"/>
      <c r="AA3286" s="108"/>
    </row>
    <row r="3287" spans="24:27" x14ac:dyDescent="0.2">
      <c r="X3287" s="108"/>
      <c r="Z3287" s="108"/>
      <c r="AA3287" s="108"/>
    </row>
    <row r="3288" spans="24:27" x14ac:dyDescent="0.2">
      <c r="X3288" s="108"/>
      <c r="Z3288" s="108"/>
      <c r="AA3288" s="108"/>
    </row>
    <row r="3289" spans="24:27" x14ac:dyDescent="0.2">
      <c r="X3289" s="108"/>
      <c r="Z3289" s="108"/>
      <c r="AA3289" s="108"/>
    </row>
    <row r="3290" spans="24:27" x14ac:dyDescent="0.2">
      <c r="X3290" s="108"/>
      <c r="Z3290" s="108"/>
      <c r="AA3290" s="108"/>
    </row>
    <row r="3291" spans="24:27" x14ac:dyDescent="0.2">
      <c r="X3291" s="108"/>
      <c r="Z3291" s="108"/>
      <c r="AA3291" s="108"/>
    </row>
    <row r="3292" spans="24:27" x14ac:dyDescent="0.2">
      <c r="X3292" s="108"/>
      <c r="Z3292" s="108"/>
      <c r="AA3292" s="108"/>
    </row>
    <row r="3293" spans="24:27" x14ac:dyDescent="0.2">
      <c r="X3293" s="108"/>
      <c r="Z3293" s="108"/>
      <c r="AA3293" s="108"/>
    </row>
    <row r="3294" spans="24:27" x14ac:dyDescent="0.2">
      <c r="X3294" s="108"/>
      <c r="Z3294" s="108"/>
      <c r="AA3294" s="108"/>
    </row>
    <row r="3295" spans="24:27" x14ac:dyDescent="0.2">
      <c r="X3295" s="108"/>
      <c r="Z3295" s="108"/>
      <c r="AA3295" s="108"/>
    </row>
    <row r="3296" spans="24:27" x14ac:dyDescent="0.2">
      <c r="X3296" s="108"/>
      <c r="Z3296" s="108"/>
      <c r="AA3296" s="108"/>
    </row>
    <row r="3297" spans="24:27" x14ac:dyDescent="0.2">
      <c r="X3297" s="108"/>
      <c r="Z3297" s="108"/>
      <c r="AA3297" s="108"/>
    </row>
    <row r="3298" spans="24:27" x14ac:dyDescent="0.2">
      <c r="X3298" s="108"/>
      <c r="Z3298" s="108"/>
      <c r="AA3298" s="108"/>
    </row>
    <row r="3299" spans="24:27" x14ac:dyDescent="0.2">
      <c r="X3299" s="108"/>
      <c r="Z3299" s="108"/>
      <c r="AA3299" s="108"/>
    </row>
    <row r="3300" spans="24:27" x14ac:dyDescent="0.2">
      <c r="X3300" s="108"/>
      <c r="Z3300" s="108"/>
      <c r="AA3300" s="108"/>
    </row>
    <row r="3301" spans="24:27" x14ac:dyDescent="0.2">
      <c r="X3301" s="108"/>
      <c r="Z3301" s="108"/>
      <c r="AA3301" s="108"/>
    </row>
    <row r="3302" spans="24:27" x14ac:dyDescent="0.2">
      <c r="X3302" s="108"/>
      <c r="Z3302" s="108"/>
      <c r="AA3302" s="108"/>
    </row>
    <row r="3303" spans="24:27" x14ac:dyDescent="0.2">
      <c r="X3303" s="108"/>
      <c r="Z3303" s="108"/>
      <c r="AA3303" s="108"/>
    </row>
    <row r="3304" spans="24:27" x14ac:dyDescent="0.2">
      <c r="X3304" s="108"/>
      <c r="Z3304" s="108"/>
      <c r="AA3304" s="108"/>
    </row>
    <row r="3305" spans="24:27" x14ac:dyDescent="0.2">
      <c r="X3305" s="108"/>
      <c r="Z3305" s="108"/>
      <c r="AA3305" s="108"/>
    </row>
    <row r="3306" spans="24:27" x14ac:dyDescent="0.2">
      <c r="X3306" s="108"/>
      <c r="Z3306" s="108"/>
      <c r="AA3306" s="108"/>
    </row>
    <row r="3307" spans="24:27" x14ac:dyDescent="0.2">
      <c r="X3307" s="108"/>
      <c r="Z3307" s="108"/>
      <c r="AA3307" s="108"/>
    </row>
    <row r="3308" spans="24:27" x14ac:dyDescent="0.2">
      <c r="X3308" s="108"/>
      <c r="Z3308" s="108"/>
      <c r="AA3308" s="108"/>
    </row>
    <row r="3309" spans="24:27" x14ac:dyDescent="0.2">
      <c r="X3309" s="108"/>
      <c r="Z3309" s="108"/>
      <c r="AA3309" s="108"/>
    </row>
    <row r="3310" spans="24:27" x14ac:dyDescent="0.2">
      <c r="X3310" s="108"/>
      <c r="Z3310" s="108"/>
      <c r="AA3310" s="108"/>
    </row>
    <row r="3311" spans="24:27" x14ac:dyDescent="0.2">
      <c r="X3311" s="108"/>
      <c r="Z3311" s="108"/>
      <c r="AA3311" s="108"/>
    </row>
    <row r="3312" spans="24:27" x14ac:dyDescent="0.2">
      <c r="X3312" s="108"/>
      <c r="Z3312" s="108"/>
      <c r="AA3312" s="108"/>
    </row>
    <row r="3313" spans="24:27" x14ac:dyDescent="0.2">
      <c r="X3313" s="108"/>
      <c r="Z3313" s="108"/>
      <c r="AA3313" s="108"/>
    </row>
    <row r="3314" spans="24:27" x14ac:dyDescent="0.2">
      <c r="X3314" s="108"/>
      <c r="Z3314" s="108"/>
      <c r="AA3314" s="108"/>
    </row>
    <row r="3315" spans="24:27" x14ac:dyDescent="0.2">
      <c r="X3315" s="108"/>
      <c r="Z3315" s="108"/>
      <c r="AA3315" s="108"/>
    </row>
    <row r="3316" spans="24:27" x14ac:dyDescent="0.2">
      <c r="X3316" s="108"/>
      <c r="Z3316" s="108"/>
      <c r="AA3316" s="108"/>
    </row>
    <row r="3317" spans="24:27" x14ac:dyDescent="0.2">
      <c r="X3317" s="108"/>
      <c r="Z3317" s="108"/>
      <c r="AA3317" s="108"/>
    </row>
    <row r="3318" spans="24:27" x14ac:dyDescent="0.2">
      <c r="X3318" s="108"/>
      <c r="Z3318" s="108"/>
      <c r="AA3318" s="108"/>
    </row>
    <row r="3319" spans="24:27" x14ac:dyDescent="0.2">
      <c r="X3319" s="108"/>
      <c r="Z3319" s="108"/>
      <c r="AA3319" s="108"/>
    </row>
    <row r="3320" spans="24:27" x14ac:dyDescent="0.2">
      <c r="X3320" s="108"/>
      <c r="Z3320" s="108"/>
      <c r="AA3320" s="108"/>
    </row>
    <row r="3321" spans="24:27" x14ac:dyDescent="0.2">
      <c r="X3321" s="108"/>
      <c r="Z3321" s="108"/>
      <c r="AA3321" s="108"/>
    </row>
    <row r="3322" spans="24:27" x14ac:dyDescent="0.2">
      <c r="X3322" s="108"/>
      <c r="Z3322" s="108"/>
      <c r="AA3322" s="108"/>
    </row>
    <row r="3323" spans="24:27" x14ac:dyDescent="0.2">
      <c r="X3323" s="108"/>
      <c r="Z3323" s="108"/>
      <c r="AA3323" s="108"/>
    </row>
    <row r="3324" spans="24:27" x14ac:dyDescent="0.2">
      <c r="X3324" s="108"/>
      <c r="Z3324" s="108"/>
      <c r="AA3324" s="108"/>
    </row>
    <row r="3325" spans="24:27" x14ac:dyDescent="0.2">
      <c r="X3325" s="108"/>
      <c r="Z3325" s="108"/>
      <c r="AA3325" s="108"/>
    </row>
    <row r="3326" spans="24:27" x14ac:dyDescent="0.2">
      <c r="X3326" s="108"/>
      <c r="Z3326" s="108"/>
      <c r="AA3326" s="108"/>
    </row>
    <row r="3327" spans="24:27" x14ac:dyDescent="0.2">
      <c r="X3327" s="108"/>
      <c r="Z3327" s="108"/>
      <c r="AA3327" s="108"/>
    </row>
    <row r="3328" spans="24:27" x14ac:dyDescent="0.2">
      <c r="X3328" s="108"/>
      <c r="Z3328" s="108"/>
      <c r="AA3328" s="108"/>
    </row>
    <row r="3329" spans="24:27" x14ac:dyDescent="0.2">
      <c r="X3329" s="108"/>
      <c r="Z3329" s="108"/>
      <c r="AA3329" s="108"/>
    </row>
    <row r="3330" spans="24:27" x14ac:dyDescent="0.2">
      <c r="X3330" s="108"/>
      <c r="Z3330" s="108"/>
      <c r="AA3330" s="108"/>
    </row>
    <row r="3331" spans="24:27" x14ac:dyDescent="0.2">
      <c r="X3331" s="108"/>
      <c r="Z3331" s="108"/>
      <c r="AA3331" s="108"/>
    </row>
    <row r="3332" spans="24:27" x14ac:dyDescent="0.2">
      <c r="X3332" s="108"/>
      <c r="Z3332" s="108"/>
      <c r="AA3332" s="108"/>
    </row>
    <row r="3333" spans="24:27" x14ac:dyDescent="0.2">
      <c r="X3333" s="108"/>
      <c r="Z3333" s="108"/>
      <c r="AA3333" s="108"/>
    </row>
    <row r="3334" spans="24:27" x14ac:dyDescent="0.2">
      <c r="X3334" s="108"/>
      <c r="Z3334" s="108"/>
      <c r="AA3334" s="108"/>
    </row>
    <row r="3335" spans="24:27" x14ac:dyDescent="0.2">
      <c r="X3335" s="108"/>
      <c r="Z3335" s="108"/>
      <c r="AA3335" s="108"/>
    </row>
    <row r="3336" spans="24:27" x14ac:dyDescent="0.2">
      <c r="X3336" s="108"/>
      <c r="Z3336" s="108"/>
      <c r="AA3336" s="108"/>
    </row>
    <row r="3337" spans="24:27" x14ac:dyDescent="0.2">
      <c r="X3337" s="108"/>
      <c r="Z3337" s="108"/>
      <c r="AA3337" s="108"/>
    </row>
    <row r="3338" spans="24:27" x14ac:dyDescent="0.2">
      <c r="X3338" s="108"/>
      <c r="Z3338" s="108"/>
      <c r="AA3338" s="108"/>
    </row>
    <row r="3339" spans="24:27" x14ac:dyDescent="0.2">
      <c r="X3339" s="108"/>
      <c r="Z3339" s="108"/>
      <c r="AA3339" s="108"/>
    </row>
    <row r="3340" spans="24:27" x14ac:dyDescent="0.2">
      <c r="X3340" s="108"/>
      <c r="Z3340" s="108"/>
      <c r="AA3340" s="108"/>
    </row>
    <row r="3341" spans="24:27" x14ac:dyDescent="0.2">
      <c r="X3341" s="108"/>
      <c r="Z3341" s="108"/>
      <c r="AA3341" s="108"/>
    </row>
    <row r="3342" spans="24:27" x14ac:dyDescent="0.2">
      <c r="X3342" s="108"/>
      <c r="Z3342" s="108"/>
      <c r="AA3342" s="108"/>
    </row>
    <row r="3343" spans="24:27" x14ac:dyDescent="0.2">
      <c r="X3343" s="108"/>
      <c r="Z3343" s="108"/>
      <c r="AA3343" s="108"/>
    </row>
    <row r="3344" spans="24:27" x14ac:dyDescent="0.2">
      <c r="X3344" s="108"/>
      <c r="Z3344" s="108"/>
      <c r="AA3344" s="108"/>
    </row>
    <row r="3345" spans="24:27" x14ac:dyDescent="0.2">
      <c r="X3345" s="108"/>
      <c r="Z3345" s="108"/>
      <c r="AA3345" s="108"/>
    </row>
    <row r="3346" spans="24:27" x14ac:dyDescent="0.2">
      <c r="X3346" s="108"/>
      <c r="Z3346" s="108"/>
      <c r="AA3346" s="108"/>
    </row>
    <row r="3347" spans="24:27" x14ac:dyDescent="0.2">
      <c r="X3347" s="108"/>
      <c r="Z3347" s="108"/>
      <c r="AA3347" s="108"/>
    </row>
    <row r="3348" spans="24:27" x14ac:dyDescent="0.2">
      <c r="X3348" s="108"/>
      <c r="Z3348" s="108"/>
      <c r="AA3348" s="108"/>
    </row>
    <row r="3349" spans="24:27" x14ac:dyDescent="0.2">
      <c r="X3349" s="108"/>
      <c r="Z3349" s="108"/>
      <c r="AA3349" s="108"/>
    </row>
    <row r="3350" spans="24:27" x14ac:dyDescent="0.2">
      <c r="X3350" s="108"/>
      <c r="Z3350" s="108"/>
      <c r="AA3350" s="108"/>
    </row>
    <row r="3351" spans="24:27" x14ac:dyDescent="0.2">
      <c r="X3351" s="108"/>
      <c r="Z3351" s="108"/>
      <c r="AA3351" s="108"/>
    </row>
    <row r="3352" spans="24:27" x14ac:dyDescent="0.2">
      <c r="X3352" s="108"/>
      <c r="Z3352" s="108"/>
      <c r="AA3352" s="108"/>
    </row>
    <row r="3353" spans="24:27" x14ac:dyDescent="0.2">
      <c r="X3353" s="108"/>
      <c r="Z3353" s="108"/>
      <c r="AA3353" s="108"/>
    </row>
    <row r="3354" spans="24:27" x14ac:dyDescent="0.2">
      <c r="X3354" s="108"/>
      <c r="Z3354" s="108"/>
      <c r="AA3354" s="108"/>
    </row>
    <row r="3355" spans="24:27" x14ac:dyDescent="0.2">
      <c r="X3355" s="108"/>
      <c r="Z3355" s="108"/>
      <c r="AA3355" s="108"/>
    </row>
    <row r="3356" spans="24:27" x14ac:dyDescent="0.2">
      <c r="X3356" s="108"/>
      <c r="Z3356" s="108"/>
      <c r="AA3356" s="108"/>
    </row>
    <row r="3357" spans="24:27" x14ac:dyDescent="0.2">
      <c r="X3357" s="108"/>
      <c r="Z3357" s="108"/>
      <c r="AA3357" s="108"/>
    </row>
    <row r="3358" spans="24:27" x14ac:dyDescent="0.2">
      <c r="X3358" s="108"/>
      <c r="Z3358" s="108"/>
      <c r="AA3358" s="108"/>
    </row>
    <row r="3359" spans="24:27" x14ac:dyDescent="0.2">
      <c r="X3359" s="108"/>
      <c r="Z3359" s="108"/>
      <c r="AA3359" s="108"/>
    </row>
    <row r="3360" spans="24:27" x14ac:dyDescent="0.2">
      <c r="X3360" s="108"/>
      <c r="Z3360" s="108"/>
      <c r="AA3360" s="108"/>
    </row>
    <row r="3361" spans="24:27" x14ac:dyDescent="0.2">
      <c r="X3361" s="108"/>
      <c r="Z3361" s="108"/>
      <c r="AA3361" s="108"/>
    </row>
    <row r="3362" spans="24:27" x14ac:dyDescent="0.2">
      <c r="X3362" s="108"/>
      <c r="Z3362" s="108"/>
      <c r="AA3362" s="108"/>
    </row>
    <row r="3363" spans="24:27" x14ac:dyDescent="0.2">
      <c r="X3363" s="108"/>
      <c r="Z3363" s="108"/>
      <c r="AA3363" s="108"/>
    </row>
    <row r="3364" spans="24:27" x14ac:dyDescent="0.2">
      <c r="X3364" s="108"/>
      <c r="Z3364" s="108"/>
      <c r="AA3364" s="108"/>
    </row>
    <row r="3365" spans="24:27" x14ac:dyDescent="0.2">
      <c r="X3365" s="108"/>
      <c r="Z3365" s="108"/>
      <c r="AA3365" s="108"/>
    </row>
    <row r="3366" spans="24:27" x14ac:dyDescent="0.2">
      <c r="X3366" s="108"/>
      <c r="Z3366" s="108"/>
      <c r="AA3366" s="108"/>
    </row>
    <row r="3367" spans="24:27" x14ac:dyDescent="0.2">
      <c r="X3367" s="108"/>
      <c r="Z3367" s="108"/>
      <c r="AA3367" s="108"/>
    </row>
    <row r="3368" spans="24:27" x14ac:dyDescent="0.2">
      <c r="X3368" s="108"/>
      <c r="Z3368" s="108"/>
      <c r="AA3368" s="108"/>
    </row>
    <row r="3369" spans="24:27" x14ac:dyDescent="0.2">
      <c r="X3369" s="108"/>
      <c r="Z3369" s="108"/>
      <c r="AA3369" s="108"/>
    </row>
    <row r="3370" spans="24:27" x14ac:dyDescent="0.2">
      <c r="X3370" s="108"/>
      <c r="Z3370" s="108"/>
      <c r="AA3370" s="108"/>
    </row>
    <row r="3371" spans="24:27" x14ac:dyDescent="0.2">
      <c r="X3371" s="108"/>
      <c r="Z3371" s="108"/>
      <c r="AA3371" s="108"/>
    </row>
    <row r="3372" spans="24:27" x14ac:dyDescent="0.2">
      <c r="X3372" s="108"/>
      <c r="Z3372" s="108"/>
      <c r="AA3372" s="108"/>
    </row>
    <row r="3373" spans="24:27" x14ac:dyDescent="0.2">
      <c r="X3373" s="108"/>
      <c r="Z3373" s="108"/>
      <c r="AA3373" s="108"/>
    </row>
    <row r="3374" spans="24:27" x14ac:dyDescent="0.2">
      <c r="X3374" s="108"/>
      <c r="Z3374" s="108"/>
      <c r="AA3374" s="108"/>
    </row>
    <row r="3375" spans="24:27" x14ac:dyDescent="0.2">
      <c r="X3375" s="108"/>
      <c r="Z3375" s="108"/>
      <c r="AA3375" s="108"/>
    </row>
    <row r="3376" spans="24:27" x14ac:dyDescent="0.2">
      <c r="X3376" s="108"/>
      <c r="Z3376" s="108"/>
      <c r="AA3376" s="108"/>
    </row>
    <row r="3377" spans="24:27" x14ac:dyDescent="0.2">
      <c r="X3377" s="108"/>
      <c r="Z3377" s="108"/>
      <c r="AA3377" s="108"/>
    </row>
    <row r="3378" spans="24:27" x14ac:dyDescent="0.2">
      <c r="X3378" s="108"/>
      <c r="Z3378" s="108"/>
      <c r="AA3378" s="108"/>
    </row>
    <row r="3379" spans="24:27" x14ac:dyDescent="0.2">
      <c r="X3379" s="108"/>
      <c r="Z3379" s="108"/>
      <c r="AA3379" s="108"/>
    </row>
    <row r="3380" spans="24:27" x14ac:dyDescent="0.2">
      <c r="X3380" s="108"/>
      <c r="Z3380" s="108"/>
      <c r="AA3380" s="108"/>
    </row>
    <row r="3381" spans="24:27" x14ac:dyDescent="0.2">
      <c r="X3381" s="108"/>
      <c r="Z3381" s="108"/>
      <c r="AA3381" s="108"/>
    </row>
    <row r="3382" spans="24:27" x14ac:dyDescent="0.2">
      <c r="X3382" s="108"/>
      <c r="Z3382" s="108"/>
      <c r="AA3382" s="108"/>
    </row>
    <row r="3383" spans="24:27" x14ac:dyDescent="0.2">
      <c r="X3383" s="108"/>
      <c r="Z3383" s="108"/>
      <c r="AA3383" s="108"/>
    </row>
    <row r="3384" spans="24:27" x14ac:dyDescent="0.2">
      <c r="X3384" s="108"/>
      <c r="Z3384" s="108"/>
      <c r="AA3384" s="108"/>
    </row>
    <row r="3385" spans="24:27" x14ac:dyDescent="0.2">
      <c r="X3385" s="108"/>
      <c r="Z3385" s="108"/>
      <c r="AA3385" s="108"/>
    </row>
    <row r="3386" spans="24:27" x14ac:dyDescent="0.2">
      <c r="X3386" s="108"/>
      <c r="Z3386" s="108"/>
      <c r="AA3386" s="108"/>
    </row>
    <row r="3387" spans="24:27" x14ac:dyDescent="0.2">
      <c r="X3387" s="108"/>
      <c r="Z3387" s="108"/>
      <c r="AA3387" s="108"/>
    </row>
    <row r="3388" spans="24:27" x14ac:dyDescent="0.2">
      <c r="X3388" s="108"/>
      <c r="Z3388" s="108"/>
      <c r="AA3388" s="108"/>
    </row>
    <row r="3389" spans="24:27" x14ac:dyDescent="0.2">
      <c r="X3389" s="108"/>
      <c r="Z3389" s="108"/>
      <c r="AA3389" s="108"/>
    </row>
    <row r="3390" spans="24:27" x14ac:dyDescent="0.2">
      <c r="X3390" s="108"/>
      <c r="Z3390" s="108"/>
      <c r="AA3390" s="108"/>
    </row>
    <row r="3391" spans="24:27" x14ac:dyDescent="0.2">
      <c r="X3391" s="108"/>
      <c r="Z3391" s="108"/>
      <c r="AA3391" s="108"/>
    </row>
    <row r="3392" spans="24:27" x14ac:dyDescent="0.2">
      <c r="X3392" s="108"/>
      <c r="Z3392" s="108"/>
      <c r="AA3392" s="108"/>
    </row>
    <row r="3393" spans="24:27" x14ac:dyDescent="0.2">
      <c r="X3393" s="108"/>
      <c r="Z3393" s="108"/>
      <c r="AA3393" s="108"/>
    </row>
    <row r="3394" spans="24:27" x14ac:dyDescent="0.2">
      <c r="X3394" s="108"/>
      <c r="Z3394" s="108"/>
      <c r="AA3394" s="108"/>
    </row>
    <row r="3395" spans="24:27" x14ac:dyDescent="0.2">
      <c r="X3395" s="108"/>
      <c r="Z3395" s="108"/>
      <c r="AA3395" s="108"/>
    </row>
    <row r="3396" spans="24:27" x14ac:dyDescent="0.2">
      <c r="X3396" s="108"/>
      <c r="Z3396" s="108"/>
      <c r="AA3396" s="108"/>
    </row>
    <row r="3397" spans="24:27" x14ac:dyDescent="0.2">
      <c r="X3397" s="108"/>
      <c r="Z3397" s="108"/>
      <c r="AA3397" s="108"/>
    </row>
    <row r="3398" spans="24:27" x14ac:dyDescent="0.2">
      <c r="X3398" s="108"/>
      <c r="Z3398" s="108"/>
      <c r="AA3398" s="108"/>
    </row>
    <row r="3399" spans="24:27" x14ac:dyDescent="0.2">
      <c r="X3399" s="108"/>
      <c r="Z3399" s="108"/>
      <c r="AA3399" s="108"/>
    </row>
    <row r="3400" spans="24:27" x14ac:dyDescent="0.2">
      <c r="X3400" s="108"/>
      <c r="Z3400" s="108"/>
      <c r="AA3400" s="108"/>
    </row>
    <row r="3401" spans="24:27" x14ac:dyDescent="0.2">
      <c r="X3401" s="108"/>
      <c r="Z3401" s="108"/>
      <c r="AA3401" s="108"/>
    </row>
    <row r="3402" spans="24:27" x14ac:dyDescent="0.2">
      <c r="X3402" s="108"/>
      <c r="Z3402" s="108"/>
      <c r="AA3402" s="108"/>
    </row>
    <row r="3403" spans="24:27" x14ac:dyDescent="0.2">
      <c r="X3403" s="108"/>
      <c r="Z3403" s="108"/>
      <c r="AA3403" s="108"/>
    </row>
    <row r="3404" spans="24:27" x14ac:dyDescent="0.2">
      <c r="X3404" s="108"/>
      <c r="Z3404" s="108"/>
      <c r="AA3404" s="108"/>
    </row>
    <row r="3405" spans="24:27" x14ac:dyDescent="0.2">
      <c r="X3405" s="108"/>
      <c r="Z3405" s="108"/>
      <c r="AA3405" s="108"/>
    </row>
    <row r="3406" spans="24:27" x14ac:dyDescent="0.2">
      <c r="X3406" s="108"/>
      <c r="Z3406" s="108"/>
      <c r="AA3406" s="108"/>
    </row>
    <row r="3407" spans="24:27" x14ac:dyDescent="0.2">
      <c r="X3407" s="108"/>
      <c r="Z3407" s="108"/>
      <c r="AA3407" s="108"/>
    </row>
    <row r="3408" spans="24:27" x14ac:dyDescent="0.2">
      <c r="X3408" s="108"/>
      <c r="Z3408" s="108"/>
      <c r="AA3408" s="108"/>
    </row>
    <row r="3409" spans="24:27" x14ac:dyDescent="0.2">
      <c r="X3409" s="108"/>
      <c r="Z3409" s="108"/>
      <c r="AA3409" s="108"/>
    </row>
    <row r="3410" spans="24:27" x14ac:dyDescent="0.2">
      <c r="X3410" s="108"/>
      <c r="Z3410" s="108"/>
      <c r="AA3410" s="108"/>
    </row>
    <row r="3411" spans="24:27" x14ac:dyDescent="0.2">
      <c r="X3411" s="108"/>
      <c r="Z3411" s="108"/>
      <c r="AA3411" s="108"/>
    </row>
    <row r="3412" spans="24:27" x14ac:dyDescent="0.2">
      <c r="X3412" s="108"/>
      <c r="Z3412" s="108"/>
      <c r="AA3412" s="108"/>
    </row>
    <row r="3413" spans="24:27" x14ac:dyDescent="0.2">
      <c r="X3413" s="108"/>
      <c r="Z3413" s="108"/>
      <c r="AA3413" s="108"/>
    </row>
    <row r="3414" spans="24:27" x14ac:dyDescent="0.2">
      <c r="X3414" s="108"/>
      <c r="Z3414" s="108"/>
      <c r="AA3414" s="108"/>
    </row>
    <row r="3415" spans="24:27" x14ac:dyDescent="0.2">
      <c r="X3415" s="108"/>
      <c r="Z3415" s="108"/>
      <c r="AA3415" s="108"/>
    </row>
    <row r="3416" spans="24:27" x14ac:dyDescent="0.2">
      <c r="X3416" s="108"/>
      <c r="Z3416" s="108"/>
      <c r="AA3416" s="108"/>
    </row>
    <row r="3417" spans="24:27" x14ac:dyDescent="0.2">
      <c r="X3417" s="108"/>
      <c r="Z3417" s="108"/>
      <c r="AA3417" s="108"/>
    </row>
    <row r="3418" spans="24:27" x14ac:dyDescent="0.2">
      <c r="X3418" s="108"/>
      <c r="Z3418" s="108"/>
      <c r="AA3418" s="108"/>
    </row>
    <row r="3419" spans="24:27" x14ac:dyDescent="0.2">
      <c r="X3419" s="108"/>
      <c r="Z3419" s="108"/>
      <c r="AA3419" s="108"/>
    </row>
    <row r="3420" spans="24:27" x14ac:dyDescent="0.2">
      <c r="X3420" s="108"/>
      <c r="Z3420" s="108"/>
      <c r="AA3420" s="108"/>
    </row>
    <row r="3421" spans="24:27" x14ac:dyDescent="0.2">
      <c r="X3421" s="108"/>
      <c r="Z3421" s="108"/>
      <c r="AA3421" s="108"/>
    </row>
    <row r="3422" spans="24:27" x14ac:dyDescent="0.2">
      <c r="X3422" s="108"/>
      <c r="Z3422" s="108"/>
      <c r="AA3422" s="108"/>
    </row>
    <row r="3423" spans="24:27" x14ac:dyDescent="0.2">
      <c r="X3423" s="108"/>
      <c r="Z3423" s="108"/>
      <c r="AA3423" s="108"/>
    </row>
    <row r="3424" spans="24:27" x14ac:dyDescent="0.2">
      <c r="X3424" s="108"/>
      <c r="Z3424" s="108"/>
      <c r="AA3424" s="108"/>
    </row>
    <row r="3425" spans="24:27" x14ac:dyDescent="0.2">
      <c r="X3425" s="108"/>
      <c r="Z3425" s="108"/>
      <c r="AA3425" s="108"/>
    </row>
    <row r="3426" spans="24:27" x14ac:dyDescent="0.2">
      <c r="X3426" s="108"/>
      <c r="Z3426" s="108"/>
      <c r="AA3426" s="108"/>
    </row>
    <row r="3427" spans="24:27" x14ac:dyDescent="0.2">
      <c r="X3427" s="108"/>
      <c r="Z3427" s="108"/>
      <c r="AA3427" s="108"/>
    </row>
    <row r="3428" spans="24:27" x14ac:dyDescent="0.2">
      <c r="X3428" s="108"/>
      <c r="Z3428" s="108"/>
      <c r="AA3428" s="108"/>
    </row>
    <row r="3429" spans="24:27" x14ac:dyDescent="0.2">
      <c r="X3429" s="108"/>
      <c r="Z3429" s="108"/>
      <c r="AA3429" s="108"/>
    </row>
    <row r="3430" spans="24:27" x14ac:dyDescent="0.2">
      <c r="X3430" s="108"/>
      <c r="Z3430" s="108"/>
      <c r="AA3430" s="108"/>
    </row>
    <row r="3431" spans="24:27" x14ac:dyDescent="0.2">
      <c r="X3431" s="108"/>
      <c r="Z3431" s="108"/>
      <c r="AA3431" s="108"/>
    </row>
    <row r="3432" spans="24:27" x14ac:dyDescent="0.2">
      <c r="X3432" s="108"/>
      <c r="Z3432" s="108"/>
      <c r="AA3432" s="108"/>
    </row>
    <row r="3433" spans="24:27" x14ac:dyDescent="0.2">
      <c r="X3433" s="108"/>
      <c r="Z3433" s="108"/>
      <c r="AA3433" s="108"/>
    </row>
    <row r="3434" spans="24:27" x14ac:dyDescent="0.2">
      <c r="X3434" s="108"/>
      <c r="Z3434" s="108"/>
      <c r="AA3434" s="108"/>
    </row>
    <row r="3435" spans="24:27" x14ac:dyDescent="0.2">
      <c r="X3435" s="108"/>
      <c r="Z3435" s="108"/>
      <c r="AA3435" s="108"/>
    </row>
    <row r="3436" spans="24:27" x14ac:dyDescent="0.2">
      <c r="X3436" s="108"/>
      <c r="Z3436" s="108"/>
      <c r="AA3436" s="108"/>
    </row>
    <row r="3437" spans="24:27" x14ac:dyDescent="0.2">
      <c r="X3437" s="108"/>
      <c r="Z3437" s="108"/>
      <c r="AA3437" s="108"/>
    </row>
    <row r="3438" spans="24:27" x14ac:dyDescent="0.2">
      <c r="X3438" s="108"/>
      <c r="Z3438" s="108"/>
      <c r="AA3438" s="108"/>
    </row>
    <row r="3439" spans="24:27" x14ac:dyDescent="0.2">
      <c r="X3439" s="108"/>
      <c r="Z3439" s="108"/>
      <c r="AA3439" s="108"/>
    </row>
    <row r="3440" spans="24:27" x14ac:dyDescent="0.2">
      <c r="X3440" s="108"/>
      <c r="Z3440" s="108"/>
      <c r="AA3440" s="108"/>
    </row>
    <row r="3441" spans="24:27" x14ac:dyDescent="0.2">
      <c r="X3441" s="108"/>
      <c r="Z3441" s="108"/>
      <c r="AA3441" s="108"/>
    </row>
    <row r="3442" spans="24:27" x14ac:dyDescent="0.2">
      <c r="X3442" s="108"/>
      <c r="Z3442" s="108"/>
      <c r="AA3442" s="108"/>
    </row>
    <row r="3443" spans="24:27" x14ac:dyDescent="0.2">
      <c r="X3443" s="108"/>
      <c r="Z3443" s="108"/>
      <c r="AA3443" s="108"/>
    </row>
    <row r="3444" spans="24:27" x14ac:dyDescent="0.2">
      <c r="X3444" s="108"/>
      <c r="Z3444" s="108"/>
      <c r="AA3444" s="108"/>
    </row>
    <row r="3445" spans="24:27" x14ac:dyDescent="0.2">
      <c r="X3445" s="108"/>
      <c r="Z3445" s="108"/>
      <c r="AA3445" s="108"/>
    </row>
    <row r="3446" spans="24:27" x14ac:dyDescent="0.2">
      <c r="X3446" s="108"/>
      <c r="Z3446" s="108"/>
      <c r="AA3446" s="108"/>
    </row>
    <row r="3447" spans="24:27" x14ac:dyDescent="0.2">
      <c r="X3447" s="108"/>
      <c r="Z3447" s="108"/>
      <c r="AA3447" s="108"/>
    </row>
    <row r="3448" spans="24:27" x14ac:dyDescent="0.2">
      <c r="X3448" s="108"/>
      <c r="Z3448" s="108"/>
      <c r="AA3448" s="108"/>
    </row>
    <row r="3449" spans="24:27" x14ac:dyDescent="0.2">
      <c r="X3449" s="108"/>
      <c r="Z3449" s="108"/>
      <c r="AA3449" s="108"/>
    </row>
    <row r="3450" spans="24:27" x14ac:dyDescent="0.2">
      <c r="X3450" s="108"/>
      <c r="Z3450" s="108"/>
      <c r="AA3450" s="108"/>
    </row>
    <row r="3451" spans="24:27" x14ac:dyDescent="0.2">
      <c r="X3451" s="108"/>
      <c r="Z3451" s="108"/>
      <c r="AA3451" s="108"/>
    </row>
    <row r="3452" spans="24:27" x14ac:dyDescent="0.2">
      <c r="X3452" s="108"/>
      <c r="Z3452" s="108"/>
      <c r="AA3452" s="108"/>
    </row>
    <row r="3453" spans="24:27" x14ac:dyDescent="0.2">
      <c r="X3453" s="108"/>
      <c r="Z3453" s="108"/>
      <c r="AA3453" s="108"/>
    </row>
    <row r="3454" spans="24:27" x14ac:dyDescent="0.2">
      <c r="X3454" s="108"/>
      <c r="Z3454" s="108"/>
      <c r="AA3454" s="108"/>
    </row>
    <row r="3455" spans="24:27" x14ac:dyDescent="0.2">
      <c r="X3455" s="108"/>
      <c r="Z3455" s="108"/>
      <c r="AA3455" s="108"/>
    </row>
    <row r="3456" spans="24:27" x14ac:dyDescent="0.2">
      <c r="X3456" s="108"/>
      <c r="Z3456" s="108"/>
      <c r="AA3456" s="108"/>
    </row>
    <row r="3457" spans="24:27" x14ac:dyDescent="0.2">
      <c r="X3457" s="108"/>
      <c r="Z3457" s="108"/>
      <c r="AA3457" s="108"/>
    </row>
    <row r="3458" spans="24:27" x14ac:dyDescent="0.2">
      <c r="X3458" s="108"/>
      <c r="Z3458" s="108"/>
      <c r="AA3458" s="108"/>
    </row>
    <row r="3459" spans="24:27" x14ac:dyDescent="0.2">
      <c r="X3459" s="108"/>
      <c r="Z3459" s="108"/>
      <c r="AA3459" s="108"/>
    </row>
    <row r="3460" spans="24:27" x14ac:dyDescent="0.2">
      <c r="X3460" s="108"/>
      <c r="Z3460" s="108"/>
      <c r="AA3460" s="108"/>
    </row>
    <row r="3461" spans="24:27" x14ac:dyDescent="0.2">
      <c r="X3461" s="108"/>
      <c r="Z3461" s="108"/>
      <c r="AA3461" s="108"/>
    </row>
    <row r="3462" spans="24:27" x14ac:dyDescent="0.2">
      <c r="X3462" s="108"/>
      <c r="Z3462" s="108"/>
      <c r="AA3462" s="108"/>
    </row>
    <row r="3463" spans="24:27" x14ac:dyDescent="0.2">
      <c r="X3463" s="108"/>
      <c r="Z3463" s="108"/>
      <c r="AA3463" s="108"/>
    </row>
    <row r="3464" spans="24:27" x14ac:dyDescent="0.2">
      <c r="X3464" s="108"/>
      <c r="Z3464" s="108"/>
      <c r="AA3464" s="108"/>
    </row>
    <row r="3465" spans="24:27" x14ac:dyDescent="0.2">
      <c r="X3465" s="108"/>
      <c r="Z3465" s="108"/>
      <c r="AA3465" s="108"/>
    </row>
    <row r="3466" spans="24:27" x14ac:dyDescent="0.2">
      <c r="X3466" s="108"/>
      <c r="Z3466" s="108"/>
      <c r="AA3466" s="108"/>
    </row>
    <row r="3467" spans="24:27" x14ac:dyDescent="0.2">
      <c r="X3467" s="108"/>
      <c r="Z3467" s="108"/>
      <c r="AA3467" s="108"/>
    </row>
    <row r="3468" spans="24:27" x14ac:dyDescent="0.2">
      <c r="X3468" s="108"/>
      <c r="Z3468" s="108"/>
      <c r="AA3468" s="108"/>
    </row>
    <row r="3469" spans="24:27" x14ac:dyDescent="0.2">
      <c r="X3469" s="108"/>
      <c r="Z3469" s="108"/>
      <c r="AA3469" s="108"/>
    </row>
    <row r="3470" spans="24:27" x14ac:dyDescent="0.2">
      <c r="X3470" s="108"/>
      <c r="Z3470" s="108"/>
      <c r="AA3470" s="108"/>
    </row>
    <row r="3471" spans="24:27" x14ac:dyDescent="0.2">
      <c r="X3471" s="108"/>
      <c r="Z3471" s="108"/>
      <c r="AA3471" s="108"/>
    </row>
    <row r="3472" spans="24:27" x14ac:dyDescent="0.2">
      <c r="X3472" s="108"/>
      <c r="Z3472" s="108"/>
      <c r="AA3472" s="108"/>
    </row>
    <row r="3473" spans="24:27" x14ac:dyDescent="0.2">
      <c r="X3473" s="108"/>
      <c r="Z3473" s="108"/>
      <c r="AA3473" s="108"/>
    </row>
    <row r="3474" spans="24:27" x14ac:dyDescent="0.2">
      <c r="X3474" s="108"/>
      <c r="Z3474" s="108"/>
      <c r="AA3474" s="108"/>
    </row>
    <row r="3475" spans="24:27" x14ac:dyDescent="0.2">
      <c r="X3475" s="108"/>
      <c r="Z3475" s="108"/>
      <c r="AA3475" s="108"/>
    </row>
    <row r="3476" spans="24:27" x14ac:dyDescent="0.2">
      <c r="X3476" s="108"/>
      <c r="Z3476" s="108"/>
      <c r="AA3476" s="108"/>
    </row>
    <row r="3477" spans="24:27" x14ac:dyDescent="0.2">
      <c r="X3477" s="108"/>
      <c r="Z3477" s="108"/>
      <c r="AA3477" s="108"/>
    </row>
    <row r="3478" spans="24:27" x14ac:dyDescent="0.2">
      <c r="X3478" s="108"/>
      <c r="Z3478" s="108"/>
      <c r="AA3478" s="108"/>
    </row>
    <row r="3479" spans="24:27" x14ac:dyDescent="0.2">
      <c r="X3479" s="108"/>
      <c r="Z3479" s="108"/>
      <c r="AA3479" s="108"/>
    </row>
    <row r="3480" spans="24:27" x14ac:dyDescent="0.2">
      <c r="X3480" s="108"/>
      <c r="Z3480" s="108"/>
      <c r="AA3480" s="108"/>
    </row>
    <row r="3481" spans="24:27" x14ac:dyDescent="0.2">
      <c r="X3481" s="108"/>
      <c r="Z3481" s="108"/>
      <c r="AA3481" s="108"/>
    </row>
    <row r="3482" spans="24:27" x14ac:dyDescent="0.2">
      <c r="X3482" s="108"/>
      <c r="Z3482" s="108"/>
      <c r="AA3482" s="108"/>
    </row>
    <row r="3483" spans="24:27" x14ac:dyDescent="0.2">
      <c r="X3483" s="108"/>
      <c r="Z3483" s="108"/>
      <c r="AA3483" s="108"/>
    </row>
    <row r="3484" spans="24:27" x14ac:dyDescent="0.2">
      <c r="X3484" s="108"/>
      <c r="Z3484" s="108"/>
      <c r="AA3484" s="108"/>
    </row>
    <row r="3485" spans="24:27" x14ac:dyDescent="0.2">
      <c r="X3485" s="108"/>
      <c r="Z3485" s="108"/>
      <c r="AA3485" s="108"/>
    </row>
    <row r="3486" spans="24:27" x14ac:dyDescent="0.2">
      <c r="X3486" s="108"/>
      <c r="Z3486" s="108"/>
      <c r="AA3486" s="108"/>
    </row>
    <row r="3487" spans="24:27" x14ac:dyDescent="0.2">
      <c r="X3487" s="108"/>
      <c r="Z3487" s="108"/>
      <c r="AA3487" s="108"/>
    </row>
    <row r="3488" spans="24:27" x14ac:dyDescent="0.2">
      <c r="X3488" s="108"/>
      <c r="Z3488" s="108"/>
      <c r="AA3488" s="108"/>
    </row>
    <row r="3489" spans="24:27" x14ac:dyDescent="0.2">
      <c r="X3489" s="108"/>
      <c r="Z3489" s="108"/>
      <c r="AA3489" s="108"/>
    </row>
    <row r="3490" spans="24:27" x14ac:dyDescent="0.2">
      <c r="X3490" s="108"/>
      <c r="Z3490" s="108"/>
      <c r="AA3490" s="108"/>
    </row>
    <row r="3491" spans="24:27" x14ac:dyDescent="0.2">
      <c r="X3491" s="108"/>
      <c r="Z3491" s="108"/>
      <c r="AA3491" s="108"/>
    </row>
    <row r="3492" spans="24:27" x14ac:dyDescent="0.2">
      <c r="X3492" s="108"/>
      <c r="Z3492" s="108"/>
      <c r="AA3492" s="108"/>
    </row>
    <row r="3493" spans="24:27" x14ac:dyDescent="0.2">
      <c r="X3493" s="108"/>
      <c r="Z3493" s="108"/>
      <c r="AA3493" s="108"/>
    </row>
    <row r="3494" spans="24:27" x14ac:dyDescent="0.2">
      <c r="X3494" s="108"/>
      <c r="Z3494" s="108"/>
      <c r="AA3494" s="108"/>
    </row>
    <row r="3495" spans="24:27" x14ac:dyDescent="0.2">
      <c r="X3495" s="108"/>
      <c r="Z3495" s="108"/>
      <c r="AA3495" s="108"/>
    </row>
    <row r="3496" spans="24:27" x14ac:dyDescent="0.2">
      <c r="X3496" s="108"/>
      <c r="Z3496" s="108"/>
      <c r="AA3496" s="108"/>
    </row>
    <row r="3497" spans="24:27" x14ac:dyDescent="0.2">
      <c r="X3497" s="108"/>
      <c r="Z3497" s="108"/>
      <c r="AA3497" s="108"/>
    </row>
    <row r="3498" spans="24:27" x14ac:dyDescent="0.2">
      <c r="X3498" s="108"/>
      <c r="Z3498" s="108"/>
      <c r="AA3498" s="108"/>
    </row>
    <row r="3499" spans="24:27" x14ac:dyDescent="0.2">
      <c r="X3499" s="108"/>
      <c r="Z3499" s="108"/>
      <c r="AA3499" s="108"/>
    </row>
    <row r="3500" spans="24:27" x14ac:dyDescent="0.2">
      <c r="X3500" s="108"/>
      <c r="Z3500" s="108"/>
      <c r="AA3500" s="108"/>
    </row>
    <row r="3501" spans="24:27" x14ac:dyDescent="0.2">
      <c r="X3501" s="108"/>
      <c r="Z3501" s="108"/>
      <c r="AA3501" s="108"/>
    </row>
    <row r="3502" spans="24:27" x14ac:dyDescent="0.2">
      <c r="X3502" s="108"/>
      <c r="Z3502" s="108"/>
      <c r="AA3502" s="108"/>
    </row>
    <row r="3503" spans="24:27" x14ac:dyDescent="0.2">
      <c r="X3503" s="108"/>
      <c r="Z3503" s="108"/>
      <c r="AA3503" s="108"/>
    </row>
    <row r="3504" spans="24:27" x14ac:dyDescent="0.2">
      <c r="X3504" s="108"/>
      <c r="Z3504" s="108"/>
      <c r="AA3504" s="108"/>
    </row>
    <row r="3505" spans="24:27" x14ac:dyDescent="0.2">
      <c r="X3505" s="108"/>
      <c r="Z3505" s="108"/>
      <c r="AA3505" s="108"/>
    </row>
    <row r="3506" spans="24:27" x14ac:dyDescent="0.2">
      <c r="X3506" s="108"/>
      <c r="Z3506" s="108"/>
      <c r="AA3506" s="108"/>
    </row>
    <row r="3507" spans="24:27" x14ac:dyDescent="0.2">
      <c r="X3507" s="108"/>
      <c r="Z3507" s="108"/>
      <c r="AA3507" s="108"/>
    </row>
    <row r="3508" spans="24:27" x14ac:dyDescent="0.2">
      <c r="X3508" s="108"/>
      <c r="Z3508" s="108"/>
      <c r="AA3508" s="108"/>
    </row>
    <row r="3509" spans="24:27" x14ac:dyDescent="0.2">
      <c r="X3509" s="108"/>
      <c r="Z3509" s="108"/>
      <c r="AA3509" s="108"/>
    </row>
    <row r="3510" spans="24:27" x14ac:dyDescent="0.2">
      <c r="X3510" s="108"/>
      <c r="Z3510" s="108"/>
      <c r="AA3510" s="108"/>
    </row>
    <row r="3511" spans="24:27" x14ac:dyDescent="0.2">
      <c r="X3511" s="108"/>
      <c r="Z3511" s="108"/>
      <c r="AA3511" s="108"/>
    </row>
    <row r="3512" spans="24:27" x14ac:dyDescent="0.2">
      <c r="X3512" s="108"/>
      <c r="Z3512" s="108"/>
      <c r="AA3512" s="108"/>
    </row>
    <row r="3513" spans="24:27" x14ac:dyDescent="0.2">
      <c r="X3513" s="108"/>
      <c r="Z3513" s="108"/>
      <c r="AA3513" s="108"/>
    </row>
    <row r="3514" spans="24:27" x14ac:dyDescent="0.2">
      <c r="X3514" s="108"/>
      <c r="Z3514" s="108"/>
      <c r="AA3514" s="108"/>
    </row>
    <row r="3515" spans="24:27" x14ac:dyDescent="0.2">
      <c r="X3515" s="108"/>
      <c r="Z3515" s="108"/>
      <c r="AA3515" s="108"/>
    </row>
    <row r="3516" spans="24:27" x14ac:dyDescent="0.2">
      <c r="X3516" s="108"/>
      <c r="Z3516" s="108"/>
      <c r="AA3516" s="108"/>
    </row>
    <row r="3517" spans="24:27" x14ac:dyDescent="0.2">
      <c r="X3517" s="108"/>
      <c r="Z3517" s="108"/>
      <c r="AA3517" s="108"/>
    </row>
    <row r="3518" spans="24:27" x14ac:dyDescent="0.2">
      <c r="X3518" s="108"/>
      <c r="Z3518" s="108"/>
      <c r="AA3518" s="108"/>
    </row>
    <row r="3519" spans="24:27" x14ac:dyDescent="0.2">
      <c r="X3519" s="108"/>
      <c r="Z3519" s="108"/>
      <c r="AA3519" s="108"/>
    </row>
    <row r="3520" spans="24:27" x14ac:dyDescent="0.2">
      <c r="X3520" s="108"/>
      <c r="Z3520" s="108"/>
      <c r="AA3520" s="108"/>
    </row>
    <row r="3521" spans="24:27" x14ac:dyDescent="0.2">
      <c r="X3521" s="108"/>
      <c r="Z3521" s="108"/>
      <c r="AA3521" s="108"/>
    </row>
    <row r="3522" spans="24:27" x14ac:dyDescent="0.2">
      <c r="X3522" s="108"/>
      <c r="Z3522" s="108"/>
      <c r="AA3522" s="108"/>
    </row>
    <row r="3523" spans="24:27" x14ac:dyDescent="0.2">
      <c r="X3523" s="108"/>
      <c r="Z3523" s="108"/>
      <c r="AA3523" s="108"/>
    </row>
    <row r="3524" spans="24:27" x14ac:dyDescent="0.2">
      <c r="X3524" s="108"/>
      <c r="Z3524" s="108"/>
      <c r="AA3524" s="108"/>
    </row>
    <row r="3525" spans="24:27" x14ac:dyDescent="0.2">
      <c r="X3525" s="108"/>
      <c r="Z3525" s="108"/>
      <c r="AA3525" s="108"/>
    </row>
    <row r="3526" spans="24:27" x14ac:dyDescent="0.2">
      <c r="X3526" s="108"/>
      <c r="Z3526" s="108"/>
      <c r="AA3526" s="108"/>
    </row>
    <row r="3527" spans="24:27" x14ac:dyDescent="0.2">
      <c r="X3527" s="108"/>
      <c r="Z3527" s="108"/>
      <c r="AA3527" s="108"/>
    </row>
    <row r="3528" spans="24:27" x14ac:dyDescent="0.2">
      <c r="X3528" s="108"/>
      <c r="Z3528" s="108"/>
      <c r="AA3528" s="108"/>
    </row>
    <row r="3529" spans="24:27" x14ac:dyDescent="0.2">
      <c r="X3529" s="108"/>
      <c r="Z3529" s="108"/>
      <c r="AA3529" s="108"/>
    </row>
    <row r="3530" spans="24:27" x14ac:dyDescent="0.2">
      <c r="X3530" s="108"/>
      <c r="Z3530" s="108"/>
      <c r="AA3530" s="108"/>
    </row>
    <row r="3531" spans="24:27" x14ac:dyDescent="0.2">
      <c r="X3531" s="108"/>
      <c r="Z3531" s="108"/>
      <c r="AA3531" s="108"/>
    </row>
    <row r="3532" spans="24:27" x14ac:dyDescent="0.2">
      <c r="X3532" s="108"/>
      <c r="Z3532" s="108"/>
      <c r="AA3532" s="108"/>
    </row>
    <row r="3533" spans="24:27" x14ac:dyDescent="0.2">
      <c r="X3533" s="108"/>
      <c r="Z3533" s="108"/>
      <c r="AA3533" s="108"/>
    </row>
    <row r="3534" spans="24:27" x14ac:dyDescent="0.2">
      <c r="X3534" s="108"/>
      <c r="Z3534" s="108"/>
      <c r="AA3534" s="108"/>
    </row>
    <row r="3535" spans="24:27" x14ac:dyDescent="0.2">
      <c r="X3535" s="108"/>
      <c r="Z3535" s="108"/>
      <c r="AA3535" s="108"/>
    </row>
    <row r="3536" spans="24:27" x14ac:dyDescent="0.2">
      <c r="X3536" s="108"/>
      <c r="Z3536" s="108"/>
      <c r="AA3536" s="108"/>
    </row>
  </sheetData>
  <dataValidations count="1">
    <dataValidation type="list" allowBlank="1" showInputMessage="1" showErrorMessage="1" sqref="M3:M15">
      <formula1>"true,false"</formula1>
    </dataValidation>
  </dataValidation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4"/>
  <sheetViews>
    <sheetView showGridLines="0" topLeftCell="A2" workbookViewId="0">
      <selection activeCell="P2" sqref="P2"/>
    </sheetView>
  </sheetViews>
  <sheetFormatPr defaultRowHeight="11.25" outlineLevelRow="1" outlineLevelCol="1" x14ac:dyDescent="0.2"/>
  <cols>
    <col min="1" max="1" width="3.1640625" style="82" customWidth="1"/>
    <col min="2" max="2" width="2.33203125" style="82" bestFit="1" customWidth="1"/>
    <col min="3" max="3" width="3.1640625" style="82" customWidth="1"/>
    <col min="4" max="4" width="30.83203125" style="82" customWidth="1"/>
    <col min="5" max="6" width="20.1640625" style="82" bestFit="1" customWidth="1"/>
    <col min="7" max="7" width="8.1640625" style="82" bestFit="1" customWidth="1"/>
    <col min="8" max="8" width="11.6640625" style="82" customWidth="1"/>
    <col min="9" max="10" width="14.1640625" style="82" hidden="1" customWidth="1" outlineLevel="1"/>
    <col min="11" max="11" width="10.5" style="82" bestFit="1" customWidth="1" collapsed="1"/>
    <col min="12" max="12" width="9.33203125" style="82" bestFit="1" customWidth="1"/>
    <col min="13" max="13" width="10.33203125" style="82" customWidth="1"/>
    <col min="14" max="14" width="9.33203125" style="82" bestFit="1" customWidth="1"/>
    <col min="15" max="15" width="7" style="82" bestFit="1" customWidth="1"/>
    <col min="16" max="16" width="9.33203125" style="82" bestFit="1" customWidth="1"/>
    <col min="17" max="17" width="11.33203125" style="82" customWidth="1"/>
    <col min="18" max="18" width="20.1640625" style="82" bestFit="1" customWidth="1"/>
    <col min="19" max="19" width="20.1640625" style="82" customWidth="1"/>
    <col min="20" max="20" width="8.1640625" style="82" bestFit="1" customWidth="1"/>
    <col min="21" max="21" width="9.33203125" style="82" bestFit="1" customWidth="1"/>
    <col min="22" max="16384" width="9.33203125" style="82"/>
  </cols>
  <sheetData>
    <row r="1" spans="1:21" hidden="1" outlineLevel="1" x14ac:dyDescent="0.2">
      <c r="E1" s="266" t="s">
        <v>102</v>
      </c>
      <c r="F1" s="282" t="s">
        <v>40</v>
      </c>
      <c r="N1" s="82" t="e">
        <f ca="1">_xll.qlInterpolation(,interpolator6M,_xll.ohFilter(E3:E21,M3:M21),_xll.ohFilter(L3:L21,M3:M21))</f>
        <v>#NAME?</v>
      </c>
    </row>
    <row r="2" spans="1:21" ht="26.25" customHeight="1" collapsed="1" x14ac:dyDescent="0.2">
      <c r="D2" s="109" t="str">
        <f>F1&amp;" Instruments"</f>
        <v>6M Instruments</v>
      </c>
      <c r="E2" s="109" t="s">
        <v>103</v>
      </c>
      <c r="F2" s="109" t="s">
        <v>104</v>
      </c>
      <c r="G2" s="109" t="s">
        <v>124</v>
      </c>
      <c r="H2" s="109" t="str">
        <f>F1&amp;" Market quote"</f>
        <v>6M Market quote</v>
      </c>
      <c r="I2" s="109" t="s">
        <v>125</v>
      </c>
      <c r="J2" s="109" t="s">
        <v>126</v>
      </c>
      <c r="K2" s="109" t="s">
        <v>127</v>
      </c>
      <c r="L2" s="109" t="s">
        <v>137</v>
      </c>
      <c r="M2" s="109" t="s">
        <v>81</v>
      </c>
      <c r="N2" s="109" t="s">
        <v>131</v>
      </c>
      <c r="O2" s="109" t="s">
        <v>140</v>
      </c>
      <c r="P2" s="109" t="s">
        <v>128</v>
      </c>
      <c r="R2" s="109" t="s">
        <v>103</v>
      </c>
      <c r="S2" s="109" t="s">
        <v>104</v>
      </c>
      <c r="T2" s="109" t="s">
        <v>124</v>
      </c>
      <c r="U2" s="109" t="s">
        <v>131</v>
      </c>
    </row>
    <row r="3" spans="1:21" ht="11.25" customHeight="1" x14ac:dyDescent="0.2">
      <c r="C3" s="304" t="str">
        <f>SUBSTITUTE(F1,"M","")</f>
        <v>6</v>
      </c>
      <c r="D3" s="276" t="str">
        <f>PROPER(Currency&amp;IborType)&amp;F1&amp;"LastFixing"&amp;QuoteSuffix</f>
        <v>Euribor6MLastFixing_Quote</v>
      </c>
      <c r="E3" s="277">
        <f>SettlementDate</f>
        <v>42138</v>
      </c>
      <c r="F3" s="277" t="e">
        <f>_xll.qlCalendarAdvance(Calendar,E3,$F$1,"mf",,Trigger)</f>
        <v>#NUM!</v>
      </c>
      <c r="G3" s="117" t="e">
        <f>_xll.qlDayCounterYearFraction(DayCounter,E3,F3,,,Trigger)</f>
        <v>#NUM!</v>
      </c>
      <c r="H3" s="278" t="e">
        <f>_xll.qlQuoteValue(D3,LastFixingsTrigger)</f>
        <v>#NUM!</v>
      </c>
      <c r="I3" s="279" t="e">
        <f ca="1">_xll.qlYieldTSDiscount(Discounting,E3,,AllTriggers)</f>
        <v>#NAME?</v>
      </c>
      <c r="J3" s="279" t="e">
        <f ca="1">_xll.qlYieldTSDiscount(Discounting,F3,,AllTriggers)</f>
        <v>#NAME?</v>
      </c>
      <c r="K3" s="278" t="e">
        <f ca="1">(I3/J3-1)/G3</f>
        <v>#NAME?</v>
      </c>
      <c r="L3" s="278" t="e">
        <f ca="1">H3-K3</f>
        <v>#NUM!</v>
      </c>
      <c r="M3" s="265" t="b">
        <v>0</v>
      </c>
      <c r="N3" s="271" t="e">
        <f ca="1">_xll.qlInterpolationInterpolate($N$1,E3,TRUE)</f>
        <v>#NUM!</v>
      </c>
      <c r="O3" s="272" t="e">
        <f ca="1">(L3-N3)*10000</f>
        <v>#NUM!</v>
      </c>
      <c r="P3" s="306" t="e">
        <f t="shared" ref="P3:P5" ca="1" si="0">LN((1+H3*G3)/(1+K3*G3))</f>
        <v>#NUM!</v>
      </c>
      <c r="R3" s="131">
        <f>E3</f>
        <v>42138</v>
      </c>
      <c r="S3" s="308" t="e">
        <f>_xll.qlCalendarAdvance(Calendar,R3,$F$1,"mf",,Trigger)</f>
        <v>#NUM!</v>
      </c>
      <c r="T3" s="309" t="e">
        <f>_xll.qlDayCounterYearFraction(DayCounter,R3,S3,,,Trigger)</f>
        <v>#NUM!</v>
      </c>
      <c r="U3" s="267" t="e">
        <f ca="1">_xll.qlInterpolationInterpolate(B6Minterpolation,R3,TRUE)</f>
        <v>#NUM!</v>
      </c>
    </row>
    <row r="4" spans="1:21" ht="11.25" customHeight="1" x14ac:dyDescent="0.2">
      <c r="A4" s="82">
        <v>1</v>
      </c>
      <c r="B4" s="82" t="s">
        <v>35</v>
      </c>
      <c r="C4" s="82">
        <f>A4+SUBSTITUTE($F$1,"M","")</f>
        <v>7</v>
      </c>
      <c r="D4" s="280" t="str">
        <f t="shared" ref="D4:D21" si="1">Currency&amp;A4&amp;B4&amp;C4&amp;"F"&amp;QuoteSuffix</f>
        <v>EUR1x7F_Quote</v>
      </c>
      <c r="E4" s="136" t="e">
        <f>_xll.qlCalendarAdvance("target",$E$3,A4&amp;"M","mf",,Trigger)</f>
        <v>#NUM!</v>
      </c>
      <c r="F4" s="136" t="e">
        <f>_xll.qlCalendarAdvance(Calendar,E4,$F$1,"mf",,Trigger)</f>
        <v>#VALUE!</v>
      </c>
      <c r="G4" s="122" t="e">
        <f>_xll.qlDayCounterYearFraction(DayCounter,E4,F4,,,Trigger)</f>
        <v>#VALUE!</v>
      </c>
      <c r="H4" s="134" t="e">
        <f>_xll.qlQuoteValue(D4,AllTriggers)</f>
        <v>#VALUE!</v>
      </c>
      <c r="I4" s="133" t="e">
        <f ca="1">_xll.qlYieldTSDiscount(Discounting,E4,,AllTriggers)</f>
        <v>#NAME?</v>
      </c>
      <c r="J4" s="133" t="e">
        <f ca="1">_xll.qlYieldTSDiscount(Discounting,F4,,AllTriggers)</f>
        <v>#NAME?</v>
      </c>
      <c r="K4" s="134" t="e">
        <f t="shared" ref="K4:K21" ca="1" si="2">(I4/J4-1)/G4</f>
        <v>#NAME?</v>
      </c>
      <c r="L4" s="147" t="e">
        <f t="shared" ref="L4:L21" ca="1" si="3">H4-K4</f>
        <v>#VALUE!</v>
      </c>
      <c r="M4" s="66" t="b">
        <v>1</v>
      </c>
      <c r="N4" s="134" t="e">
        <f ca="1">_xll.qlInterpolationInterpolate($N$1,E4,TRUE)</f>
        <v>#VALUE!</v>
      </c>
      <c r="O4" s="274" t="e">
        <f t="shared" ref="O4:O21" ca="1" si="4">(L4-N4)*10000</f>
        <v>#VALUE!</v>
      </c>
      <c r="P4" s="269" t="e">
        <f t="shared" ca="1" si="0"/>
        <v>#VALUE!</v>
      </c>
      <c r="R4" s="136" t="e">
        <f>_xll.qlCalendarAdvance(Calendar,R3,"1D","f")</f>
        <v>#NUM!</v>
      </c>
      <c r="S4" s="310" t="e">
        <f>_xll.qlCalendarAdvance(Calendar,R4,$F$1,"mf",,Trigger)</f>
        <v>#VALUE!</v>
      </c>
      <c r="T4" s="311" t="e">
        <f>_xll.qlDayCounterYearFraction(DayCounter,R4,S4,,,Trigger)</f>
        <v>#VALUE!</v>
      </c>
      <c r="U4" s="268" t="e">
        <f ca="1">_xll.qlInterpolationInterpolate(B6Minterpolation,R4,TRUE)</f>
        <v>#VALUE!</v>
      </c>
    </row>
    <row r="5" spans="1:21" ht="11.25" customHeight="1" x14ac:dyDescent="0.2">
      <c r="A5" s="82">
        <v>2</v>
      </c>
      <c r="B5" s="82" t="s">
        <v>35</v>
      </c>
      <c r="C5" s="82">
        <f t="shared" ref="C5:C21" si="5">A5+SUBSTITUTE($F$1,"M","")</f>
        <v>8</v>
      </c>
      <c r="D5" s="280" t="str">
        <f t="shared" si="1"/>
        <v>EUR2x8F_Quote</v>
      </c>
      <c r="E5" s="136" t="e">
        <f>_xll.qlCalendarAdvance("target",$E$3,A5&amp;"M","mf",,Trigger)</f>
        <v>#NUM!</v>
      </c>
      <c r="F5" s="136" t="e">
        <f>_xll.qlCalendarAdvance(Calendar,E5,$F$1,"mf",,Trigger)</f>
        <v>#VALUE!</v>
      </c>
      <c r="G5" s="122" t="e">
        <f>_xll.qlDayCounterYearFraction(DayCounter,E5,F5,,,Trigger)</f>
        <v>#VALUE!</v>
      </c>
      <c r="H5" s="134" t="e">
        <f>_xll.qlQuoteValue(D5,AllTriggers)</f>
        <v>#VALUE!</v>
      </c>
      <c r="I5" s="137" t="e">
        <f ca="1">_xll.qlYieldTSDiscount(Discounting,E5,,AllTriggers)</f>
        <v>#NAME?</v>
      </c>
      <c r="J5" s="137" t="e">
        <f ca="1">_xll.qlYieldTSDiscount(Discounting,F5,,AllTriggers)</f>
        <v>#NAME?</v>
      </c>
      <c r="K5" s="134" t="e">
        <f t="shared" ca="1" si="2"/>
        <v>#NAME?</v>
      </c>
      <c r="L5" s="134" t="e">
        <f t="shared" ca="1" si="3"/>
        <v>#VALUE!</v>
      </c>
      <c r="M5" s="66" t="b">
        <v>1</v>
      </c>
      <c r="N5" s="134" t="e">
        <f ca="1">_xll.qlInterpolationInterpolate($N$1,E5,TRUE)</f>
        <v>#VALUE!</v>
      </c>
      <c r="O5" s="274" t="e">
        <f t="shared" ca="1" si="4"/>
        <v>#VALUE!</v>
      </c>
      <c r="P5" s="269" t="e">
        <f t="shared" ca="1" si="0"/>
        <v>#VALUE!</v>
      </c>
      <c r="R5" s="136" t="e">
        <f>_xll.qlCalendarAdvance(Calendar,R4,"1D","f")</f>
        <v>#VALUE!</v>
      </c>
      <c r="S5" s="310" t="e">
        <f>_xll.qlCalendarAdvance(Calendar,R5,$F$1,"mf",,Trigger)</f>
        <v>#VALUE!</v>
      </c>
      <c r="T5" s="311" t="e">
        <f>_xll.qlDayCounterYearFraction(DayCounter,R5,S5,,,Trigger)</f>
        <v>#VALUE!</v>
      </c>
      <c r="U5" s="268" t="e">
        <f ca="1">_xll.qlInterpolationInterpolate(B6Minterpolation,R5,TRUE)</f>
        <v>#VALUE!</v>
      </c>
    </row>
    <row r="6" spans="1:21" ht="11.25" customHeight="1" x14ac:dyDescent="0.2">
      <c r="A6" s="82">
        <f>A5+1</f>
        <v>3</v>
      </c>
      <c r="B6" s="82" t="s">
        <v>35</v>
      </c>
      <c r="C6" s="82">
        <f t="shared" si="5"/>
        <v>9</v>
      </c>
      <c r="D6" s="280" t="str">
        <f t="shared" si="1"/>
        <v>EUR3x9F_Quote</v>
      </c>
      <c r="E6" s="136" t="e">
        <f>_xll.qlCalendarAdvance("target",$E$3,A6&amp;"M","mf",,Trigger)</f>
        <v>#NUM!</v>
      </c>
      <c r="F6" s="136" t="e">
        <f>_xll.qlCalendarAdvance(Calendar,E6,$F$1,"mf",,Trigger)</f>
        <v>#VALUE!</v>
      </c>
      <c r="G6" s="122" t="e">
        <f>_xll.qlDayCounterYearFraction(DayCounter,E6,F6,,,Trigger)</f>
        <v>#VALUE!</v>
      </c>
      <c r="H6" s="134" t="e">
        <f>_xll.qlQuoteValue(D6,AllTriggers)</f>
        <v>#VALUE!</v>
      </c>
      <c r="I6" s="137" t="e">
        <f ca="1">_xll.qlYieldTSDiscount(Discounting,E6,,AllTriggers)</f>
        <v>#NAME?</v>
      </c>
      <c r="J6" s="137" t="e">
        <f ca="1">_xll.qlYieldTSDiscount(Discounting,F6,,AllTriggers)</f>
        <v>#NAME?</v>
      </c>
      <c r="K6" s="134" t="e">
        <f t="shared" ca="1" si="2"/>
        <v>#NAME?</v>
      </c>
      <c r="L6" s="134" t="e">
        <f t="shared" ca="1" si="3"/>
        <v>#VALUE!</v>
      </c>
      <c r="M6" s="66" t="b">
        <v>1</v>
      </c>
      <c r="N6" s="134" t="e">
        <f ca="1">_xll.qlInterpolationInterpolate($N$1,E6,TRUE)</f>
        <v>#VALUE!</v>
      </c>
      <c r="O6" s="274" t="e">
        <f t="shared" ca="1" si="4"/>
        <v>#VALUE!</v>
      </c>
      <c r="P6" s="269" t="e">
        <f t="shared" ref="P6:P21" ca="1" si="6">LN((1+H6*G6)/(1+K6*G6))</f>
        <v>#VALUE!</v>
      </c>
      <c r="R6" s="136" t="e">
        <f>_xll.qlCalendarAdvance(Calendar,R5,"1D","f")</f>
        <v>#VALUE!</v>
      </c>
      <c r="S6" s="310" t="e">
        <f>_xll.qlCalendarAdvance(Calendar,R6,$F$1,"mf",,Trigger)</f>
        <v>#VALUE!</v>
      </c>
      <c r="T6" s="311" t="e">
        <f>_xll.qlDayCounterYearFraction(DayCounter,R6,S6,,,Trigger)</f>
        <v>#VALUE!</v>
      </c>
      <c r="U6" s="268" t="e">
        <f ca="1">_xll.qlInterpolationInterpolate(B6Minterpolation,R6,TRUE)</f>
        <v>#VALUE!</v>
      </c>
    </row>
    <row r="7" spans="1:21" ht="11.25" customHeight="1" x14ac:dyDescent="0.2">
      <c r="A7" s="82">
        <f t="shared" ref="A7:A21" si="7">A6+1</f>
        <v>4</v>
      </c>
      <c r="B7" s="82" t="s">
        <v>35</v>
      </c>
      <c r="C7" s="82">
        <f t="shared" si="5"/>
        <v>10</v>
      </c>
      <c r="D7" s="280" t="str">
        <f t="shared" si="1"/>
        <v>EUR4x10F_Quote</v>
      </c>
      <c r="E7" s="136" t="e">
        <f>_xll.qlCalendarAdvance("target",$E$3,A7&amp;"M","mf",,Trigger)</f>
        <v>#NUM!</v>
      </c>
      <c r="F7" s="136" t="e">
        <f>_xll.qlCalendarAdvance(Calendar,E7,$F$1,"mf",,Trigger)</f>
        <v>#VALUE!</v>
      </c>
      <c r="G7" s="122" t="e">
        <f>_xll.qlDayCounterYearFraction(DayCounter,E7,F7,,,Trigger)</f>
        <v>#VALUE!</v>
      </c>
      <c r="H7" s="134" t="e">
        <f>_xll.qlQuoteValue(D7,AllTriggers)</f>
        <v>#VALUE!</v>
      </c>
      <c r="I7" s="137" t="e">
        <f ca="1">_xll.qlYieldTSDiscount(Discounting,E7,,AllTriggers)</f>
        <v>#NAME?</v>
      </c>
      <c r="J7" s="137" t="e">
        <f ca="1">_xll.qlYieldTSDiscount(Discounting,F7,,AllTriggers)</f>
        <v>#NAME?</v>
      </c>
      <c r="K7" s="134" t="e">
        <f t="shared" ca="1" si="2"/>
        <v>#NAME?</v>
      </c>
      <c r="L7" s="134" t="e">
        <f t="shared" ca="1" si="3"/>
        <v>#VALUE!</v>
      </c>
      <c r="M7" s="66" t="b">
        <v>0</v>
      </c>
      <c r="N7" s="134" t="e">
        <f ca="1">_xll.qlInterpolationInterpolate($N$1,E7,TRUE)</f>
        <v>#VALUE!</v>
      </c>
      <c r="O7" s="274" t="e">
        <f t="shared" ca="1" si="4"/>
        <v>#VALUE!</v>
      </c>
      <c r="P7" s="269" t="e">
        <f t="shared" ca="1" si="6"/>
        <v>#VALUE!</v>
      </c>
      <c r="R7" s="136" t="e">
        <f>_xll.qlCalendarAdvance(Calendar,R6,"1D","f")</f>
        <v>#VALUE!</v>
      </c>
      <c r="S7" s="310" t="e">
        <f>_xll.qlCalendarAdvance(Calendar,R7,$F$1,"mf",,Trigger)</f>
        <v>#VALUE!</v>
      </c>
      <c r="T7" s="311" t="e">
        <f>_xll.qlDayCounterYearFraction(DayCounter,R7,S7,,,Trigger)</f>
        <v>#VALUE!</v>
      </c>
      <c r="U7" s="268" t="e">
        <f ca="1">_xll.qlInterpolationInterpolate(B6Minterpolation,R7,TRUE)</f>
        <v>#VALUE!</v>
      </c>
    </row>
    <row r="8" spans="1:21" ht="11.25" customHeight="1" x14ac:dyDescent="0.2">
      <c r="A8" s="82">
        <f t="shared" si="7"/>
        <v>5</v>
      </c>
      <c r="B8" s="82" t="s">
        <v>35</v>
      </c>
      <c r="C8" s="82">
        <f t="shared" si="5"/>
        <v>11</v>
      </c>
      <c r="D8" s="280" t="str">
        <f t="shared" si="1"/>
        <v>EUR5x11F_Quote</v>
      </c>
      <c r="E8" s="136" t="e">
        <f>_xll.qlCalendarAdvance("target",$E$3,A8&amp;"M","mf",,Trigger)</f>
        <v>#NUM!</v>
      </c>
      <c r="F8" s="136" t="e">
        <f>_xll.qlCalendarAdvance(Calendar,E8,$F$1,"mf",,Trigger)</f>
        <v>#VALUE!</v>
      </c>
      <c r="G8" s="122" t="e">
        <f>_xll.qlDayCounterYearFraction(DayCounter,E8,F8,,,Trigger)</f>
        <v>#VALUE!</v>
      </c>
      <c r="H8" s="134" t="e">
        <f>_xll.qlQuoteValue(D8,AllTriggers)</f>
        <v>#VALUE!</v>
      </c>
      <c r="I8" s="137" t="e">
        <f ca="1">_xll.qlYieldTSDiscount(Discounting,E8,,AllTriggers)</f>
        <v>#NAME?</v>
      </c>
      <c r="J8" s="137" t="e">
        <f ca="1">_xll.qlYieldTSDiscount(Discounting,F8,,AllTriggers)</f>
        <v>#NAME?</v>
      </c>
      <c r="K8" s="134" t="e">
        <f t="shared" ca="1" si="2"/>
        <v>#NAME?</v>
      </c>
      <c r="L8" s="134" t="e">
        <f t="shared" ca="1" si="3"/>
        <v>#VALUE!</v>
      </c>
      <c r="M8" s="66" t="b">
        <v>0</v>
      </c>
      <c r="N8" s="134" t="e">
        <f ca="1">_xll.qlInterpolationInterpolate($N$1,E8,TRUE)</f>
        <v>#VALUE!</v>
      </c>
      <c r="O8" s="274" t="e">
        <f t="shared" ca="1" si="4"/>
        <v>#VALUE!</v>
      </c>
      <c r="P8" s="269" t="e">
        <f t="shared" ca="1" si="6"/>
        <v>#VALUE!</v>
      </c>
      <c r="R8" s="136" t="e">
        <f>_xll.qlCalendarAdvance(Calendar,R7,"1D","f")</f>
        <v>#VALUE!</v>
      </c>
      <c r="S8" s="310" t="e">
        <f>_xll.qlCalendarAdvance(Calendar,R8,$F$1,"mf",,Trigger)</f>
        <v>#VALUE!</v>
      </c>
      <c r="T8" s="311" t="e">
        <f>_xll.qlDayCounterYearFraction(DayCounter,R8,S8,,,Trigger)</f>
        <v>#VALUE!</v>
      </c>
      <c r="U8" s="268" t="e">
        <f ca="1">_xll.qlInterpolationInterpolate(B6Minterpolation,R8,TRUE)</f>
        <v>#VALUE!</v>
      </c>
    </row>
    <row r="9" spans="1:21" ht="11.25" customHeight="1" x14ac:dyDescent="0.2">
      <c r="A9" s="82">
        <f t="shared" si="7"/>
        <v>6</v>
      </c>
      <c r="B9" s="82" t="s">
        <v>35</v>
      </c>
      <c r="C9" s="82">
        <f t="shared" si="5"/>
        <v>12</v>
      </c>
      <c r="D9" s="280" t="str">
        <f t="shared" si="1"/>
        <v>EUR6x12F_Quote</v>
      </c>
      <c r="E9" s="136" t="e">
        <f>_xll.qlCalendarAdvance("target",$E$3,A9&amp;"M","mf",,Trigger)</f>
        <v>#NUM!</v>
      </c>
      <c r="F9" s="136" t="e">
        <f>_xll.qlCalendarAdvance(Calendar,E9,$F$1,"mf",,Trigger)</f>
        <v>#VALUE!</v>
      </c>
      <c r="G9" s="122" t="e">
        <f>_xll.qlDayCounterYearFraction(DayCounter,E9,F9,,,Trigger)</f>
        <v>#VALUE!</v>
      </c>
      <c r="H9" s="134" t="e">
        <f>_xll.qlQuoteValue(D9,AllTriggers)</f>
        <v>#VALUE!</v>
      </c>
      <c r="I9" s="137" t="e">
        <f ca="1">_xll.qlYieldTSDiscount(Discounting,E9,,AllTriggers)</f>
        <v>#NAME?</v>
      </c>
      <c r="J9" s="137" t="e">
        <f ca="1">_xll.qlYieldTSDiscount(Discounting,F9,,AllTriggers)</f>
        <v>#NAME?</v>
      </c>
      <c r="K9" s="134" t="e">
        <f t="shared" ca="1" si="2"/>
        <v>#NAME?</v>
      </c>
      <c r="L9" s="134" t="e">
        <f t="shared" ca="1" si="3"/>
        <v>#VALUE!</v>
      </c>
      <c r="M9" s="66" t="b">
        <v>1</v>
      </c>
      <c r="N9" s="134" t="e">
        <f ca="1">_xll.qlInterpolationInterpolate($N$1,E9,TRUE)</f>
        <v>#VALUE!</v>
      </c>
      <c r="O9" s="274" t="e">
        <f t="shared" ca="1" si="4"/>
        <v>#VALUE!</v>
      </c>
      <c r="P9" s="269" t="e">
        <f t="shared" ca="1" si="6"/>
        <v>#VALUE!</v>
      </c>
      <c r="R9" s="136" t="e">
        <f>_xll.qlCalendarAdvance(Calendar,R8,"1D","f")</f>
        <v>#VALUE!</v>
      </c>
      <c r="S9" s="310" t="e">
        <f>_xll.qlCalendarAdvance(Calendar,R9,$F$1,"mf",,Trigger)</f>
        <v>#VALUE!</v>
      </c>
      <c r="T9" s="311" t="e">
        <f>_xll.qlDayCounterYearFraction(DayCounter,R9,S9,,,Trigger)</f>
        <v>#VALUE!</v>
      </c>
      <c r="U9" s="268" t="e">
        <f ca="1">_xll.qlInterpolationInterpolate(B6Minterpolation,R9,TRUE)</f>
        <v>#VALUE!</v>
      </c>
    </row>
    <row r="10" spans="1:21" ht="11.25" customHeight="1" x14ac:dyDescent="0.2">
      <c r="A10" s="82">
        <f t="shared" si="7"/>
        <v>7</v>
      </c>
      <c r="B10" s="82" t="s">
        <v>35</v>
      </c>
      <c r="C10" s="82">
        <f t="shared" si="5"/>
        <v>13</v>
      </c>
      <c r="D10" s="280" t="str">
        <f t="shared" si="1"/>
        <v>EUR7x13F_Quote</v>
      </c>
      <c r="E10" s="136" t="e">
        <f>_xll.qlCalendarAdvance("target",$E$3,A10&amp;"M","mf",,Trigger)</f>
        <v>#NUM!</v>
      </c>
      <c r="F10" s="136" t="e">
        <f>_xll.qlCalendarAdvance(Calendar,E10,$F$1,"mf",,Trigger)</f>
        <v>#VALUE!</v>
      </c>
      <c r="G10" s="122" t="e">
        <f>_xll.qlDayCounterYearFraction(DayCounter,E10,F10,,,Trigger)</f>
        <v>#VALUE!</v>
      </c>
      <c r="H10" s="134" t="e">
        <f>_xll.qlQuoteValue(D10,AllTriggers)</f>
        <v>#VALUE!</v>
      </c>
      <c r="I10" s="137" t="e">
        <f ca="1">_xll.qlYieldTSDiscount(Discounting,E10,,AllTriggers)</f>
        <v>#NAME?</v>
      </c>
      <c r="J10" s="137" t="e">
        <f ca="1">_xll.qlYieldTSDiscount(Discounting,F10,,AllTriggers)</f>
        <v>#NAME?</v>
      </c>
      <c r="K10" s="134" t="e">
        <f t="shared" ca="1" si="2"/>
        <v>#NAME?</v>
      </c>
      <c r="L10" s="134" t="e">
        <f t="shared" ca="1" si="3"/>
        <v>#VALUE!</v>
      </c>
      <c r="M10" s="66" t="b">
        <v>0</v>
      </c>
      <c r="N10" s="134" t="e">
        <f ca="1">_xll.qlInterpolationInterpolate($N$1,E10,TRUE)</f>
        <v>#VALUE!</v>
      </c>
      <c r="O10" s="274" t="e">
        <f t="shared" ca="1" si="4"/>
        <v>#VALUE!</v>
      </c>
      <c r="P10" s="269" t="e">
        <f t="shared" ca="1" si="6"/>
        <v>#VALUE!</v>
      </c>
      <c r="R10" s="136" t="e">
        <f>_xll.qlCalendarAdvance(Calendar,R9,"1D","f")</f>
        <v>#VALUE!</v>
      </c>
      <c r="S10" s="310" t="e">
        <f>_xll.qlCalendarAdvance(Calendar,R10,$F$1,"mf",,Trigger)</f>
        <v>#VALUE!</v>
      </c>
      <c r="T10" s="311" t="e">
        <f>_xll.qlDayCounterYearFraction(DayCounter,R10,S10,,,Trigger)</f>
        <v>#VALUE!</v>
      </c>
      <c r="U10" s="268" t="e">
        <f ca="1">_xll.qlInterpolationInterpolate(B6Minterpolation,R10,TRUE)</f>
        <v>#VALUE!</v>
      </c>
    </row>
    <row r="11" spans="1:21" ht="11.25" customHeight="1" x14ac:dyDescent="0.2">
      <c r="A11" s="82">
        <f t="shared" si="7"/>
        <v>8</v>
      </c>
      <c r="B11" s="82" t="s">
        <v>35</v>
      </c>
      <c r="C11" s="82">
        <f t="shared" si="5"/>
        <v>14</v>
      </c>
      <c r="D11" s="280" t="str">
        <f t="shared" si="1"/>
        <v>EUR8x14F_Quote</v>
      </c>
      <c r="E11" s="136" t="e">
        <f>_xll.qlCalendarAdvance("target",$E$3,A11&amp;"M","mf",,Trigger)</f>
        <v>#NUM!</v>
      </c>
      <c r="F11" s="136" t="e">
        <f>_xll.qlCalendarAdvance(Calendar,E11,$F$1,"mf",,Trigger)</f>
        <v>#VALUE!</v>
      </c>
      <c r="G11" s="122" t="e">
        <f>_xll.qlDayCounterYearFraction(DayCounter,E11,F11,,,Trigger)</f>
        <v>#VALUE!</v>
      </c>
      <c r="H11" s="134" t="e">
        <f>_xll.qlQuoteValue(D11,AllTriggers)</f>
        <v>#VALUE!</v>
      </c>
      <c r="I11" s="137" t="e">
        <f ca="1">_xll.qlYieldTSDiscount(Discounting,E11,,AllTriggers)</f>
        <v>#NAME?</v>
      </c>
      <c r="J11" s="137" t="e">
        <f ca="1">_xll.qlYieldTSDiscount(Discounting,F11,,AllTriggers)</f>
        <v>#NAME?</v>
      </c>
      <c r="K11" s="134" t="e">
        <f t="shared" ca="1" si="2"/>
        <v>#NAME?</v>
      </c>
      <c r="L11" s="134" t="e">
        <f t="shared" ca="1" si="3"/>
        <v>#VALUE!</v>
      </c>
      <c r="M11" s="66" t="b">
        <v>0</v>
      </c>
      <c r="N11" s="134" t="e">
        <f ca="1">_xll.qlInterpolationInterpolate($N$1,E11,TRUE)</f>
        <v>#VALUE!</v>
      </c>
      <c r="O11" s="274" t="e">
        <f t="shared" ca="1" si="4"/>
        <v>#VALUE!</v>
      </c>
      <c r="P11" s="269" t="e">
        <f t="shared" ca="1" si="6"/>
        <v>#VALUE!</v>
      </c>
      <c r="R11" s="136" t="e">
        <f>_xll.qlCalendarAdvance(Calendar,R10,"1D","f")</f>
        <v>#VALUE!</v>
      </c>
      <c r="S11" s="310" t="e">
        <f>_xll.qlCalendarAdvance(Calendar,R11,$F$1,"mf",,Trigger)</f>
        <v>#VALUE!</v>
      </c>
      <c r="T11" s="311" t="e">
        <f>_xll.qlDayCounterYearFraction(DayCounter,R11,S11,,,Trigger)</f>
        <v>#VALUE!</v>
      </c>
      <c r="U11" s="268" t="e">
        <f ca="1">_xll.qlInterpolationInterpolate(B6Minterpolation,R11,TRUE)</f>
        <v>#VALUE!</v>
      </c>
    </row>
    <row r="12" spans="1:21" ht="11.25" customHeight="1" x14ac:dyDescent="0.2">
      <c r="A12" s="82">
        <f t="shared" si="7"/>
        <v>9</v>
      </c>
      <c r="B12" s="82" t="s">
        <v>35</v>
      </c>
      <c r="C12" s="82">
        <f t="shared" si="5"/>
        <v>15</v>
      </c>
      <c r="D12" s="280" t="str">
        <f t="shared" si="1"/>
        <v>EUR9x15F_Quote</v>
      </c>
      <c r="E12" s="136" t="e">
        <f>_xll.qlCalendarAdvance("target",$E$3,A12&amp;"M","mf",,Trigger)</f>
        <v>#NUM!</v>
      </c>
      <c r="F12" s="136" t="e">
        <f>_xll.qlCalendarAdvance(Calendar,E12,$F$1,"mf",,Trigger)</f>
        <v>#VALUE!</v>
      </c>
      <c r="G12" s="122" t="e">
        <f>_xll.qlDayCounterYearFraction(DayCounter,E12,F12,,,Trigger)</f>
        <v>#VALUE!</v>
      </c>
      <c r="H12" s="134" t="e">
        <f>_xll.qlQuoteValue(D12,AllTriggers)</f>
        <v>#VALUE!</v>
      </c>
      <c r="I12" s="137" t="e">
        <f ca="1">_xll.qlYieldTSDiscount(Discounting,E12,,AllTriggers)</f>
        <v>#NAME?</v>
      </c>
      <c r="J12" s="137" t="e">
        <f ca="1">_xll.qlYieldTSDiscount(Discounting,F12,,AllTriggers)</f>
        <v>#NAME?</v>
      </c>
      <c r="K12" s="134" t="e">
        <f t="shared" ca="1" si="2"/>
        <v>#NAME?</v>
      </c>
      <c r="L12" s="134" t="e">
        <f t="shared" ca="1" si="3"/>
        <v>#VALUE!</v>
      </c>
      <c r="M12" s="66" t="b">
        <v>1</v>
      </c>
      <c r="N12" s="134" t="e">
        <f ca="1">_xll.qlInterpolationInterpolate($N$1,E12,TRUE)</f>
        <v>#VALUE!</v>
      </c>
      <c r="O12" s="274" t="e">
        <f t="shared" ca="1" si="4"/>
        <v>#VALUE!</v>
      </c>
      <c r="P12" s="269" t="e">
        <f t="shared" ca="1" si="6"/>
        <v>#VALUE!</v>
      </c>
      <c r="R12" s="136" t="e">
        <f>_xll.qlCalendarAdvance(Calendar,R11,"1D","f")</f>
        <v>#VALUE!</v>
      </c>
      <c r="S12" s="310" t="e">
        <f>_xll.qlCalendarAdvance(Calendar,R12,$F$1,"mf",,Trigger)</f>
        <v>#VALUE!</v>
      </c>
      <c r="T12" s="311" t="e">
        <f>_xll.qlDayCounterYearFraction(DayCounter,R12,S12,,,Trigger)</f>
        <v>#VALUE!</v>
      </c>
      <c r="U12" s="268" t="e">
        <f ca="1">_xll.qlInterpolationInterpolate(B6Minterpolation,R12,TRUE)</f>
        <v>#VALUE!</v>
      </c>
    </row>
    <row r="13" spans="1:21" ht="11.25" customHeight="1" x14ac:dyDescent="0.2">
      <c r="A13" s="82">
        <f t="shared" si="7"/>
        <v>10</v>
      </c>
      <c r="B13" s="82" t="s">
        <v>35</v>
      </c>
      <c r="C13" s="82">
        <f t="shared" si="5"/>
        <v>16</v>
      </c>
      <c r="D13" s="280" t="str">
        <f t="shared" si="1"/>
        <v>EUR10x16F_Quote</v>
      </c>
      <c r="E13" s="136" t="e">
        <f>_xll.qlCalendarAdvance("target",$E$3,A13&amp;"M","mf",,Trigger)</f>
        <v>#NUM!</v>
      </c>
      <c r="F13" s="136" t="e">
        <f>_xll.qlCalendarAdvance(Calendar,E13,$F$1,"mf",,Trigger)</f>
        <v>#VALUE!</v>
      </c>
      <c r="G13" s="122" t="e">
        <f>_xll.qlDayCounterYearFraction(DayCounter,E13,F13,,,Trigger)</f>
        <v>#VALUE!</v>
      </c>
      <c r="H13" s="134" t="e">
        <f>_xll.qlQuoteValue(D13,AllTriggers)</f>
        <v>#VALUE!</v>
      </c>
      <c r="I13" s="137" t="e">
        <f ca="1">_xll.qlYieldTSDiscount(Discounting,E13,,AllTriggers)</f>
        <v>#NAME?</v>
      </c>
      <c r="J13" s="137" t="e">
        <f ca="1">_xll.qlYieldTSDiscount(Discounting,F13,,AllTriggers)</f>
        <v>#NAME?</v>
      </c>
      <c r="K13" s="134" t="e">
        <f t="shared" ca="1" si="2"/>
        <v>#NAME?</v>
      </c>
      <c r="L13" s="134" t="e">
        <f t="shared" ca="1" si="3"/>
        <v>#VALUE!</v>
      </c>
      <c r="M13" s="66" t="b">
        <v>0</v>
      </c>
      <c r="N13" s="134" t="e">
        <f ca="1">_xll.qlInterpolationInterpolate($N$1,E13,TRUE)</f>
        <v>#VALUE!</v>
      </c>
      <c r="O13" s="274" t="e">
        <f t="shared" ca="1" si="4"/>
        <v>#VALUE!</v>
      </c>
      <c r="P13" s="269" t="e">
        <f t="shared" ca="1" si="6"/>
        <v>#VALUE!</v>
      </c>
      <c r="R13" s="136" t="e">
        <f>_xll.qlCalendarAdvance(Calendar,R12,"1D","f")</f>
        <v>#VALUE!</v>
      </c>
      <c r="S13" s="310" t="e">
        <f>_xll.qlCalendarAdvance(Calendar,R13,$F$1,"mf",,Trigger)</f>
        <v>#VALUE!</v>
      </c>
      <c r="T13" s="311" t="e">
        <f>_xll.qlDayCounterYearFraction(DayCounter,R13,S13,,,Trigger)</f>
        <v>#VALUE!</v>
      </c>
      <c r="U13" s="268" t="e">
        <f ca="1">_xll.qlInterpolationInterpolate(B6Minterpolation,R13,TRUE)</f>
        <v>#VALUE!</v>
      </c>
    </row>
    <row r="14" spans="1:21" ht="11.25" customHeight="1" x14ac:dyDescent="0.2">
      <c r="A14" s="82">
        <f t="shared" si="7"/>
        <v>11</v>
      </c>
      <c r="B14" s="82" t="s">
        <v>35</v>
      </c>
      <c r="C14" s="82">
        <f t="shared" si="5"/>
        <v>17</v>
      </c>
      <c r="D14" s="280" t="str">
        <f t="shared" si="1"/>
        <v>EUR11x17F_Quote</v>
      </c>
      <c r="E14" s="136" t="e">
        <f>_xll.qlCalendarAdvance("target",$E$3,A14&amp;"M","mf",,Trigger)</f>
        <v>#NUM!</v>
      </c>
      <c r="F14" s="136" t="e">
        <f>_xll.qlCalendarAdvance(Calendar,E14,$F$1,"mf",,Trigger)</f>
        <v>#VALUE!</v>
      </c>
      <c r="G14" s="122" t="e">
        <f>_xll.qlDayCounterYearFraction(DayCounter,E14,F14,,,Trigger)</f>
        <v>#VALUE!</v>
      </c>
      <c r="H14" s="134" t="e">
        <f>_xll.qlQuoteValue(D14,AllTriggers)</f>
        <v>#VALUE!</v>
      </c>
      <c r="I14" s="137" t="e">
        <f ca="1">_xll.qlYieldTSDiscount(Discounting,E14,,AllTriggers)</f>
        <v>#NAME?</v>
      </c>
      <c r="J14" s="137" t="e">
        <f ca="1">_xll.qlYieldTSDiscount(Discounting,F14,,AllTriggers)</f>
        <v>#NAME?</v>
      </c>
      <c r="K14" s="134" t="e">
        <f t="shared" ca="1" si="2"/>
        <v>#NAME?</v>
      </c>
      <c r="L14" s="134" t="e">
        <f t="shared" ca="1" si="3"/>
        <v>#VALUE!</v>
      </c>
      <c r="M14" s="66" t="b">
        <v>0</v>
      </c>
      <c r="N14" s="134" t="e">
        <f ca="1">_xll.qlInterpolationInterpolate($N$1,E14,TRUE)</f>
        <v>#VALUE!</v>
      </c>
      <c r="O14" s="274" t="e">
        <f t="shared" ca="1" si="4"/>
        <v>#VALUE!</v>
      </c>
      <c r="P14" s="269" t="e">
        <f t="shared" ca="1" si="6"/>
        <v>#VALUE!</v>
      </c>
      <c r="R14" s="136" t="e">
        <f>_xll.qlCalendarAdvance(Calendar,R13,"1D","f")</f>
        <v>#VALUE!</v>
      </c>
      <c r="S14" s="310" t="e">
        <f>_xll.qlCalendarAdvance(Calendar,R14,$F$1,"mf",,Trigger)</f>
        <v>#VALUE!</v>
      </c>
      <c r="T14" s="311" t="e">
        <f>_xll.qlDayCounterYearFraction(DayCounter,R14,S14,,,Trigger)</f>
        <v>#VALUE!</v>
      </c>
      <c r="U14" s="268" t="e">
        <f ca="1">_xll.qlInterpolationInterpolate(B6Minterpolation,R14,TRUE)</f>
        <v>#VALUE!</v>
      </c>
    </row>
    <row r="15" spans="1:21" ht="11.25" customHeight="1" x14ac:dyDescent="0.2">
      <c r="A15" s="82">
        <f t="shared" si="7"/>
        <v>12</v>
      </c>
      <c r="B15" s="82" t="s">
        <v>35</v>
      </c>
      <c r="C15" s="82">
        <f t="shared" si="5"/>
        <v>18</v>
      </c>
      <c r="D15" s="280" t="str">
        <f t="shared" si="1"/>
        <v>EUR12x18F_Quote</v>
      </c>
      <c r="E15" s="136" t="e">
        <f>_xll.qlCalendarAdvance("target",$E$3,A15&amp;"M","mf",,Trigger)</f>
        <v>#NUM!</v>
      </c>
      <c r="F15" s="136" t="e">
        <f>_xll.qlCalendarAdvance(Calendar,E15,$F$1,"mf",,Trigger)</f>
        <v>#VALUE!</v>
      </c>
      <c r="G15" s="122" t="e">
        <f>_xll.qlDayCounterYearFraction(DayCounter,E15,F15,,,Trigger)</f>
        <v>#VALUE!</v>
      </c>
      <c r="H15" s="134" t="e">
        <f>_xll.qlQuoteValue(D15,AllTriggers)</f>
        <v>#VALUE!</v>
      </c>
      <c r="I15" s="137" t="e">
        <f ca="1">_xll.qlYieldTSDiscount(Discounting,E15,,AllTriggers)</f>
        <v>#NAME?</v>
      </c>
      <c r="J15" s="137" t="e">
        <f ca="1">_xll.qlYieldTSDiscount(Discounting,F15,,AllTriggers)</f>
        <v>#NAME?</v>
      </c>
      <c r="K15" s="134" t="e">
        <f t="shared" ca="1" si="2"/>
        <v>#NAME?</v>
      </c>
      <c r="L15" s="134" t="e">
        <f t="shared" ca="1" si="3"/>
        <v>#VALUE!</v>
      </c>
      <c r="M15" s="66" t="b">
        <v>1</v>
      </c>
      <c r="N15" s="134" t="e">
        <f ca="1">_xll.qlInterpolationInterpolate($N$1,E15,TRUE)</f>
        <v>#VALUE!</v>
      </c>
      <c r="O15" s="274" t="e">
        <f t="shared" ca="1" si="4"/>
        <v>#VALUE!</v>
      </c>
      <c r="P15" s="269" t="e">
        <f t="shared" ca="1" si="6"/>
        <v>#VALUE!</v>
      </c>
      <c r="R15" s="136" t="e">
        <f>_xll.qlCalendarAdvance(Calendar,R14,"1D","f")</f>
        <v>#VALUE!</v>
      </c>
      <c r="S15" s="310" t="e">
        <f>_xll.qlCalendarAdvance(Calendar,R15,$F$1,"mf",,Trigger)</f>
        <v>#VALUE!</v>
      </c>
      <c r="T15" s="311" t="e">
        <f>_xll.qlDayCounterYearFraction(DayCounter,R15,S15,,,Trigger)</f>
        <v>#VALUE!</v>
      </c>
      <c r="U15" s="268" t="e">
        <f ca="1">_xll.qlInterpolationInterpolate(B6Minterpolation,R15,TRUE)</f>
        <v>#VALUE!</v>
      </c>
    </row>
    <row r="16" spans="1:21" ht="11.25" customHeight="1" x14ac:dyDescent="0.2">
      <c r="A16" s="82">
        <f t="shared" si="7"/>
        <v>13</v>
      </c>
      <c r="B16" s="82" t="s">
        <v>35</v>
      </c>
      <c r="C16" s="82">
        <f t="shared" si="5"/>
        <v>19</v>
      </c>
      <c r="D16" s="280" t="str">
        <f t="shared" si="1"/>
        <v>EUR13x19F_Quote</v>
      </c>
      <c r="E16" s="136" t="e">
        <f>_xll.qlCalendarAdvance("target",$E$3,A16&amp;"M","mf",,Trigger)</f>
        <v>#NUM!</v>
      </c>
      <c r="F16" s="136" t="e">
        <f>_xll.qlCalendarAdvance(Calendar,E16,$F$1,"mf",,Trigger)</f>
        <v>#VALUE!</v>
      </c>
      <c r="G16" s="122" t="e">
        <f>_xll.qlDayCounterYearFraction(DayCounter,E16,F16,,,Trigger)</f>
        <v>#VALUE!</v>
      </c>
      <c r="H16" s="134" t="e">
        <f>_xll.qlQuoteValue(D16,AllTriggers)</f>
        <v>#VALUE!</v>
      </c>
      <c r="I16" s="137" t="e">
        <f ca="1">_xll.qlYieldTSDiscount(Discounting,E16,,AllTriggers)</f>
        <v>#NAME?</v>
      </c>
      <c r="J16" s="137" t="e">
        <f ca="1">_xll.qlYieldTSDiscount(Discounting,F16,,AllTriggers)</f>
        <v>#NAME?</v>
      </c>
      <c r="K16" s="134" t="e">
        <f t="shared" ca="1" si="2"/>
        <v>#NAME?</v>
      </c>
      <c r="L16" s="134" t="e">
        <f t="shared" ca="1" si="3"/>
        <v>#VALUE!</v>
      </c>
      <c r="M16" s="66" t="b">
        <v>0</v>
      </c>
      <c r="N16" s="134" t="e">
        <f ca="1">_xll.qlInterpolationInterpolate($N$1,E16,TRUE)</f>
        <v>#VALUE!</v>
      </c>
      <c r="O16" s="274" t="e">
        <f t="shared" ca="1" si="4"/>
        <v>#VALUE!</v>
      </c>
      <c r="P16" s="269" t="e">
        <f t="shared" ca="1" si="6"/>
        <v>#VALUE!</v>
      </c>
      <c r="R16" s="136" t="e">
        <f>_xll.qlCalendarAdvance(Calendar,R15,"1D","f")</f>
        <v>#VALUE!</v>
      </c>
      <c r="S16" s="310" t="e">
        <f>_xll.qlCalendarAdvance(Calendar,R16,$F$1,"mf",,Trigger)</f>
        <v>#VALUE!</v>
      </c>
      <c r="T16" s="311" t="e">
        <f>_xll.qlDayCounterYearFraction(DayCounter,R16,S16,,,Trigger)</f>
        <v>#VALUE!</v>
      </c>
      <c r="U16" s="268" t="e">
        <f ca="1">_xll.qlInterpolationInterpolate(B6Minterpolation,R16,TRUE)</f>
        <v>#VALUE!</v>
      </c>
    </row>
    <row r="17" spans="1:21" ht="11.25" customHeight="1" x14ac:dyDescent="0.2">
      <c r="A17" s="82">
        <f t="shared" si="7"/>
        <v>14</v>
      </c>
      <c r="B17" s="82" t="s">
        <v>35</v>
      </c>
      <c r="C17" s="82">
        <f t="shared" si="5"/>
        <v>20</v>
      </c>
      <c r="D17" s="280" t="str">
        <f t="shared" si="1"/>
        <v>EUR14x20F_Quote</v>
      </c>
      <c r="E17" s="136" t="e">
        <f>_xll.qlCalendarAdvance("target",$E$3,A17&amp;"M","mf",,Trigger)</f>
        <v>#NUM!</v>
      </c>
      <c r="F17" s="136" t="e">
        <f>_xll.qlCalendarAdvance(Calendar,E17,$F$1,"mf",,Trigger)</f>
        <v>#VALUE!</v>
      </c>
      <c r="G17" s="122" t="e">
        <f>_xll.qlDayCounterYearFraction(DayCounter,E17,F17,,,Trigger)</f>
        <v>#VALUE!</v>
      </c>
      <c r="H17" s="134" t="e">
        <f>_xll.qlQuoteValue(D17,AllTriggers)</f>
        <v>#VALUE!</v>
      </c>
      <c r="I17" s="137" t="e">
        <f ca="1">_xll.qlYieldTSDiscount(Discounting,E17,,AllTriggers)</f>
        <v>#NAME?</v>
      </c>
      <c r="J17" s="137" t="e">
        <f ca="1">_xll.qlYieldTSDiscount(Discounting,F17,,AllTriggers)</f>
        <v>#NAME?</v>
      </c>
      <c r="K17" s="134" t="e">
        <f t="shared" ca="1" si="2"/>
        <v>#NAME?</v>
      </c>
      <c r="L17" s="134" t="e">
        <f t="shared" ca="1" si="3"/>
        <v>#VALUE!</v>
      </c>
      <c r="M17" s="66" t="b">
        <v>0</v>
      </c>
      <c r="N17" s="134" t="e">
        <f ca="1">_xll.qlInterpolationInterpolate($N$1,E17,TRUE)</f>
        <v>#VALUE!</v>
      </c>
      <c r="O17" s="274" t="e">
        <f t="shared" ca="1" si="4"/>
        <v>#VALUE!</v>
      </c>
      <c r="P17" s="269" t="e">
        <f t="shared" ca="1" si="6"/>
        <v>#VALUE!</v>
      </c>
      <c r="R17" s="136" t="e">
        <f>_xll.qlCalendarAdvance(Calendar,R16,"1D","f")</f>
        <v>#VALUE!</v>
      </c>
      <c r="S17" s="310" t="e">
        <f>_xll.qlCalendarAdvance(Calendar,R17,$F$1,"mf",,Trigger)</f>
        <v>#VALUE!</v>
      </c>
      <c r="T17" s="311" t="e">
        <f>_xll.qlDayCounterYearFraction(DayCounter,R17,S17,,,Trigger)</f>
        <v>#VALUE!</v>
      </c>
      <c r="U17" s="268" t="e">
        <f ca="1">_xll.qlInterpolationInterpolate(B6Minterpolation,R17,TRUE)</f>
        <v>#VALUE!</v>
      </c>
    </row>
    <row r="18" spans="1:21" ht="11.25" customHeight="1" x14ac:dyDescent="0.2">
      <c r="A18" s="82">
        <f t="shared" si="7"/>
        <v>15</v>
      </c>
      <c r="B18" s="82" t="s">
        <v>35</v>
      </c>
      <c r="C18" s="82">
        <f t="shared" si="5"/>
        <v>21</v>
      </c>
      <c r="D18" s="280" t="str">
        <f t="shared" si="1"/>
        <v>EUR15x21F_Quote</v>
      </c>
      <c r="E18" s="136" t="e">
        <f>_xll.qlCalendarAdvance("target",$E$3,A18&amp;"M","mf",,Trigger)</f>
        <v>#NUM!</v>
      </c>
      <c r="F18" s="136" t="e">
        <f>_xll.qlCalendarAdvance(Calendar,E18,$F$1,"mf",,Trigger)</f>
        <v>#VALUE!</v>
      </c>
      <c r="G18" s="122" t="e">
        <f>_xll.qlDayCounterYearFraction(DayCounter,E18,F18,,,Trigger)</f>
        <v>#VALUE!</v>
      </c>
      <c r="H18" s="134" t="e">
        <f>_xll.qlQuoteValue(D18,AllTriggers)</f>
        <v>#NUM!</v>
      </c>
      <c r="I18" s="137" t="e">
        <f ca="1">_xll.qlYieldTSDiscount(Discounting,E18,,AllTriggers)</f>
        <v>#NAME?</v>
      </c>
      <c r="J18" s="137" t="e">
        <f ca="1">_xll.qlYieldTSDiscount(Discounting,F18,,AllTriggers)</f>
        <v>#NAME?</v>
      </c>
      <c r="K18" s="134" t="e">
        <f t="shared" ca="1" si="2"/>
        <v>#NAME?</v>
      </c>
      <c r="L18" s="134" t="e">
        <f t="shared" ca="1" si="3"/>
        <v>#NUM!</v>
      </c>
      <c r="M18" s="66" t="b">
        <v>0</v>
      </c>
      <c r="N18" s="134" t="e">
        <f ca="1">_xll.qlInterpolationInterpolate($N$1,E18,TRUE)</f>
        <v>#VALUE!</v>
      </c>
      <c r="O18" s="274" t="e">
        <f t="shared" ca="1" si="4"/>
        <v>#NUM!</v>
      </c>
      <c r="P18" s="269" t="e">
        <f t="shared" ca="1" si="6"/>
        <v>#NUM!</v>
      </c>
      <c r="R18" s="136" t="e">
        <f>_xll.qlCalendarAdvance(Calendar,R17,"1D","f")</f>
        <v>#VALUE!</v>
      </c>
      <c r="S18" s="310" t="e">
        <f>_xll.qlCalendarAdvance(Calendar,R18,$F$1,"mf",,Trigger)</f>
        <v>#VALUE!</v>
      </c>
      <c r="T18" s="311" t="e">
        <f>_xll.qlDayCounterYearFraction(DayCounter,R18,S18,,,Trigger)</f>
        <v>#VALUE!</v>
      </c>
      <c r="U18" s="268" t="e">
        <f ca="1">_xll.qlInterpolationInterpolate(B6Minterpolation,R18,TRUE)</f>
        <v>#VALUE!</v>
      </c>
    </row>
    <row r="19" spans="1:21" ht="11.25" customHeight="1" x14ac:dyDescent="0.2">
      <c r="A19" s="82">
        <f t="shared" si="7"/>
        <v>16</v>
      </c>
      <c r="B19" s="82" t="s">
        <v>35</v>
      </c>
      <c r="C19" s="82">
        <f t="shared" si="5"/>
        <v>22</v>
      </c>
      <c r="D19" s="280" t="str">
        <f t="shared" si="1"/>
        <v>EUR16x22F_Quote</v>
      </c>
      <c r="E19" s="136" t="e">
        <f>_xll.qlCalendarAdvance("target",$E$3,A19&amp;"M","mf",,Trigger)</f>
        <v>#NUM!</v>
      </c>
      <c r="F19" s="136" t="e">
        <f>_xll.qlCalendarAdvance(Calendar,E19,$F$1,"mf",,Trigger)</f>
        <v>#VALUE!</v>
      </c>
      <c r="G19" s="122" t="e">
        <f>_xll.qlDayCounterYearFraction(DayCounter,E19,F19,,,Trigger)</f>
        <v>#VALUE!</v>
      </c>
      <c r="H19" s="134" t="e">
        <f>_xll.qlQuoteValue(D19,AllTriggers)</f>
        <v>#NUM!</v>
      </c>
      <c r="I19" s="137" t="e">
        <f ca="1">_xll.qlYieldTSDiscount(Discounting,E19,,AllTriggers)</f>
        <v>#NAME?</v>
      </c>
      <c r="J19" s="137" t="e">
        <f ca="1">_xll.qlYieldTSDiscount(Discounting,F19,,AllTriggers)</f>
        <v>#NAME?</v>
      </c>
      <c r="K19" s="134" t="e">
        <f t="shared" ca="1" si="2"/>
        <v>#NAME?</v>
      </c>
      <c r="L19" s="134" t="e">
        <f t="shared" ca="1" si="3"/>
        <v>#NUM!</v>
      </c>
      <c r="M19" s="66" t="b">
        <v>0</v>
      </c>
      <c r="N19" s="134" t="e">
        <f ca="1">_xll.qlInterpolationInterpolate($N$1,E19,TRUE)</f>
        <v>#VALUE!</v>
      </c>
      <c r="O19" s="274" t="e">
        <f t="shared" ca="1" si="4"/>
        <v>#NUM!</v>
      </c>
      <c r="P19" s="269" t="e">
        <f t="shared" ca="1" si="6"/>
        <v>#NUM!</v>
      </c>
      <c r="R19" s="136" t="e">
        <f>_xll.qlCalendarAdvance(Calendar,R18,"1D","f")</f>
        <v>#VALUE!</v>
      </c>
      <c r="S19" s="310" t="e">
        <f>_xll.qlCalendarAdvance(Calendar,R19,$F$1,"mf",,Trigger)</f>
        <v>#VALUE!</v>
      </c>
      <c r="T19" s="311" t="e">
        <f>_xll.qlDayCounterYearFraction(DayCounter,R19,S19,,,Trigger)</f>
        <v>#VALUE!</v>
      </c>
      <c r="U19" s="268" t="e">
        <f ca="1">_xll.qlInterpolationInterpolate(B6Minterpolation,R19,TRUE)</f>
        <v>#VALUE!</v>
      </c>
    </row>
    <row r="20" spans="1:21" ht="11.25" customHeight="1" x14ac:dyDescent="0.2">
      <c r="A20" s="82">
        <f t="shared" si="7"/>
        <v>17</v>
      </c>
      <c r="B20" s="82" t="s">
        <v>35</v>
      </c>
      <c r="C20" s="82">
        <f t="shared" si="5"/>
        <v>23</v>
      </c>
      <c r="D20" s="280" t="str">
        <f t="shared" si="1"/>
        <v>EUR17x23F_Quote</v>
      </c>
      <c r="E20" s="136" t="e">
        <f>_xll.qlCalendarAdvance("target",$E$3,A20&amp;"M","mf",,Trigger)</f>
        <v>#NUM!</v>
      </c>
      <c r="F20" s="136" t="e">
        <f>_xll.qlCalendarAdvance(Calendar,E20,$F$1,"mf",,Trigger)</f>
        <v>#VALUE!</v>
      </c>
      <c r="G20" s="122" t="e">
        <f>_xll.qlDayCounterYearFraction(DayCounter,E20,F20,,,Trigger)</f>
        <v>#VALUE!</v>
      </c>
      <c r="H20" s="134" t="e">
        <f>_xll.qlQuoteValue(D20,AllTriggers)</f>
        <v>#NUM!</v>
      </c>
      <c r="I20" s="137" t="e">
        <f ca="1">_xll.qlYieldTSDiscount(Discounting,E20,,AllTriggers)</f>
        <v>#NAME?</v>
      </c>
      <c r="J20" s="137" t="e">
        <f ca="1">_xll.qlYieldTSDiscount(Discounting,F20,,AllTriggers)</f>
        <v>#NAME?</v>
      </c>
      <c r="K20" s="134" t="e">
        <f t="shared" ca="1" si="2"/>
        <v>#NAME?</v>
      </c>
      <c r="L20" s="134" t="e">
        <f t="shared" ca="1" si="3"/>
        <v>#NUM!</v>
      </c>
      <c r="M20" s="66" t="b">
        <v>0</v>
      </c>
      <c r="N20" s="134" t="e">
        <f ca="1">_xll.qlInterpolationInterpolate($N$1,E20,TRUE)</f>
        <v>#VALUE!</v>
      </c>
      <c r="O20" s="274" t="e">
        <f t="shared" ca="1" si="4"/>
        <v>#NUM!</v>
      </c>
      <c r="P20" s="269" t="e">
        <f t="shared" ca="1" si="6"/>
        <v>#NUM!</v>
      </c>
      <c r="R20" s="136" t="e">
        <f>_xll.qlCalendarAdvance(Calendar,R19,"1D","f")</f>
        <v>#VALUE!</v>
      </c>
      <c r="S20" s="310" t="e">
        <f>_xll.qlCalendarAdvance(Calendar,R20,$F$1,"mf",,Trigger)</f>
        <v>#VALUE!</v>
      </c>
      <c r="T20" s="311" t="e">
        <f>_xll.qlDayCounterYearFraction(DayCounter,R20,S20,,,Trigger)</f>
        <v>#VALUE!</v>
      </c>
      <c r="U20" s="268" t="e">
        <f ca="1">_xll.qlInterpolationInterpolate(B6Minterpolation,R20,TRUE)</f>
        <v>#VALUE!</v>
      </c>
    </row>
    <row r="21" spans="1:21" ht="11.25" customHeight="1" x14ac:dyDescent="0.2">
      <c r="A21" s="82">
        <f t="shared" si="7"/>
        <v>18</v>
      </c>
      <c r="B21" s="82" t="s">
        <v>35</v>
      </c>
      <c r="C21" s="82">
        <f t="shared" si="5"/>
        <v>24</v>
      </c>
      <c r="D21" s="281" t="str">
        <f t="shared" si="1"/>
        <v>EUR18x24F_Quote</v>
      </c>
      <c r="E21" s="140" t="e">
        <f>_xll.qlCalendarAdvance("target",$E$3,A21&amp;"M","mf",,Trigger)</f>
        <v>#NUM!</v>
      </c>
      <c r="F21" s="140" t="e">
        <f>_xll.qlCalendarAdvance(Calendar,E21,$F$1,"mf",,Trigger)</f>
        <v>#VALUE!</v>
      </c>
      <c r="G21" s="127" t="e">
        <f>_xll.qlDayCounterYearFraction(DayCounter,E21,F21,,,Trigger)</f>
        <v>#VALUE!</v>
      </c>
      <c r="H21" s="143" t="e">
        <f>_xll.qlQuoteValue(D21,AllTriggers)</f>
        <v>#NUM!</v>
      </c>
      <c r="I21" s="141" t="e">
        <f ca="1">_xll.qlYieldTSDiscount(Discounting,E21,,AllTriggers)</f>
        <v>#NAME?</v>
      </c>
      <c r="J21" s="141" t="e">
        <f ca="1">_xll.qlYieldTSDiscount(Discounting,F21,,AllTriggers)</f>
        <v>#NAME?</v>
      </c>
      <c r="K21" s="143" t="e">
        <f t="shared" ca="1" si="2"/>
        <v>#NAME?</v>
      </c>
      <c r="L21" s="143" t="e">
        <f t="shared" ca="1" si="3"/>
        <v>#NUM!</v>
      </c>
      <c r="M21" s="71" t="b">
        <v>1</v>
      </c>
      <c r="N21" s="143" t="e">
        <f ca="1">_xll.qlInterpolationInterpolate($N$1,E21,TRUE)</f>
        <v>#VALUE!</v>
      </c>
      <c r="O21" s="275" t="e">
        <f t="shared" ca="1" si="4"/>
        <v>#NUM!</v>
      </c>
      <c r="P21" s="307" t="e">
        <f t="shared" ca="1" si="6"/>
        <v>#NUM!</v>
      </c>
      <c r="R21" s="136" t="e">
        <f>_xll.qlCalendarAdvance(Calendar,R20,"1D","f")</f>
        <v>#VALUE!</v>
      </c>
      <c r="S21" s="310" t="e">
        <f>_xll.qlCalendarAdvance(Calendar,R21,$F$1,"mf",,Trigger)</f>
        <v>#VALUE!</v>
      </c>
      <c r="T21" s="311" t="e">
        <f>_xll.qlDayCounterYearFraction(DayCounter,R21,S21,,,Trigger)</f>
        <v>#VALUE!</v>
      </c>
      <c r="U21" s="268" t="e">
        <f ca="1">_xll.qlInterpolationInterpolate(B6Minterpolation,R21,TRUE)</f>
        <v>#VALUE!</v>
      </c>
    </row>
    <row r="22" spans="1:21" ht="11.25" customHeight="1" x14ac:dyDescent="0.2">
      <c r="E22" s="261"/>
      <c r="F22" s="261"/>
      <c r="G22" s="261"/>
      <c r="H22" s="108"/>
      <c r="I22" s="84"/>
      <c r="J22" s="84"/>
      <c r="K22" s="108"/>
      <c r="L22" s="108"/>
      <c r="O22" s="84"/>
      <c r="P22" s="84"/>
      <c r="R22" s="136" t="e">
        <f>_xll.qlCalendarAdvance(Calendar,R21,"1D","f")</f>
        <v>#VALUE!</v>
      </c>
      <c r="S22" s="310" t="e">
        <f>_xll.qlCalendarAdvance(Calendar,R22,$F$1,"mf",,Trigger)</f>
        <v>#VALUE!</v>
      </c>
      <c r="T22" s="311" t="e">
        <f>_xll.qlDayCounterYearFraction(DayCounter,R22,S22,,,Trigger)</f>
        <v>#VALUE!</v>
      </c>
      <c r="U22" s="268" t="e">
        <f ca="1">_xll.qlInterpolationInterpolate(B6Minterpolation,R22,TRUE)</f>
        <v>#VALUE!</v>
      </c>
    </row>
    <row r="23" spans="1:21" ht="11.25" customHeight="1" x14ac:dyDescent="0.2">
      <c r="E23" s="261"/>
      <c r="F23" s="261"/>
      <c r="G23" s="261"/>
      <c r="H23" s="108"/>
      <c r="K23" s="108"/>
      <c r="L23" s="108"/>
      <c r="P23" s="84"/>
      <c r="R23" s="136" t="e">
        <f>_xll.qlCalendarAdvance(Calendar,R22,"1D","f")</f>
        <v>#VALUE!</v>
      </c>
      <c r="S23" s="310" t="e">
        <f>_xll.qlCalendarAdvance(Calendar,R23,$F$1,"mf",,Trigger)</f>
        <v>#VALUE!</v>
      </c>
      <c r="T23" s="311" t="e">
        <f>_xll.qlDayCounterYearFraction(DayCounter,R23,S23,,,Trigger)</f>
        <v>#VALUE!</v>
      </c>
      <c r="U23" s="268" t="e">
        <f ca="1">_xll.qlInterpolationInterpolate(B6Minterpolation,R23,TRUE)</f>
        <v>#VALUE!</v>
      </c>
    </row>
    <row r="24" spans="1:21" ht="11.25" customHeight="1" x14ac:dyDescent="0.2">
      <c r="E24" s="261"/>
      <c r="F24" s="261"/>
      <c r="G24" s="261"/>
      <c r="H24" s="108"/>
      <c r="K24" s="108"/>
      <c r="L24" s="108"/>
      <c r="R24" s="136" t="e">
        <f>_xll.qlCalendarAdvance(Calendar,R23,"1D","f")</f>
        <v>#VALUE!</v>
      </c>
      <c r="S24" s="310" t="e">
        <f>_xll.qlCalendarAdvance(Calendar,R24,$F$1,"mf",,Trigger)</f>
        <v>#VALUE!</v>
      </c>
      <c r="T24" s="311" t="e">
        <f>_xll.qlDayCounterYearFraction(DayCounter,R24,S24,,,Trigger)</f>
        <v>#VALUE!</v>
      </c>
      <c r="U24" s="268" t="e">
        <f ca="1">_xll.qlInterpolationInterpolate(B6Minterpolation,R24,TRUE)</f>
        <v>#VALUE!</v>
      </c>
    </row>
    <row r="25" spans="1:21" ht="11.25" customHeight="1" x14ac:dyDescent="0.2">
      <c r="E25" s="261"/>
      <c r="F25" s="261"/>
      <c r="G25" s="261"/>
      <c r="H25" s="108"/>
      <c r="K25" s="108"/>
      <c r="L25" s="108"/>
      <c r="R25" s="136" t="e">
        <f>_xll.qlCalendarAdvance(Calendar,R24,"1D","f")</f>
        <v>#VALUE!</v>
      </c>
      <c r="S25" s="310" t="e">
        <f>_xll.qlCalendarAdvance(Calendar,R25,$F$1,"mf",,Trigger)</f>
        <v>#VALUE!</v>
      </c>
      <c r="T25" s="311" t="e">
        <f>_xll.qlDayCounterYearFraction(DayCounter,R25,S25,,,Trigger)</f>
        <v>#VALUE!</v>
      </c>
      <c r="U25" s="268" t="e">
        <f ca="1">_xll.qlInterpolationInterpolate(B6Minterpolation,R25,TRUE)</f>
        <v>#VALUE!</v>
      </c>
    </row>
    <row r="26" spans="1:21" ht="11.25" customHeight="1" x14ac:dyDescent="0.2">
      <c r="E26" s="261"/>
      <c r="F26" s="261"/>
      <c r="G26" s="261"/>
      <c r="H26" s="108"/>
      <c r="K26" s="108"/>
      <c r="L26" s="108"/>
      <c r="R26" s="136" t="e">
        <f>_xll.qlCalendarAdvance(Calendar,R25,"1D","f")</f>
        <v>#VALUE!</v>
      </c>
      <c r="S26" s="310" t="e">
        <f>_xll.qlCalendarAdvance(Calendar,R26,$F$1,"mf",,Trigger)</f>
        <v>#VALUE!</v>
      </c>
      <c r="T26" s="311" t="e">
        <f>_xll.qlDayCounterYearFraction(DayCounter,R26,S26,,,Trigger)</f>
        <v>#VALUE!</v>
      </c>
      <c r="U26" s="268" t="e">
        <f ca="1">_xll.qlInterpolationInterpolate(B6Minterpolation,R26,TRUE)</f>
        <v>#VALUE!</v>
      </c>
    </row>
    <row r="27" spans="1:21" ht="11.25" customHeight="1" x14ac:dyDescent="0.2">
      <c r="E27" s="261"/>
      <c r="F27" s="261"/>
      <c r="G27" s="261"/>
      <c r="H27" s="108"/>
      <c r="K27" s="108"/>
      <c r="L27" s="108"/>
      <c r="R27" s="136" t="e">
        <f>_xll.qlCalendarAdvance(Calendar,R26,"1D","f")</f>
        <v>#VALUE!</v>
      </c>
      <c r="S27" s="310" t="e">
        <f>_xll.qlCalendarAdvance(Calendar,R27,$F$1,"mf",,Trigger)</f>
        <v>#VALUE!</v>
      </c>
      <c r="T27" s="311" t="e">
        <f>_xll.qlDayCounterYearFraction(DayCounter,R27,S27,,,Trigger)</f>
        <v>#VALUE!</v>
      </c>
      <c r="U27" s="268" t="e">
        <f ca="1">_xll.qlInterpolationInterpolate(B6Minterpolation,R27,TRUE)</f>
        <v>#VALUE!</v>
      </c>
    </row>
    <row r="28" spans="1:21" ht="11.25" customHeight="1" x14ac:dyDescent="0.2">
      <c r="E28" s="261"/>
      <c r="F28" s="261"/>
      <c r="G28" s="261"/>
      <c r="H28" s="108"/>
      <c r="K28" s="108"/>
      <c r="L28" s="108"/>
      <c r="R28" s="136" t="e">
        <f>_xll.qlCalendarAdvance(Calendar,R27,"1D","f")</f>
        <v>#VALUE!</v>
      </c>
      <c r="S28" s="310" t="e">
        <f>_xll.qlCalendarAdvance(Calendar,R28,$F$1,"mf",,Trigger)</f>
        <v>#VALUE!</v>
      </c>
      <c r="T28" s="311" t="e">
        <f>_xll.qlDayCounterYearFraction(DayCounter,R28,S28,,,Trigger)</f>
        <v>#VALUE!</v>
      </c>
      <c r="U28" s="268" t="e">
        <f ca="1">_xll.qlInterpolationInterpolate(B6Minterpolation,R28,TRUE)</f>
        <v>#VALUE!</v>
      </c>
    </row>
    <row r="29" spans="1:21" ht="11.25" customHeight="1" x14ac:dyDescent="0.2">
      <c r="E29" s="261"/>
      <c r="F29" s="261"/>
      <c r="G29" s="261"/>
      <c r="H29" s="108"/>
      <c r="K29" s="108"/>
      <c r="L29" s="108"/>
      <c r="R29" s="136" t="e">
        <f>_xll.qlCalendarAdvance(Calendar,R28,"1D","f")</f>
        <v>#VALUE!</v>
      </c>
      <c r="S29" s="310" t="e">
        <f>_xll.qlCalendarAdvance(Calendar,R29,$F$1,"mf",,Trigger)</f>
        <v>#VALUE!</v>
      </c>
      <c r="T29" s="311" t="e">
        <f>_xll.qlDayCounterYearFraction(DayCounter,R29,S29,,,Trigger)</f>
        <v>#VALUE!</v>
      </c>
      <c r="U29" s="268" t="e">
        <f ca="1">_xll.qlInterpolationInterpolate(B6Minterpolation,R29,TRUE)</f>
        <v>#VALUE!</v>
      </c>
    </row>
    <row r="30" spans="1:21" ht="11.25" customHeight="1" x14ac:dyDescent="0.2">
      <c r="E30" s="261"/>
      <c r="F30" s="261"/>
      <c r="G30" s="261"/>
      <c r="H30" s="108"/>
      <c r="K30" s="108"/>
      <c r="L30" s="108"/>
      <c r="R30" s="136" t="e">
        <f>_xll.qlCalendarAdvance(Calendar,R29,"1D","f")</f>
        <v>#VALUE!</v>
      </c>
      <c r="S30" s="310" t="e">
        <f>_xll.qlCalendarAdvance(Calendar,R30,$F$1,"mf",,Trigger)</f>
        <v>#VALUE!</v>
      </c>
      <c r="T30" s="311" t="e">
        <f>_xll.qlDayCounterYearFraction(DayCounter,R30,S30,,,Trigger)</f>
        <v>#VALUE!</v>
      </c>
      <c r="U30" s="268" t="e">
        <f ca="1">_xll.qlInterpolationInterpolate(B6Minterpolation,R30,TRUE)</f>
        <v>#VALUE!</v>
      </c>
    </row>
    <row r="31" spans="1:21" ht="11.25" customHeight="1" x14ac:dyDescent="0.2">
      <c r="E31" s="261"/>
      <c r="F31" s="261"/>
      <c r="G31" s="261"/>
      <c r="H31" s="108"/>
      <c r="K31" s="108"/>
      <c r="L31" s="108"/>
      <c r="R31" s="136" t="e">
        <f>_xll.qlCalendarAdvance(Calendar,R30,"1D","f")</f>
        <v>#VALUE!</v>
      </c>
      <c r="S31" s="310" t="e">
        <f>_xll.qlCalendarAdvance(Calendar,R31,$F$1,"mf",,Trigger)</f>
        <v>#VALUE!</v>
      </c>
      <c r="T31" s="311" t="e">
        <f>_xll.qlDayCounterYearFraction(DayCounter,R31,S31,,,Trigger)</f>
        <v>#VALUE!</v>
      </c>
      <c r="U31" s="268" t="e">
        <f ca="1">_xll.qlInterpolationInterpolate(B6Minterpolation,R31,TRUE)</f>
        <v>#VALUE!</v>
      </c>
    </row>
    <row r="32" spans="1:21" ht="11.25" customHeight="1" x14ac:dyDescent="0.2">
      <c r="E32" s="261"/>
      <c r="F32" s="261"/>
      <c r="G32" s="261"/>
      <c r="H32" s="108"/>
      <c r="K32" s="108"/>
      <c r="L32" s="108"/>
      <c r="R32" s="136" t="e">
        <f>_xll.qlCalendarAdvance(Calendar,R31,"1D","f")</f>
        <v>#VALUE!</v>
      </c>
      <c r="S32" s="310" t="e">
        <f>_xll.qlCalendarAdvance(Calendar,R32,$F$1,"mf",,Trigger)</f>
        <v>#VALUE!</v>
      </c>
      <c r="T32" s="311" t="e">
        <f>_xll.qlDayCounterYearFraction(DayCounter,R32,S32,,,Trigger)</f>
        <v>#VALUE!</v>
      </c>
      <c r="U32" s="268" t="e">
        <f ca="1">_xll.qlInterpolationInterpolate(B6Minterpolation,R32,TRUE)</f>
        <v>#VALUE!</v>
      </c>
    </row>
    <row r="33" spans="5:21" ht="11.25" customHeight="1" x14ac:dyDescent="0.2">
      <c r="E33" s="261"/>
      <c r="F33" s="261"/>
      <c r="G33" s="261"/>
      <c r="H33" s="108"/>
      <c r="K33" s="108"/>
      <c r="L33" s="108"/>
      <c r="R33" s="136" t="e">
        <f>_xll.qlCalendarAdvance(Calendar,R32,"1D","f")</f>
        <v>#VALUE!</v>
      </c>
      <c r="S33" s="310" t="e">
        <f>_xll.qlCalendarAdvance(Calendar,R33,$F$1,"mf",,Trigger)</f>
        <v>#VALUE!</v>
      </c>
      <c r="T33" s="311" t="e">
        <f>_xll.qlDayCounterYearFraction(DayCounter,R33,S33,,,Trigger)</f>
        <v>#VALUE!</v>
      </c>
      <c r="U33" s="268" t="e">
        <f ca="1">_xll.qlInterpolationInterpolate(B6Minterpolation,R33,TRUE)</f>
        <v>#VALUE!</v>
      </c>
    </row>
    <row r="34" spans="5:21" ht="11.25" customHeight="1" x14ac:dyDescent="0.2">
      <c r="E34" s="261"/>
      <c r="F34" s="261"/>
      <c r="G34" s="261"/>
      <c r="H34" s="108"/>
      <c r="K34" s="108"/>
      <c r="L34" s="108"/>
      <c r="R34" s="136" t="e">
        <f>_xll.qlCalendarAdvance(Calendar,R33,"1D","f")</f>
        <v>#VALUE!</v>
      </c>
      <c r="S34" s="310" t="e">
        <f>_xll.qlCalendarAdvance(Calendar,R34,$F$1,"mf",,Trigger)</f>
        <v>#VALUE!</v>
      </c>
      <c r="T34" s="311" t="e">
        <f>_xll.qlDayCounterYearFraction(DayCounter,R34,S34,,,Trigger)</f>
        <v>#VALUE!</v>
      </c>
      <c r="U34" s="268" t="e">
        <f ca="1">_xll.qlInterpolationInterpolate(B6Minterpolation,R34,TRUE)</f>
        <v>#VALUE!</v>
      </c>
    </row>
    <row r="35" spans="5:21" ht="11.25" customHeight="1" x14ac:dyDescent="0.2">
      <c r="E35" s="261"/>
      <c r="F35" s="261"/>
      <c r="G35" s="261"/>
      <c r="H35" s="108"/>
      <c r="K35" s="108"/>
      <c r="L35" s="108"/>
      <c r="R35" s="136" t="e">
        <f>_xll.qlCalendarAdvance(Calendar,R34,"1D","f")</f>
        <v>#VALUE!</v>
      </c>
      <c r="S35" s="310" t="e">
        <f>_xll.qlCalendarAdvance(Calendar,R35,$F$1,"mf",,Trigger)</f>
        <v>#VALUE!</v>
      </c>
      <c r="T35" s="311" t="e">
        <f>_xll.qlDayCounterYearFraction(DayCounter,R35,S35,,,Trigger)</f>
        <v>#VALUE!</v>
      </c>
      <c r="U35" s="268" t="e">
        <f ca="1">_xll.qlInterpolationInterpolate(B6Minterpolation,R35,TRUE)</f>
        <v>#VALUE!</v>
      </c>
    </row>
    <row r="36" spans="5:21" ht="11.25" customHeight="1" x14ac:dyDescent="0.2">
      <c r="E36" s="261"/>
      <c r="F36" s="261"/>
      <c r="G36" s="261"/>
      <c r="H36" s="108"/>
      <c r="K36" s="108"/>
      <c r="L36" s="108"/>
      <c r="R36" s="136" t="e">
        <f>_xll.qlCalendarAdvance(Calendar,R35,"1D","f")</f>
        <v>#VALUE!</v>
      </c>
      <c r="S36" s="310" t="e">
        <f>_xll.qlCalendarAdvance(Calendar,R36,$F$1,"mf",,Trigger)</f>
        <v>#VALUE!</v>
      </c>
      <c r="T36" s="311" t="e">
        <f>_xll.qlDayCounterYearFraction(DayCounter,R36,S36,,,Trigger)</f>
        <v>#VALUE!</v>
      </c>
      <c r="U36" s="268" t="e">
        <f ca="1">_xll.qlInterpolationInterpolate(B6Minterpolation,R36,TRUE)</f>
        <v>#VALUE!</v>
      </c>
    </row>
    <row r="37" spans="5:21" ht="11.25" customHeight="1" x14ac:dyDescent="0.2">
      <c r="E37" s="261"/>
      <c r="F37" s="261"/>
      <c r="G37" s="261"/>
      <c r="H37" s="108"/>
      <c r="K37" s="108"/>
      <c r="L37" s="108"/>
      <c r="R37" s="136" t="e">
        <f>_xll.qlCalendarAdvance(Calendar,R36,"1D","f")</f>
        <v>#VALUE!</v>
      </c>
      <c r="S37" s="310" t="e">
        <f>_xll.qlCalendarAdvance(Calendar,R37,$F$1,"mf",,Trigger)</f>
        <v>#VALUE!</v>
      </c>
      <c r="T37" s="311" t="e">
        <f>_xll.qlDayCounterYearFraction(DayCounter,R37,S37,,,Trigger)</f>
        <v>#VALUE!</v>
      </c>
      <c r="U37" s="268" t="e">
        <f ca="1">_xll.qlInterpolationInterpolate(B6Minterpolation,R37,TRUE)</f>
        <v>#VALUE!</v>
      </c>
    </row>
    <row r="38" spans="5:21" ht="11.25" customHeight="1" x14ac:dyDescent="0.2">
      <c r="E38" s="261"/>
      <c r="F38" s="261"/>
      <c r="G38" s="261"/>
      <c r="H38" s="108"/>
      <c r="K38" s="108"/>
      <c r="L38" s="108"/>
      <c r="R38" s="136" t="e">
        <f>_xll.qlCalendarAdvance(Calendar,R37,"1D","f")</f>
        <v>#VALUE!</v>
      </c>
      <c r="S38" s="310" t="e">
        <f>_xll.qlCalendarAdvance(Calendar,R38,$F$1,"mf",,Trigger)</f>
        <v>#VALUE!</v>
      </c>
      <c r="T38" s="311" t="e">
        <f>_xll.qlDayCounterYearFraction(DayCounter,R38,S38,,,Trigger)</f>
        <v>#VALUE!</v>
      </c>
      <c r="U38" s="268" t="e">
        <f ca="1">_xll.qlInterpolationInterpolate(B6Minterpolation,R38,TRUE)</f>
        <v>#VALUE!</v>
      </c>
    </row>
    <row r="39" spans="5:21" ht="11.25" customHeight="1" x14ac:dyDescent="0.2">
      <c r="E39" s="261"/>
      <c r="F39" s="261"/>
      <c r="G39" s="261"/>
      <c r="H39" s="108"/>
      <c r="K39" s="108"/>
      <c r="L39" s="108"/>
      <c r="R39" s="136" t="e">
        <f>_xll.qlCalendarAdvance(Calendar,R38,"1D","f")</f>
        <v>#VALUE!</v>
      </c>
      <c r="S39" s="310" t="e">
        <f>_xll.qlCalendarAdvance(Calendar,R39,$F$1,"mf",,Trigger)</f>
        <v>#VALUE!</v>
      </c>
      <c r="T39" s="311" t="e">
        <f>_xll.qlDayCounterYearFraction(DayCounter,R39,S39,,,Trigger)</f>
        <v>#VALUE!</v>
      </c>
      <c r="U39" s="268" t="e">
        <f ca="1">_xll.qlInterpolationInterpolate(B6Minterpolation,R39,TRUE)</f>
        <v>#VALUE!</v>
      </c>
    </row>
    <row r="40" spans="5:21" ht="11.25" customHeight="1" x14ac:dyDescent="0.2">
      <c r="E40" s="261"/>
      <c r="F40" s="261"/>
      <c r="G40" s="261"/>
      <c r="H40" s="108"/>
      <c r="K40" s="108"/>
      <c r="L40" s="108"/>
      <c r="R40" s="136" t="e">
        <f>_xll.qlCalendarAdvance(Calendar,R39,"1D","f")</f>
        <v>#VALUE!</v>
      </c>
      <c r="S40" s="310" t="e">
        <f>_xll.qlCalendarAdvance(Calendar,R40,$F$1,"mf",,Trigger)</f>
        <v>#VALUE!</v>
      </c>
      <c r="T40" s="311" t="e">
        <f>_xll.qlDayCounterYearFraction(DayCounter,R40,S40,,,Trigger)</f>
        <v>#VALUE!</v>
      </c>
      <c r="U40" s="268" t="e">
        <f ca="1">_xll.qlInterpolationInterpolate(B6Minterpolation,R40,TRUE)</f>
        <v>#VALUE!</v>
      </c>
    </row>
    <row r="41" spans="5:21" ht="11.25" customHeight="1" x14ac:dyDescent="0.2">
      <c r="E41" s="261"/>
      <c r="F41" s="261"/>
      <c r="G41" s="261"/>
      <c r="H41" s="108"/>
      <c r="K41" s="108"/>
      <c r="L41" s="108"/>
      <c r="R41" s="136" t="e">
        <f>_xll.qlCalendarAdvance(Calendar,R40,"1D","f")</f>
        <v>#VALUE!</v>
      </c>
      <c r="S41" s="310" t="e">
        <f>_xll.qlCalendarAdvance(Calendar,R41,$F$1,"mf",,Trigger)</f>
        <v>#VALUE!</v>
      </c>
      <c r="T41" s="311" t="e">
        <f>_xll.qlDayCounterYearFraction(DayCounter,R41,S41,,,Trigger)</f>
        <v>#VALUE!</v>
      </c>
      <c r="U41" s="268" t="e">
        <f ca="1">_xll.qlInterpolationInterpolate(B6Minterpolation,R41,TRUE)</f>
        <v>#VALUE!</v>
      </c>
    </row>
    <row r="42" spans="5:21" ht="11.25" customHeight="1" x14ac:dyDescent="0.2">
      <c r="E42" s="261"/>
      <c r="F42" s="261"/>
      <c r="G42" s="261"/>
      <c r="H42" s="108"/>
      <c r="K42" s="108"/>
      <c r="L42" s="108"/>
      <c r="R42" s="136" t="e">
        <f>_xll.qlCalendarAdvance(Calendar,R41,"1D","f")</f>
        <v>#VALUE!</v>
      </c>
      <c r="S42" s="310" t="e">
        <f>_xll.qlCalendarAdvance(Calendar,R42,$F$1,"mf",,Trigger)</f>
        <v>#VALUE!</v>
      </c>
      <c r="T42" s="311" t="e">
        <f>_xll.qlDayCounterYearFraction(DayCounter,R42,S42,,,Trigger)</f>
        <v>#VALUE!</v>
      </c>
      <c r="U42" s="268" t="e">
        <f ca="1">_xll.qlInterpolationInterpolate(B6Minterpolation,R42,TRUE)</f>
        <v>#VALUE!</v>
      </c>
    </row>
    <row r="43" spans="5:21" ht="11.25" customHeight="1" x14ac:dyDescent="0.2">
      <c r="E43" s="261"/>
      <c r="F43" s="261"/>
      <c r="G43" s="261"/>
      <c r="H43" s="108"/>
      <c r="K43" s="108"/>
      <c r="L43" s="108"/>
      <c r="R43" s="136" t="e">
        <f>_xll.qlCalendarAdvance(Calendar,R42,"1D","f")</f>
        <v>#VALUE!</v>
      </c>
      <c r="S43" s="310" t="e">
        <f>_xll.qlCalendarAdvance(Calendar,R43,$F$1,"mf",,Trigger)</f>
        <v>#VALUE!</v>
      </c>
      <c r="T43" s="311" t="e">
        <f>_xll.qlDayCounterYearFraction(DayCounter,R43,S43,,,Trigger)</f>
        <v>#VALUE!</v>
      </c>
      <c r="U43" s="268" t="e">
        <f ca="1">_xll.qlInterpolationInterpolate(B6Minterpolation,R43,TRUE)</f>
        <v>#VALUE!</v>
      </c>
    </row>
    <row r="44" spans="5:21" ht="11.25" customHeight="1" x14ac:dyDescent="0.2">
      <c r="E44" s="261"/>
      <c r="F44" s="261"/>
      <c r="G44" s="261"/>
      <c r="H44" s="108"/>
      <c r="K44" s="108"/>
      <c r="L44" s="108"/>
      <c r="R44" s="136" t="e">
        <f>_xll.qlCalendarAdvance(Calendar,R43,"1D","f")</f>
        <v>#VALUE!</v>
      </c>
      <c r="S44" s="310" t="e">
        <f>_xll.qlCalendarAdvance(Calendar,R44,$F$1,"mf",,Trigger)</f>
        <v>#VALUE!</v>
      </c>
      <c r="T44" s="311" t="e">
        <f>_xll.qlDayCounterYearFraction(DayCounter,R44,S44,,,Trigger)</f>
        <v>#VALUE!</v>
      </c>
      <c r="U44" s="268" t="e">
        <f ca="1">_xll.qlInterpolationInterpolate(B6Minterpolation,R44,TRUE)</f>
        <v>#VALUE!</v>
      </c>
    </row>
    <row r="45" spans="5:21" ht="11.25" customHeight="1" x14ac:dyDescent="0.2">
      <c r="E45" s="261"/>
      <c r="F45" s="261"/>
      <c r="G45" s="261"/>
      <c r="H45" s="108"/>
      <c r="K45" s="108"/>
      <c r="L45" s="108"/>
      <c r="R45" s="136" t="e">
        <f>_xll.qlCalendarAdvance(Calendar,R44,"1D","f")</f>
        <v>#VALUE!</v>
      </c>
      <c r="S45" s="310" t="e">
        <f>_xll.qlCalendarAdvance(Calendar,R45,$F$1,"mf",,Trigger)</f>
        <v>#VALUE!</v>
      </c>
      <c r="T45" s="311" t="e">
        <f>_xll.qlDayCounterYearFraction(DayCounter,R45,S45,,,Trigger)</f>
        <v>#VALUE!</v>
      </c>
      <c r="U45" s="268" t="e">
        <f ca="1">_xll.qlInterpolationInterpolate(B6Minterpolation,R45,TRUE)</f>
        <v>#VALUE!</v>
      </c>
    </row>
    <row r="46" spans="5:21" ht="11.25" customHeight="1" x14ac:dyDescent="0.2">
      <c r="E46" s="261"/>
      <c r="F46" s="261"/>
      <c r="G46" s="261"/>
      <c r="H46" s="108"/>
      <c r="K46" s="108"/>
      <c r="L46" s="108"/>
      <c r="R46" s="136" t="e">
        <f>_xll.qlCalendarAdvance(Calendar,R45,"1D","f")</f>
        <v>#VALUE!</v>
      </c>
      <c r="S46" s="310" t="e">
        <f>_xll.qlCalendarAdvance(Calendar,R46,$F$1,"mf",,Trigger)</f>
        <v>#VALUE!</v>
      </c>
      <c r="T46" s="311" t="e">
        <f>_xll.qlDayCounterYearFraction(DayCounter,R46,S46,,,Trigger)</f>
        <v>#VALUE!</v>
      </c>
      <c r="U46" s="268" t="e">
        <f ca="1">_xll.qlInterpolationInterpolate(B6Minterpolation,R46,TRUE)</f>
        <v>#VALUE!</v>
      </c>
    </row>
    <row r="47" spans="5:21" ht="11.25" customHeight="1" x14ac:dyDescent="0.2">
      <c r="E47" s="261"/>
      <c r="F47" s="261"/>
      <c r="G47" s="261"/>
      <c r="H47" s="108"/>
      <c r="K47" s="108"/>
      <c r="L47" s="108"/>
      <c r="R47" s="136" t="e">
        <f>_xll.qlCalendarAdvance(Calendar,R46,"1D","f")</f>
        <v>#VALUE!</v>
      </c>
      <c r="S47" s="310" t="e">
        <f>_xll.qlCalendarAdvance(Calendar,R47,$F$1,"mf",,Trigger)</f>
        <v>#VALUE!</v>
      </c>
      <c r="T47" s="311" t="e">
        <f>_xll.qlDayCounterYearFraction(DayCounter,R47,S47,,,Trigger)</f>
        <v>#VALUE!</v>
      </c>
      <c r="U47" s="268" t="e">
        <f ca="1">_xll.qlInterpolationInterpolate(B6Minterpolation,R47,TRUE)</f>
        <v>#VALUE!</v>
      </c>
    </row>
    <row r="48" spans="5:21" ht="11.25" customHeight="1" x14ac:dyDescent="0.2">
      <c r="E48" s="261"/>
      <c r="F48" s="261"/>
      <c r="G48" s="261"/>
      <c r="H48" s="108"/>
      <c r="K48" s="108"/>
      <c r="L48" s="108"/>
      <c r="R48" s="136" t="e">
        <f>_xll.qlCalendarAdvance(Calendar,R47,"1D","f")</f>
        <v>#VALUE!</v>
      </c>
      <c r="S48" s="310" t="e">
        <f>_xll.qlCalendarAdvance(Calendar,R48,$F$1,"mf",,Trigger)</f>
        <v>#VALUE!</v>
      </c>
      <c r="T48" s="311" t="e">
        <f>_xll.qlDayCounterYearFraction(DayCounter,R48,S48,,,Trigger)</f>
        <v>#VALUE!</v>
      </c>
      <c r="U48" s="268" t="e">
        <f ca="1">_xll.qlInterpolationInterpolate(B6Minterpolation,R48,TRUE)</f>
        <v>#VALUE!</v>
      </c>
    </row>
    <row r="49" spans="5:21" ht="11.25" customHeight="1" x14ac:dyDescent="0.2">
      <c r="E49" s="261"/>
      <c r="F49" s="261"/>
      <c r="G49" s="261"/>
      <c r="H49" s="108"/>
      <c r="K49" s="108"/>
      <c r="L49" s="108"/>
      <c r="R49" s="136" t="e">
        <f>_xll.qlCalendarAdvance(Calendar,R48,"1D","f")</f>
        <v>#VALUE!</v>
      </c>
      <c r="S49" s="310" t="e">
        <f>_xll.qlCalendarAdvance(Calendar,R49,$F$1,"mf",,Trigger)</f>
        <v>#VALUE!</v>
      </c>
      <c r="T49" s="311" t="e">
        <f>_xll.qlDayCounterYearFraction(DayCounter,R49,S49,,,Trigger)</f>
        <v>#VALUE!</v>
      </c>
      <c r="U49" s="268" t="e">
        <f ca="1">_xll.qlInterpolationInterpolate(B6Minterpolation,R49,TRUE)</f>
        <v>#VALUE!</v>
      </c>
    </row>
    <row r="50" spans="5:21" ht="11.25" customHeight="1" x14ac:dyDescent="0.2">
      <c r="E50" s="261"/>
      <c r="F50" s="261"/>
      <c r="G50" s="261"/>
      <c r="H50" s="108"/>
      <c r="K50" s="108"/>
      <c r="L50" s="108"/>
      <c r="R50" s="136" t="e">
        <f>_xll.qlCalendarAdvance(Calendar,R49,"1D","f")</f>
        <v>#VALUE!</v>
      </c>
      <c r="S50" s="310" t="e">
        <f>_xll.qlCalendarAdvance(Calendar,R50,$F$1,"mf",,Trigger)</f>
        <v>#VALUE!</v>
      </c>
      <c r="T50" s="311" t="e">
        <f>_xll.qlDayCounterYearFraction(DayCounter,R50,S50,,,Trigger)</f>
        <v>#VALUE!</v>
      </c>
      <c r="U50" s="268" t="e">
        <f ca="1">_xll.qlInterpolationInterpolate(B6Minterpolation,R50,TRUE)</f>
        <v>#VALUE!</v>
      </c>
    </row>
    <row r="51" spans="5:21" ht="11.25" customHeight="1" x14ac:dyDescent="0.2">
      <c r="E51" s="261"/>
      <c r="F51" s="261"/>
      <c r="G51" s="261"/>
      <c r="H51" s="108"/>
      <c r="K51" s="108"/>
      <c r="L51" s="108"/>
      <c r="R51" s="136" t="e">
        <f>_xll.qlCalendarAdvance(Calendar,R50,"1D","f")</f>
        <v>#VALUE!</v>
      </c>
      <c r="S51" s="310" t="e">
        <f>_xll.qlCalendarAdvance(Calendar,R51,$F$1,"mf",,Trigger)</f>
        <v>#VALUE!</v>
      </c>
      <c r="T51" s="311" t="e">
        <f>_xll.qlDayCounterYearFraction(DayCounter,R51,S51,,,Trigger)</f>
        <v>#VALUE!</v>
      </c>
      <c r="U51" s="268" t="e">
        <f ca="1">_xll.qlInterpolationInterpolate(B6Minterpolation,R51,TRUE)</f>
        <v>#VALUE!</v>
      </c>
    </row>
    <row r="52" spans="5:21" ht="11.25" customHeight="1" x14ac:dyDescent="0.2">
      <c r="E52" s="261"/>
      <c r="F52" s="261"/>
      <c r="G52" s="261"/>
      <c r="H52" s="108"/>
      <c r="K52" s="108"/>
      <c r="L52" s="108"/>
      <c r="R52" s="136" t="e">
        <f>_xll.qlCalendarAdvance(Calendar,R51,"1D","f")</f>
        <v>#VALUE!</v>
      </c>
      <c r="S52" s="310" t="e">
        <f>_xll.qlCalendarAdvance(Calendar,R52,$F$1,"mf",,Trigger)</f>
        <v>#VALUE!</v>
      </c>
      <c r="T52" s="311" t="e">
        <f>_xll.qlDayCounterYearFraction(DayCounter,R52,S52,,,Trigger)</f>
        <v>#VALUE!</v>
      </c>
      <c r="U52" s="268" t="e">
        <f ca="1">_xll.qlInterpolationInterpolate(B6Minterpolation,R52,TRUE)</f>
        <v>#VALUE!</v>
      </c>
    </row>
    <row r="53" spans="5:21" x14ac:dyDescent="0.2">
      <c r="R53" s="136" t="e">
        <f>_xll.qlCalendarAdvance(Calendar,R52,"1D","f")</f>
        <v>#VALUE!</v>
      </c>
      <c r="S53" s="310" t="e">
        <f>_xll.qlCalendarAdvance(Calendar,R53,$F$1,"mf",,Trigger)</f>
        <v>#VALUE!</v>
      </c>
      <c r="T53" s="311" t="e">
        <f>_xll.qlDayCounterYearFraction(DayCounter,R53,S53,,,Trigger)</f>
        <v>#VALUE!</v>
      </c>
      <c r="U53" s="268" t="e">
        <f ca="1">_xll.qlInterpolationInterpolate(B6Minterpolation,R53,TRUE)</f>
        <v>#VALUE!</v>
      </c>
    </row>
    <row r="54" spans="5:21" x14ac:dyDescent="0.2">
      <c r="R54" s="136" t="e">
        <f>_xll.qlCalendarAdvance(Calendar,R53,"1D","f")</f>
        <v>#VALUE!</v>
      </c>
      <c r="S54" s="310" t="e">
        <f>_xll.qlCalendarAdvance(Calendar,R54,$F$1,"mf",,Trigger)</f>
        <v>#VALUE!</v>
      </c>
      <c r="T54" s="311" t="e">
        <f>_xll.qlDayCounterYearFraction(DayCounter,R54,S54,,,Trigger)</f>
        <v>#VALUE!</v>
      </c>
      <c r="U54" s="268" t="e">
        <f ca="1">_xll.qlInterpolationInterpolate(B6Minterpolation,R54,TRUE)</f>
        <v>#VALUE!</v>
      </c>
    </row>
    <row r="55" spans="5:21" x14ac:dyDescent="0.2">
      <c r="R55" s="136" t="e">
        <f>_xll.qlCalendarAdvance(Calendar,R54,"1D","f")</f>
        <v>#VALUE!</v>
      </c>
      <c r="S55" s="310" t="e">
        <f>_xll.qlCalendarAdvance(Calendar,R55,$F$1,"mf",,Trigger)</f>
        <v>#VALUE!</v>
      </c>
      <c r="T55" s="311" t="e">
        <f>_xll.qlDayCounterYearFraction(DayCounter,R55,S55,,,Trigger)</f>
        <v>#VALUE!</v>
      </c>
      <c r="U55" s="268" t="e">
        <f ca="1">_xll.qlInterpolationInterpolate(B6Minterpolation,R55,TRUE)</f>
        <v>#VALUE!</v>
      </c>
    </row>
    <row r="56" spans="5:21" x14ac:dyDescent="0.2">
      <c r="R56" s="136" t="e">
        <f>_xll.qlCalendarAdvance(Calendar,R55,"1D","f")</f>
        <v>#VALUE!</v>
      </c>
      <c r="S56" s="310" t="e">
        <f>_xll.qlCalendarAdvance(Calendar,R56,$F$1,"mf",,Trigger)</f>
        <v>#VALUE!</v>
      </c>
      <c r="T56" s="311" t="e">
        <f>_xll.qlDayCounterYearFraction(DayCounter,R56,S56,,,Trigger)</f>
        <v>#VALUE!</v>
      </c>
      <c r="U56" s="268" t="e">
        <f ca="1">_xll.qlInterpolationInterpolate(B6Minterpolation,R56,TRUE)</f>
        <v>#VALUE!</v>
      </c>
    </row>
    <row r="57" spans="5:21" x14ac:dyDescent="0.2">
      <c r="R57" s="136" t="e">
        <f>_xll.qlCalendarAdvance(Calendar,R56,"1D","f")</f>
        <v>#VALUE!</v>
      </c>
      <c r="S57" s="310" t="e">
        <f>_xll.qlCalendarAdvance(Calendar,R57,$F$1,"mf",,Trigger)</f>
        <v>#VALUE!</v>
      </c>
      <c r="T57" s="311" t="e">
        <f>_xll.qlDayCounterYearFraction(DayCounter,R57,S57,,,Trigger)</f>
        <v>#VALUE!</v>
      </c>
      <c r="U57" s="268" t="e">
        <f ca="1">_xll.qlInterpolationInterpolate(B6Minterpolation,R57,TRUE)</f>
        <v>#VALUE!</v>
      </c>
    </row>
    <row r="58" spans="5:21" x14ac:dyDescent="0.2">
      <c r="R58" s="136" t="e">
        <f>_xll.qlCalendarAdvance(Calendar,R57,"1D","f")</f>
        <v>#VALUE!</v>
      </c>
      <c r="S58" s="310" t="e">
        <f>_xll.qlCalendarAdvance(Calendar,R58,$F$1,"mf",,Trigger)</f>
        <v>#VALUE!</v>
      </c>
      <c r="T58" s="311" t="e">
        <f>_xll.qlDayCounterYearFraction(DayCounter,R58,S58,,,Trigger)</f>
        <v>#VALUE!</v>
      </c>
      <c r="U58" s="268" t="e">
        <f ca="1">_xll.qlInterpolationInterpolate(B6Minterpolation,R58,TRUE)</f>
        <v>#VALUE!</v>
      </c>
    </row>
    <row r="59" spans="5:21" x14ac:dyDescent="0.2">
      <c r="R59" s="136" t="e">
        <f>_xll.qlCalendarAdvance(Calendar,R58,"1D","f")</f>
        <v>#VALUE!</v>
      </c>
      <c r="S59" s="310" t="e">
        <f>_xll.qlCalendarAdvance(Calendar,R59,$F$1,"mf",,Trigger)</f>
        <v>#VALUE!</v>
      </c>
      <c r="T59" s="311" t="e">
        <f>_xll.qlDayCounterYearFraction(DayCounter,R59,S59,,,Trigger)</f>
        <v>#VALUE!</v>
      </c>
      <c r="U59" s="268" t="e">
        <f ca="1">_xll.qlInterpolationInterpolate(B6Minterpolation,R59,TRUE)</f>
        <v>#VALUE!</v>
      </c>
    </row>
    <row r="60" spans="5:21" x14ac:dyDescent="0.2">
      <c r="R60" s="136" t="e">
        <f>_xll.qlCalendarAdvance(Calendar,R59,"1D","f")</f>
        <v>#VALUE!</v>
      </c>
      <c r="S60" s="310" t="e">
        <f>_xll.qlCalendarAdvance(Calendar,R60,$F$1,"mf",,Trigger)</f>
        <v>#VALUE!</v>
      </c>
      <c r="T60" s="311" t="e">
        <f>_xll.qlDayCounterYearFraction(DayCounter,R60,S60,,,Trigger)</f>
        <v>#VALUE!</v>
      </c>
      <c r="U60" s="268" t="e">
        <f ca="1">_xll.qlInterpolationInterpolate(B6Minterpolation,R60,TRUE)</f>
        <v>#VALUE!</v>
      </c>
    </row>
    <row r="61" spans="5:21" x14ac:dyDescent="0.2">
      <c r="R61" s="136" t="e">
        <f>_xll.qlCalendarAdvance(Calendar,R60,"1D","f")</f>
        <v>#VALUE!</v>
      </c>
      <c r="S61" s="310" t="e">
        <f>_xll.qlCalendarAdvance(Calendar,R61,$F$1,"mf",,Trigger)</f>
        <v>#VALUE!</v>
      </c>
      <c r="T61" s="311" t="e">
        <f>_xll.qlDayCounterYearFraction(DayCounter,R61,S61,,,Trigger)</f>
        <v>#VALUE!</v>
      </c>
      <c r="U61" s="268" t="e">
        <f ca="1">_xll.qlInterpolationInterpolate(B6Minterpolation,R61,TRUE)</f>
        <v>#VALUE!</v>
      </c>
    </row>
    <row r="62" spans="5:21" x14ac:dyDescent="0.2">
      <c r="R62" s="136" t="e">
        <f>_xll.qlCalendarAdvance(Calendar,R61,"1D","f")</f>
        <v>#VALUE!</v>
      </c>
      <c r="S62" s="310" t="e">
        <f>_xll.qlCalendarAdvance(Calendar,R62,$F$1,"mf",,Trigger)</f>
        <v>#VALUE!</v>
      </c>
      <c r="T62" s="311" t="e">
        <f>_xll.qlDayCounterYearFraction(DayCounter,R62,S62,,,Trigger)</f>
        <v>#VALUE!</v>
      </c>
      <c r="U62" s="268" t="e">
        <f ca="1">_xll.qlInterpolationInterpolate(B6Minterpolation,R62,TRUE)</f>
        <v>#VALUE!</v>
      </c>
    </row>
    <row r="63" spans="5:21" x14ac:dyDescent="0.2">
      <c r="R63" s="136" t="e">
        <f>_xll.qlCalendarAdvance(Calendar,R62,"1D","f")</f>
        <v>#VALUE!</v>
      </c>
      <c r="S63" s="310" t="e">
        <f>_xll.qlCalendarAdvance(Calendar,R63,$F$1,"mf",,Trigger)</f>
        <v>#VALUE!</v>
      </c>
      <c r="T63" s="311" t="e">
        <f>_xll.qlDayCounterYearFraction(DayCounter,R63,S63,,,Trigger)</f>
        <v>#VALUE!</v>
      </c>
      <c r="U63" s="268" t="e">
        <f ca="1">_xll.qlInterpolationInterpolate(B6Minterpolation,R63,TRUE)</f>
        <v>#VALUE!</v>
      </c>
    </row>
    <row r="64" spans="5:21" x14ac:dyDescent="0.2">
      <c r="R64" s="136" t="e">
        <f>_xll.qlCalendarAdvance(Calendar,R63,"1D","f")</f>
        <v>#VALUE!</v>
      </c>
      <c r="S64" s="310" t="e">
        <f>_xll.qlCalendarAdvance(Calendar,R64,$F$1,"mf",,Trigger)</f>
        <v>#VALUE!</v>
      </c>
      <c r="T64" s="311" t="e">
        <f>_xll.qlDayCounterYearFraction(DayCounter,R64,S64,,,Trigger)</f>
        <v>#VALUE!</v>
      </c>
      <c r="U64" s="268" t="e">
        <f ca="1">_xll.qlInterpolationInterpolate(B6Minterpolation,R64,TRUE)</f>
        <v>#VALUE!</v>
      </c>
    </row>
    <row r="65" spans="18:21" x14ac:dyDescent="0.2">
      <c r="R65" s="136" t="e">
        <f>_xll.qlCalendarAdvance(Calendar,R64,"1D","f")</f>
        <v>#VALUE!</v>
      </c>
      <c r="S65" s="310" t="e">
        <f>_xll.qlCalendarAdvance(Calendar,R65,$F$1,"mf",,Trigger)</f>
        <v>#VALUE!</v>
      </c>
      <c r="T65" s="311" t="e">
        <f>_xll.qlDayCounterYearFraction(DayCounter,R65,S65,,,Trigger)</f>
        <v>#VALUE!</v>
      </c>
      <c r="U65" s="268" t="e">
        <f ca="1">_xll.qlInterpolationInterpolate(B6Minterpolation,R65,TRUE)</f>
        <v>#VALUE!</v>
      </c>
    </row>
    <row r="66" spans="18:21" x14ac:dyDescent="0.2">
      <c r="R66" s="136" t="e">
        <f>_xll.qlCalendarAdvance(Calendar,R65,"1D","f")</f>
        <v>#VALUE!</v>
      </c>
      <c r="S66" s="310" t="e">
        <f>_xll.qlCalendarAdvance(Calendar,R66,$F$1,"mf",,Trigger)</f>
        <v>#VALUE!</v>
      </c>
      <c r="T66" s="311" t="e">
        <f>_xll.qlDayCounterYearFraction(DayCounter,R66,S66,,,Trigger)</f>
        <v>#VALUE!</v>
      </c>
      <c r="U66" s="268" t="e">
        <f ca="1">_xll.qlInterpolationInterpolate(B6Minterpolation,R66,TRUE)</f>
        <v>#VALUE!</v>
      </c>
    </row>
    <row r="67" spans="18:21" x14ac:dyDescent="0.2">
      <c r="R67" s="136" t="e">
        <f>_xll.qlCalendarAdvance(Calendar,R66,"1D","f")</f>
        <v>#VALUE!</v>
      </c>
      <c r="S67" s="310" t="e">
        <f>_xll.qlCalendarAdvance(Calendar,R67,$F$1,"mf",,Trigger)</f>
        <v>#VALUE!</v>
      </c>
      <c r="T67" s="311" t="e">
        <f>_xll.qlDayCounterYearFraction(DayCounter,R67,S67,,,Trigger)</f>
        <v>#VALUE!</v>
      </c>
      <c r="U67" s="268" t="e">
        <f ca="1">_xll.qlInterpolationInterpolate(B6Minterpolation,R67,TRUE)</f>
        <v>#VALUE!</v>
      </c>
    </row>
    <row r="68" spans="18:21" x14ac:dyDescent="0.2">
      <c r="R68" s="136" t="e">
        <f>_xll.qlCalendarAdvance(Calendar,R67,"1D","f")</f>
        <v>#VALUE!</v>
      </c>
      <c r="S68" s="310" t="e">
        <f>_xll.qlCalendarAdvance(Calendar,R68,$F$1,"mf",,Trigger)</f>
        <v>#VALUE!</v>
      </c>
      <c r="T68" s="311" t="e">
        <f>_xll.qlDayCounterYearFraction(DayCounter,R68,S68,,,Trigger)</f>
        <v>#VALUE!</v>
      </c>
      <c r="U68" s="268" t="e">
        <f ca="1">_xll.qlInterpolationInterpolate(B6Minterpolation,R68,TRUE)</f>
        <v>#VALUE!</v>
      </c>
    </row>
    <row r="69" spans="18:21" x14ac:dyDescent="0.2">
      <c r="R69" s="136" t="e">
        <f>_xll.qlCalendarAdvance(Calendar,R68,"1D","f")</f>
        <v>#VALUE!</v>
      </c>
      <c r="S69" s="310" t="e">
        <f>_xll.qlCalendarAdvance(Calendar,R69,$F$1,"mf",,Trigger)</f>
        <v>#VALUE!</v>
      </c>
      <c r="T69" s="311" t="e">
        <f>_xll.qlDayCounterYearFraction(DayCounter,R69,S69,,,Trigger)</f>
        <v>#VALUE!</v>
      </c>
      <c r="U69" s="268" t="e">
        <f ca="1">_xll.qlInterpolationInterpolate(B6Minterpolation,R69,TRUE)</f>
        <v>#VALUE!</v>
      </c>
    </row>
    <row r="70" spans="18:21" x14ac:dyDescent="0.2">
      <c r="R70" s="136" t="e">
        <f>_xll.qlCalendarAdvance(Calendar,R69,"1D","f")</f>
        <v>#VALUE!</v>
      </c>
      <c r="S70" s="310" t="e">
        <f>_xll.qlCalendarAdvance(Calendar,R70,$F$1,"mf",,Trigger)</f>
        <v>#VALUE!</v>
      </c>
      <c r="T70" s="311" t="e">
        <f>_xll.qlDayCounterYearFraction(DayCounter,R70,S70,,,Trigger)</f>
        <v>#VALUE!</v>
      </c>
      <c r="U70" s="268" t="e">
        <f ca="1">_xll.qlInterpolationInterpolate(B6Minterpolation,R70,TRUE)</f>
        <v>#VALUE!</v>
      </c>
    </row>
    <row r="71" spans="18:21" x14ac:dyDescent="0.2">
      <c r="R71" s="136" t="e">
        <f>_xll.qlCalendarAdvance(Calendar,R70,"1D","f")</f>
        <v>#VALUE!</v>
      </c>
      <c r="S71" s="310" t="e">
        <f>_xll.qlCalendarAdvance(Calendar,R71,$F$1,"mf",,Trigger)</f>
        <v>#VALUE!</v>
      </c>
      <c r="T71" s="311" t="e">
        <f>_xll.qlDayCounterYearFraction(DayCounter,R71,S71,,,Trigger)</f>
        <v>#VALUE!</v>
      </c>
      <c r="U71" s="268" t="e">
        <f ca="1">_xll.qlInterpolationInterpolate(B6Minterpolation,R71,TRUE)</f>
        <v>#VALUE!</v>
      </c>
    </row>
    <row r="72" spans="18:21" x14ac:dyDescent="0.2">
      <c r="R72" s="136" t="e">
        <f>_xll.qlCalendarAdvance(Calendar,R71,"1D","f")</f>
        <v>#VALUE!</v>
      </c>
      <c r="S72" s="310" t="e">
        <f>_xll.qlCalendarAdvance(Calendar,R72,$F$1,"mf",,Trigger)</f>
        <v>#VALUE!</v>
      </c>
      <c r="T72" s="311" t="e">
        <f>_xll.qlDayCounterYearFraction(DayCounter,R72,S72,,,Trigger)</f>
        <v>#VALUE!</v>
      </c>
      <c r="U72" s="268" t="e">
        <f ca="1">_xll.qlInterpolationInterpolate(B6Minterpolation,R72,TRUE)</f>
        <v>#VALUE!</v>
      </c>
    </row>
    <row r="73" spans="18:21" x14ac:dyDescent="0.2">
      <c r="R73" s="136" t="e">
        <f>_xll.qlCalendarAdvance(Calendar,R72,"1D","f")</f>
        <v>#VALUE!</v>
      </c>
      <c r="S73" s="310" t="e">
        <f>_xll.qlCalendarAdvance(Calendar,R73,$F$1,"mf",,Trigger)</f>
        <v>#VALUE!</v>
      </c>
      <c r="T73" s="311" t="e">
        <f>_xll.qlDayCounterYearFraction(DayCounter,R73,S73,,,Trigger)</f>
        <v>#VALUE!</v>
      </c>
      <c r="U73" s="268" t="e">
        <f ca="1">_xll.qlInterpolationInterpolate(B6Minterpolation,R73,TRUE)</f>
        <v>#VALUE!</v>
      </c>
    </row>
    <row r="74" spans="18:21" x14ac:dyDescent="0.2">
      <c r="R74" s="136" t="e">
        <f>_xll.qlCalendarAdvance(Calendar,R73,"1D","f")</f>
        <v>#VALUE!</v>
      </c>
      <c r="S74" s="310" t="e">
        <f>_xll.qlCalendarAdvance(Calendar,R74,$F$1,"mf",,Trigger)</f>
        <v>#VALUE!</v>
      </c>
      <c r="T74" s="311" t="e">
        <f>_xll.qlDayCounterYearFraction(DayCounter,R74,S74,,,Trigger)</f>
        <v>#VALUE!</v>
      </c>
      <c r="U74" s="268" t="e">
        <f ca="1">_xll.qlInterpolationInterpolate(B6Minterpolation,R74,TRUE)</f>
        <v>#VALUE!</v>
      </c>
    </row>
    <row r="75" spans="18:21" x14ac:dyDescent="0.2">
      <c r="R75" s="136" t="e">
        <f>_xll.qlCalendarAdvance(Calendar,R74,"1D","f")</f>
        <v>#VALUE!</v>
      </c>
      <c r="S75" s="310" t="e">
        <f>_xll.qlCalendarAdvance(Calendar,R75,$F$1,"mf",,Trigger)</f>
        <v>#VALUE!</v>
      </c>
      <c r="T75" s="311" t="e">
        <f>_xll.qlDayCounterYearFraction(DayCounter,R75,S75,,,Trigger)</f>
        <v>#VALUE!</v>
      </c>
      <c r="U75" s="268" t="e">
        <f ca="1">_xll.qlInterpolationInterpolate(B6Minterpolation,R75,TRUE)</f>
        <v>#VALUE!</v>
      </c>
    </row>
    <row r="76" spans="18:21" x14ac:dyDescent="0.2">
      <c r="R76" s="136" t="e">
        <f>_xll.qlCalendarAdvance(Calendar,R75,"1D","f")</f>
        <v>#VALUE!</v>
      </c>
      <c r="S76" s="310" t="e">
        <f>_xll.qlCalendarAdvance(Calendar,R76,$F$1,"mf",,Trigger)</f>
        <v>#VALUE!</v>
      </c>
      <c r="T76" s="311" t="e">
        <f>_xll.qlDayCounterYearFraction(DayCounter,R76,S76,,,Trigger)</f>
        <v>#VALUE!</v>
      </c>
      <c r="U76" s="268" t="e">
        <f ca="1">_xll.qlInterpolationInterpolate(B6Minterpolation,R76,TRUE)</f>
        <v>#VALUE!</v>
      </c>
    </row>
    <row r="77" spans="18:21" x14ac:dyDescent="0.2">
      <c r="R77" s="136" t="e">
        <f>_xll.qlCalendarAdvance(Calendar,R76,"1D","f")</f>
        <v>#VALUE!</v>
      </c>
      <c r="S77" s="310" t="e">
        <f>_xll.qlCalendarAdvance(Calendar,R77,$F$1,"mf",,Trigger)</f>
        <v>#VALUE!</v>
      </c>
      <c r="T77" s="311" t="e">
        <f>_xll.qlDayCounterYearFraction(DayCounter,R77,S77,,,Trigger)</f>
        <v>#VALUE!</v>
      </c>
      <c r="U77" s="268" t="e">
        <f ca="1">_xll.qlInterpolationInterpolate(B6Minterpolation,R77,TRUE)</f>
        <v>#VALUE!</v>
      </c>
    </row>
    <row r="78" spans="18:21" x14ac:dyDescent="0.2">
      <c r="R78" s="136" t="e">
        <f>_xll.qlCalendarAdvance(Calendar,R77,"1D","f")</f>
        <v>#VALUE!</v>
      </c>
      <c r="S78" s="310" t="e">
        <f>_xll.qlCalendarAdvance(Calendar,R78,$F$1,"mf",,Trigger)</f>
        <v>#VALUE!</v>
      </c>
      <c r="T78" s="311" t="e">
        <f>_xll.qlDayCounterYearFraction(DayCounter,R78,S78,,,Trigger)</f>
        <v>#VALUE!</v>
      </c>
      <c r="U78" s="268" t="e">
        <f ca="1">_xll.qlInterpolationInterpolate(B6Minterpolation,R78,TRUE)</f>
        <v>#VALUE!</v>
      </c>
    </row>
    <row r="79" spans="18:21" x14ac:dyDescent="0.2">
      <c r="R79" s="136" t="e">
        <f>_xll.qlCalendarAdvance(Calendar,R78,"1D","f")</f>
        <v>#VALUE!</v>
      </c>
      <c r="S79" s="310" t="e">
        <f>_xll.qlCalendarAdvance(Calendar,R79,$F$1,"mf",,Trigger)</f>
        <v>#VALUE!</v>
      </c>
      <c r="T79" s="311" t="e">
        <f>_xll.qlDayCounterYearFraction(DayCounter,R79,S79,,,Trigger)</f>
        <v>#VALUE!</v>
      </c>
      <c r="U79" s="268" t="e">
        <f ca="1">_xll.qlInterpolationInterpolate(B6Minterpolation,R79,TRUE)</f>
        <v>#VALUE!</v>
      </c>
    </row>
    <row r="80" spans="18:21" x14ac:dyDescent="0.2">
      <c r="R80" s="136" t="e">
        <f>_xll.qlCalendarAdvance(Calendar,R79,"1D","f")</f>
        <v>#VALUE!</v>
      </c>
      <c r="S80" s="310" t="e">
        <f>_xll.qlCalendarAdvance(Calendar,R80,$F$1,"mf",,Trigger)</f>
        <v>#VALUE!</v>
      </c>
      <c r="T80" s="311" t="e">
        <f>_xll.qlDayCounterYearFraction(DayCounter,R80,S80,,,Trigger)</f>
        <v>#VALUE!</v>
      </c>
      <c r="U80" s="268" t="e">
        <f ca="1">_xll.qlInterpolationInterpolate(B6Minterpolation,R80,TRUE)</f>
        <v>#VALUE!</v>
      </c>
    </row>
    <row r="81" spans="18:21" x14ac:dyDescent="0.2">
      <c r="R81" s="136" t="e">
        <f>_xll.qlCalendarAdvance(Calendar,R80,"1D","f")</f>
        <v>#VALUE!</v>
      </c>
      <c r="S81" s="310" t="e">
        <f>_xll.qlCalendarAdvance(Calendar,R81,$F$1,"mf",,Trigger)</f>
        <v>#VALUE!</v>
      </c>
      <c r="T81" s="311" t="e">
        <f>_xll.qlDayCounterYearFraction(DayCounter,R81,S81,,,Trigger)</f>
        <v>#VALUE!</v>
      </c>
      <c r="U81" s="268" t="e">
        <f ca="1">_xll.qlInterpolationInterpolate(B6Minterpolation,R81,TRUE)</f>
        <v>#VALUE!</v>
      </c>
    </row>
    <row r="82" spans="18:21" x14ac:dyDescent="0.2">
      <c r="R82" s="136" t="e">
        <f>_xll.qlCalendarAdvance(Calendar,R81,"1D","f")</f>
        <v>#VALUE!</v>
      </c>
      <c r="S82" s="310" t="e">
        <f>_xll.qlCalendarAdvance(Calendar,R82,$F$1,"mf",,Trigger)</f>
        <v>#VALUE!</v>
      </c>
      <c r="T82" s="311" t="e">
        <f>_xll.qlDayCounterYearFraction(DayCounter,R82,S82,,,Trigger)</f>
        <v>#VALUE!</v>
      </c>
      <c r="U82" s="268" t="e">
        <f ca="1">_xll.qlInterpolationInterpolate(B6Minterpolation,R82,TRUE)</f>
        <v>#VALUE!</v>
      </c>
    </row>
    <row r="83" spans="18:21" x14ac:dyDescent="0.2">
      <c r="R83" s="136" t="e">
        <f>_xll.qlCalendarAdvance(Calendar,R82,"1D","f")</f>
        <v>#VALUE!</v>
      </c>
      <c r="S83" s="310" t="e">
        <f>_xll.qlCalendarAdvance(Calendar,R83,$F$1,"mf",,Trigger)</f>
        <v>#VALUE!</v>
      </c>
      <c r="T83" s="311" t="e">
        <f>_xll.qlDayCounterYearFraction(DayCounter,R83,S83,,,Trigger)</f>
        <v>#VALUE!</v>
      </c>
      <c r="U83" s="268" t="e">
        <f ca="1">_xll.qlInterpolationInterpolate(B6Minterpolation,R83,TRUE)</f>
        <v>#VALUE!</v>
      </c>
    </row>
    <row r="84" spans="18:21" x14ac:dyDescent="0.2">
      <c r="R84" s="136" t="e">
        <f>_xll.qlCalendarAdvance(Calendar,R83,"1D","f")</f>
        <v>#VALUE!</v>
      </c>
      <c r="S84" s="310" t="e">
        <f>_xll.qlCalendarAdvance(Calendar,R84,$F$1,"mf",,Trigger)</f>
        <v>#VALUE!</v>
      </c>
      <c r="T84" s="311" t="e">
        <f>_xll.qlDayCounterYearFraction(DayCounter,R84,S84,,,Trigger)</f>
        <v>#VALUE!</v>
      </c>
      <c r="U84" s="268" t="e">
        <f ca="1">_xll.qlInterpolationInterpolate(B6Minterpolation,R84,TRUE)</f>
        <v>#VALUE!</v>
      </c>
    </row>
    <row r="85" spans="18:21" x14ac:dyDescent="0.2">
      <c r="R85" s="136" t="e">
        <f>_xll.qlCalendarAdvance(Calendar,R84,"1D","f")</f>
        <v>#VALUE!</v>
      </c>
      <c r="S85" s="310" t="e">
        <f>_xll.qlCalendarAdvance(Calendar,R85,$F$1,"mf",,Trigger)</f>
        <v>#VALUE!</v>
      </c>
      <c r="T85" s="311" t="e">
        <f>_xll.qlDayCounterYearFraction(DayCounter,R85,S85,,,Trigger)</f>
        <v>#VALUE!</v>
      </c>
      <c r="U85" s="268" t="e">
        <f ca="1">_xll.qlInterpolationInterpolate(B6Minterpolation,R85,TRUE)</f>
        <v>#VALUE!</v>
      </c>
    </row>
    <row r="86" spans="18:21" x14ac:dyDescent="0.2">
      <c r="R86" s="136" t="e">
        <f>_xll.qlCalendarAdvance(Calendar,R85,"1D","f")</f>
        <v>#VALUE!</v>
      </c>
      <c r="S86" s="310" t="e">
        <f>_xll.qlCalendarAdvance(Calendar,R86,$F$1,"mf",,Trigger)</f>
        <v>#VALUE!</v>
      </c>
      <c r="T86" s="311" t="e">
        <f>_xll.qlDayCounterYearFraction(DayCounter,R86,S86,,,Trigger)</f>
        <v>#VALUE!</v>
      </c>
      <c r="U86" s="268" t="e">
        <f ca="1">_xll.qlInterpolationInterpolate(B6Minterpolation,R86,TRUE)</f>
        <v>#VALUE!</v>
      </c>
    </row>
    <row r="87" spans="18:21" x14ac:dyDescent="0.2">
      <c r="R87" s="136" t="e">
        <f>_xll.qlCalendarAdvance(Calendar,R86,"1D","f")</f>
        <v>#VALUE!</v>
      </c>
      <c r="S87" s="310" t="e">
        <f>_xll.qlCalendarAdvance(Calendar,R87,$F$1,"mf",,Trigger)</f>
        <v>#VALUE!</v>
      </c>
      <c r="T87" s="311" t="e">
        <f>_xll.qlDayCounterYearFraction(DayCounter,R87,S87,,,Trigger)</f>
        <v>#VALUE!</v>
      </c>
      <c r="U87" s="268" t="e">
        <f ca="1">_xll.qlInterpolationInterpolate(B6Minterpolation,R87,TRUE)</f>
        <v>#VALUE!</v>
      </c>
    </row>
    <row r="88" spans="18:21" x14ac:dyDescent="0.2">
      <c r="R88" s="136" t="e">
        <f>_xll.qlCalendarAdvance(Calendar,R87,"1D","f")</f>
        <v>#VALUE!</v>
      </c>
      <c r="S88" s="310" t="e">
        <f>_xll.qlCalendarAdvance(Calendar,R88,$F$1,"mf",,Trigger)</f>
        <v>#VALUE!</v>
      </c>
      <c r="T88" s="311" t="e">
        <f>_xll.qlDayCounterYearFraction(DayCounter,R88,S88,,,Trigger)</f>
        <v>#VALUE!</v>
      </c>
      <c r="U88" s="268" t="e">
        <f ca="1">_xll.qlInterpolationInterpolate(B6Minterpolation,R88,TRUE)</f>
        <v>#VALUE!</v>
      </c>
    </row>
    <row r="89" spans="18:21" x14ac:dyDescent="0.2">
      <c r="R89" s="136" t="e">
        <f>_xll.qlCalendarAdvance(Calendar,R88,"1D","f")</f>
        <v>#VALUE!</v>
      </c>
      <c r="S89" s="310" t="e">
        <f>_xll.qlCalendarAdvance(Calendar,R89,$F$1,"mf",,Trigger)</f>
        <v>#VALUE!</v>
      </c>
      <c r="T89" s="311" t="e">
        <f>_xll.qlDayCounterYearFraction(DayCounter,R89,S89,,,Trigger)</f>
        <v>#VALUE!</v>
      </c>
      <c r="U89" s="268" t="e">
        <f ca="1">_xll.qlInterpolationInterpolate(B6Minterpolation,R89,TRUE)</f>
        <v>#VALUE!</v>
      </c>
    </row>
    <row r="90" spans="18:21" x14ac:dyDescent="0.2">
      <c r="R90" s="136" t="e">
        <f>_xll.qlCalendarAdvance(Calendar,R89,"1D","f")</f>
        <v>#VALUE!</v>
      </c>
      <c r="S90" s="310" t="e">
        <f>_xll.qlCalendarAdvance(Calendar,R90,$F$1,"mf",,Trigger)</f>
        <v>#VALUE!</v>
      </c>
      <c r="T90" s="311" t="e">
        <f>_xll.qlDayCounterYearFraction(DayCounter,R90,S90,,,Trigger)</f>
        <v>#VALUE!</v>
      </c>
      <c r="U90" s="268" t="e">
        <f ca="1">_xll.qlInterpolationInterpolate(B6Minterpolation,R90,TRUE)</f>
        <v>#VALUE!</v>
      </c>
    </row>
    <row r="91" spans="18:21" x14ac:dyDescent="0.2">
      <c r="R91" s="136" t="e">
        <f>_xll.qlCalendarAdvance(Calendar,R90,"1D","f")</f>
        <v>#VALUE!</v>
      </c>
      <c r="S91" s="310" t="e">
        <f>_xll.qlCalendarAdvance(Calendar,R91,$F$1,"mf",,Trigger)</f>
        <v>#VALUE!</v>
      </c>
      <c r="T91" s="311" t="e">
        <f>_xll.qlDayCounterYearFraction(DayCounter,R91,S91,,,Trigger)</f>
        <v>#VALUE!</v>
      </c>
      <c r="U91" s="268" t="e">
        <f ca="1">_xll.qlInterpolationInterpolate(B6Minterpolation,R91,TRUE)</f>
        <v>#VALUE!</v>
      </c>
    </row>
    <row r="92" spans="18:21" x14ac:dyDescent="0.2">
      <c r="R92" s="136" t="e">
        <f>_xll.qlCalendarAdvance(Calendar,R91,"1D","f")</f>
        <v>#VALUE!</v>
      </c>
      <c r="S92" s="310" t="e">
        <f>_xll.qlCalendarAdvance(Calendar,R92,$F$1,"mf",,Trigger)</f>
        <v>#VALUE!</v>
      </c>
      <c r="T92" s="311" t="e">
        <f>_xll.qlDayCounterYearFraction(DayCounter,R92,S92,,,Trigger)</f>
        <v>#VALUE!</v>
      </c>
      <c r="U92" s="268" t="e">
        <f ca="1">_xll.qlInterpolationInterpolate(B6Minterpolation,R92,TRUE)</f>
        <v>#VALUE!</v>
      </c>
    </row>
    <row r="93" spans="18:21" x14ac:dyDescent="0.2">
      <c r="R93" s="136" t="e">
        <f>_xll.qlCalendarAdvance(Calendar,R92,"1D","f")</f>
        <v>#VALUE!</v>
      </c>
      <c r="S93" s="310" t="e">
        <f>_xll.qlCalendarAdvance(Calendar,R93,$F$1,"mf",,Trigger)</f>
        <v>#VALUE!</v>
      </c>
      <c r="T93" s="311" t="e">
        <f>_xll.qlDayCounterYearFraction(DayCounter,R93,S93,,,Trigger)</f>
        <v>#VALUE!</v>
      </c>
      <c r="U93" s="268" t="e">
        <f ca="1">_xll.qlInterpolationInterpolate(B6Minterpolation,R93,TRUE)</f>
        <v>#VALUE!</v>
      </c>
    </row>
    <row r="94" spans="18:21" x14ac:dyDescent="0.2">
      <c r="R94" s="136" t="e">
        <f>_xll.qlCalendarAdvance(Calendar,R93,"1D","f")</f>
        <v>#VALUE!</v>
      </c>
      <c r="S94" s="310" t="e">
        <f>_xll.qlCalendarAdvance(Calendar,R94,$F$1,"mf",,Trigger)</f>
        <v>#VALUE!</v>
      </c>
      <c r="T94" s="311" t="e">
        <f>_xll.qlDayCounterYearFraction(DayCounter,R94,S94,,,Trigger)</f>
        <v>#VALUE!</v>
      </c>
      <c r="U94" s="268" t="e">
        <f ca="1">_xll.qlInterpolationInterpolate(B6Minterpolation,R94,TRUE)</f>
        <v>#VALUE!</v>
      </c>
    </row>
    <row r="95" spans="18:21" x14ac:dyDescent="0.2">
      <c r="R95" s="136" t="e">
        <f>_xll.qlCalendarAdvance(Calendar,R94,"1D","f")</f>
        <v>#VALUE!</v>
      </c>
      <c r="S95" s="310" t="e">
        <f>_xll.qlCalendarAdvance(Calendar,R95,$F$1,"mf",,Trigger)</f>
        <v>#VALUE!</v>
      </c>
      <c r="T95" s="311" t="e">
        <f>_xll.qlDayCounterYearFraction(DayCounter,R95,S95,,,Trigger)</f>
        <v>#VALUE!</v>
      </c>
      <c r="U95" s="268" t="e">
        <f ca="1">_xll.qlInterpolationInterpolate(B6Minterpolation,R95,TRUE)</f>
        <v>#VALUE!</v>
      </c>
    </row>
    <row r="96" spans="18:21" x14ac:dyDescent="0.2">
      <c r="R96" s="136" t="e">
        <f>_xll.qlCalendarAdvance(Calendar,R95,"1D","f")</f>
        <v>#VALUE!</v>
      </c>
      <c r="S96" s="310" t="e">
        <f>_xll.qlCalendarAdvance(Calendar,R96,$F$1,"mf",,Trigger)</f>
        <v>#VALUE!</v>
      </c>
      <c r="T96" s="311" t="e">
        <f>_xll.qlDayCounterYearFraction(DayCounter,R96,S96,,,Trigger)</f>
        <v>#VALUE!</v>
      </c>
      <c r="U96" s="268" t="e">
        <f ca="1">_xll.qlInterpolationInterpolate(B6Minterpolation,R96,TRUE)</f>
        <v>#VALUE!</v>
      </c>
    </row>
    <row r="97" spans="18:21" x14ac:dyDescent="0.2">
      <c r="R97" s="136" t="e">
        <f>_xll.qlCalendarAdvance(Calendar,R96,"1D","f")</f>
        <v>#VALUE!</v>
      </c>
      <c r="S97" s="310" t="e">
        <f>_xll.qlCalendarAdvance(Calendar,R97,$F$1,"mf",,Trigger)</f>
        <v>#VALUE!</v>
      </c>
      <c r="T97" s="311" t="e">
        <f>_xll.qlDayCounterYearFraction(DayCounter,R97,S97,,,Trigger)</f>
        <v>#VALUE!</v>
      </c>
      <c r="U97" s="268" t="e">
        <f ca="1">_xll.qlInterpolationInterpolate(B6Minterpolation,R97,TRUE)</f>
        <v>#VALUE!</v>
      </c>
    </row>
    <row r="98" spans="18:21" x14ac:dyDescent="0.2">
      <c r="R98" s="136" t="e">
        <f>_xll.qlCalendarAdvance(Calendar,R97,"1D","f")</f>
        <v>#VALUE!</v>
      </c>
      <c r="S98" s="310" t="e">
        <f>_xll.qlCalendarAdvance(Calendar,R98,$F$1,"mf",,Trigger)</f>
        <v>#VALUE!</v>
      </c>
      <c r="T98" s="311" t="e">
        <f>_xll.qlDayCounterYearFraction(DayCounter,R98,S98,,,Trigger)</f>
        <v>#VALUE!</v>
      </c>
      <c r="U98" s="268" t="e">
        <f ca="1">_xll.qlInterpolationInterpolate(B6Minterpolation,R98,TRUE)</f>
        <v>#VALUE!</v>
      </c>
    </row>
    <row r="99" spans="18:21" x14ac:dyDescent="0.2">
      <c r="R99" s="136" t="e">
        <f>_xll.qlCalendarAdvance(Calendar,R98,"1D","f")</f>
        <v>#VALUE!</v>
      </c>
      <c r="S99" s="310" t="e">
        <f>_xll.qlCalendarAdvance(Calendar,R99,$F$1,"mf",,Trigger)</f>
        <v>#VALUE!</v>
      </c>
      <c r="T99" s="311" t="e">
        <f>_xll.qlDayCounterYearFraction(DayCounter,R99,S99,,,Trigger)</f>
        <v>#VALUE!</v>
      </c>
      <c r="U99" s="268" t="e">
        <f ca="1">_xll.qlInterpolationInterpolate(B6Minterpolation,R99,TRUE)</f>
        <v>#VALUE!</v>
      </c>
    </row>
    <row r="100" spans="18:21" x14ac:dyDescent="0.2">
      <c r="R100" s="136" t="e">
        <f>_xll.qlCalendarAdvance(Calendar,R99,"1D","f")</f>
        <v>#VALUE!</v>
      </c>
      <c r="S100" s="310" t="e">
        <f>_xll.qlCalendarAdvance(Calendar,R100,$F$1,"mf",,Trigger)</f>
        <v>#VALUE!</v>
      </c>
      <c r="T100" s="311" t="e">
        <f>_xll.qlDayCounterYearFraction(DayCounter,R100,S100,,,Trigger)</f>
        <v>#VALUE!</v>
      </c>
      <c r="U100" s="268" t="e">
        <f ca="1">_xll.qlInterpolationInterpolate(B6Minterpolation,R100,TRUE)</f>
        <v>#VALUE!</v>
      </c>
    </row>
    <row r="101" spans="18:21" x14ac:dyDescent="0.2">
      <c r="R101" s="136" t="e">
        <f>_xll.qlCalendarAdvance(Calendar,R100,"1D","f")</f>
        <v>#VALUE!</v>
      </c>
      <c r="S101" s="310" t="e">
        <f>_xll.qlCalendarAdvance(Calendar,R101,$F$1,"mf",,Trigger)</f>
        <v>#VALUE!</v>
      </c>
      <c r="T101" s="311" t="e">
        <f>_xll.qlDayCounterYearFraction(DayCounter,R101,S101,,,Trigger)</f>
        <v>#VALUE!</v>
      </c>
      <c r="U101" s="268" t="e">
        <f ca="1">_xll.qlInterpolationInterpolate(B6Minterpolation,R101,TRUE)</f>
        <v>#VALUE!</v>
      </c>
    </row>
    <row r="102" spans="18:21" x14ac:dyDescent="0.2">
      <c r="R102" s="136" t="e">
        <f>_xll.qlCalendarAdvance(Calendar,R101,"1D","f")</f>
        <v>#VALUE!</v>
      </c>
      <c r="S102" s="310" t="e">
        <f>_xll.qlCalendarAdvance(Calendar,R102,$F$1,"mf",,Trigger)</f>
        <v>#VALUE!</v>
      </c>
      <c r="T102" s="311" t="e">
        <f>_xll.qlDayCounterYearFraction(DayCounter,R102,S102,,,Trigger)</f>
        <v>#VALUE!</v>
      </c>
      <c r="U102" s="268" t="e">
        <f ca="1">_xll.qlInterpolationInterpolate(B6Minterpolation,R102,TRUE)</f>
        <v>#VALUE!</v>
      </c>
    </row>
    <row r="103" spans="18:21" x14ac:dyDescent="0.2">
      <c r="R103" s="136" t="e">
        <f>_xll.qlCalendarAdvance(Calendar,R102,"1D","f")</f>
        <v>#VALUE!</v>
      </c>
      <c r="S103" s="310" t="e">
        <f>_xll.qlCalendarAdvance(Calendar,R103,$F$1,"mf",,Trigger)</f>
        <v>#VALUE!</v>
      </c>
      <c r="T103" s="311" t="e">
        <f>_xll.qlDayCounterYearFraction(DayCounter,R103,S103,,,Trigger)</f>
        <v>#VALUE!</v>
      </c>
      <c r="U103" s="268" t="e">
        <f ca="1">_xll.qlInterpolationInterpolate(B6Minterpolation,R103,TRUE)</f>
        <v>#VALUE!</v>
      </c>
    </row>
    <row r="104" spans="18:21" x14ac:dyDescent="0.2">
      <c r="R104" s="136" t="e">
        <f>_xll.qlCalendarAdvance(Calendar,R103,"1D","f")</f>
        <v>#VALUE!</v>
      </c>
      <c r="S104" s="310" t="e">
        <f>_xll.qlCalendarAdvance(Calendar,R104,$F$1,"mf",,Trigger)</f>
        <v>#VALUE!</v>
      </c>
      <c r="T104" s="311" t="e">
        <f>_xll.qlDayCounterYearFraction(DayCounter,R104,S104,,,Trigger)</f>
        <v>#VALUE!</v>
      </c>
      <c r="U104" s="268" t="e">
        <f ca="1">_xll.qlInterpolationInterpolate(B6Minterpolation,R104,TRUE)</f>
        <v>#VALUE!</v>
      </c>
    </row>
    <row r="105" spans="18:21" x14ac:dyDescent="0.2">
      <c r="R105" s="136" t="e">
        <f>_xll.qlCalendarAdvance(Calendar,R104,"1D","f")</f>
        <v>#VALUE!</v>
      </c>
      <c r="S105" s="310" t="e">
        <f>_xll.qlCalendarAdvance(Calendar,R105,$F$1,"mf",,Trigger)</f>
        <v>#VALUE!</v>
      </c>
      <c r="T105" s="311" t="e">
        <f>_xll.qlDayCounterYearFraction(DayCounter,R105,S105,,,Trigger)</f>
        <v>#VALUE!</v>
      </c>
      <c r="U105" s="268" t="e">
        <f ca="1">_xll.qlInterpolationInterpolate(B6Minterpolation,R105,TRUE)</f>
        <v>#VALUE!</v>
      </c>
    </row>
    <row r="106" spans="18:21" x14ac:dyDescent="0.2">
      <c r="R106" s="136" t="e">
        <f>_xll.qlCalendarAdvance(Calendar,R105,"1D","f")</f>
        <v>#VALUE!</v>
      </c>
      <c r="S106" s="310" t="e">
        <f>_xll.qlCalendarAdvance(Calendar,R106,$F$1,"mf",,Trigger)</f>
        <v>#VALUE!</v>
      </c>
      <c r="T106" s="311" t="e">
        <f>_xll.qlDayCounterYearFraction(DayCounter,R106,S106,,,Trigger)</f>
        <v>#VALUE!</v>
      </c>
      <c r="U106" s="268" t="e">
        <f ca="1">_xll.qlInterpolationInterpolate(B6Minterpolation,R106,TRUE)</f>
        <v>#VALUE!</v>
      </c>
    </row>
    <row r="107" spans="18:21" x14ac:dyDescent="0.2">
      <c r="R107" s="136" t="e">
        <f>_xll.qlCalendarAdvance(Calendar,R106,"1D","f")</f>
        <v>#VALUE!</v>
      </c>
      <c r="S107" s="310" t="e">
        <f>_xll.qlCalendarAdvance(Calendar,R107,$F$1,"mf",,Trigger)</f>
        <v>#VALUE!</v>
      </c>
      <c r="T107" s="311" t="e">
        <f>_xll.qlDayCounterYearFraction(DayCounter,R107,S107,,,Trigger)</f>
        <v>#VALUE!</v>
      </c>
      <c r="U107" s="268" t="e">
        <f ca="1">_xll.qlInterpolationInterpolate(B6Minterpolation,R107,TRUE)</f>
        <v>#VALUE!</v>
      </c>
    </row>
    <row r="108" spans="18:21" x14ac:dyDescent="0.2">
      <c r="R108" s="136" t="e">
        <f>_xll.qlCalendarAdvance(Calendar,R107,"1D","f")</f>
        <v>#VALUE!</v>
      </c>
      <c r="S108" s="310" t="e">
        <f>_xll.qlCalendarAdvance(Calendar,R108,$F$1,"mf",,Trigger)</f>
        <v>#VALUE!</v>
      </c>
      <c r="T108" s="311" t="e">
        <f>_xll.qlDayCounterYearFraction(DayCounter,R108,S108,,,Trigger)</f>
        <v>#VALUE!</v>
      </c>
      <c r="U108" s="268" t="e">
        <f ca="1">_xll.qlInterpolationInterpolate(B6Minterpolation,R108,TRUE)</f>
        <v>#VALUE!</v>
      </c>
    </row>
    <row r="109" spans="18:21" x14ac:dyDescent="0.2">
      <c r="R109" s="136" t="e">
        <f>_xll.qlCalendarAdvance(Calendar,R108,"1D","f")</f>
        <v>#VALUE!</v>
      </c>
      <c r="S109" s="310" t="e">
        <f>_xll.qlCalendarAdvance(Calendar,R109,$F$1,"mf",,Trigger)</f>
        <v>#VALUE!</v>
      </c>
      <c r="T109" s="311" t="e">
        <f>_xll.qlDayCounterYearFraction(DayCounter,R109,S109,,,Trigger)</f>
        <v>#VALUE!</v>
      </c>
      <c r="U109" s="268" t="e">
        <f ca="1">_xll.qlInterpolationInterpolate(B6Minterpolation,R109,TRUE)</f>
        <v>#VALUE!</v>
      </c>
    </row>
    <row r="110" spans="18:21" x14ac:dyDescent="0.2">
      <c r="R110" s="136" t="e">
        <f>_xll.qlCalendarAdvance(Calendar,R109,"1D","f")</f>
        <v>#VALUE!</v>
      </c>
      <c r="S110" s="310" t="e">
        <f>_xll.qlCalendarAdvance(Calendar,R110,$F$1,"mf",,Trigger)</f>
        <v>#VALUE!</v>
      </c>
      <c r="T110" s="311" t="e">
        <f>_xll.qlDayCounterYearFraction(DayCounter,R110,S110,,,Trigger)</f>
        <v>#VALUE!</v>
      </c>
      <c r="U110" s="268" t="e">
        <f ca="1">_xll.qlInterpolationInterpolate(B6Minterpolation,R110,TRUE)</f>
        <v>#VALUE!</v>
      </c>
    </row>
    <row r="111" spans="18:21" x14ac:dyDescent="0.2">
      <c r="R111" s="136" t="e">
        <f>_xll.qlCalendarAdvance(Calendar,R110,"1D","f")</f>
        <v>#VALUE!</v>
      </c>
      <c r="S111" s="310" t="e">
        <f>_xll.qlCalendarAdvance(Calendar,R111,$F$1,"mf",,Trigger)</f>
        <v>#VALUE!</v>
      </c>
      <c r="T111" s="311" t="e">
        <f>_xll.qlDayCounterYearFraction(DayCounter,R111,S111,,,Trigger)</f>
        <v>#VALUE!</v>
      </c>
      <c r="U111" s="268" t="e">
        <f ca="1">_xll.qlInterpolationInterpolate(B6Minterpolation,R111,TRUE)</f>
        <v>#VALUE!</v>
      </c>
    </row>
    <row r="112" spans="18:21" x14ac:dyDescent="0.2">
      <c r="R112" s="136" t="e">
        <f>_xll.qlCalendarAdvance(Calendar,R111,"1D","f")</f>
        <v>#VALUE!</v>
      </c>
      <c r="S112" s="310" t="e">
        <f>_xll.qlCalendarAdvance(Calendar,R112,$F$1,"mf",,Trigger)</f>
        <v>#VALUE!</v>
      </c>
      <c r="T112" s="311" t="e">
        <f>_xll.qlDayCounterYearFraction(DayCounter,R112,S112,,,Trigger)</f>
        <v>#VALUE!</v>
      </c>
      <c r="U112" s="268" t="e">
        <f ca="1">_xll.qlInterpolationInterpolate(B6Minterpolation,R112,TRUE)</f>
        <v>#VALUE!</v>
      </c>
    </row>
    <row r="113" spans="18:21" x14ac:dyDescent="0.2">
      <c r="R113" s="136" t="e">
        <f>_xll.qlCalendarAdvance(Calendar,R112,"1D","f")</f>
        <v>#VALUE!</v>
      </c>
      <c r="S113" s="310" t="e">
        <f>_xll.qlCalendarAdvance(Calendar,R113,$F$1,"mf",,Trigger)</f>
        <v>#VALUE!</v>
      </c>
      <c r="T113" s="311" t="e">
        <f>_xll.qlDayCounterYearFraction(DayCounter,R113,S113,,,Trigger)</f>
        <v>#VALUE!</v>
      </c>
      <c r="U113" s="268" t="e">
        <f ca="1">_xll.qlInterpolationInterpolate(B6Minterpolation,R113,TRUE)</f>
        <v>#VALUE!</v>
      </c>
    </row>
    <row r="114" spans="18:21" x14ac:dyDescent="0.2">
      <c r="R114" s="136" t="e">
        <f>_xll.qlCalendarAdvance(Calendar,R113,"1D","f")</f>
        <v>#VALUE!</v>
      </c>
      <c r="S114" s="310" t="e">
        <f>_xll.qlCalendarAdvance(Calendar,R114,$F$1,"mf",,Trigger)</f>
        <v>#VALUE!</v>
      </c>
      <c r="T114" s="311" t="e">
        <f>_xll.qlDayCounterYearFraction(DayCounter,R114,S114,,,Trigger)</f>
        <v>#VALUE!</v>
      </c>
      <c r="U114" s="268" t="e">
        <f ca="1">_xll.qlInterpolationInterpolate(B6Minterpolation,R114,TRUE)</f>
        <v>#VALUE!</v>
      </c>
    </row>
    <row r="115" spans="18:21" x14ac:dyDescent="0.2">
      <c r="R115" s="136" t="e">
        <f>_xll.qlCalendarAdvance(Calendar,R114,"1D","f")</f>
        <v>#VALUE!</v>
      </c>
      <c r="S115" s="310" t="e">
        <f>_xll.qlCalendarAdvance(Calendar,R115,$F$1,"mf",,Trigger)</f>
        <v>#VALUE!</v>
      </c>
      <c r="T115" s="311" t="e">
        <f>_xll.qlDayCounterYearFraction(DayCounter,R115,S115,,,Trigger)</f>
        <v>#VALUE!</v>
      </c>
      <c r="U115" s="268" t="e">
        <f ca="1">_xll.qlInterpolationInterpolate(B6Minterpolation,R115,TRUE)</f>
        <v>#VALUE!</v>
      </c>
    </row>
    <row r="116" spans="18:21" x14ac:dyDescent="0.2">
      <c r="R116" s="136" t="e">
        <f>_xll.qlCalendarAdvance(Calendar,R115,"1D","f")</f>
        <v>#VALUE!</v>
      </c>
      <c r="S116" s="310" t="e">
        <f>_xll.qlCalendarAdvance(Calendar,R116,$F$1,"mf",,Trigger)</f>
        <v>#VALUE!</v>
      </c>
      <c r="T116" s="311" t="e">
        <f>_xll.qlDayCounterYearFraction(DayCounter,R116,S116,,,Trigger)</f>
        <v>#VALUE!</v>
      </c>
      <c r="U116" s="268" t="e">
        <f ca="1">_xll.qlInterpolationInterpolate(B6Minterpolation,R116,TRUE)</f>
        <v>#VALUE!</v>
      </c>
    </row>
    <row r="117" spans="18:21" x14ac:dyDescent="0.2">
      <c r="R117" s="136" t="e">
        <f>_xll.qlCalendarAdvance(Calendar,R116,"1D","f")</f>
        <v>#VALUE!</v>
      </c>
      <c r="S117" s="310" t="e">
        <f>_xll.qlCalendarAdvance(Calendar,R117,$F$1,"mf",,Trigger)</f>
        <v>#VALUE!</v>
      </c>
      <c r="T117" s="311" t="e">
        <f>_xll.qlDayCounterYearFraction(DayCounter,R117,S117,,,Trigger)</f>
        <v>#VALUE!</v>
      </c>
      <c r="U117" s="268" t="e">
        <f ca="1">_xll.qlInterpolationInterpolate(B6Minterpolation,R117,TRUE)</f>
        <v>#VALUE!</v>
      </c>
    </row>
    <row r="118" spans="18:21" x14ac:dyDescent="0.2">
      <c r="R118" s="136" t="e">
        <f>_xll.qlCalendarAdvance(Calendar,R117,"1D","f")</f>
        <v>#VALUE!</v>
      </c>
      <c r="S118" s="310" t="e">
        <f>_xll.qlCalendarAdvance(Calendar,R118,$F$1,"mf",,Trigger)</f>
        <v>#VALUE!</v>
      </c>
      <c r="T118" s="311" t="e">
        <f>_xll.qlDayCounterYearFraction(DayCounter,R118,S118,,,Trigger)</f>
        <v>#VALUE!</v>
      </c>
      <c r="U118" s="268" t="e">
        <f ca="1">_xll.qlInterpolationInterpolate(B6Minterpolation,R118,TRUE)</f>
        <v>#VALUE!</v>
      </c>
    </row>
    <row r="119" spans="18:21" x14ac:dyDescent="0.2">
      <c r="R119" s="136" t="e">
        <f>_xll.qlCalendarAdvance(Calendar,R118,"1D","f")</f>
        <v>#VALUE!</v>
      </c>
      <c r="S119" s="310" t="e">
        <f>_xll.qlCalendarAdvance(Calendar,R119,$F$1,"mf",,Trigger)</f>
        <v>#VALUE!</v>
      </c>
      <c r="T119" s="311" t="e">
        <f>_xll.qlDayCounterYearFraction(DayCounter,R119,S119,,,Trigger)</f>
        <v>#VALUE!</v>
      </c>
      <c r="U119" s="268" t="e">
        <f ca="1">_xll.qlInterpolationInterpolate(B6Minterpolation,R119,TRUE)</f>
        <v>#VALUE!</v>
      </c>
    </row>
    <row r="120" spans="18:21" x14ac:dyDescent="0.2">
      <c r="R120" s="136" t="e">
        <f>_xll.qlCalendarAdvance(Calendar,R119,"1D","f")</f>
        <v>#VALUE!</v>
      </c>
      <c r="S120" s="310" t="e">
        <f>_xll.qlCalendarAdvance(Calendar,R120,$F$1,"mf",,Trigger)</f>
        <v>#VALUE!</v>
      </c>
      <c r="T120" s="311" t="e">
        <f>_xll.qlDayCounterYearFraction(DayCounter,R120,S120,,,Trigger)</f>
        <v>#VALUE!</v>
      </c>
      <c r="U120" s="268" t="e">
        <f ca="1">_xll.qlInterpolationInterpolate(B6Minterpolation,R120,TRUE)</f>
        <v>#VALUE!</v>
      </c>
    </row>
    <row r="121" spans="18:21" x14ac:dyDescent="0.2">
      <c r="R121" s="136" t="e">
        <f>_xll.qlCalendarAdvance(Calendar,R120,"1D","f")</f>
        <v>#VALUE!</v>
      </c>
      <c r="S121" s="310" t="e">
        <f>_xll.qlCalendarAdvance(Calendar,R121,$F$1,"mf",,Trigger)</f>
        <v>#VALUE!</v>
      </c>
      <c r="T121" s="311" t="e">
        <f>_xll.qlDayCounterYearFraction(DayCounter,R121,S121,,,Trigger)</f>
        <v>#VALUE!</v>
      </c>
      <c r="U121" s="268" t="e">
        <f ca="1">_xll.qlInterpolationInterpolate(B6Minterpolation,R121,TRUE)</f>
        <v>#VALUE!</v>
      </c>
    </row>
    <row r="122" spans="18:21" x14ac:dyDescent="0.2">
      <c r="R122" s="136" t="e">
        <f>_xll.qlCalendarAdvance(Calendar,R121,"1D","f")</f>
        <v>#VALUE!</v>
      </c>
      <c r="S122" s="310" t="e">
        <f>_xll.qlCalendarAdvance(Calendar,R122,$F$1,"mf",,Trigger)</f>
        <v>#VALUE!</v>
      </c>
      <c r="T122" s="311" t="e">
        <f>_xll.qlDayCounterYearFraction(DayCounter,R122,S122,,,Trigger)</f>
        <v>#VALUE!</v>
      </c>
      <c r="U122" s="268" t="e">
        <f ca="1">_xll.qlInterpolationInterpolate(B6Minterpolation,R122,TRUE)</f>
        <v>#VALUE!</v>
      </c>
    </row>
    <row r="123" spans="18:21" x14ac:dyDescent="0.2">
      <c r="R123" s="136" t="e">
        <f>_xll.qlCalendarAdvance(Calendar,R122,"1D","f")</f>
        <v>#VALUE!</v>
      </c>
      <c r="S123" s="310" t="e">
        <f>_xll.qlCalendarAdvance(Calendar,R123,$F$1,"mf",,Trigger)</f>
        <v>#VALUE!</v>
      </c>
      <c r="T123" s="311" t="e">
        <f>_xll.qlDayCounterYearFraction(DayCounter,R123,S123,,,Trigger)</f>
        <v>#VALUE!</v>
      </c>
      <c r="U123" s="268" t="e">
        <f ca="1">_xll.qlInterpolationInterpolate(B6Minterpolation,R123,TRUE)</f>
        <v>#VALUE!</v>
      </c>
    </row>
    <row r="124" spans="18:21" x14ac:dyDescent="0.2">
      <c r="R124" s="136" t="e">
        <f>_xll.qlCalendarAdvance(Calendar,R123,"1D","f")</f>
        <v>#VALUE!</v>
      </c>
      <c r="S124" s="310" t="e">
        <f>_xll.qlCalendarAdvance(Calendar,R124,$F$1,"mf",,Trigger)</f>
        <v>#VALUE!</v>
      </c>
      <c r="T124" s="311" t="e">
        <f>_xll.qlDayCounterYearFraction(DayCounter,R124,S124,,,Trigger)</f>
        <v>#VALUE!</v>
      </c>
      <c r="U124" s="268" t="e">
        <f ca="1">_xll.qlInterpolationInterpolate(B6Minterpolation,R124,TRUE)</f>
        <v>#VALUE!</v>
      </c>
    </row>
    <row r="125" spans="18:21" x14ac:dyDescent="0.2">
      <c r="R125" s="136" t="e">
        <f>_xll.qlCalendarAdvance(Calendar,R124,"1D","f")</f>
        <v>#VALUE!</v>
      </c>
      <c r="S125" s="310" t="e">
        <f>_xll.qlCalendarAdvance(Calendar,R125,$F$1,"mf",,Trigger)</f>
        <v>#VALUE!</v>
      </c>
      <c r="T125" s="311" t="e">
        <f>_xll.qlDayCounterYearFraction(DayCounter,R125,S125,,,Trigger)</f>
        <v>#VALUE!</v>
      </c>
      <c r="U125" s="268" t="e">
        <f ca="1">_xll.qlInterpolationInterpolate(B6Minterpolation,R125,TRUE)</f>
        <v>#VALUE!</v>
      </c>
    </row>
    <row r="126" spans="18:21" x14ac:dyDescent="0.2">
      <c r="R126" s="136" t="e">
        <f>_xll.qlCalendarAdvance(Calendar,R125,"1D","f")</f>
        <v>#VALUE!</v>
      </c>
      <c r="S126" s="310" t="e">
        <f>_xll.qlCalendarAdvance(Calendar,R126,$F$1,"mf",,Trigger)</f>
        <v>#VALUE!</v>
      </c>
      <c r="T126" s="311" t="e">
        <f>_xll.qlDayCounterYearFraction(DayCounter,R126,S126,,,Trigger)</f>
        <v>#VALUE!</v>
      </c>
      <c r="U126" s="268" t="e">
        <f ca="1">_xll.qlInterpolationInterpolate(B6Minterpolation,R126,TRUE)</f>
        <v>#VALUE!</v>
      </c>
    </row>
    <row r="127" spans="18:21" x14ac:dyDescent="0.2">
      <c r="R127" s="136" t="e">
        <f>_xll.qlCalendarAdvance(Calendar,R126,"1D","f")</f>
        <v>#VALUE!</v>
      </c>
      <c r="S127" s="310" t="e">
        <f>_xll.qlCalendarAdvance(Calendar,R127,$F$1,"mf",,Trigger)</f>
        <v>#VALUE!</v>
      </c>
      <c r="T127" s="311" t="e">
        <f>_xll.qlDayCounterYearFraction(DayCounter,R127,S127,,,Trigger)</f>
        <v>#VALUE!</v>
      </c>
      <c r="U127" s="268" t="e">
        <f ca="1">_xll.qlInterpolationInterpolate(B6Minterpolation,R127,TRUE)</f>
        <v>#VALUE!</v>
      </c>
    </row>
    <row r="128" spans="18:21" x14ac:dyDescent="0.2">
      <c r="R128" s="136" t="e">
        <f>_xll.qlCalendarAdvance(Calendar,R127,"1D","f")</f>
        <v>#VALUE!</v>
      </c>
      <c r="S128" s="310" t="e">
        <f>_xll.qlCalendarAdvance(Calendar,R128,$F$1,"mf",,Trigger)</f>
        <v>#VALUE!</v>
      </c>
      <c r="T128" s="311" t="e">
        <f>_xll.qlDayCounterYearFraction(DayCounter,R128,S128,,,Trigger)</f>
        <v>#VALUE!</v>
      </c>
      <c r="U128" s="268" t="e">
        <f ca="1">_xll.qlInterpolationInterpolate(B6Minterpolation,R128,TRUE)</f>
        <v>#VALUE!</v>
      </c>
    </row>
    <row r="129" spans="18:21" x14ac:dyDescent="0.2">
      <c r="R129" s="136" t="e">
        <f>_xll.qlCalendarAdvance(Calendar,R128,"1D","f")</f>
        <v>#VALUE!</v>
      </c>
      <c r="S129" s="310" t="e">
        <f>_xll.qlCalendarAdvance(Calendar,R129,$F$1,"mf",,Trigger)</f>
        <v>#VALUE!</v>
      </c>
      <c r="T129" s="311" t="e">
        <f>_xll.qlDayCounterYearFraction(DayCounter,R129,S129,,,Trigger)</f>
        <v>#VALUE!</v>
      </c>
      <c r="U129" s="268" t="e">
        <f ca="1">_xll.qlInterpolationInterpolate(B6Minterpolation,R129,TRUE)</f>
        <v>#VALUE!</v>
      </c>
    </row>
    <row r="130" spans="18:21" x14ac:dyDescent="0.2">
      <c r="R130" s="136" t="e">
        <f>_xll.qlCalendarAdvance(Calendar,R129,"1D","f")</f>
        <v>#VALUE!</v>
      </c>
      <c r="S130" s="310" t="e">
        <f>_xll.qlCalendarAdvance(Calendar,R130,$F$1,"mf",,Trigger)</f>
        <v>#VALUE!</v>
      </c>
      <c r="T130" s="311" t="e">
        <f>_xll.qlDayCounterYearFraction(DayCounter,R130,S130,,,Trigger)</f>
        <v>#VALUE!</v>
      </c>
      <c r="U130" s="268" t="e">
        <f ca="1">_xll.qlInterpolationInterpolate(B6Minterpolation,R130,TRUE)</f>
        <v>#VALUE!</v>
      </c>
    </row>
    <row r="131" spans="18:21" x14ac:dyDescent="0.2">
      <c r="R131" s="136" t="e">
        <f>_xll.qlCalendarAdvance(Calendar,R130,"1D","f")</f>
        <v>#VALUE!</v>
      </c>
      <c r="S131" s="310" t="e">
        <f>_xll.qlCalendarAdvance(Calendar,R131,$F$1,"mf",,Trigger)</f>
        <v>#VALUE!</v>
      </c>
      <c r="T131" s="311" t="e">
        <f>_xll.qlDayCounterYearFraction(DayCounter,R131,S131,,,Trigger)</f>
        <v>#VALUE!</v>
      </c>
      <c r="U131" s="268" t="e">
        <f ca="1">_xll.qlInterpolationInterpolate(B6Minterpolation,R131,TRUE)</f>
        <v>#VALUE!</v>
      </c>
    </row>
    <row r="132" spans="18:21" x14ac:dyDescent="0.2">
      <c r="R132" s="136" t="e">
        <f>_xll.qlCalendarAdvance(Calendar,R131,"1D","f")</f>
        <v>#VALUE!</v>
      </c>
      <c r="S132" s="310" t="e">
        <f>_xll.qlCalendarAdvance(Calendar,R132,$F$1,"mf",,Trigger)</f>
        <v>#VALUE!</v>
      </c>
      <c r="T132" s="311" t="e">
        <f>_xll.qlDayCounterYearFraction(DayCounter,R132,S132,,,Trigger)</f>
        <v>#VALUE!</v>
      </c>
      <c r="U132" s="268" t="e">
        <f ca="1">_xll.qlInterpolationInterpolate(B6Minterpolation,R132,TRUE)</f>
        <v>#VALUE!</v>
      </c>
    </row>
    <row r="133" spans="18:21" x14ac:dyDescent="0.2">
      <c r="R133" s="136" t="e">
        <f>_xll.qlCalendarAdvance(Calendar,R132,"1D","f")</f>
        <v>#VALUE!</v>
      </c>
      <c r="S133" s="310" t="e">
        <f>_xll.qlCalendarAdvance(Calendar,R133,$F$1,"mf",,Trigger)</f>
        <v>#VALUE!</v>
      </c>
      <c r="T133" s="311" t="e">
        <f>_xll.qlDayCounterYearFraction(DayCounter,R133,S133,,,Trigger)</f>
        <v>#VALUE!</v>
      </c>
      <c r="U133" s="268" t="e">
        <f ca="1">_xll.qlInterpolationInterpolate(B6Minterpolation,R133,TRUE)</f>
        <v>#VALUE!</v>
      </c>
    </row>
    <row r="134" spans="18:21" x14ac:dyDescent="0.2">
      <c r="R134" s="136" t="e">
        <f>_xll.qlCalendarAdvance(Calendar,R133,"1D","f")</f>
        <v>#VALUE!</v>
      </c>
      <c r="S134" s="310" t="e">
        <f>_xll.qlCalendarAdvance(Calendar,R134,$F$1,"mf",,Trigger)</f>
        <v>#VALUE!</v>
      </c>
      <c r="T134" s="311" t="e">
        <f>_xll.qlDayCounterYearFraction(DayCounter,R134,S134,,,Trigger)</f>
        <v>#VALUE!</v>
      </c>
      <c r="U134" s="268" t="e">
        <f ca="1">_xll.qlInterpolationInterpolate(B6Minterpolation,R134,TRUE)</f>
        <v>#VALUE!</v>
      </c>
    </row>
    <row r="135" spans="18:21" x14ac:dyDescent="0.2">
      <c r="R135" s="136" t="e">
        <f>_xll.qlCalendarAdvance(Calendar,R134,"1D","f")</f>
        <v>#VALUE!</v>
      </c>
      <c r="S135" s="310" t="e">
        <f>_xll.qlCalendarAdvance(Calendar,R135,$F$1,"mf",,Trigger)</f>
        <v>#VALUE!</v>
      </c>
      <c r="T135" s="311" t="e">
        <f>_xll.qlDayCounterYearFraction(DayCounter,R135,S135,,,Trigger)</f>
        <v>#VALUE!</v>
      </c>
      <c r="U135" s="268" t="e">
        <f ca="1">_xll.qlInterpolationInterpolate(B6Minterpolation,R135,TRUE)</f>
        <v>#VALUE!</v>
      </c>
    </row>
    <row r="136" spans="18:21" x14ac:dyDescent="0.2">
      <c r="R136" s="136" t="e">
        <f>_xll.qlCalendarAdvance(Calendar,R135,"1D","f")</f>
        <v>#VALUE!</v>
      </c>
      <c r="S136" s="310" t="e">
        <f>_xll.qlCalendarAdvance(Calendar,R136,$F$1,"mf",,Trigger)</f>
        <v>#VALUE!</v>
      </c>
      <c r="T136" s="311" t="e">
        <f>_xll.qlDayCounterYearFraction(DayCounter,R136,S136,,,Trigger)</f>
        <v>#VALUE!</v>
      </c>
      <c r="U136" s="268" t="e">
        <f ca="1">_xll.qlInterpolationInterpolate(B6Minterpolation,R136,TRUE)</f>
        <v>#VALUE!</v>
      </c>
    </row>
    <row r="137" spans="18:21" x14ac:dyDescent="0.2">
      <c r="R137" s="136" t="e">
        <f>_xll.qlCalendarAdvance(Calendar,R136,"1D","f")</f>
        <v>#VALUE!</v>
      </c>
      <c r="S137" s="310" t="e">
        <f>_xll.qlCalendarAdvance(Calendar,R137,$F$1,"mf",,Trigger)</f>
        <v>#VALUE!</v>
      </c>
      <c r="T137" s="311" t="e">
        <f>_xll.qlDayCounterYearFraction(DayCounter,R137,S137,,,Trigger)</f>
        <v>#VALUE!</v>
      </c>
      <c r="U137" s="268" t="e">
        <f ca="1">_xll.qlInterpolationInterpolate(B6Minterpolation,R137,TRUE)</f>
        <v>#VALUE!</v>
      </c>
    </row>
    <row r="138" spans="18:21" x14ac:dyDescent="0.2">
      <c r="R138" s="136" t="e">
        <f>_xll.qlCalendarAdvance(Calendar,R137,"1D","f")</f>
        <v>#VALUE!</v>
      </c>
      <c r="S138" s="310" t="e">
        <f>_xll.qlCalendarAdvance(Calendar,R138,$F$1,"mf",,Trigger)</f>
        <v>#VALUE!</v>
      </c>
      <c r="T138" s="311" t="e">
        <f>_xll.qlDayCounterYearFraction(DayCounter,R138,S138,,,Trigger)</f>
        <v>#VALUE!</v>
      </c>
      <c r="U138" s="268" t="e">
        <f ca="1">_xll.qlInterpolationInterpolate(B6Minterpolation,R138,TRUE)</f>
        <v>#VALUE!</v>
      </c>
    </row>
    <row r="139" spans="18:21" x14ac:dyDescent="0.2">
      <c r="R139" s="136" t="e">
        <f>_xll.qlCalendarAdvance(Calendar,R138,"1D","f")</f>
        <v>#VALUE!</v>
      </c>
      <c r="S139" s="310" t="e">
        <f>_xll.qlCalendarAdvance(Calendar,R139,$F$1,"mf",,Trigger)</f>
        <v>#VALUE!</v>
      </c>
      <c r="T139" s="311" t="e">
        <f>_xll.qlDayCounterYearFraction(DayCounter,R139,S139,,,Trigger)</f>
        <v>#VALUE!</v>
      </c>
      <c r="U139" s="268" t="e">
        <f ca="1">_xll.qlInterpolationInterpolate(B6Minterpolation,R139,TRUE)</f>
        <v>#VALUE!</v>
      </c>
    </row>
    <row r="140" spans="18:21" x14ac:dyDescent="0.2">
      <c r="R140" s="136" t="e">
        <f>_xll.qlCalendarAdvance(Calendar,R139,"1D","f")</f>
        <v>#VALUE!</v>
      </c>
      <c r="S140" s="310" t="e">
        <f>_xll.qlCalendarAdvance(Calendar,R140,$F$1,"mf",,Trigger)</f>
        <v>#VALUE!</v>
      </c>
      <c r="T140" s="311" t="e">
        <f>_xll.qlDayCounterYearFraction(DayCounter,R140,S140,,,Trigger)</f>
        <v>#VALUE!</v>
      </c>
      <c r="U140" s="268" t="e">
        <f ca="1">_xll.qlInterpolationInterpolate(B6Minterpolation,R140,TRUE)</f>
        <v>#VALUE!</v>
      </c>
    </row>
    <row r="141" spans="18:21" x14ac:dyDescent="0.2">
      <c r="R141" s="136" t="e">
        <f>_xll.qlCalendarAdvance(Calendar,R140,"1D","f")</f>
        <v>#VALUE!</v>
      </c>
      <c r="S141" s="310" t="e">
        <f>_xll.qlCalendarAdvance(Calendar,R141,$F$1,"mf",,Trigger)</f>
        <v>#VALUE!</v>
      </c>
      <c r="T141" s="311" t="e">
        <f>_xll.qlDayCounterYearFraction(DayCounter,R141,S141,,,Trigger)</f>
        <v>#VALUE!</v>
      </c>
      <c r="U141" s="268" t="e">
        <f ca="1">_xll.qlInterpolationInterpolate(B6Minterpolation,R141,TRUE)</f>
        <v>#VALUE!</v>
      </c>
    </row>
    <row r="142" spans="18:21" x14ac:dyDescent="0.2">
      <c r="R142" s="136" t="e">
        <f>_xll.qlCalendarAdvance(Calendar,R141,"1D","f")</f>
        <v>#VALUE!</v>
      </c>
      <c r="S142" s="310" t="e">
        <f>_xll.qlCalendarAdvance(Calendar,R142,$F$1,"mf",,Trigger)</f>
        <v>#VALUE!</v>
      </c>
      <c r="T142" s="311" t="e">
        <f>_xll.qlDayCounterYearFraction(DayCounter,R142,S142,,,Trigger)</f>
        <v>#VALUE!</v>
      </c>
      <c r="U142" s="268" t="e">
        <f ca="1">_xll.qlInterpolationInterpolate(B6Minterpolation,R142,TRUE)</f>
        <v>#VALUE!</v>
      </c>
    </row>
    <row r="143" spans="18:21" x14ac:dyDescent="0.2">
      <c r="R143" s="136" t="e">
        <f>_xll.qlCalendarAdvance(Calendar,R142,"1D","f")</f>
        <v>#VALUE!</v>
      </c>
      <c r="S143" s="310" t="e">
        <f>_xll.qlCalendarAdvance(Calendar,R143,$F$1,"mf",,Trigger)</f>
        <v>#VALUE!</v>
      </c>
      <c r="T143" s="311" t="e">
        <f>_xll.qlDayCounterYearFraction(DayCounter,R143,S143,,,Trigger)</f>
        <v>#VALUE!</v>
      </c>
      <c r="U143" s="268" t="e">
        <f ca="1">_xll.qlInterpolationInterpolate(B6Minterpolation,R143,TRUE)</f>
        <v>#VALUE!</v>
      </c>
    </row>
    <row r="144" spans="18:21" x14ac:dyDescent="0.2">
      <c r="R144" s="136" t="e">
        <f>_xll.qlCalendarAdvance(Calendar,R143,"1D","f")</f>
        <v>#VALUE!</v>
      </c>
      <c r="S144" s="310" t="e">
        <f>_xll.qlCalendarAdvance(Calendar,R144,$F$1,"mf",,Trigger)</f>
        <v>#VALUE!</v>
      </c>
      <c r="T144" s="311" t="e">
        <f>_xll.qlDayCounterYearFraction(DayCounter,R144,S144,,,Trigger)</f>
        <v>#VALUE!</v>
      </c>
      <c r="U144" s="268" t="e">
        <f ca="1">_xll.qlInterpolationInterpolate(B6Minterpolation,R144,TRUE)</f>
        <v>#VALUE!</v>
      </c>
    </row>
    <row r="145" spans="18:21" x14ac:dyDescent="0.2">
      <c r="R145" s="136" t="e">
        <f>_xll.qlCalendarAdvance(Calendar,R144,"1D","f")</f>
        <v>#VALUE!</v>
      </c>
      <c r="S145" s="310" t="e">
        <f>_xll.qlCalendarAdvance(Calendar,R145,$F$1,"mf",,Trigger)</f>
        <v>#VALUE!</v>
      </c>
      <c r="T145" s="311" t="e">
        <f>_xll.qlDayCounterYearFraction(DayCounter,R145,S145,,,Trigger)</f>
        <v>#VALUE!</v>
      </c>
      <c r="U145" s="268" t="e">
        <f ca="1">_xll.qlInterpolationInterpolate(B6Minterpolation,R145,TRUE)</f>
        <v>#VALUE!</v>
      </c>
    </row>
    <row r="146" spans="18:21" x14ac:dyDescent="0.2">
      <c r="R146" s="136" t="e">
        <f>_xll.qlCalendarAdvance(Calendar,R145,"1D","f")</f>
        <v>#VALUE!</v>
      </c>
      <c r="S146" s="310" t="e">
        <f>_xll.qlCalendarAdvance(Calendar,R146,$F$1,"mf",,Trigger)</f>
        <v>#VALUE!</v>
      </c>
      <c r="T146" s="311" t="e">
        <f>_xll.qlDayCounterYearFraction(DayCounter,R146,S146,,,Trigger)</f>
        <v>#VALUE!</v>
      </c>
      <c r="U146" s="268" t="e">
        <f ca="1">_xll.qlInterpolationInterpolate(B6Minterpolation,R146,TRUE)</f>
        <v>#VALUE!</v>
      </c>
    </row>
    <row r="147" spans="18:21" x14ac:dyDescent="0.2">
      <c r="R147" s="136" t="e">
        <f>_xll.qlCalendarAdvance(Calendar,R146,"1D","f")</f>
        <v>#VALUE!</v>
      </c>
      <c r="S147" s="310" t="e">
        <f>_xll.qlCalendarAdvance(Calendar,R147,$F$1,"mf",,Trigger)</f>
        <v>#VALUE!</v>
      </c>
      <c r="T147" s="311" t="e">
        <f>_xll.qlDayCounterYearFraction(DayCounter,R147,S147,,,Trigger)</f>
        <v>#VALUE!</v>
      </c>
      <c r="U147" s="268" t="e">
        <f ca="1">_xll.qlInterpolationInterpolate(B6Minterpolation,R147,TRUE)</f>
        <v>#VALUE!</v>
      </c>
    </row>
    <row r="148" spans="18:21" x14ac:dyDescent="0.2">
      <c r="R148" s="136" t="e">
        <f>_xll.qlCalendarAdvance(Calendar,R147,"1D","f")</f>
        <v>#VALUE!</v>
      </c>
      <c r="S148" s="310" t="e">
        <f>_xll.qlCalendarAdvance(Calendar,R148,$F$1,"mf",,Trigger)</f>
        <v>#VALUE!</v>
      </c>
      <c r="T148" s="311" t="e">
        <f>_xll.qlDayCounterYearFraction(DayCounter,R148,S148,,,Trigger)</f>
        <v>#VALUE!</v>
      </c>
      <c r="U148" s="268" t="e">
        <f ca="1">_xll.qlInterpolationInterpolate(B6Minterpolation,R148,TRUE)</f>
        <v>#VALUE!</v>
      </c>
    </row>
    <row r="149" spans="18:21" x14ac:dyDescent="0.2">
      <c r="R149" s="136" t="e">
        <f>_xll.qlCalendarAdvance(Calendar,R148,"1D","f")</f>
        <v>#VALUE!</v>
      </c>
      <c r="S149" s="310" t="e">
        <f>_xll.qlCalendarAdvance(Calendar,R149,$F$1,"mf",,Trigger)</f>
        <v>#VALUE!</v>
      </c>
      <c r="T149" s="311" t="e">
        <f>_xll.qlDayCounterYearFraction(DayCounter,R149,S149,,,Trigger)</f>
        <v>#VALUE!</v>
      </c>
      <c r="U149" s="268" t="e">
        <f ca="1">_xll.qlInterpolationInterpolate(B6Minterpolation,R149,TRUE)</f>
        <v>#VALUE!</v>
      </c>
    </row>
    <row r="150" spans="18:21" x14ac:dyDescent="0.2">
      <c r="R150" s="136" t="e">
        <f>_xll.qlCalendarAdvance(Calendar,R149,"1D","f")</f>
        <v>#VALUE!</v>
      </c>
      <c r="S150" s="310" t="e">
        <f>_xll.qlCalendarAdvance(Calendar,R150,$F$1,"mf",,Trigger)</f>
        <v>#VALUE!</v>
      </c>
      <c r="T150" s="311" t="e">
        <f>_xll.qlDayCounterYearFraction(DayCounter,R150,S150,,,Trigger)</f>
        <v>#VALUE!</v>
      </c>
      <c r="U150" s="268" t="e">
        <f ca="1">_xll.qlInterpolationInterpolate(B6Minterpolation,R150,TRUE)</f>
        <v>#VALUE!</v>
      </c>
    </row>
    <row r="151" spans="18:21" x14ac:dyDescent="0.2">
      <c r="R151" s="136" t="e">
        <f>_xll.qlCalendarAdvance(Calendar,R150,"1D","f")</f>
        <v>#VALUE!</v>
      </c>
      <c r="S151" s="310" t="e">
        <f>_xll.qlCalendarAdvance(Calendar,R151,$F$1,"mf",,Trigger)</f>
        <v>#VALUE!</v>
      </c>
      <c r="T151" s="311" t="e">
        <f>_xll.qlDayCounterYearFraction(DayCounter,R151,S151,,,Trigger)</f>
        <v>#VALUE!</v>
      </c>
      <c r="U151" s="268" t="e">
        <f ca="1">_xll.qlInterpolationInterpolate(B6Minterpolation,R151,TRUE)</f>
        <v>#VALUE!</v>
      </c>
    </row>
    <row r="152" spans="18:21" x14ac:dyDescent="0.2">
      <c r="R152" s="136" t="e">
        <f>_xll.qlCalendarAdvance(Calendar,R151,"1D","f")</f>
        <v>#VALUE!</v>
      </c>
      <c r="S152" s="310" t="e">
        <f>_xll.qlCalendarAdvance(Calendar,R152,$F$1,"mf",,Trigger)</f>
        <v>#VALUE!</v>
      </c>
      <c r="T152" s="311" t="e">
        <f>_xll.qlDayCounterYearFraction(DayCounter,R152,S152,,,Trigger)</f>
        <v>#VALUE!</v>
      </c>
      <c r="U152" s="268" t="e">
        <f ca="1">_xll.qlInterpolationInterpolate(B6Minterpolation,R152,TRUE)</f>
        <v>#VALUE!</v>
      </c>
    </row>
    <row r="153" spans="18:21" x14ac:dyDescent="0.2">
      <c r="R153" s="136" t="e">
        <f>_xll.qlCalendarAdvance(Calendar,R152,"1D","f")</f>
        <v>#VALUE!</v>
      </c>
      <c r="S153" s="310" t="e">
        <f>_xll.qlCalendarAdvance(Calendar,R153,$F$1,"mf",,Trigger)</f>
        <v>#VALUE!</v>
      </c>
      <c r="T153" s="311" t="e">
        <f>_xll.qlDayCounterYearFraction(DayCounter,R153,S153,,,Trigger)</f>
        <v>#VALUE!</v>
      </c>
      <c r="U153" s="268" t="e">
        <f ca="1">_xll.qlInterpolationInterpolate(B6Minterpolation,R153,TRUE)</f>
        <v>#VALUE!</v>
      </c>
    </row>
    <row r="154" spans="18:21" x14ac:dyDescent="0.2">
      <c r="R154" s="136" t="e">
        <f>_xll.qlCalendarAdvance(Calendar,R153,"1D","f")</f>
        <v>#VALUE!</v>
      </c>
      <c r="S154" s="310" t="e">
        <f>_xll.qlCalendarAdvance(Calendar,R154,$F$1,"mf",,Trigger)</f>
        <v>#VALUE!</v>
      </c>
      <c r="T154" s="311" t="e">
        <f>_xll.qlDayCounterYearFraction(DayCounter,R154,S154,,,Trigger)</f>
        <v>#VALUE!</v>
      </c>
      <c r="U154" s="268" t="e">
        <f ca="1">_xll.qlInterpolationInterpolate(B6Minterpolation,R154,TRUE)</f>
        <v>#VALUE!</v>
      </c>
    </row>
    <row r="155" spans="18:21" x14ac:dyDescent="0.2">
      <c r="R155" s="136" t="e">
        <f>_xll.qlCalendarAdvance(Calendar,R154,"1D","f")</f>
        <v>#VALUE!</v>
      </c>
      <c r="S155" s="310" t="e">
        <f>_xll.qlCalendarAdvance(Calendar,R155,$F$1,"mf",,Trigger)</f>
        <v>#VALUE!</v>
      </c>
      <c r="T155" s="311" t="e">
        <f>_xll.qlDayCounterYearFraction(DayCounter,R155,S155,,,Trigger)</f>
        <v>#VALUE!</v>
      </c>
      <c r="U155" s="268" t="e">
        <f ca="1">_xll.qlInterpolationInterpolate(B6Minterpolation,R155,TRUE)</f>
        <v>#VALUE!</v>
      </c>
    </row>
    <row r="156" spans="18:21" x14ac:dyDescent="0.2">
      <c r="R156" s="136" t="e">
        <f>_xll.qlCalendarAdvance(Calendar,R155,"1D","f")</f>
        <v>#VALUE!</v>
      </c>
      <c r="S156" s="310" t="e">
        <f>_xll.qlCalendarAdvance(Calendar,R156,$F$1,"mf",,Trigger)</f>
        <v>#VALUE!</v>
      </c>
      <c r="T156" s="311" t="e">
        <f>_xll.qlDayCounterYearFraction(DayCounter,R156,S156,,,Trigger)</f>
        <v>#VALUE!</v>
      </c>
      <c r="U156" s="268" t="e">
        <f ca="1">_xll.qlInterpolationInterpolate(B6Minterpolation,R156,TRUE)</f>
        <v>#VALUE!</v>
      </c>
    </row>
    <row r="157" spans="18:21" x14ac:dyDescent="0.2">
      <c r="R157" s="136" t="e">
        <f>_xll.qlCalendarAdvance(Calendar,R156,"1D","f")</f>
        <v>#VALUE!</v>
      </c>
      <c r="S157" s="310" t="e">
        <f>_xll.qlCalendarAdvance(Calendar,R157,$F$1,"mf",,Trigger)</f>
        <v>#VALUE!</v>
      </c>
      <c r="T157" s="311" t="e">
        <f>_xll.qlDayCounterYearFraction(DayCounter,R157,S157,,,Trigger)</f>
        <v>#VALUE!</v>
      </c>
      <c r="U157" s="268" t="e">
        <f ca="1">_xll.qlInterpolationInterpolate(B6Minterpolation,R157,TRUE)</f>
        <v>#VALUE!</v>
      </c>
    </row>
    <row r="158" spans="18:21" x14ac:dyDescent="0.2">
      <c r="R158" s="136" t="e">
        <f>_xll.qlCalendarAdvance(Calendar,R157,"1D","f")</f>
        <v>#VALUE!</v>
      </c>
      <c r="S158" s="310" t="e">
        <f>_xll.qlCalendarAdvance(Calendar,R158,$F$1,"mf",,Trigger)</f>
        <v>#VALUE!</v>
      </c>
      <c r="T158" s="311" t="e">
        <f>_xll.qlDayCounterYearFraction(DayCounter,R158,S158,,,Trigger)</f>
        <v>#VALUE!</v>
      </c>
      <c r="U158" s="268" t="e">
        <f ca="1">_xll.qlInterpolationInterpolate(B6Minterpolation,R158,TRUE)</f>
        <v>#VALUE!</v>
      </c>
    </row>
    <row r="159" spans="18:21" x14ac:dyDescent="0.2">
      <c r="R159" s="136" t="e">
        <f>_xll.qlCalendarAdvance(Calendar,R158,"1D","f")</f>
        <v>#VALUE!</v>
      </c>
      <c r="S159" s="310" t="e">
        <f>_xll.qlCalendarAdvance(Calendar,R159,$F$1,"mf",,Trigger)</f>
        <v>#VALUE!</v>
      </c>
      <c r="T159" s="311" t="e">
        <f>_xll.qlDayCounterYearFraction(DayCounter,R159,S159,,,Trigger)</f>
        <v>#VALUE!</v>
      </c>
      <c r="U159" s="268" t="e">
        <f ca="1">_xll.qlInterpolationInterpolate(B6Minterpolation,R159,TRUE)</f>
        <v>#VALUE!</v>
      </c>
    </row>
    <row r="160" spans="18:21" x14ac:dyDescent="0.2">
      <c r="R160" s="136" t="e">
        <f>_xll.qlCalendarAdvance(Calendar,R159,"1D","f")</f>
        <v>#VALUE!</v>
      </c>
      <c r="S160" s="310" t="e">
        <f>_xll.qlCalendarAdvance(Calendar,R160,$F$1,"mf",,Trigger)</f>
        <v>#VALUE!</v>
      </c>
      <c r="T160" s="311" t="e">
        <f>_xll.qlDayCounterYearFraction(DayCounter,R160,S160,,,Trigger)</f>
        <v>#VALUE!</v>
      </c>
      <c r="U160" s="268" t="e">
        <f ca="1">_xll.qlInterpolationInterpolate(B6Minterpolation,R160,TRUE)</f>
        <v>#VALUE!</v>
      </c>
    </row>
    <row r="161" spans="18:21" x14ac:dyDescent="0.2">
      <c r="R161" s="136" t="e">
        <f>_xll.qlCalendarAdvance(Calendar,R160,"1D","f")</f>
        <v>#VALUE!</v>
      </c>
      <c r="S161" s="310" t="e">
        <f>_xll.qlCalendarAdvance(Calendar,R161,$F$1,"mf",,Trigger)</f>
        <v>#VALUE!</v>
      </c>
      <c r="T161" s="311" t="e">
        <f>_xll.qlDayCounterYearFraction(DayCounter,R161,S161,,,Trigger)</f>
        <v>#VALUE!</v>
      </c>
      <c r="U161" s="268" t="e">
        <f ca="1">_xll.qlInterpolationInterpolate(B6Minterpolation,R161,TRUE)</f>
        <v>#VALUE!</v>
      </c>
    </row>
    <row r="162" spans="18:21" x14ac:dyDescent="0.2">
      <c r="R162" s="136" t="e">
        <f>_xll.qlCalendarAdvance(Calendar,R161,"1D","f")</f>
        <v>#VALUE!</v>
      </c>
      <c r="S162" s="310" t="e">
        <f>_xll.qlCalendarAdvance(Calendar,R162,$F$1,"mf",,Trigger)</f>
        <v>#VALUE!</v>
      </c>
      <c r="T162" s="311" t="e">
        <f>_xll.qlDayCounterYearFraction(DayCounter,R162,S162,,,Trigger)</f>
        <v>#VALUE!</v>
      </c>
      <c r="U162" s="268" t="e">
        <f ca="1">_xll.qlInterpolationInterpolate(B6Minterpolation,R162,TRUE)</f>
        <v>#VALUE!</v>
      </c>
    </row>
    <row r="163" spans="18:21" x14ac:dyDescent="0.2">
      <c r="R163" s="136" t="e">
        <f>_xll.qlCalendarAdvance(Calendar,R162,"1D","f")</f>
        <v>#VALUE!</v>
      </c>
      <c r="S163" s="310" t="e">
        <f>_xll.qlCalendarAdvance(Calendar,R163,$F$1,"mf",,Trigger)</f>
        <v>#VALUE!</v>
      </c>
      <c r="T163" s="311" t="e">
        <f>_xll.qlDayCounterYearFraction(DayCounter,R163,S163,,,Trigger)</f>
        <v>#VALUE!</v>
      </c>
      <c r="U163" s="268" t="e">
        <f ca="1">_xll.qlInterpolationInterpolate(B6Minterpolation,R163,TRUE)</f>
        <v>#VALUE!</v>
      </c>
    </row>
    <row r="164" spans="18:21" x14ac:dyDescent="0.2">
      <c r="R164" s="136" t="e">
        <f>_xll.qlCalendarAdvance(Calendar,R163,"1D","f")</f>
        <v>#VALUE!</v>
      </c>
      <c r="S164" s="310" t="e">
        <f>_xll.qlCalendarAdvance(Calendar,R164,$F$1,"mf",,Trigger)</f>
        <v>#VALUE!</v>
      </c>
      <c r="T164" s="311" t="e">
        <f>_xll.qlDayCounterYearFraction(DayCounter,R164,S164,,,Trigger)</f>
        <v>#VALUE!</v>
      </c>
      <c r="U164" s="268" t="e">
        <f ca="1">_xll.qlInterpolationInterpolate(B6Minterpolation,R164,TRUE)</f>
        <v>#VALUE!</v>
      </c>
    </row>
    <row r="165" spans="18:21" x14ac:dyDescent="0.2">
      <c r="R165" s="136" t="e">
        <f>_xll.qlCalendarAdvance(Calendar,R164,"1D","f")</f>
        <v>#VALUE!</v>
      </c>
      <c r="S165" s="310" t="e">
        <f>_xll.qlCalendarAdvance(Calendar,R165,$F$1,"mf",,Trigger)</f>
        <v>#VALUE!</v>
      </c>
      <c r="T165" s="311" t="e">
        <f>_xll.qlDayCounterYearFraction(DayCounter,R165,S165,,,Trigger)</f>
        <v>#VALUE!</v>
      </c>
      <c r="U165" s="268" t="e">
        <f ca="1">_xll.qlInterpolationInterpolate(B6Minterpolation,R165,TRUE)</f>
        <v>#VALUE!</v>
      </c>
    </row>
    <row r="166" spans="18:21" x14ac:dyDescent="0.2">
      <c r="R166" s="136" t="e">
        <f>_xll.qlCalendarAdvance(Calendar,R165,"1D","f")</f>
        <v>#VALUE!</v>
      </c>
      <c r="S166" s="310" t="e">
        <f>_xll.qlCalendarAdvance(Calendar,R166,$F$1,"mf",,Trigger)</f>
        <v>#VALUE!</v>
      </c>
      <c r="T166" s="311" t="e">
        <f>_xll.qlDayCounterYearFraction(DayCounter,R166,S166,,,Trigger)</f>
        <v>#VALUE!</v>
      </c>
      <c r="U166" s="268" t="e">
        <f ca="1">_xll.qlInterpolationInterpolate(B6Minterpolation,R166,TRUE)</f>
        <v>#VALUE!</v>
      </c>
    </row>
    <row r="167" spans="18:21" x14ac:dyDescent="0.2">
      <c r="R167" s="136" t="e">
        <f>_xll.qlCalendarAdvance(Calendar,R166,"1D","f")</f>
        <v>#VALUE!</v>
      </c>
      <c r="S167" s="310" t="e">
        <f>_xll.qlCalendarAdvance(Calendar,R167,$F$1,"mf",,Trigger)</f>
        <v>#VALUE!</v>
      </c>
      <c r="T167" s="311" t="e">
        <f>_xll.qlDayCounterYearFraction(DayCounter,R167,S167,,,Trigger)</f>
        <v>#VALUE!</v>
      </c>
      <c r="U167" s="268" t="e">
        <f ca="1">_xll.qlInterpolationInterpolate(B6Minterpolation,R167,TRUE)</f>
        <v>#VALUE!</v>
      </c>
    </row>
    <row r="168" spans="18:21" x14ac:dyDescent="0.2">
      <c r="R168" s="136" t="e">
        <f>_xll.qlCalendarAdvance(Calendar,R167,"1D","f")</f>
        <v>#VALUE!</v>
      </c>
      <c r="S168" s="310" t="e">
        <f>_xll.qlCalendarAdvance(Calendar,R168,$F$1,"mf",,Trigger)</f>
        <v>#VALUE!</v>
      </c>
      <c r="T168" s="311" t="e">
        <f>_xll.qlDayCounterYearFraction(DayCounter,R168,S168,,,Trigger)</f>
        <v>#VALUE!</v>
      </c>
      <c r="U168" s="268" t="e">
        <f ca="1">_xll.qlInterpolationInterpolate(B6Minterpolation,R168,TRUE)</f>
        <v>#VALUE!</v>
      </c>
    </row>
    <row r="169" spans="18:21" x14ac:dyDescent="0.2">
      <c r="R169" s="136" t="e">
        <f>_xll.qlCalendarAdvance(Calendar,R168,"1D","f")</f>
        <v>#VALUE!</v>
      </c>
      <c r="S169" s="310" t="e">
        <f>_xll.qlCalendarAdvance(Calendar,R169,$F$1,"mf",,Trigger)</f>
        <v>#VALUE!</v>
      </c>
      <c r="T169" s="311" t="e">
        <f>_xll.qlDayCounterYearFraction(DayCounter,R169,S169,,,Trigger)</f>
        <v>#VALUE!</v>
      </c>
      <c r="U169" s="268" t="e">
        <f ca="1">_xll.qlInterpolationInterpolate(B6Minterpolation,R169,TRUE)</f>
        <v>#VALUE!</v>
      </c>
    </row>
    <row r="170" spans="18:21" x14ac:dyDescent="0.2">
      <c r="R170" s="136" t="e">
        <f>_xll.qlCalendarAdvance(Calendar,R169,"1D","f")</f>
        <v>#VALUE!</v>
      </c>
      <c r="S170" s="310" t="e">
        <f>_xll.qlCalendarAdvance(Calendar,R170,$F$1,"mf",,Trigger)</f>
        <v>#VALUE!</v>
      </c>
      <c r="T170" s="311" t="e">
        <f>_xll.qlDayCounterYearFraction(DayCounter,R170,S170,,,Trigger)</f>
        <v>#VALUE!</v>
      </c>
      <c r="U170" s="268" t="e">
        <f ca="1">_xll.qlInterpolationInterpolate(B6Minterpolation,R170,TRUE)</f>
        <v>#VALUE!</v>
      </c>
    </row>
    <row r="171" spans="18:21" x14ac:dyDescent="0.2">
      <c r="R171" s="136" t="e">
        <f>_xll.qlCalendarAdvance(Calendar,R170,"1D","f")</f>
        <v>#VALUE!</v>
      </c>
      <c r="S171" s="310" t="e">
        <f>_xll.qlCalendarAdvance(Calendar,R171,$F$1,"mf",,Trigger)</f>
        <v>#VALUE!</v>
      </c>
      <c r="T171" s="311" t="e">
        <f>_xll.qlDayCounterYearFraction(DayCounter,R171,S171,,,Trigger)</f>
        <v>#VALUE!</v>
      </c>
      <c r="U171" s="268" t="e">
        <f ca="1">_xll.qlInterpolationInterpolate(B6Minterpolation,R171,TRUE)</f>
        <v>#VALUE!</v>
      </c>
    </row>
    <row r="172" spans="18:21" x14ac:dyDescent="0.2">
      <c r="R172" s="136" t="e">
        <f>_xll.qlCalendarAdvance(Calendar,R171,"1D","f")</f>
        <v>#VALUE!</v>
      </c>
      <c r="S172" s="310" t="e">
        <f>_xll.qlCalendarAdvance(Calendar,R172,$F$1,"mf",,Trigger)</f>
        <v>#VALUE!</v>
      </c>
      <c r="T172" s="311" t="e">
        <f>_xll.qlDayCounterYearFraction(DayCounter,R172,S172,,,Trigger)</f>
        <v>#VALUE!</v>
      </c>
      <c r="U172" s="268" t="e">
        <f ca="1">_xll.qlInterpolationInterpolate(B6Minterpolation,R172,TRUE)</f>
        <v>#VALUE!</v>
      </c>
    </row>
    <row r="173" spans="18:21" x14ac:dyDescent="0.2">
      <c r="R173" s="136" t="e">
        <f>_xll.qlCalendarAdvance(Calendar,R172,"1D","f")</f>
        <v>#VALUE!</v>
      </c>
      <c r="S173" s="310" t="e">
        <f>_xll.qlCalendarAdvance(Calendar,R173,$F$1,"mf",,Trigger)</f>
        <v>#VALUE!</v>
      </c>
      <c r="T173" s="311" t="e">
        <f>_xll.qlDayCounterYearFraction(DayCounter,R173,S173,,,Trigger)</f>
        <v>#VALUE!</v>
      </c>
      <c r="U173" s="268" t="e">
        <f ca="1">_xll.qlInterpolationInterpolate(B6Minterpolation,R173,TRUE)</f>
        <v>#VALUE!</v>
      </c>
    </row>
    <row r="174" spans="18:21" x14ac:dyDescent="0.2">
      <c r="R174" s="136" t="e">
        <f>_xll.qlCalendarAdvance(Calendar,R173,"1D","f")</f>
        <v>#VALUE!</v>
      </c>
      <c r="S174" s="310" t="e">
        <f>_xll.qlCalendarAdvance(Calendar,R174,$F$1,"mf",,Trigger)</f>
        <v>#VALUE!</v>
      </c>
      <c r="T174" s="311" t="e">
        <f>_xll.qlDayCounterYearFraction(DayCounter,R174,S174,,,Trigger)</f>
        <v>#VALUE!</v>
      </c>
      <c r="U174" s="268" t="e">
        <f ca="1">_xll.qlInterpolationInterpolate(B6Minterpolation,R174,TRUE)</f>
        <v>#VALUE!</v>
      </c>
    </row>
    <row r="175" spans="18:21" x14ac:dyDescent="0.2">
      <c r="R175" s="136" t="e">
        <f>_xll.qlCalendarAdvance(Calendar,R174,"1D","f")</f>
        <v>#VALUE!</v>
      </c>
      <c r="S175" s="310" t="e">
        <f>_xll.qlCalendarAdvance(Calendar,R175,$F$1,"mf",,Trigger)</f>
        <v>#VALUE!</v>
      </c>
      <c r="T175" s="311" t="e">
        <f>_xll.qlDayCounterYearFraction(DayCounter,R175,S175,,,Trigger)</f>
        <v>#VALUE!</v>
      </c>
      <c r="U175" s="268" t="e">
        <f ca="1">_xll.qlInterpolationInterpolate(B6Minterpolation,R175,TRUE)</f>
        <v>#VALUE!</v>
      </c>
    </row>
    <row r="176" spans="18:21" x14ac:dyDescent="0.2">
      <c r="R176" s="136" t="e">
        <f>_xll.qlCalendarAdvance(Calendar,R175,"1D","f")</f>
        <v>#VALUE!</v>
      </c>
      <c r="S176" s="310" t="e">
        <f>_xll.qlCalendarAdvance(Calendar,R176,$F$1,"mf",,Trigger)</f>
        <v>#VALUE!</v>
      </c>
      <c r="T176" s="311" t="e">
        <f>_xll.qlDayCounterYearFraction(DayCounter,R176,S176,,,Trigger)</f>
        <v>#VALUE!</v>
      </c>
      <c r="U176" s="268" t="e">
        <f ca="1">_xll.qlInterpolationInterpolate(B6Minterpolation,R176,TRUE)</f>
        <v>#VALUE!</v>
      </c>
    </row>
    <row r="177" spans="18:21" x14ac:dyDescent="0.2">
      <c r="R177" s="136" t="e">
        <f>_xll.qlCalendarAdvance(Calendar,R176,"1D","f")</f>
        <v>#VALUE!</v>
      </c>
      <c r="S177" s="310" t="e">
        <f>_xll.qlCalendarAdvance(Calendar,R177,$F$1,"mf",,Trigger)</f>
        <v>#VALUE!</v>
      </c>
      <c r="T177" s="311" t="e">
        <f>_xll.qlDayCounterYearFraction(DayCounter,R177,S177,,,Trigger)</f>
        <v>#VALUE!</v>
      </c>
      <c r="U177" s="268" t="e">
        <f ca="1">_xll.qlInterpolationInterpolate(B6Minterpolation,R177,TRUE)</f>
        <v>#VALUE!</v>
      </c>
    </row>
    <row r="178" spans="18:21" x14ac:dyDescent="0.2">
      <c r="R178" s="136" t="e">
        <f>_xll.qlCalendarAdvance(Calendar,R177,"1D","f")</f>
        <v>#VALUE!</v>
      </c>
      <c r="S178" s="310" t="e">
        <f>_xll.qlCalendarAdvance(Calendar,R178,$F$1,"mf",,Trigger)</f>
        <v>#VALUE!</v>
      </c>
      <c r="T178" s="311" t="e">
        <f>_xll.qlDayCounterYearFraction(DayCounter,R178,S178,,,Trigger)</f>
        <v>#VALUE!</v>
      </c>
      <c r="U178" s="268" t="e">
        <f ca="1">_xll.qlInterpolationInterpolate(B6Minterpolation,R178,TRUE)</f>
        <v>#VALUE!</v>
      </c>
    </row>
    <row r="179" spans="18:21" x14ac:dyDescent="0.2">
      <c r="R179" s="136" t="e">
        <f>_xll.qlCalendarAdvance(Calendar,R178,"1D","f")</f>
        <v>#VALUE!</v>
      </c>
      <c r="S179" s="310" t="e">
        <f>_xll.qlCalendarAdvance(Calendar,R179,$F$1,"mf",,Trigger)</f>
        <v>#VALUE!</v>
      </c>
      <c r="T179" s="311" t="e">
        <f>_xll.qlDayCounterYearFraction(DayCounter,R179,S179,,,Trigger)</f>
        <v>#VALUE!</v>
      </c>
      <c r="U179" s="268" t="e">
        <f ca="1">_xll.qlInterpolationInterpolate(B6Minterpolation,R179,TRUE)</f>
        <v>#VALUE!</v>
      </c>
    </row>
    <row r="180" spans="18:21" x14ac:dyDescent="0.2">
      <c r="R180" s="136" t="e">
        <f>_xll.qlCalendarAdvance(Calendar,R179,"1D","f")</f>
        <v>#VALUE!</v>
      </c>
      <c r="S180" s="310" t="e">
        <f>_xll.qlCalendarAdvance(Calendar,R180,$F$1,"mf",,Trigger)</f>
        <v>#VALUE!</v>
      </c>
      <c r="T180" s="311" t="e">
        <f>_xll.qlDayCounterYearFraction(DayCounter,R180,S180,,,Trigger)</f>
        <v>#VALUE!</v>
      </c>
      <c r="U180" s="268" t="e">
        <f ca="1">_xll.qlInterpolationInterpolate(B6Minterpolation,R180,TRUE)</f>
        <v>#VALUE!</v>
      </c>
    </row>
    <row r="181" spans="18:21" x14ac:dyDescent="0.2">
      <c r="R181" s="136" t="e">
        <f>_xll.qlCalendarAdvance(Calendar,R180,"1D","f")</f>
        <v>#VALUE!</v>
      </c>
      <c r="S181" s="310" t="e">
        <f>_xll.qlCalendarAdvance(Calendar,R181,$F$1,"mf",,Trigger)</f>
        <v>#VALUE!</v>
      </c>
      <c r="T181" s="311" t="e">
        <f>_xll.qlDayCounterYearFraction(DayCounter,R181,S181,,,Trigger)</f>
        <v>#VALUE!</v>
      </c>
      <c r="U181" s="268" t="e">
        <f ca="1">_xll.qlInterpolationInterpolate(B6Minterpolation,R181,TRUE)</f>
        <v>#VALUE!</v>
      </c>
    </row>
    <row r="182" spans="18:21" x14ac:dyDescent="0.2">
      <c r="R182" s="136" t="e">
        <f>_xll.qlCalendarAdvance(Calendar,R181,"1D","f")</f>
        <v>#VALUE!</v>
      </c>
      <c r="S182" s="310" t="e">
        <f>_xll.qlCalendarAdvance(Calendar,R182,$F$1,"mf",,Trigger)</f>
        <v>#VALUE!</v>
      </c>
      <c r="T182" s="311" t="e">
        <f>_xll.qlDayCounterYearFraction(DayCounter,R182,S182,,,Trigger)</f>
        <v>#VALUE!</v>
      </c>
      <c r="U182" s="268" t="e">
        <f ca="1">_xll.qlInterpolationInterpolate(B6Minterpolation,R182,TRUE)</f>
        <v>#VALUE!</v>
      </c>
    </row>
    <row r="183" spans="18:21" x14ac:dyDescent="0.2">
      <c r="R183" s="136" t="e">
        <f>_xll.qlCalendarAdvance(Calendar,R182,"1D","f")</f>
        <v>#VALUE!</v>
      </c>
      <c r="S183" s="310" t="e">
        <f>_xll.qlCalendarAdvance(Calendar,R183,$F$1,"mf",,Trigger)</f>
        <v>#VALUE!</v>
      </c>
      <c r="T183" s="311" t="e">
        <f>_xll.qlDayCounterYearFraction(DayCounter,R183,S183,,,Trigger)</f>
        <v>#VALUE!</v>
      </c>
      <c r="U183" s="268" t="e">
        <f ca="1">_xll.qlInterpolationInterpolate(B6Minterpolation,R183,TRUE)</f>
        <v>#VALUE!</v>
      </c>
    </row>
    <row r="184" spans="18:21" x14ac:dyDescent="0.2">
      <c r="R184" s="136" t="e">
        <f>_xll.qlCalendarAdvance(Calendar,R183,"1D","f")</f>
        <v>#VALUE!</v>
      </c>
      <c r="S184" s="310" t="e">
        <f>_xll.qlCalendarAdvance(Calendar,R184,$F$1,"mf",,Trigger)</f>
        <v>#VALUE!</v>
      </c>
      <c r="T184" s="311" t="e">
        <f>_xll.qlDayCounterYearFraction(DayCounter,R184,S184,,,Trigger)</f>
        <v>#VALUE!</v>
      </c>
      <c r="U184" s="268" t="e">
        <f ca="1">_xll.qlInterpolationInterpolate(B6Minterpolation,R184,TRUE)</f>
        <v>#VALUE!</v>
      </c>
    </row>
    <row r="185" spans="18:21" x14ac:dyDescent="0.2">
      <c r="R185" s="136" t="e">
        <f>_xll.qlCalendarAdvance(Calendar,R184,"1D","f")</f>
        <v>#VALUE!</v>
      </c>
      <c r="S185" s="310" t="e">
        <f>_xll.qlCalendarAdvance(Calendar,R185,$F$1,"mf",,Trigger)</f>
        <v>#VALUE!</v>
      </c>
      <c r="T185" s="311" t="e">
        <f>_xll.qlDayCounterYearFraction(DayCounter,R185,S185,,,Trigger)</f>
        <v>#VALUE!</v>
      </c>
      <c r="U185" s="268" t="e">
        <f ca="1">_xll.qlInterpolationInterpolate(B6Minterpolation,R185,TRUE)</f>
        <v>#VALUE!</v>
      </c>
    </row>
    <row r="186" spans="18:21" x14ac:dyDescent="0.2">
      <c r="R186" s="136" t="e">
        <f>_xll.qlCalendarAdvance(Calendar,R185,"1D","f")</f>
        <v>#VALUE!</v>
      </c>
      <c r="S186" s="310" t="e">
        <f>_xll.qlCalendarAdvance(Calendar,R186,$F$1,"mf",,Trigger)</f>
        <v>#VALUE!</v>
      </c>
      <c r="T186" s="311" t="e">
        <f>_xll.qlDayCounterYearFraction(DayCounter,R186,S186,,,Trigger)</f>
        <v>#VALUE!</v>
      </c>
      <c r="U186" s="268" t="e">
        <f ca="1">_xll.qlInterpolationInterpolate(B6Minterpolation,R186,TRUE)</f>
        <v>#VALUE!</v>
      </c>
    </row>
    <row r="187" spans="18:21" x14ac:dyDescent="0.2">
      <c r="R187" s="136" t="e">
        <f>_xll.qlCalendarAdvance(Calendar,R186,"1D","f")</f>
        <v>#VALUE!</v>
      </c>
      <c r="S187" s="310" t="e">
        <f>_xll.qlCalendarAdvance(Calendar,R187,$F$1,"mf",,Trigger)</f>
        <v>#VALUE!</v>
      </c>
      <c r="T187" s="311" t="e">
        <f>_xll.qlDayCounterYearFraction(DayCounter,R187,S187,,,Trigger)</f>
        <v>#VALUE!</v>
      </c>
      <c r="U187" s="268" t="e">
        <f ca="1">_xll.qlInterpolationInterpolate(B6Minterpolation,R187,TRUE)</f>
        <v>#VALUE!</v>
      </c>
    </row>
    <row r="188" spans="18:21" x14ac:dyDescent="0.2">
      <c r="R188" s="136" t="e">
        <f>_xll.qlCalendarAdvance(Calendar,R187,"1D","f")</f>
        <v>#VALUE!</v>
      </c>
      <c r="S188" s="310" t="e">
        <f>_xll.qlCalendarAdvance(Calendar,R188,$F$1,"mf",,Trigger)</f>
        <v>#VALUE!</v>
      </c>
      <c r="T188" s="311" t="e">
        <f>_xll.qlDayCounterYearFraction(DayCounter,R188,S188,,,Trigger)</f>
        <v>#VALUE!</v>
      </c>
      <c r="U188" s="268" t="e">
        <f ca="1">_xll.qlInterpolationInterpolate(B6Minterpolation,R188,TRUE)</f>
        <v>#VALUE!</v>
      </c>
    </row>
    <row r="189" spans="18:21" x14ac:dyDescent="0.2">
      <c r="R189" s="136" t="e">
        <f>_xll.qlCalendarAdvance(Calendar,R188,"1D","f")</f>
        <v>#VALUE!</v>
      </c>
      <c r="S189" s="310" t="e">
        <f>_xll.qlCalendarAdvance(Calendar,R189,$F$1,"mf",,Trigger)</f>
        <v>#VALUE!</v>
      </c>
      <c r="T189" s="311" t="e">
        <f>_xll.qlDayCounterYearFraction(DayCounter,R189,S189,,,Trigger)</f>
        <v>#VALUE!</v>
      </c>
      <c r="U189" s="268" t="e">
        <f ca="1">_xll.qlInterpolationInterpolate(B6Minterpolation,R189,TRUE)</f>
        <v>#VALUE!</v>
      </c>
    </row>
    <row r="190" spans="18:21" x14ac:dyDescent="0.2">
      <c r="R190" s="136" t="e">
        <f>_xll.qlCalendarAdvance(Calendar,R189,"1D","f")</f>
        <v>#VALUE!</v>
      </c>
      <c r="S190" s="310" t="e">
        <f>_xll.qlCalendarAdvance(Calendar,R190,$F$1,"mf",,Trigger)</f>
        <v>#VALUE!</v>
      </c>
      <c r="T190" s="311" t="e">
        <f>_xll.qlDayCounterYearFraction(DayCounter,R190,S190,,,Trigger)</f>
        <v>#VALUE!</v>
      </c>
      <c r="U190" s="268" t="e">
        <f ca="1">_xll.qlInterpolationInterpolate(B6Minterpolation,R190,TRUE)</f>
        <v>#VALUE!</v>
      </c>
    </row>
    <row r="191" spans="18:21" x14ac:dyDescent="0.2">
      <c r="R191" s="136" t="e">
        <f>_xll.qlCalendarAdvance(Calendar,R190,"1D","f")</f>
        <v>#VALUE!</v>
      </c>
      <c r="S191" s="310" t="e">
        <f>_xll.qlCalendarAdvance(Calendar,R191,$F$1,"mf",,Trigger)</f>
        <v>#VALUE!</v>
      </c>
      <c r="T191" s="311" t="e">
        <f>_xll.qlDayCounterYearFraction(DayCounter,R191,S191,,,Trigger)</f>
        <v>#VALUE!</v>
      </c>
      <c r="U191" s="268" t="e">
        <f ca="1">_xll.qlInterpolationInterpolate(B6Minterpolation,R191,TRUE)</f>
        <v>#VALUE!</v>
      </c>
    </row>
    <row r="192" spans="18:21" x14ac:dyDescent="0.2">
      <c r="R192" s="136" t="e">
        <f>_xll.qlCalendarAdvance(Calendar,R191,"1D","f")</f>
        <v>#VALUE!</v>
      </c>
      <c r="S192" s="310" t="e">
        <f>_xll.qlCalendarAdvance(Calendar,R192,$F$1,"mf",,Trigger)</f>
        <v>#VALUE!</v>
      </c>
      <c r="T192" s="311" t="e">
        <f>_xll.qlDayCounterYearFraction(DayCounter,R192,S192,,,Trigger)</f>
        <v>#VALUE!</v>
      </c>
      <c r="U192" s="268" t="e">
        <f ca="1">_xll.qlInterpolationInterpolate(B6Minterpolation,R192,TRUE)</f>
        <v>#VALUE!</v>
      </c>
    </row>
    <row r="193" spans="18:21" x14ac:dyDescent="0.2">
      <c r="R193" s="136" t="e">
        <f>_xll.qlCalendarAdvance(Calendar,R192,"1D","f")</f>
        <v>#VALUE!</v>
      </c>
      <c r="S193" s="310" t="e">
        <f>_xll.qlCalendarAdvance(Calendar,R193,$F$1,"mf",,Trigger)</f>
        <v>#VALUE!</v>
      </c>
      <c r="T193" s="311" t="e">
        <f>_xll.qlDayCounterYearFraction(DayCounter,R193,S193,,,Trigger)</f>
        <v>#VALUE!</v>
      </c>
      <c r="U193" s="268" t="e">
        <f ca="1">_xll.qlInterpolationInterpolate(B6Minterpolation,R193,TRUE)</f>
        <v>#VALUE!</v>
      </c>
    </row>
    <row r="194" spans="18:21" x14ac:dyDescent="0.2">
      <c r="R194" s="136" t="e">
        <f>_xll.qlCalendarAdvance(Calendar,R193,"1D","f")</f>
        <v>#VALUE!</v>
      </c>
      <c r="S194" s="310" t="e">
        <f>_xll.qlCalendarAdvance(Calendar,R194,$F$1,"mf",,Trigger)</f>
        <v>#VALUE!</v>
      </c>
      <c r="T194" s="311" t="e">
        <f>_xll.qlDayCounterYearFraction(DayCounter,R194,S194,,,Trigger)</f>
        <v>#VALUE!</v>
      </c>
      <c r="U194" s="268" t="e">
        <f ca="1">_xll.qlInterpolationInterpolate(B6Minterpolation,R194,TRUE)</f>
        <v>#VALUE!</v>
      </c>
    </row>
    <row r="195" spans="18:21" x14ac:dyDescent="0.2">
      <c r="R195" s="136" t="e">
        <f>_xll.qlCalendarAdvance(Calendar,R194,"1D","f")</f>
        <v>#VALUE!</v>
      </c>
      <c r="S195" s="310" t="e">
        <f>_xll.qlCalendarAdvance(Calendar,R195,$F$1,"mf",,Trigger)</f>
        <v>#VALUE!</v>
      </c>
      <c r="T195" s="311" t="e">
        <f>_xll.qlDayCounterYearFraction(DayCounter,R195,S195,,,Trigger)</f>
        <v>#VALUE!</v>
      </c>
      <c r="U195" s="268" t="e">
        <f ca="1">_xll.qlInterpolationInterpolate(B6Minterpolation,R195,TRUE)</f>
        <v>#VALUE!</v>
      </c>
    </row>
    <row r="196" spans="18:21" x14ac:dyDescent="0.2">
      <c r="R196" s="136" t="e">
        <f>_xll.qlCalendarAdvance(Calendar,R195,"1D","f")</f>
        <v>#VALUE!</v>
      </c>
      <c r="S196" s="310" t="e">
        <f>_xll.qlCalendarAdvance(Calendar,R196,$F$1,"mf",,Trigger)</f>
        <v>#VALUE!</v>
      </c>
      <c r="T196" s="311" t="e">
        <f>_xll.qlDayCounterYearFraction(DayCounter,R196,S196,,,Trigger)</f>
        <v>#VALUE!</v>
      </c>
      <c r="U196" s="268" t="e">
        <f ca="1">_xll.qlInterpolationInterpolate(B6Minterpolation,R196,TRUE)</f>
        <v>#VALUE!</v>
      </c>
    </row>
    <row r="197" spans="18:21" x14ac:dyDescent="0.2">
      <c r="R197" s="136" t="e">
        <f>_xll.qlCalendarAdvance(Calendar,R196,"1D","f")</f>
        <v>#VALUE!</v>
      </c>
      <c r="S197" s="310" t="e">
        <f>_xll.qlCalendarAdvance(Calendar,R197,$F$1,"mf",,Trigger)</f>
        <v>#VALUE!</v>
      </c>
      <c r="T197" s="311" t="e">
        <f>_xll.qlDayCounterYearFraction(DayCounter,R197,S197,,,Trigger)</f>
        <v>#VALUE!</v>
      </c>
      <c r="U197" s="268" t="e">
        <f ca="1">_xll.qlInterpolationInterpolate(B6Minterpolation,R197,TRUE)</f>
        <v>#VALUE!</v>
      </c>
    </row>
    <row r="198" spans="18:21" x14ac:dyDescent="0.2">
      <c r="R198" s="136" t="e">
        <f>_xll.qlCalendarAdvance(Calendar,R197,"1D","f")</f>
        <v>#VALUE!</v>
      </c>
      <c r="S198" s="310" t="e">
        <f>_xll.qlCalendarAdvance(Calendar,R198,$F$1,"mf",,Trigger)</f>
        <v>#VALUE!</v>
      </c>
      <c r="T198" s="311" t="e">
        <f>_xll.qlDayCounterYearFraction(DayCounter,R198,S198,,,Trigger)</f>
        <v>#VALUE!</v>
      </c>
      <c r="U198" s="268" t="e">
        <f ca="1">_xll.qlInterpolationInterpolate(B6Minterpolation,R198,TRUE)</f>
        <v>#VALUE!</v>
      </c>
    </row>
    <row r="199" spans="18:21" x14ac:dyDescent="0.2">
      <c r="R199" s="136" t="e">
        <f>_xll.qlCalendarAdvance(Calendar,R198,"1D","f")</f>
        <v>#VALUE!</v>
      </c>
      <c r="S199" s="310" t="e">
        <f>_xll.qlCalendarAdvance(Calendar,R199,$F$1,"mf",,Trigger)</f>
        <v>#VALUE!</v>
      </c>
      <c r="T199" s="311" t="e">
        <f>_xll.qlDayCounterYearFraction(DayCounter,R199,S199,,,Trigger)</f>
        <v>#VALUE!</v>
      </c>
      <c r="U199" s="268" t="e">
        <f ca="1">_xll.qlInterpolationInterpolate(B6Minterpolation,R199,TRUE)</f>
        <v>#VALUE!</v>
      </c>
    </row>
    <row r="200" spans="18:21" x14ac:dyDescent="0.2">
      <c r="R200" s="136" t="e">
        <f>_xll.qlCalendarAdvance(Calendar,R199,"1D","f")</f>
        <v>#VALUE!</v>
      </c>
      <c r="S200" s="310" t="e">
        <f>_xll.qlCalendarAdvance(Calendar,R200,$F$1,"mf",,Trigger)</f>
        <v>#VALUE!</v>
      </c>
      <c r="T200" s="311" t="e">
        <f>_xll.qlDayCounterYearFraction(DayCounter,R200,S200,,,Trigger)</f>
        <v>#VALUE!</v>
      </c>
      <c r="U200" s="268" t="e">
        <f ca="1">_xll.qlInterpolationInterpolate(B6Minterpolation,R200,TRUE)</f>
        <v>#VALUE!</v>
      </c>
    </row>
    <row r="201" spans="18:21" x14ac:dyDescent="0.2">
      <c r="R201" s="136" t="e">
        <f>_xll.qlCalendarAdvance(Calendar,R200,"1D","f")</f>
        <v>#VALUE!</v>
      </c>
      <c r="S201" s="310" t="e">
        <f>_xll.qlCalendarAdvance(Calendar,R201,$F$1,"mf",,Trigger)</f>
        <v>#VALUE!</v>
      </c>
      <c r="T201" s="311" t="e">
        <f>_xll.qlDayCounterYearFraction(DayCounter,R201,S201,,,Trigger)</f>
        <v>#VALUE!</v>
      </c>
      <c r="U201" s="268" t="e">
        <f ca="1">_xll.qlInterpolationInterpolate(B6Minterpolation,R201,TRUE)</f>
        <v>#VALUE!</v>
      </c>
    </row>
    <row r="202" spans="18:21" x14ac:dyDescent="0.2">
      <c r="R202" s="136" t="e">
        <f>_xll.qlCalendarAdvance(Calendar,R201,"1D","f")</f>
        <v>#VALUE!</v>
      </c>
      <c r="S202" s="310" t="e">
        <f>_xll.qlCalendarAdvance(Calendar,R202,$F$1,"mf",,Trigger)</f>
        <v>#VALUE!</v>
      </c>
      <c r="T202" s="311" t="e">
        <f>_xll.qlDayCounterYearFraction(DayCounter,R202,S202,,,Trigger)</f>
        <v>#VALUE!</v>
      </c>
      <c r="U202" s="268" t="e">
        <f ca="1">_xll.qlInterpolationInterpolate(B6Minterpolation,R202,TRUE)</f>
        <v>#VALUE!</v>
      </c>
    </row>
    <row r="203" spans="18:21" x14ac:dyDescent="0.2">
      <c r="R203" s="136" t="e">
        <f>_xll.qlCalendarAdvance(Calendar,R202,"1D","f")</f>
        <v>#VALUE!</v>
      </c>
      <c r="S203" s="310" t="e">
        <f>_xll.qlCalendarAdvance(Calendar,R203,$F$1,"mf",,Trigger)</f>
        <v>#VALUE!</v>
      </c>
      <c r="T203" s="311" t="e">
        <f>_xll.qlDayCounterYearFraction(DayCounter,R203,S203,,,Trigger)</f>
        <v>#VALUE!</v>
      </c>
      <c r="U203" s="268" t="e">
        <f ca="1">_xll.qlInterpolationInterpolate(B6Minterpolation,R203,TRUE)</f>
        <v>#VALUE!</v>
      </c>
    </row>
    <row r="204" spans="18:21" x14ac:dyDescent="0.2">
      <c r="R204" s="136" t="e">
        <f>_xll.qlCalendarAdvance(Calendar,R203,"1D","f")</f>
        <v>#VALUE!</v>
      </c>
      <c r="S204" s="310" t="e">
        <f>_xll.qlCalendarAdvance(Calendar,R204,$F$1,"mf",,Trigger)</f>
        <v>#VALUE!</v>
      </c>
      <c r="T204" s="311" t="e">
        <f>_xll.qlDayCounterYearFraction(DayCounter,R204,S204,,,Trigger)</f>
        <v>#VALUE!</v>
      </c>
      <c r="U204" s="268" t="e">
        <f ca="1">_xll.qlInterpolationInterpolate(B6Minterpolation,R204,TRUE)</f>
        <v>#VALUE!</v>
      </c>
    </row>
    <row r="205" spans="18:21" x14ac:dyDescent="0.2">
      <c r="R205" s="136" t="e">
        <f>_xll.qlCalendarAdvance(Calendar,R204,"1D","f")</f>
        <v>#VALUE!</v>
      </c>
      <c r="S205" s="310" t="e">
        <f>_xll.qlCalendarAdvance(Calendar,R205,$F$1,"mf",,Trigger)</f>
        <v>#VALUE!</v>
      </c>
      <c r="T205" s="311" t="e">
        <f>_xll.qlDayCounterYearFraction(DayCounter,R205,S205,,,Trigger)</f>
        <v>#VALUE!</v>
      </c>
      <c r="U205" s="268" t="e">
        <f ca="1">_xll.qlInterpolationInterpolate(B6Minterpolation,R205,TRUE)</f>
        <v>#VALUE!</v>
      </c>
    </row>
    <row r="206" spans="18:21" x14ac:dyDescent="0.2">
      <c r="R206" s="136" t="e">
        <f>_xll.qlCalendarAdvance(Calendar,R205,"1D","f")</f>
        <v>#VALUE!</v>
      </c>
      <c r="S206" s="310" t="e">
        <f>_xll.qlCalendarAdvance(Calendar,R206,$F$1,"mf",,Trigger)</f>
        <v>#VALUE!</v>
      </c>
      <c r="T206" s="311" t="e">
        <f>_xll.qlDayCounterYearFraction(DayCounter,R206,S206,,,Trigger)</f>
        <v>#VALUE!</v>
      </c>
      <c r="U206" s="268" t="e">
        <f ca="1">_xll.qlInterpolationInterpolate(B6Minterpolation,R206,TRUE)</f>
        <v>#VALUE!</v>
      </c>
    </row>
    <row r="207" spans="18:21" x14ac:dyDescent="0.2">
      <c r="R207" s="136" t="e">
        <f>_xll.qlCalendarAdvance(Calendar,R206,"1D","f")</f>
        <v>#VALUE!</v>
      </c>
      <c r="S207" s="310" t="e">
        <f>_xll.qlCalendarAdvance(Calendar,R207,$F$1,"mf",,Trigger)</f>
        <v>#VALUE!</v>
      </c>
      <c r="T207" s="311" t="e">
        <f>_xll.qlDayCounterYearFraction(DayCounter,R207,S207,,,Trigger)</f>
        <v>#VALUE!</v>
      </c>
      <c r="U207" s="268" t="e">
        <f ca="1">_xll.qlInterpolationInterpolate(B6Minterpolation,R207,TRUE)</f>
        <v>#VALUE!</v>
      </c>
    </row>
    <row r="208" spans="18:21" x14ac:dyDescent="0.2">
      <c r="R208" s="136" t="e">
        <f>_xll.qlCalendarAdvance(Calendar,R207,"1D","f")</f>
        <v>#VALUE!</v>
      </c>
      <c r="S208" s="310" t="e">
        <f>_xll.qlCalendarAdvance(Calendar,R208,$F$1,"mf",,Trigger)</f>
        <v>#VALUE!</v>
      </c>
      <c r="T208" s="311" t="e">
        <f>_xll.qlDayCounterYearFraction(DayCounter,R208,S208,,,Trigger)</f>
        <v>#VALUE!</v>
      </c>
      <c r="U208" s="268" t="e">
        <f ca="1">_xll.qlInterpolationInterpolate(B6Minterpolation,R208,TRUE)</f>
        <v>#VALUE!</v>
      </c>
    </row>
    <row r="209" spans="18:21" x14ac:dyDescent="0.2">
      <c r="R209" s="136" t="e">
        <f>_xll.qlCalendarAdvance(Calendar,R208,"1D","f")</f>
        <v>#VALUE!</v>
      </c>
      <c r="S209" s="310" t="e">
        <f>_xll.qlCalendarAdvance(Calendar,R209,$F$1,"mf",,Trigger)</f>
        <v>#VALUE!</v>
      </c>
      <c r="T209" s="311" t="e">
        <f>_xll.qlDayCounterYearFraction(DayCounter,R209,S209,,,Trigger)</f>
        <v>#VALUE!</v>
      </c>
      <c r="U209" s="268" t="e">
        <f ca="1">_xll.qlInterpolationInterpolate(B6Minterpolation,R209,TRUE)</f>
        <v>#VALUE!</v>
      </c>
    </row>
    <row r="210" spans="18:21" x14ac:dyDescent="0.2">
      <c r="R210" s="136" t="e">
        <f>_xll.qlCalendarAdvance(Calendar,R209,"1D","f")</f>
        <v>#VALUE!</v>
      </c>
      <c r="S210" s="310" t="e">
        <f>_xll.qlCalendarAdvance(Calendar,R210,$F$1,"mf",,Trigger)</f>
        <v>#VALUE!</v>
      </c>
      <c r="T210" s="311" t="e">
        <f>_xll.qlDayCounterYearFraction(DayCounter,R210,S210,,,Trigger)</f>
        <v>#VALUE!</v>
      </c>
      <c r="U210" s="268" t="e">
        <f ca="1">_xll.qlInterpolationInterpolate(B6Minterpolation,R210,TRUE)</f>
        <v>#VALUE!</v>
      </c>
    </row>
    <row r="211" spans="18:21" x14ac:dyDescent="0.2">
      <c r="R211" s="136" t="e">
        <f>_xll.qlCalendarAdvance(Calendar,R210,"1D","f")</f>
        <v>#VALUE!</v>
      </c>
      <c r="S211" s="310" t="e">
        <f>_xll.qlCalendarAdvance(Calendar,R211,$F$1,"mf",,Trigger)</f>
        <v>#VALUE!</v>
      </c>
      <c r="T211" s="311" t="e">
        <f>_xll.qlDayCounterYearFraction(DayCounter,R211,S211,,,Trigger)</f>
        <v>#VALUE!</v>
      </c>
      <c r="U211" s="268" t="e">
        <f ca="1">_xll.qlInterpolationInterpolate(B6Minterpolation,R211,TRUE)</f>
        <v>#VALUE!</v>
      </c>
    </row>
    <row r="212" spans="18:21" x14ac:dyDescent="0.2">
      <c r="R212" s="136" t="e">
        <f>_xll.qlCalendarAdvance(Calendar,R211,"1D","f")</f>
        <v>#VALUE!</v>
      </c>
      <c r="S212" s="310" t="e">
        <f>_xll.qlCalendarAdvance(Calendar,R212,$F$1,"mf",,Trigger)</f>
        <v>#VALUE!</v>
      </c>
      <c r="T212" s="311" t="e">
        <f>_xll.qlDayCounterYearFraction(DayCounter,R212,S212,,,Trigger)</f>
        <v>#VALUE!</v>
      </c>
      <c r="U212" s="268" t="e">
        <f ca="1">_xll.qlInterpolationInterpolate(B6Minterpolation,R212,TRUE)</f>
        <v>#VALUE!</v>
      </c>
    </row>
    <row r="213" spans="18:21" x14ac:dyDescent="0.2">
      <c r="R213" s="136" t="e">
        <f>_xll.qlCalendarAdvance(Calendar,R212,"1D","f")</f>
        <v>#VALUE!</v>
      </c>
      <c r="S213" s="310" t="e">
        <f>_xll.qlCalendarAdvance(Calendar,R213,$F$1,"mf",,Trigger)</f>
        <v>#VALUE!</v>
      </c>
      <c r="T213" s="311" t="e">
        <f>_xll.qlDayCounterYearFraction(DayCounter,R213,S213,,,Trigger)</f>
        <v>#VALUE!</v>
      </c>
      <c r="U213" s="268" t="e">
        <f ca="1">_xll.qlInterpolationInterpolate(B6Minterpolation,R213,TRUE)</f>
        <v>#VALUE!</v>
      </c>
    </row>
    <row r="214" spans="18:21" x14ac:dyDescent="0.2">
      <c r="R214" s="136" t="e">
        <f>_xll.qlCalendarAdvance(Calendar,R213,"1D","f")</f>
        <v>#VALUE!</v>
      </c>
      <c r="S214" s="310" t="e">
        <f>_xll.qlCalendarAdvance(Calendar,R214,$F$1,"mf",,Trigger)</f>
        <v>#VALUE!</v>
      </c>
      <c r="T214" s="311" t="e">
        <f>_xll.qlDayCounterYearFraction(DayCounter,R214,S214,,,Trigger)</f>
        <v>#VALUE!</v>
      </c>
      <c r="U214" s="268" t="e">
        <f ca="1">_xll.qlInterpolationInterpolate(B6Minterpolation,R214,TRUE)</f>
        <v>#VALUE!</v>
      </c>
    </row>
    <row r="215" spans="18:21" x14ac:dyDescent="0.2">
      <c r="R215" s="136" t="e">
        <f>_xll.qlCalendarAdvance(Calendar,R214,"1D","f")</f>
        <v>#VALUE!</v>
      </c>
      <c r="S215" s="310" t="e">
        <f>_xll.qlCalendarAdvance(Calendar,R215,$F$1,"mf",,Trigger)</f>
        <v>#VALUE!</v>
      </c>
      <c r="T215" s="311" t="e">
        <f>_xll.qlDayCounterYearFraction(DayCounter,R215,S215,,,Trigger)</f>
        <v>#VALUE!</v>
      </c>
      <c r="U215" s="268" t="e">
        <f ca="1">_xll.qlInterpolationInterpolate(B6Minterpolation,R215,TRUE)</f>
        <v>#VALUE!</v>
      </c>
    </row>
    <row r="216" spans="18:21" x14ac:dyDescent="0.2">
      <c r="R216" s="136" t="e">
        <f>_xll.qlCalendarAdvance(Calendar,R215,"1D","f")</f>
        <v>#VALUE!</v>
      </c>
      <c r="S216" s="310" t="e">
        <f>_xll.qlCalendarAdvance(Calendar,R216,$F$1,"mf",,Trigger)</f>
        <v>#VALUE!</v>
      </c>
      <c r="T216" s="311" t="e">
        <f>_xll.qlDayCounterYearFraction(DayCounter,R216,S216,,,Trigger)</f>
        <v>#VALUE!</v>
      </c>
      <c r="U216" s="268" t="e">
        <f ca="1">_xll.qlInterpolationInterpolate(B6Minterpolation,R216,TRUE)</f>
        <v>#VALUE!</v>
      </c>
    </row>
    <row r="217" spans="18:21" x14ac:dyDescent="0.2">
      <c r="R217" s="136" t="e">
        <f>_xll.qlCalendarAdvance(Calendar,R216,"1D","f")</f>
        <v>#VALUE!</v>
      </c>
      <c r="S217" s="310" t="e">
        <f>_xll.qlCalendarAdvance(Calendar,R217,$F$1,"mf",,Trigger)</f>
        <v>#VALUE!</v>
      </c>
      <c r="T217" s="311" t="e">
        <f>_xll.qlDayCounterYearFraction(DayCounter,R217,S217,,,Trigger)</f>
        <v>#VALUE!</v>
      </c>
      <c r="U217" s="268" t="e">
        <f ca="1">_xll.qlInterpolationInterpolate(B6Minterpolation,R217,TRUE)</f>
        <v>#VALUE!</v>
      </c>
    </row>
    <row r="218" spans="18:21" x14ac:dyDescent="0.2">
      <c r="R218" s="136" t="e">
        <f>_xll.qlCalendarAdvance(Calendar,R217,"1D","f")</f>
        <v>#VALUE!</v>
      </c>
      <c r="S218" s="310" t="e">
        <f>_xll.qlCalendarAdvance(Calendar,R218,$F$1,"mf",,Trigger)</f>
        <v>#VALUE!</v>
      </c>
      <c r="T218" s="311" t="e">
        <f>_xll.qlDayCounterYearFraction(DayCounter,R218,S218,,,Trigger)</f>
        <v>#VALUE!</v>
      </c>
      <c r="U218" s="268" t="e">
        <f ca="1">_xll.qlInterpolationInterpolate(B6Minterpolation,R218,TRUE)</f>
        <v>#VALUE!</v>
      </c>
    </row>
    <row r="219" spans="18:21" x14ac:dyDescent="0.2">
      <c r="R219" s="136" t="e">
        <f>_xll.qlCalendarAdvance(Calendar,R218,"1D","f")</f>
        <v>#VALUE!</v>
      </c>
      <c r="S219" s="310" t="e">
        <f>_xll.qlCalendarAdvance(Calendar,R219,$F$1,"mf",,Trigger)</f>
        <v>#VALUE!</v>
      </c>
      <c r="T219" s="311" t="e">
        <f>_xll.qlDayCounterYearFraction(DayCounter,R219,S219,,,Trigger)</f>
        <v>#VALUE!</v>
      </c>
      <c r="U219" s="268" t="e">
        <f ca="1">_xll.qlInterpolationInterpolate(B6Minterpolation,R219,TRUE)</f>
        <v>#VALUE!</v>
      </c>
    </row>
    <row r="220" spans="18:21" x14ac:dyDescent="0.2">
      <c r="R220" s="136" t="e">
        <f>_xll.qlCalendarAdvance(Calendar,R219,"1D","f")</f>
        <v>#VALUE!</v>
      </c>
      <c r="S220" s="310" t="e">
        <f>_xll.qlCalendarAdvance(Calendar,R220,$F$1,"mf",,Trigger)</f>
        <v>#VALUE!</v>
      </c>
      <c r="T220" s="311" t="e">
        <f>_xll.qlDayCounterYearFraction(DayCounter,R220,S220,,,Trigger)</f>
        <v>#VALUE!</v>
      </c>
      <c r="U220" s="268" t="e">
        <f ca="1">_xll.qlInterpolationInterpolate(B6Minterpolation,R220,TRUE)</f>
        <v>#VALUE!</v>
      </c>
    </row>
    <row r="221" spans="18:21" x14ac:dyDescent="0.2">
      <c r="R221" s="136" t="e">
        <f>_xll.qlCalendarAdvance(Calendar,R220,"1D","f")</f>
        <v>#VALUE!</v>
      </c>
      <c r="S221" s="310" t="e">
        <f>_xll.qlCalendarAdvance(Calendar,R221,$F$1,"mf",,Trigger)</f>
        <v>#VALUE!</v>
      </c>
      <c r="T221" s="311" t="e">
        <f>_xll.qlDayCounterYearFraction(DayCounter,R221,S221,,,Trigger)</f>
        <v>#VALUE!</v>
      </c>
      <c r="U221" s="268" t="e">
        <f ca="1">_xll.qlInterpolationInterpolate(B6Minterpolation,R221,TRUE)</f>
        <v>#VALUE!</v>
      </c>
    </row>
    <row r="222" spans="18:21" x14ac:dyDescent="0.2">
      <c r="R222" s="136" t="e">
        <f>_xll.qlCalendarAdvance(Calendar,R221,"1D","f")</f>
        <v>#VALUE!</v>
      </c>
      <c r="S222" s="310" t="e">
        <f>_xll.qlCalendarAdvance(Calendar,R222,$F$1,"mf",,Trigger)</f>
        <v>#VALUE!</v>
      </c>
      <c r="T222" s="311" t="e">
        <f>_xll.qlDayCounterYearFraction(DayCounter,R222,S222,,,Trigger)</f>
        <v>#VALUE!</v>
      </c>
      <c r="U222" s="268" t="e">
        <f ca="1">_xll.qlInterpolationInterpolate(B6Minterpolation,R222,TRUE)</f>
        <v>#VALUE!</v>
      </c>
    </row>
    <row r="223" spans="18:21" x14ac:dyDescent="0.2">
      <c r="R223" s="136" t="e">
        <f>_xll.qlCalendarAdvance(Calendar,R222,"1D","f")</f>
        <v>#VALUE!</v>
      </c>
      <c r="S223" s="310" t="e">
        <f>_xll.qlCalendarAdvance(Calendar,R223,$F$1,"mf",,Trigger)</f>
        <v>#VALUE!</v>
      </c>
      <c r="T223" s="311" t="e">
        <f>_xll.qlDayCounterYearFraction(DayCounter,R223,S223,,,Trigger)</f>
        <v>#VALUE!</v>
      </c>
      <c r="U223" s="268" t="e">
        <f ca="1">_xll.qlInterpolationInterpolate(B6Minterpolation,R223,TRUE)</f>
        <v>#VALUE!</v>
      </c>
    </row>
    <row r="224" spans="18:21" x14ac:dyDescent="0.2">
      <c r="R224" s="136" t="e">
        <f>_xll.qlCalendarAdvance(Calendar,R223,"1D","f")</f>
        <v>#VALUE!</v>
      </c>
      <c r="S224" s="310" t="e">
        <f>_xll.qlCalendarAdvance(Calendar,R224,$F$1,"mf",,Trigger)</f>
        <v>#VALUE!</v>
      </c>
      <c r="T224" s="311" t="e">
        <f>_xll.qlDayCounterYearFraction(DayCounter,R224,S224,,,Trigger)</f>
        <v>#VALUE!</v>
      </c>
      <c r="U224" s="268" t="e">
        <f ca="1">_xll.qlInterpolationInterpolate(B6Minterpolation,R224,TRUE)</f>
        <v>#VALUE!</v>
      </c>
    </row>
    <row r="225" spans="18:21" x14ac:dyDescent="0.2">
      <c r="R225" s="136" t="e">
        <f>_xll.qlCalendarAdvance(Calendar,R224,"1D","f")</f>
        <v>#VALUE!</v>
      </c>
      <c r="S225" s="310" t="e">
        <f>_xll.qlCalendarAdvance(Calendar,R225,$F$1,"mf",,Trigger)</f>
        <v>#VALUE!</v>
      </c>
      <c r="T225" s="311" t="e">
        <f>_xll.qlDayCounterYearFraction(DayCounter,R225,S225,,,Trigger)</f>
        <v>#VALUE!</v>
      </c>
      <c r="U225" s="268" t="e">
        <f ca="1">_xll.qlInterpolationInterpolate(B6Minterpolation,R225,TRUE)</f>
        <v>#VALUE!</v>
      </c>
    </row>
    <row r="226" spans="18:21" x14ac:dyDescent="0.2">
      <c r="R226" s="136" t="e">
        <f>_xll.qlCalendarAdvance(Calendar,R225,"1D","f")</f>
        <v>#VALUE!</v>
      </c>
      <c r="S226" s="310" t="e">
        <f>_xll.qlCalendarAdvance(Calendar,R226,$F$1,"mf",,Trigger)</f>
        <v>#VALUE!</v>
      </c>
      <c r="T226" s="311" t="e">
        <f>_xll.qlDayCounterYearFraction(DayCounter,R226,S226,,,Trigger)</f>
        <v>#VALUE!</v>
      </c>
      <c r="U226" s="268" t="e">
        <f ca="1">_xll.qlInterpolationInterpolate(B6Minterpolation,R226,TRUE)</f>
        <v>#VALUE!</v>
      </c>
    </row>
    <row r="227" spans="18:21" x14ac:dyDescent="0.2">
      <c r="R227" s="136" t="e">
        <f>_xll.qlCalendarAdvance(Calendar,R226,"1D","f")</f>
        <v>#VALUE!</v>
      </c>
      <c r="S227" s="310" t="e">
        <f>_xll.qlCalendarAdvance(Calendar,R227,$F$1,"mf",,Trigger)</f>
        <v>#VALUE!</v>
      </c>
      <c r="T227" s="311" t="e">
        <f>_xll.qlDayCounterYearFraction(DayCounter,R227,S227,,,Trigger)</f>
        <v>#VALUE!</v>
      </c>
      <c r="U227" s="268" t="e">
        <f ca="1">_xll.qlInterpolationInterpolate(B6Minterpolation,R227,TRUE)</f>
        <v>#VALUE!</v>
      </c>
    </row>
    <row r="228" spans="18:21" x14ac:dyDescent="0.2">
      <c r="R228" s="136" t="e">
        <f>_xll.qlCalendarAdvance(Calendar,R227,"1D","f")</f>
        <v>#VALUE!</v>
      </c>
      <c r="S228" s="310" t="e">
        <f>_xll.qlCalendarAdvance(Calendar,R228,$F$1,"mf",,Trigger)</f>
        <v>#VALUE!</v>
      </c>
      <c r="T228" s="311" t="e">
        <f>_xll.qlDayCounterYearFraction(DayCounter,R228,S228,,,Trigger)</f>
        <v>#VALUE!</v>
      </c>
      <c r="U228" s="268" t="e">
        <f ca="1">_xll.qlInterpolationInterpolate(B6Minterpolation,R228,TRUE)</f>
        <v>#VALUE!</v>
      </c>
    </row>
    <row r="229" spans="18:21" x14ac:dyDescent="0.2">
      <c r="R229" s="136" t="e">
        <f>_xll.qlCalendarAdvance(Calendar,R228,"1D","f")</f>
        <v>#VALUE!</v>
      </c>
      <c r="S229" s="310" t="e">
        <f>_xll.qlCalendarAdvance(Calendar,R229,$F$1,"mf",,Trigger)</f>
        <v>#VALUE!</v>
      </c>
      <c r="T229" s="311" t="e">
        <f>_xll.qlDayCounterYearFraction(DayCounter,R229,S229,,,Trigger)</f>
        <v>#VALUE!</v>
      </c>
      <c r="U229" s="268" t="e">
        <f ca="1">_xll.qlInterpolationInterpolate(B6Minterpolation,R229,TRUE)</f>
        <v>#VALUE!</v>
      </c>
    </row>
    <row r="230" spans="18:21" x14ac:dyDescent="0.2">
      <c r="R230" s="136" t="e">
        <f>_xll.qlCalendarAdvance(Calendar,R229,"1D","f")</f>
        <v>#VALUE!</v>
      </c>
      <c r="S230" s="310" t="e">
        <f>_xll.qlCalendarAdvance(Calendar,R230,$F$1,"mf",,Trigger)</f>
        <v>#VALUE!</v>
      </c>
      <c r="T230" s="311" t="e">
        <f>_xll.qlDayCounterYearFraction(DayCounter,R230,S230,,,Trigger)</f>
        <v>#VALUE!</v>
      </c>
      <c r="U230" s="268" t="e">
        <f ca="1">_xll.qlInterpolationInterpolate(B6Minterpolation,R230,TRUE)</f>
        <v>#VALUE!</v>
      </c>
    </row>
    <row r="231" spans="18:21" x14ac:dyDescent="0.2">
      <c r="R231" s="136" t="e">
        <f>_xll.qlCalendarAdvance(Calendar,R230,"1D","f")</f>
        <v>#VALUE!</v>
      </c>
      <c r="S231" s="310" t="e">
        <f>_xll.qlCalendarAdvance(Calendar,R231,$F$1,"mf",,Trigger)</f>
        <v>#VALUE!</v>
      </c>
      <c r="T231" s="311" t="e">
        <f>_xll.qlDayCounterYearFraction(DayCounter,R231,S231,,,Trigger)</f>
        <v>#VALUE!</v>
      </c>
      <c r="U231" s="268" t="e">
        <f ca="1">_xll.qlInterpolationInterpolate(B6Minterpolation,R231,TRUE)</f>
        <v>#VALUE!</v>
      </c>
    </row>
    <row r="232" spans="18:21" x14ac:dyDescent="0.2">
      <c r="R232" s="136" t="e">
        <f>_xll.qlCalendarAdvance(Calendar,R231,"1D","f")</f>
        <v>#VALUE!</v>
      </c>
      <c r="S232" s="310" t="e">
        <f>_xll.qlCalendarAdvance(Calendar,R232,$F$1,"mf",,Trigger)</f>
        <v>#VALUE!</v>
      </c>
      <c r="T232" s="311" t="e">
        <f>_xll.qlDayCounterYearFraction(DayCounter,R232,S232,,,Trigger)</f>
        <v>#VALUE!</v>
      </c>
      <c r="U232" s="268" t="e">
        <f ca="1">_xll.qlInterpolationInterpolate(B6Minterpolation,R232,TRUE)</f>
        <v>#VALUE!</v>
      </c>
    </row>
    <row r="233" spans="18:21" x14ac:dyDescent="0.2">
      <c r="R233" s="136" t="e">
        <f>_xll.qlCalendarAdvance(Calendar,R232,"1D","f")</f>
        <v>#VALUE!</v>
      </c>
      <c r="S233" s="310" t="e">
        <f>_xll.qlCalendarAdvance(Calendar,R233,$F$1,"mf",,Trigger)</f>
        <v>#VALUE!</v>
      </c>
      <c r="T233" s="311" t="e">
        <f>_xll.qlDayCounterYearFraction(DayCounter,R233,S233,,,Trigger)</f>
        <v>#VALUE!</v>
      </c>
      <c r="U233" s="268" t="e">
        <f ca="1">_xll.qlInterpolationInterpolate(B6Minterpolation,R233,TRUE)</f>
        <v>#VALUE!</v>
      </c>
    </row>
    <row r="234" spans="18:21" x14ac:dyDescent="0.2">
      <c r="R234" s="136" t="e">
        <f>_xll.qlCalendarAdvance(Calendar,R233,"1D","f")</f>
        <v>#VALUE!</v>
      </c>
      <c r="S234" s="310" t="e">
        <f>_xll.qlCalendarAdvance(Calendar,R234,$F$1,"mf",,Trigger)</f>
        <v>#VALUE!</v>
      </c>
      <c r="T234" s="311" t="e">
        <f>_xll.qlDayCounterYearFraction(DayCounter,R234,S234,,,Trigger)</f>
        <v>#VALUE!</v>
      </c>
      <c r="U234" s="268" t="e">
        <f ca="1">_xll.qlInterpolationInterpolate(B6Minterpolation,R234,TRUE)</f>
        <v>#VALUE!</v>
      </c>
    </row>
    <row r="235" spans="18:21" x14ac:dyDescent="0.2">
      <c r="R235" s="136" t="e">
        <f>_xll.qlCalendarAdvance(Calendar,R234,"1D","f")</f>
        <v>#VALUE!</v>
      </c>
      <c r="S235" s="310" t="e">
        <f>_xll.qlCalendarAdvance(Calendar,R235,$F$1,"mf",,Trigger)</f>
        <v>#VALUE!</v>
      </c>
      <c r="T235" s="311" t="e">
        <f>_xll.qlDayCounterYearFraction(DayCounter,R235,S235,,,Trigger)</f>
        <v>#VALUE!</v>
      </c>
      <c r="U235" s="268" t="e">
        <f ca="1">_xll.qlInterpolationInterpolate(B6Minterpolation,R235,TRUE)</f>
        <v>#VALUE!</v>
      </c>
    </row>
    <row r="236" spans="18:21" x14ac:dyDescent="0.2">
      <c r="R236" s="136" t="e">
        <f>_xll.qlCalendarAdvance(Calendar,R235,"1D","f")</f>
        <v>#VALUE!</v>
      </c>
      <c r="S236" s="310" t="e">
        <f>_xll.qlCalendarAdvance(Calendar,R236,$F$1,"mf",,Trigger)</f>
        <v>#VALUE!</v>
      </c>
      <c r="T236" s="311" t="e">
        <f>_xll.qlDayCounterYearFraction(DayCounter,R236,S236,,,Trigger)</f>
        <v>#VALUE!</v>
      </c>
      <c r="U236" s="268" t="e">
        <f ca="1">_xll.qlInterpolationInterpolate(B6Minterpolation,R236,TRUE)</f>
        <v>#VALUE!</v>
      </c>
    </row>
    <row r="237" spans="18:21" x14ac:dyDescent="0.2">
      <c r="R237" s="136" t="e">
        <f>_xll.qlCalendarAdvance(Calendar,R236,"1D","f")</f>
        <v>#VALUE!</v>
      </c>
      <c r="S237" s="310" t="e">
        <f>_xll.qlCalendarAdvance(Calendar,R237,$F$1,"mf",,Trigger)</f>
        <v>#VALUE!</v>
      </c>
      <c r="T237" s="311" t="e">
        <f>_xll.qlDayCounterYearFraction(DayCounter,R237,S237,,,Trigger)</f>
        <v>#VALUE!</v>
      </c>
      <c r="U237" s="268" t="e">
        <f ca="1">_xll.qlInterpolationInterpolate(B6Minterpolation,R237,TRUE)</f>
        <v>#VALUE!</v>
      </c>
    </row>
    <row r="238" spans="18:21" x14ac:dyDescent="0.2">
      <c r="R238" s="136" t="e">
        <f>_xll.qlCalendarAdvance(Calendar,R237,"1D","f")</f>
        <v>#VALUE!</v>
      </c>
      <c r="S238" s="310" t="e">
        <f>_xll.qlCalendarAdvance(Calendar,R238,$F$1,"mf",,Trigger)</f>
        <v>#VALUE!</v>
      </c>
      <c r="T238" s="311" t="e">
        <f>_xll.qlDayCounterYearFraction(DayCounter,R238,S238,,,Trigger)</f>
        <v>#VALUE!</v>
      </c>
      <c r="U238" s="268" t="e">
        <f ca="1">_xll.qlInterpolationInterpolate(B6Minterpolation,R238,TRUE)</f>
        <v>#VALUE!</v>
      </c>
    </row>
    <row r="239" spans="18:21" x14ac:dyDescent="0.2">
      <c r="R239" s="136" t="e">
        <f>_xll.qlCalendarAdvance(Calendar,R238,"1D","f")</f>
        <v>#VALUE!</v>
      </c>
      <c r="S239" s="310" t="e">
        <f>_xll.qlCalendarAdvance(Calendar,R239,$F$1,"mf",,Trigger)</f>
        <v>#VALUE!</v>
      </c>
      <c r="T239" s="311" t="e">
        <f>_xll.qlDayCounterYearFraction(DayCounter,R239,S239,,,Trigger)</f>
        <v>#VALUE!</v>
      </c>
      <c r="U239" s="268" t="e">
        <f ca="1">_xll.qlInterpolationInterpolate(B6Minterpolation,R239,TRUE)</f>
        <v>#VALUE!</v>
      </c>
    </row>
    <row r="240" spans="18:21" x14ac:dyDescent="0.2">
      <c r="R240" s="136" t="e">
        <f>_xll.qlCalendarAdvance(Calendar,R239,"1D","f")</f>
        <v>#VALUE!</v>
      </c>
      <c r="S240" s="310" t="e">
        <f>_xll.qlCalendarAdvance(Calendar,R240,$F$1,"mf",,Trigger)</f>
        <v>#VALUE!</v>
      </c>
      <c r="T240" s="311" t="e">
        <f>_xll.qlDayCounterYearFraction(DayCounter,R240,S240,,,Trigger)</f>
        <v>#VALUE!</v>
      </c>
      <c r="U240" s="268" t="e">
        <f ca="1">_xll.qlInterpolationInterpolate(B6Minterpolation,R240,TRUE)</f>
        <v>#VALUE!</v>
      </c>
    </row>
    <row r="241" spans="18:21" x14ac:dyDescent="0.2">
      <c r="R241" s="136" t="e">
        <f>_xll.qlCalendarAdvance(Calendar,R240,"1D","f")</f>
        <v>#VALUE!</v>
      </c>
      <c r="S241" s="310" t="e">
        <f>_xll.qlCalendarAdvance(Calendar,R241,$F$1,"mf",,Trigger)</f>
        <v>#VALUE!</v>
      </c>
      <c r="T241" s="311" t="e">
        <f>_xll.qlDayCounterYearFraction(DayCounter,R241,S241,,,Trigger)</f>
        <v>#VALUE!</v>
      </c>
      <c r="U241" s="268" t="e">
        <f ca="1">_xll.qlInterpolationInterpolate(B6Minterpolation,R241,TRUE)</f>
        <v>#VALUE!</v>
      </c>
    </row>
    <row r="242" spans="18:21" x14ac:dyDescent="0.2">
      <c r="R242" s="136" t="e">
        <f>_xll.qlCalendarAdvance(Calendar,R241,"1D","f")</f>
        <v>#VALUE!</v>
      </c>
      <c r="S242" s="310" t="e">
        <f>_xll.qlCalendarAdvance(Calendar,R242,$F$1,"mf",,Trigger)</f>
        <v>#VALUE!</v>
      </c>
      <c r="T242" s="311" t="e">
        <f>_xll.qlDayCounterYearFraction(DayCounter,R242,S242,,,Trigger)</f>
        <v>#VALUE!</v>
      </c>
      <c r="U242" s="268" t="e">
        <f ca="1">_xll.qlInterpolationInterpolate(B6Minterpolation,R242,TRUE)</f>
        <v>#VALUE!</v>
      </c>
    </row>
    <row r="243" spans="18:21" x14ac:dyDescent="0.2">
      <c r="R243" s="136" t="e">
        <f>_xll.qlCalendarAdvance(Calendar,R242,"1D","f")</f>
        <v>#VALUE!</v>
      </c>
      <c r="S243" s="310" t="e">
        <f>_xll.qlCalendarAdvance(Calendar,R243,$F$1,"mf",,Trigger)</f>
        <v>#VALUE!</v>
      </c>
      <c r="T243" s="311" t="e">
        <f>_xll.qlDayCounterYearFraction(DayCounter,R243,S243,,,Trigger)</f>
        <v>#VALUE!</v>
      </c>
      <c r="U243" s="268" t="e">
        <f ca="1">_xll.qlInterpolationInterpolate(B6Minterpolation,R243,TRUE)</f>
        <v>#VALUE!</v>
      </c>
    </row>
    <row r="244" spans="18:21" x14ac:dyDescent="0.2">
      <c r="R244" s="136" t="e">
        <f>_xll.qlCalendarAdvance(Calendar,R243,"1D","f")</f>
        <v>#VALUE!</v>
      </c>
      <c r="S244" s="310" t="e">
        <f>_xll.qlCalendarAdvance(Calendar,R244,$F$1,"mf",,Trigger)</f>
        <v>#VALUE!</v>
      </c>
      <c r="T244" s="311" t="e">
        <f>_xll.qlDayCounterYearFraction(DayCounter,R244,S244,,,Trigger)</f>
        <v>#VALUE!</v>
      </c>
      <c r="U244" s="268" t="e">
        <f ca="1">_xll.qlInterpolationInterpolate(B6Minterpolation,R244,TRUE)</f>
        <v>#VALUE!</v>
      </c>
    </row>
    <row r="245" spans="18:21" x14ac:dyDescent="0.2">
      <c r="R245" s="136" t="e">
        <f>_xll.qlCalendarAdvance(Calendar,R244,"1D","f")</f>
        <v>#VALUE!</v>
      </c>
      <c r="S245" s="310" t="e">
        <f>_xll.qlCalendarAdvance(Calendar,R245,$F$1,"mf",,Trigger)</f>
        <v>#VALUE!</v>
      </c>
      <c r="T245" s="311" t="e">
        <f>_xll.qlDayCounterYearFraction(DayCounter,R245,S245,,,Trigger)</f>
        <v>#VALUE!</v>
      </c>
      <c r="U245" s="268" t="e">
        <f ca="1">_xll.qlInterpolationInterpolate(B6Minterpolation,R245,TRUE)</f>
        <v>#VALUE!</v>
      </c>
    </row>
    <row r="246" spans="18:21" x14ac:dyDescent="0.2">
      <c r="R246" s="136" t="e">
        <f>_xll.qlCalendarAdvance(Calendar,R245,"1D","f")</f>
        <v>#VALUE!</v>
      </c>
      <c r="S246" s="310" t="e">
        <f>_xll.qlCalendarAdvance(Calendar,R246,$F$1,"mf",,Trigger)</f>
        <v>#VALUE!</v>
      </c>
      <c r="T246" s="311" t="e">
        <f>_xll.qlDayCounterYearFraction(DayCounter,R246,S246,,,Trigger)</f>
        <v>#VALUE!</v>
      </c>
      <c r="U246" s="268" t="e">
        <f ca="1">_xll.qlInterpolationInterpolate(B6Minterpolation,R246,TRUE)</f>
        <v>#VALUE!</v>
      </c>
    </row>
    <row r="247" spans="18:21" x14ac:dyDescent="0.2">
      <c r="R247" s="136" t="e">
        <f>_xll.qlCalendarAdvance(Calendar,R246,"1D","f")</f>
        <v>#VALUE!</v>
      </c>
      <c r="S247" s="310" t="e">
        <f>_xll.qlCalendarAdvance(Calendar,R247,$F$1,"mf",,Trigger)</f>
        <v>#VALUE!</v>
      </c>
      <c r="T247" s="311" t="e">
        <f>_xll.qlDayCounterYearFraction(DayCounter,R247,S247,,,Trigger)</f>
        <v>#VALUE!</v>
      </c>
      <c r="U247" s="268" t="e">
        <f ca="1">_xll.qlInterpolationInterpolate(B6Minterpolation,R247,TRUE)</f>
        <v>#VALUE!</v>
      </c>
    </row>
    <row r="248" spans="18:21" x14ac:dyDescent="0.2">
      <c r="R248" s="136" t="e">
        <f>_xll.qlCalendarAdvance(Calendar,R247,"1D","f")</f>
        <v>#VALUE!</v>
      </c>
      <c r="S248" s="310" t="e">
        <f>_xll.qlCalendarAdvance(Calendar,R248,$F$1,"mf",,Trigger)</f>
        <v>#VALUE!</v>
      </c>
      <c r="T248" s="311" t="e">
        <f>_xll.qlDayCounterYearFraction(DayCounter,R248,S248,,,Trigger)</f>
        <v>#VALUE!</v>
      </c>
      <c r="U248" s="268" t="e">
        <f ca="1">_xll.qlInterpolationInterpolate(B6Minterpolation,R248,TRUE)</f>
        <v>#VALUE!</v>
      </c>
    </row>
    <row r="249" spans="18:21" x14ac:dyDescent="0.2">
      <c r="R249" s="136" t="e">
        <f>_xll.qlCalendarAdvance(Calendar,R248,"1D","f")</f>
        <v>#VALUE!</v>
      </c>
      <c r="S249" s="310" t="e">
        <f>_xll.qlCalendarAdvance(Calendar,R249,$F$1,"mf",,Trigger)</f>
        <v>#VALUE!</v>
      </c>
      <c r="T249" s="311" t="e">
        <f>_xll.qlDayCounterYearFraction(DayCounter,R249,S249,,,Trigger)</f>
        <v>#VALUE!</v>
      </c>
      <c r="U249" s="268" t="e">
        <f ca="1">_xll.qlInterpolationInterpolate(B6Minterpolation,R249,TRUE)</f>
        <v>#VALUE!</v>
      </c>
    </row>
    <row r="250" spans="18:21" x14ac:dyDescent="0.2">
      <c r="R250" s="136" t="e">
        <f>_xll.qlCalendarAdvance(Calendar,R249,"1D","f")</f>
        <v>#VALUE!</v>
      </c>
      <c r="S250" s="310" t="e">
        <f>_xll.qlCalendarAdvance(Calendar,R250,$F$1,"mf",,Trigger)</f>
        <v>#VALUE!</v>
      </c>
      <c r="T250" s="311" t="e">
        <f>_xll.qlDayCounterYearFraction(DayCounter,R250,S250,,,Trigger)</f>
        <v>#VALUE!</v>
      </c>
      <c r="U250" s="268" t="e">
        <f ca="1">_xll.qlInterpolationInterpolate(B6Minterpolation,R250,TRUE)</f>
        <v>#VALUE!</v>
      </c>
    </row>
    <row r="251" spans="18:21" x14ac:dyDescent="0.2">
      <c r="R251" s="136" t="e">
        <f>_xll.qlCalendarAdvance(Calendar,R250,"1D","f")</f>
        <v>#VALUE!</v>
      </c>
      <c r="S251" s="310" t="e">
        <f>_xll.qlCalendarAdvance(Calendar,R251,$F$1,"mf",,Trigger)</f>
        <v>#VALUE!</v>
      </c>
      <c r="T251" s="311" t="e">
        <f>_xll.qlDayCounterYearFraction(DayCounter,R251,S251,,,Trigger)</f>
        <v>#VALUE!</v>
      </c>
      <c r="U251" s="268" t="e">
        <f ca="1">_xll.qlInterpolationInterpolate(B6Minterpolation,R251,TRUE)</f>
        <v>#VALUE!</v>
      </c>
    </row>
    <row r="252" spans="18:21" x14ac:dyDescent="0.2">
      <c r="R252" s="136" t="e">
        <f>_xll.qlCalendarAdvance(Calendar,R251,"1D","f")</f>
        <v>#VALUE!</v>
      </c>
      <c r="S252" s="310" t="e">
        <f>_xll.qlCalendarAdvance(Calendar,R252,$F$1,"mf",,Trigger)</f>
        <v>#VALUE!</v>
      </c>
      <c r="T252" s="311" t="e">
        <f>_xll.qlDayCounterYearFraction(DayCounter,R252,S252,,,Trigger)</f>
        <v>#VALUE!</v>
      </c>
      <c r="U252" s="268" t="e">
        <f ca="1">_xll.qlInterpolationInterpolate(B6Minterpolation,R252,TRUE)</f>
        <v>#VALUE!</v>
      </c>
    </row>
    <row r="253" spans="18:21" x14ac:dyDescent="0.2">
      <c r="R253" s="136" t="e">
        <f>_xll.qlCalendarAdvance(Calendar,R252,"1D","f")</f>
        <v>#VALUE!</v>
      </c>
      <c r="S253" s="310" t="e">
        <f>_xll.qlCalendarAdvance(Calendar,R253,$F$1,"mf",,Trigger)</f>
        <v>#VALUE!</v>
      </c>
      <c r="T253" s="311" t="e">
        <f>_xll.qlDayCounterYearFraction(DayCounter,R253,S253,,,Trigger)</f>
        <v>#VALUE!</v>
      </c>
      <c r="U253" s="268" t="e">
        <f ca="1">_xll.qlInterpolationInterpolate(B6Minterpolation,R253,TRUE)</f>
        <v>#VALUE!</v>
      </c>
    </row>
    <row r="254" spans="18:21" x14ac:dyDescent="0.2">
      <c r="R254" s="136" t="e">
        <f>_xll.qlCalendarAdvance(Calendar,R253,"1D","f")</f>
        <v>#VALUE!</v>
      </c>
      <c r="S254" s="310" t="e">
        <f>_xll.qlCalendarAdvance(Calendar,R254,$F$1,"mf",,Trigger)</f>
        <v>#VALUE!</v>
      </c>
      <c r="T254" s="311" t="e">
        <f>_xll.qlDayCounterYearFraction(DayCounter,R254,S254,,,Trigger)</f>
        <v>#VALUE!</v>
      </c>
      <c r="U254" s="268" t="e">
        <f ca="1">_xll.qlInterpolationInterpolate(B6Minterpolation,R254,TRUE)</f>
        <v>#VALUE!</v>
      </c>
    </row>
    <row r="255" spans="18:21" x14ac:dyDescent="0.2">
      <c r="R255" s="136" t="e">
        <f>_xll.qlCalendarAdvance(Calendar,R254,"1D","f")</f>
        <v>#VALUE!</v>
      </c>
      <c r="S255" s="310" t="e">
        <f>_xll.qlCalendarAdvance(Calendar,R255,$F$1,"mf",,Trigger)</f>
        <v>#VALUE!</v>
      </c>
      <c r="T255" s="311" t="e">
        <f>_xll.qlDayCounterYearFraction(DayCounter,R255,S255,,,Trigger)</f>
        <v>#VALUE!</v>
      </c>
      <c r="U255" s="268" t="e">
        <f ca="1">_xll.qlInterpolationInterpolate(B6Minterpolation,R255,TRUE)</f>
        <v>#VALUE!</v>
      </c>
    </row>
    <row r="256" spans="18:21" x14ac:dyDescent="0.2">
      <c r="R256" s="136" t="e">
        <f>_xll.qlCalendarAdvance(Calendar,R255,"1D","f")</f>
        <v>#VALUE!</v>
      </c>
      <c r="S256" s="310" t="e">
        <f>_xll.qlCalendarAdvance(Calendar,R256,$F$1,"mf",,Trigger)</f>
        <v>#VALUE!</v>
      </c>
      <c r="T256" s="311" t="e">
        <f>_xll.qlDayCounterYearFraction(DayCounter,R256,S256,,,Trigger)</f>
        <v>#VALUE!</v>
      </c>
      <c r="U256" s="268" t="e">
        <f ca="1">_xll.qlInterpolationInterpolate(B6Minterpolation,R256,TRUE)</f>
        <v>#VALUE!</v>
      </c>
    </row>
    <row r="257" spans="18:21" x14ac:dyDescent="0.2">
      <c r="R257" s="136" t="e">
        <f>_xll.qlCalendarAdvance(Calendar,R256,"1D","f")</f>
        <v>#VALUE!</v>
      </c>
      <c r="S257" s="310" t="e">
        <f>_xll.qlCalendarAdvance(Calendar,R257,$F$1,"mf",,Trigger)</f>
        <v>#VALUE!</v>
      </c>
      <c r="T257" s="311" t="e">
        <f>_xll.qlDayCounterYearFraction(DayCounter,R257,S257,,,Trigger)</f>
        <v>#VALUE!</v>
      </c>
      <c r="U257" s="268" t="e">
        <f ca="1">_xll.qlInterpolationInterpolate(B6Minterpolation,R257,TRUE)</f>
        <v>#VALUE!</v>
      </c>
    </row>
    <row r="258" spans="18:21" x14ac:dyDescent="0.2">
      <c r="R258" s="136" t="e">
        <f>_xll.qlCalendarAdvance(Calendar,R257,"1D","f")</f>
        <v>#VALUE!</v>
      </c>
      <c r="S258" s="310" t="e">
        <f>_xll.qlCalendarAdvance(Calendar,R258,$F$1,"mf",,Trigger)</f>
        <v>#VALUE!</v>
      </c>
      <c r="T258" s="311" t="e">
        <f>_xll.qlDayCounterYearFraction(DayCounter,R258,S258,,,Trigger)</f>
        <v>#VALUE!</v>
      </c>
      <c r="U258" s="268" t="e">
        <f ca="1">_xll.qlInterpolationInterpolate(B6Minterpolation,R258,TRUE)</f>
        <v>#VALUE!</v>
      </c>
    </row>
    <row r="259" spans="18:21" x14ac:dyDescent="0.2">
      <c r="R259" s="136" t="e">
        <f>_xll.qlCalendarAdvance(Calendar,R258,"1D","f")</f>
        <v>#VALUE!</v>
      </c>
      <c r="S259" s="310" t="e">
        <f>_xll.qlCalendarAdvance(Calendar,R259,$F$1,"mf",,Trigger)</f>
        <v>#VALUE!</v>
      </c>
      <c r="T259" s="311" t="e">
        <f>_xll.qlDayCounterYearFraction(DayCounter,R259,S259,,,Trigger)</f>
        <v>#VALUE!</v>
      </c>
      <c r="U259" s="268" t="e">
        <f ca="1">_xll.qlInterpolationInterpolate(B6Minterpolation,R259,TRUE)</f>
        <v>#VALUE!</v>
      </c>
    </row>
    <row r="260" spans="18:21" x14ac:dyDescent="0.2">
      <c r="R260" s="136" t="e">
        <f>_xll.qlCalendarAdvance(Calendar,R259,"1D","f")</f>
        <v>#VALUE!</v>
      </c>
      <c r="S260" s="310" t="e">
        <f>_xll.qlCalendarAdvance(Calendar,R260,$F$1,"mf",,Trigger)</f>
        <v>#VALUE!</v>
      </c>
      <c r="T260" s="311" t="e">
        <f>_xll.qlDayCounterYearFraction(DayCounter,R260,S260,,,Trigger)</f>
        <v>#VALUE!</v>
      </c>
      <c r="U260" s="268" t="e">
        <f ca="1">_xll.qlInterpolationInterpolate(B6Minterpolation,R260,TRUE)</f>
        <v>#VALUE!</v>
      </c>
    </row>
    <row r="261" spans="18:21" x14ac:dyDescent="0.2">
      <c r="R261" s="136" t="e">
        <f>_xll.qlCalendarAdvance(Calendar,R260,"1D","f")</f>
        <v>#VALUE!</v>
      </c>
      <c r="S261" s="310" t="e">
        <f>_xll.qlCalendarAdvance(Calendar,R261,$F$1,"mf",,Trigger)</f>
        <v>#VALUE!</v>
      </c>
      <c r="T261" s="311" t="e">
        <f>_xll.qlDayCounterYearFraction(DayCounter,R261,S261,,,Trigger)</f>
        <v>#VALUE!</v>
      </c>
      <c r="U261" s="268" t="e">
        <f ca="1">_xll.qlInterpolationInterpolate(B6Minterpolation,R261,TRUE)</f>
        <v>#VALUE!</v>
      </c>
    </row>
    <row r="262" spans="18:21" x14ac:dyDescent="0.2">
      <c r="R262" s="140" t="e">
        <f>_xll.qlCalendarAdvance(Calendar,R261,"1D","f")</f>
        <v>#VALUE!</v>
      </c>
      <c r="S262" s="312" t="e">
        <f>_xll.qlCalendarAdvance(Calendar,R262,$F$1,"mf",,Trigger)</f>
        <v>#VALUE!</v>
      </c>
      <c r="T262" s="313" t="e">
        <f>_xll.qlDayCounterYearFraction(DayCounter,R262,S262,,,Trigger)</f>
        <v>#VALUE!</v>
      </c>
      <c r="U262" s="270" t="e">
        <f ca="1">_xll.qlInterpolationInterpolate(B6Minterpolation,R262,TRUE)</f>
        <v>#VALUE!</v>
      </c>
    </row>
    <row r="263" spans="18:21" x14ac:dyDescent="0.2">
      <c r="R263" s="263"/>
      <c r="S263" s="263"/>
      <c r="T263" s="263"/>
      <c r="U263" s="305"/>
    </row>
    <row r="264" spans="18:21" x14ac:dyDescent="0.2">
      <c r="R264" s="263"/>
      <c r="S264" s="263"/>
      <c r="T264" s="263"/>
      <c r="U264" s="305"/>
    </row>
    <row r="265" spans="18:21" x14ac:dyDescent="0.2">
      <c r="R265" s="263"/>
      <c r="S265" s="263"/>
      <c r="T265" s="263"/>
      <c r="U265" s="305"/>
    </row>
    <row r="266" spans="18:21" x14ac:dyDescent="0.2">
      <c r="R266" s="263"/>
      <c r="S266" s="263"/>
      <c r="T266" s="263"/>
      <c r="U266" s="305"/>
    </row>
    <row r="267" spans="18:21" x14ac:dyDescent="0.2">
      <c r="R267" s="263"/>
      <c r="S267" s="263"/>
      <c r="T267" s="263"/>
      <c r="U267" s="305"/>
    </row>
    <row r="268" spans="18:21" x14ac:dyDescent="0.2">
      <c r="R268" s="263"/>
      <c r="S268" s="263"/>
      <c r="T268" s="263"/>
      <c r="U268" s="305"/>
    </row>
    <row r="269" spans="18:21" x14ac:dyDescent="0.2">
      <c r="R269" s="263"/>
      <c r="S269" s="263"/>
      <c r="T269" s="263"/>
      <c r="U269" s="305"/>
    </row>
    <row r="270" spans="18:21" x14ac:dyDescent="0.2">
      <c r="R270" s="263"/>
      <c r="S270" s="263"/>
      <c r="T270" s="263"/>
      <c r="U270" s="305"/>
    </row>
    <row r="271" spans="18:21" x14ac:dyDescent="0.2">
      <c r="R271" s="263"/>
      <c r="S271" s="263"/>
      <c r="T271" s="263"/>
      <c r="U271" s="305"/>
    </row>
    <row r="272" spans="18:21" x14ac:dyDescent="0.2">
      <c r="R272" s="263"/>
      <c r="S272" s="263"/>
      <c r="T272" s="263"/>
      <c r="U272" s="305"/>
    </row>
    <row r="273" spans="18:21" x14ac:dyDescent="0.2">
      <c r="R273" s="263"/>
      <c r="S273" s="263"/>
      <c r="T273" s="263"/>
      <c r="U273" s="305"/>
    </row>
    <row r="274" spans="18:21" x14ac:dyDescent="0.2">
      <c r="R274" s="263"/>
      <c r="S274" s="263"/>
      <c r="T274" s="263"/>
      <c r="U274" s="305"/>
    </row>
    <row r="275" spans="18:21" x14ac:dyDescent="0.2">
      <c r="R275" s="263"/>
      <c r="S275" s="263"/>
      <c r="T275" s="263"/>
      <c r="U275" s="305"/>
    </row>
    <row r="276" spans="18:21" x14ac:dyDescent="0.2">
      <c r="R276" s="263"/>
      <c r="S276" s="263"/>
      <c r="T276" s="263"/>
      <c r="U276" s="305"/>
    </row>
    <row r="277" spans="18:21" x14ac:dyDescent="0.2">
      <c r="R277" s="263"/>
      <c r="S277" s="263"/>
      <c r="T277" s="263"/>
      <c r="U277" s="305"/>
    </row>
    <row r="278" spans="18:21" x14ac:dyDescent="0.2">
      <c r="R278" s="263"/>
      <c r="S278" s="263"/>
      <c r="T278" s="263"/>
      <c r="U278" s="305"/>
    </row>
    <row r="279" spans="18:21" x14ac:dyDescent="0.2">
      <c r="R279" s="263"/>
      <c r="S279" s="263"/>
      <c r="T279" s="263"/>
      <c r="U279" s="305"/>
    </row>
    <row r="280" spans="18:21" x14ac:dyDescent="0.2">
      <c r="R280" s="263"/>
      <c r="S280" s="263"/>
      <c r="T280" s="263"/>
      <c r="U280" s="305"/>
    </row>
    <row r="281" spans="18:21" x14ac:dyDescent="0.2">
      <c r="R281" s="263"/>
      <c r="S281" s="263"/>
      <c r="T281" s="263"/>
      <c r="U281" s="305"/>
    </row>
    <row r="282" spans="18:21" x14ac:dyDescent="0.2">
      <c r="R282" s="263"/>
      <c r="S282" s="263"/>
      <c r="T282" s="263"/>
      <c r="U282" s="305"/>
    </row>
    <row r="283" spans="18:21" x14ac:dyDescent="0.2">
      <c r="R283" s="263"/>
      <c r="S283" s="263"/>
      <c r="T283" s="263"/>
      <c r="U283" s="305"/>
    </row>
    <row r="284" spans="18:21" x14ac:dyDescent="0.2">
      <c r="R284" s="263"/>
      <c r="S284" s="263"/>
      <c r="T284" s="263"/>
      <c r="U284" s="305"/>
    </row>
    <row r="285" spans="18:21" x14ac:dyDescent="0.2">
      <c r="R285" s="263"/>
      <c r="S285" s="263"/>
      <c r="T285" s="263"/>
      <c r="U285" s="305"/>
    </row>
    <row r="286" spans="18:21" x14ac:dyDescent="0.2">
      <c r="R286" s="263"/>
      <c r="S286" s="263"/>
      <c r="T286" s="263"/>
      <c r="U286" s="305"/>
    </row>
    <row r="287" spans="18:21" x14ac:dyDescent="0.2">
      <c r="R287" s="263"/>
      <c r="S287" s="263"/>
      <c r="T287" s="263"/>
      <c r="U287" s="305"/>
    </row>
    <row r="288" spans="18:21" x14ac:dyDescent="0.2">
      <c r="R288" s="263"/>
      <c r="S288" s="263"/>
      <c r="T288" s="263"/>
      <c r="U288" s="305"/>
    </row>
    <row r="289" spans="18:21" x14ac:dyDescent="0.2">
      <c r="R289" s="263"/>
      <c r="S289" s="263"/>
      <c r="T289" s="263"/>
      <c r="U289" s="305"/>
    </row>
    <row r="290" spans="18:21" x14ac:dyDescent="0.2">
      <c r="R290" s="263"/>
      <c r="S290" s="263"/>
      <c r="T290" s="263"/>
      <c r="U290" s="305"/>
    </row>
    <row r="291" spans="18:21" x14ac:dyDescent="0.2">
      <c r="R291" s="263"/>
      <c r="S291" s="263"/>
      <c r="T291" s="263"/>
      <c r="U291" s="305"/>
    </row>
    <row r="292" spans="18:21" x14ac:dyDescent="0.2">
      <c r="R292" s="263"/>
      <c r="S292" s="263"/>
      <c r="T292" s="263"/>
      <c r="U292" s="305"/>
    </row>
    <row r="293" spans="18:21" x14ac:dyDescent="0.2">
      <c r="R293" s="263"/>
      <c r="S293" s="263"/>
      <c r="T293" s="263"/>
      <c r="U293" s="305"/>
    </row>
    <row r="294" spans="18:21" x14ac:dyDescent="0.2">
      <c r="R294" s="263"/>
      <c r="S294" s="263"/>
      <c r="T294" s="263"/>
      <c r="U294" s="305"/>
    </row>
    <row r="295" spans="18:21" x14ac:dyDescent="0.2">
      <c r="R295" s="263"/>
      <c r="S295" s="263"/>
      <c r="T295" s="263"/>
      <c r="U295" s="305"/>
    </row>
    <row r="296" spans="18:21" x14ac:dyDescent="0.2">
      <c r="R296" s="263"/>
      <c r="S296" s="263"/>
      <c r="T296" s="263"/>
      <c r="U296" s="305"/>
    </row>
    <row r="297" spans="18:21" x14ac:dyDescent="0.2">
      <c r="R297" s="263"/>
      <c r="S297" s="263"/>
      <c r="T297" s="263"/>
      <c r="U297" s="305"/>
    </row>
    <row r="298" spans="18:21" x14ac:dyDescent="0.2">
      <c r="R298" s="263"/>
      <c r="S298" s="263"/>
      <c r="T298" s="263"/>
      <c r="U298" s="305"/>
    </row>
    <row r="299" spans="18:21" x14ac:dyDescent="0.2">
      <c r="R299" s="263"/>
      <c r="S299" s="263"/>
      <c r="T299" s="263"/>
      <c r="U299" s="305"/>
    </row>
    <row r="300" spans="18:21" x14ac:dyDescent="0.2">
      <c r="R300" s="263"/>
      <c r="S300" s="263"/>
      <c r="T300" s="263"/>
      <c r="U300" s="305"/>
    </row>
    <row r="301" spans="18:21" x14ac:dyDescent="0.2">
      <c r="R301" s="263"/>
      <c r="S301" s="263"/>
      <c r="T301" s="263"/>
      <c r="U301" s="305"/>
    </row>
    <row r="302" spans="18:21" x14ac:dyDescent="0.2">
      <c r="R302" s="263"/>
      <c r="S302" s="263"/>
      <c r="T302" s="263"/>
      <c r="U302" s="305"/>
    </row>
    <row r="303" spans="18:21" x14ac:dyDescent="0.2">
      <c r="R303" s="263"/>
      <c r="S303" s="263"/>
      <c r="T303" s="263"/>
      <c r="U303" s="305"/>
    </row>
    <row r="304" spans="18:21" x14ac:dyDescent="0.2">
      <c r="R304" s="263"/>
      <c r="S304" s="263"/>
      <c r="T304" s="263"/>
      <c r="U304" s="305"/>
    </row>
    <row r="305" spans="18:21" x14ac:dyDescent="0.2">
      <c r="R305" s="263"/>
      <c r="S305" s="263"/>
      <c r="T305" s="263"/>
      <c r="U305" s="305"/>
    </row>
    <row r="306" spans="18:21" x14ac:dyDescent="0.2">
      <c r="R306" s="263"/>
      <c r="S306" s="263"/>
      <c r="T306" s="263"/>
      <c r="U306" s="305"/>
    </row>
    <row r="307" spans="18:21" x14ac:dyDescent="0.2">
      <c r="R307" s="263"/>
      <c r="S307" s="263"/>
      <c r="T307" s="263"/>
      <c r="U307" s="305"/>
    </row>
    <row r="308" spans="18:21" x14ac:dyDescent="0.2">
      <c r="R308" s="263"/>
      <c r="S308" s="263"/>
      <c r="T308" s="263"/>
      <c r="U308" s="305"/>
    </row>
    <row r="309" spans="18:21" x14ac:dyDescent="0.2">
      <c r="R309" s="263"/>
      <c r="S309" s="263"/>
      <c r="T309" s="263"/>
      <c r="U309" s="305"/>
    </row>
    <row r="310" spans="18:21" x14ac:dyDescent="0.2">
      <c r="R310" s="263"/>
      <c r="S310" s="263"/>
      <c r="T310" s="263"/>
      <c r="U310" s="305"/>
    </row>
    <row r="311" spans="18:21" x14ac:dyDescent="0.2">
      <c r="R311" s="263"/>
      <c r="S311" s="263"/>
      <c r="T311" s="263"/>
      <c r="U311" s="305"/>
    </row>
    <row r="312" spans="18:21" x14ac:dyDescent="0.2">
      <c r="R312" s="263"/>
      <c r="S312" s="263"/>
      <c r="T312" s="263"/>
      <c r="U312" s="305"/>
    </row>
    <row r="313" spans="18:21" x14ac:dyDescent="0.2">
      <c r="R313" s="263"/>
      <c r="S313" s="263"/>
      <c r="T313" s="263"/>
      <c r="U313" s="305"/>
    </row>
    <row r="314" spans="18:21" x14ac:dyDescent="0.2">
      <c r="R314" s="263"/>
      <c r="S314" s="263"/>
      <c r="T314" s="263"/>
      <c r="U314" s="305"/>
    </row>
    <row r="315" spans="18:21" x14ac:dyDescent="0.2">
      <c r="R315" s="263"/>
      <c r="S315" s="263"/>
      <c r="T315" s="263"/>
      <c r="U315" s="305"/>
    </row>
    <row r="316" spans="18:21" x14ac:dyDescent="0.2">
      <c r="R316" s="263"/>
      <c r="S316" s="263"/>
      <c r="T316" s="263"/>
      <c r="U316" s="305"/>
    </row>
    <row r="317" spans="18:21" x14ac:dyDescent="0.2">
      <c r="R317" s="263"/>
      <c r="S317" s="263"/>
      <c r="T317" s="263"/>
      <c r="U317" s="305"/>
    </row>
    <row r="318" spans="18:21" x14ac:dyDescent="0.2">
      <c r="R318" s="263"/>
      <c r="S318" s="263"/>
      <c r="T318" s="263"/>
      <c r="U318" s="305"/>
    </row>
    <row r="319" spans="18:21" x14ac:dyDescent="0.2">
      <c r="R319" s="263"/>
      <c r="S319" s="263"/>
      <c r="T319" s="263"/>
      <c r="U319" s="305"/>
    </row>
    <row r="320" spans="18:21" x14ac:dyDescent="0.2">
      <c r="R320" s="263"/>
      <c r="S320" s="263"/>
      <c r="T320" s="263"/>
      <c r="U320" s="305"/>
    </row>
    <row r="321" spans="18:21" x14ac:dyDescent="0.2">
      <c r="R321" s="263"/>
      <c r="S321" s="263"/>
      <c r="T321" s="263"/>
      <c r="U321" s="305"/>
    </row>
    <row r="322" spans="18:21" x14ac:dyDescent="0.2">
      <c r="R322" s="263"/>
      <c r="S322" s="263"/>
      <c r="T322" s="263"/>
      <c r="U322" s="305"/>
    </row>
    <row r="323" spans="18:21" x14ac:dyDescent="0.2">
      <c r="R323" s="263"/>
      <c r="S323" s="263"/>
      <c r="T323" s="263"/>
      <c r="U323" s="305"/>
    </row>
    <row r="324" spans="18:21" x14ac:dyDescent="0.2">
      <c r="R324" s="263"/>
      <c r="S324" s="263"/>
      <c r="T324" s="263"/>
      <c r="U324" s="305"/>
    </row>
    <row r="325" spans="18:21" x14ac:dyDescent="0.2">
      <c r="R325" s="263"/>
      <c r="S325" s="263"/>
      <c r="T325" s="263"/>
      <c r="U325" s="305"/>
    </row>
    <row r="326" spans="18:21" x14ac:dyDescent="0.2">
      <c r="R326" s="263"/>
      <c r="S326" s="263"/>
      <c r="T326" s="263"/>
      <c r="U326" s="305"/>
    </row>
    <row r="327" spans="18:21" x14ac:dyDescent="0.2">
      <c r="R327" s="263"/>
      <c r="S327" s="263"/>
      <c r="T327" s="263"/>
      <c r="U327" s="305"/>
    </row>
    <row r="328" spans="18:21" x14ac:dyDescent="0.2">
      <c r="R328" s="263"/>
      <c r="S328" s="263"/>
      <c r="T328" s="263"/>
      <c r="U328" s="305"/>
    </row>
    <row r="329" spans="18:21" x14ac:dyDescent="0.2">
      <c r="R329" s="263"/>
      <c r="S329" s="263"/>
      <c r="T329" s="263"/>
      <c r="U329" s="305"/>
    </row>
    <row r="330" spans="18:21" x14ac:dyDescent="0.2">
      <c r="R330" s="263"/>
      <c r="S330" s="263"/>
      <c r="T330" s="263"/>
      <c r="U330" s="305"/>
    </row>
    <row r="331" spans="18:21" x14ac:dyDescent="0.2">
      <c r="R331" s="263"/>
      <c r="S331" s="263"/>
      <c r="T331" s="263"/>
      <c r="U331" s="305"/>
    </row>
    <row r="332" spans="18:21" x14ac:dyDescent="0.2">
      <c r="R332" s="263"/>
      <c r="S332" s="263"/>
      <c r="T332" s="263"/>
      <c r="U332" s="305"/>
    </row>
    <row r="333" spans="18:21" x14ac:dyDescent="0.2">
      <c r="R333" s="263"/>
      <c r="S333" s="263"/>
      <c r="T333" s="263"/>
      <c r="U333" s="305"/>
    </row>
    <row r="334" spans="18:21" x14ac:dyDescent="0.2">
      <c r="R334" s="263"/>
      <c r="S334" s="263"/>
      <c r="T334" s="263"/>
      <c r="U334" s="305"/>
    </row>
    <row r="335" spans="18:21" x14ac:dyDescent="0.2">
      <c r="R335" s="263"/>
      <c r="S335" s="263"/>
      <c r="T335" s="263"/>
      <c r="U335" s="305"/>
    </row>
    <row r="336" spans="18:21" x14ac:dyDescent="0.2">
      <c r="R336" s="263"/>
      <c r="S336" s="263"/>
      <c r="T336" s="263"/>
      <c r="U336" s="305"/>
    </row>
    <row r="337" spans="18:21" x14ac:dyDescent="0.2">
      <c r="R337" s="263"/>
      <c r="S337" s="263"/>
      <c r="T337" s="263"/>
      <c r="U337" s="305"/>
    </row>
    <row r="338" spans="18:21" x14ac:dyDescent="0.2">
      <c r="R338" s="263"/>
      <c r="S338" s="263"/>
      <c r="T338" s="263"/>
      <c r="U338" s="305"/>
    </row>
    <row r="339" spans="18:21" x14ac:dyDescent="0.2">
      <c r="R339" s="263"/>
      <c r="S339" s="263"/>
      <c r="T339" s="263"/>
      <c r="U339" s="305"/>
    </row>
    <row r="340" spans="18:21" x14ac:dyDescent="0.2">
      <c r="R340" s="263"/>
      <c r="S340" s="263"/>
      <c r="T340" s="263"/>
      <c r="U340" s="305"/>
    </row>
    <row r="341" spans="18:21" x14ac:dyDescent="0.2">
      <c r="R341" s="263"/>
      <c r="S341" s="263"/>
      <c r="T341" s="263"/>
      <c r="U341" s="305"/>
    </row>
    <row r="342" spans="18:21" x14ac:dyDescent="0.2">
      <c r="R342" s="263"/>
      <c r="S342" s="263"/>
      <c r="T342" s="263"/>
      <c r="U342" s="305"/>
    </row>
    <row r="343" spans="18:21" x14ac:dyDescent="0.2">
      <c r="R343" s="263"/>
      <c r="S343" s="263"/>
      <c r="T343" s="263"/>
      <c r="U343" s="305"/>
    </row>
    <row r="344" spans="18:21" x14ac:dyDescent="0.2">
      <c r="R344" s="263"/>
      <c r="S344" s="263"/>
      <c r="T344" s="263"/>
      <c r="U344" s="305"/>
    </row>
    <row r="345" spans="18:21" x14ac:dyDescent="0.2">
      <c r="R345" s="263"/>
      <c r="S345" s="263"/>
      <c r="T345" s="263"/>
      <c r="U345" s="305"/>
    </row>
    <row r="346" spans="18:21" x14ac:dyDescent="0.2">
      <c r="R346" s="263"/>
      <c r="S346" s="263"/>
      <c r="T346" s="263"/>
      <c r="U346" s="305"/>
    </row>
    <row r="347" spans="18:21" x14ac:dyDescent="0.2">
      <c r="R347" s="263"/>
      <c r="S347" s="263"/>
      <c r="T347" s="263"/>
      <c r="U347" s="305"/>
    </row>
    <row r="348" spans="18:21" x14ac:dyDescent="0.2">
      <c r="R348" s="263"/>
      <c r="S348" s="263"/>
      <c r="T348" s="263"/>
      <c r="U348" s="305"/>
    </row>
    <row r="349" spans="18:21" x14ac:dyDescent="0.2">
      <c r="R349" s="263"/>
      <c r="S349" s="263"/>
      <c r="T349" s="263"/>
      <c r="U349" s="305"/>
    </row>
    <row r="350" spans="18:21" x14ac:dyDescent="0.2">
      <c r="R350" s="263"/>
      <c r="S350" s="263"/>
      <c r="T350" s="263"/>
      <c r="U350" s="305"/>
    </row>
    <row r="351" spans="18:21" x14ac:dyDescent="0.2">
      <c r="R351" s="263"/>
      <c r="S351" s="263"/>
      <c r="T351" s="263"/>
      <c r="U351" s="305"/>
    </row>
    <row r="352" spans="18:21" x14ac:dyDescent="0.2">
      <c r="R352" s="263"/>
      <c r="S352" s="263"/>
      <c r="T352" s="263"/>
      <c r="U352" s="305"/>
    </row>
    <row r="353" spans="18:21" x14ac:dyDescent="0.2">
      <c r="R353" s="263"/>
      <c r="S353" s="263"/>
      <c r="T353" s="263"/>
      <c r="U353" s="305"/>
    </row>
    <row r="354" spans="18:21" x14ac:dyDescent="0.2">
      <c r="R354" s="263"/>
      <c r="S354" s="263"/>
      <c r="T354" s="263"/>
      <c r="U354" s="305"/>
    </row>
    <row r="355" spans="18:21" x14ac:dyDescent="0.2">
      <c r="R355" s="263"/>
      <c r="S355" s="263"/>
      <c r="T355" s="263"/>
      <c r="U355" s="305"/>
    </row>
    <row r="356" spans="18:21" x14ac:dyDescent="0.2">
      <c r="R356" s="263"/>
      <c r="S356" s="263"/>
      <c r="T356" s="263"/>
      <c r="U356" s="305"/>
    </row>
    <row r="357" spans="18:21" x14ac:dyDescent="0.2">
      <c r="R357" s="263"/>
      <c r="S357" s="263"/>
      <c r="T357" s="263"/>
      <c r="U357" s="305"/>
    </row>
    <row r="358" spans="18:21" x14ac:dyDescent="0.2">
      <c r="R358" s="263"/>
      <c r="S358" s="263"/>
      <c r="T358" s="263"/>
      <c r="U358" s="305"/>
    </row>
    <row r="359" spans="18:21" x14ac:dyDescent="0.2">
      <c r="R359" s="263"/>
      <c r="S359" s="263"/>
      <c r="T359" s="263"/>
      <c r="U359" s="305"/>
    </row>
    <row r="360" spans="18:21" x14ac:dyDescent="0.2">
      <c r="R360" s="263"/>
      <c r="S360" s="263"/>
      <c r="T360" s="263"/>
      <c r="U360" s="305"/>
    </row>
    <row r="361" spans="18:21" x14ac:dyDescent="0.2">
      <c r="R361" s="263"/>
      <c r="S361" s="263"/>
      <c r="T361" s="263"/>
      <c r="U361" s="305"/>
    </row>
    <row r="362" spans="18:21" x14ac:dyDescent="0.2">
      <c r="R362" s="263"/>
      <c r="S362" s="263"/>
      <c r="T362" s="263"/>
      <c r="U362" s="305"/>
    </row>
    <row r="363" spans="18:21" x14ac:dyDescent="0.2">
      <c r="R363" s="263"/>
      <c r="S363" s="263"/>
      <c r="T363" s="263"/>
      <c r="U363" s="305"/>
    </row>
    <row r="364" spans="18:21" x14ac:dyDescent="0.2">
      <c r="R364" s="263"/>
      <c r="S364" s="263"/>
      <c r="T364" s="263"/>
      <c r="U364" s="305"/>
    </row>
    <row r="365" spans="18:21" x14ac:dyDescent="0.2">
      <c r="R365" s="263"/>
      <c r="S365" s="263"/>
      <c r="T365" s="263"/>
      <c r="U365" s="305"/>
    </row>
    <row r="366" spans="18:21" x14ac:dyDescent="0.2">
      <c r="R366" s="263"/>
      <c r="S366" s="263"/>
      <c r="T366" s="263"/>
      <c r="U366" s="305"/>
    </row>
    <row r="367" spans="18:21" x14ac:dyDescent="0.2">
      <c r="R367" s="263"/>
      <c r="S367" s="263"/>
      <c r="T367" s="263"/>
      <c r="U367" s="305"/>
    </row>
    <row r="368" spans="18:21" x14ac:dyDescent="0.2">
      <c r="R368" s="263"/>
      <c r="S368" s="263"/>
      <c r="T368" s="263"/>
      <c r="U368" s="305"/>
    </row>
    <row r="369" spans="18:21" x14ac:dyDescent="0.2">
      <c r="R369" s="263"/>
      <c r="S369" s="263"/>
      <c r="T369" s="263"/>
      <c r="U369" s="305"/>
    </row>
    <row r="370" spans="18:21" x14ac:dyDescent="0.2">
      <c r="R370" s="263"/>
      <c r="S370" s="263"/>
      <c r="T370" s="263"/>
      <c r="U370" s="305"/>
    </row>
    <row r="371" spans="18:21" x14ac:dyDescent="0.2">
      <c r="R371" s="263"/>
      <c r="S371" s="263"/>
      <c r="T371" s="263"/>
      <c r="U371" s="305"/>
    </row>
    <row r="372" spans="18:21" x14ac:dyDescent="0.2">
      <c r="R372" s="263"/>
      <c r="S372" s="263"/>
      <c r="T372" s="263"/>
      <c r="U372" s="305"/>
    </row>
    <row r="373" spans="18:21" x14ac:dyDescent="0.2">
      <c r="R373" s="263"/>
      <c r="S373" s="263"/>
      <c r="T373" s="263"/>
      <c r="U373" s="305"/>
    </row>
    <row r="374" spans="18:21" x14ac:dyDescent="0.2">
      <c r="R374" s="263"/>
      <c r="S374" s="263"/>
      <c r="T374" s="263"/>
      <c r="U374" s="305"/>
    </row>
    <row r="375" spans="18:21" x14ac:dyDescent="0.2">
      <c r="R375" s="263"/>
      <c r="S375" s="263"/>
      <c r="T375" s="263"/>
      <c r="U375" s="305"/>
    </row>
    <row r="376" spans="18:21" x14ac:dyDescent="0.2">
      <c r="R376" s="263"/>
      <c r="S376" s="263"/>
      <c r="T376" s="263"/>
      <c r="U376" s="305"/>
    </row>
    <row r="377" spans="18:21" x14ac:dyDescent="0.2">
      <c r="R377" s="263"/>
      <c r="S377" s="263"/>
      <c r="T377" s="263"/>
      <c r="U377" s="305"/>
    </row>
    <row r="378" spans="18:21" x14ac:dyDescent="0.2">
      <c r="R378" s="263"/>
      <c r="S378" s="263"/>
      <c r="T378" s="263"/>
      <c r="U378" s="305"/>
    </row>
    <row r="379" spans="18:21" x14ac:dyDescent="0.2">
      <c r="R379" s="263"/>
      <c r="S379" s="263"/>
      <c r="T379" s="263"/>
      <c r="U379" s="305"/>
    </row>
    <row r="380" spans="18:21" x14ac:dyDescent="0.2">
      <c r="R380" s="263"/>
      <c r="S380" s="263"/>
      <c r="T380" s="263"/>
      <c r="U380" s="305"/>
    </row>
    <row r="381" spans="18:21" x14ac:dyDescent="0.2">
      <c r="R381" s="263"/>
      <c r="S381" s="263"/>
      <c r="T381" s="263"/>
      <c r="U381" s="305"/>
    </row>
    <row r="382" spans="18:21" x14ac:dyDescent="0.2">
      <c r="R382" s="263"/>
      <c r="S382" s="263"/>
      <c r="T382" s="263"/>
      <c r="U382" s="305"/>
    </row>
    <row r="383" spans="18:21" x14ac:dyDescent="0.2">
      <c r="R383" s="263"/>
      <c r="S383" s="263"/>
      <c r="T383" s="263"/>
      <c r="U383" s="305"/>
    </row>
    <row r="384" spans="18:21" x14ac:dyDescent="0.2">
      <c r="R384" s="263"/>
      <c r="S384" s="263"/>
      <c r="T384" s="263"/>
      <c r="U384" s="305"/>
    </row>
  </sheetData>
  <dataValidations count="1">
    <dataValidation type="list" allowBlank="1" showInputMessage="1" showErrorMessage="1" sqref="M3:M21">
      <formula1>"true,false"</formula1>
    </dataValidation>
  </dataValidation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4"/>
  <sheetViews>
    <sheetView showGridLines="0" topLeftCell="A2" workbookViewId="0">
      <selection activeCell="N1" sqref="N1"/>
    </sheetView>
  </sheetViews>
  <sheetFormatPr defaultRowHeight="11.25" outlineLevelRow="1" outlineLevelCol="1" x14ac:dyDescent="0.2"/>
  <cols>
    <col min="1" max="1" width="3.1640625" style="82" customWidth="1"/>
    <col min="2" max="2" width="2.33203125" style="82" bestFit="1" customWidth="1"/>
    <col min="3" max="3" width="3.1640625" style="82" customWidth="1"/>
    <col min="4" max="4" width="30.83203125" style="82" customWidth="1"/>
    <col min="5" max="6" width="20.1640625" style="82" bestFit="1" customWidth="1"/>
    <col min="7" max="7" width="8.1640625" style="82" bestFit="1" customWidth="1"/>
    <col min="8" max="8" width="13" style="82" customWidth="1"/>
    <col min="9" max="10" width="14.1640625" style="82" hidden="1" customWidth="1" outlineLevel="1"/>
    <col min="11" max="11" width="10.5" style="82" bestFit="1" customWidth="1" collapsed="1"/>
    <col min="12" max="12" width="9.33203125" style="82" bestFit="1" customWidth="1"/>
    <col min="13" max="13" width="10.33203125" style="82" customWidth="1"/>
    <col min="14" max="14" width="9.33203125" style="82" bestFit="1" customWidth="1"/>
    <col min="15" max="15" width="7" style="82" bestFit="1" customWidth="1"/>
    <col min="16" max="16" width="9.33203125" style="82" bestFit="1" customWidth="1"/>
    <col min="17" max="17" width="11.33203125" style="82" customWidth="1"/>
    <col min="18" max="18" width="20.1640625" style="82" bestFit="1" customWidth="1"/>
    <col min="19" max="19" width="20.1640625" style="82" customWidth="1"/>
    <col min="20" max="20" width="8.1640625" style="82" bestFit="1" customWidth="1"/>
    <col min="21" max="21" width="9.33203125" style="82" bestFit="1" customWidth="1"/>
    <col min="22" max="16384" width="9.33203125" style="82"/>
  </cols>
  <sheetData>
    <row r="1" spans="1:21" hidden="1" outlineLevel="1" x14ac:dyDescent="0.2">
      <c r="E1" s="266" t="s">
        <v>102</v>
      </c>
      <c r="F1" s="282" t="s">
        <v>53</v>
      </c>
      <c r="N1" s="82" t="e">
        <f ca="1">_xll.qlInterpolation(,interpolator12M,_xll.ohFilter(E3:E15,M3:M15),_xll.ohFilter(L3:L15,M3:M15))</f>
        <v>#NAME?</v>
      </c>
    </row>
    <row r="2" spans="1:21" ht="26.25" customHeight="1" collapsed="1" x14ac:dyDescent="0.2">
      <c r="D2" s="109" t="str">
        <f>F1&amp;" Instruments"</f>
        <v>12M Instruments</v>
      </c>
      <c r="E2" s="109" t="s">
        <v>103</v>
      </c>
      <c r="F2" s="109" t="s">
        <v>104</v>
      </c>
      <c r="G2" s="109" t="s">
        <v>124</v>
      </c>
      <c r="H2" s="109" t="str">
        <f>F1&amp;" Market quote"</f>
        <v>12M Market quote</v>
      </c>
      <c r="I2" s="109" t="s">
        <v>125</v>
      </c>
      <c r="J2" s="109" t="s">
        <v>126</v>
      </c>
      <c r="K2" s="109" t="s">
        <v>127</v>
      </c>
      <c r="L2" s="109" t="s">
        <v>137</v>
      </c>
      <c r="M2" s="109" t="s">
        <v>81</v>
      </c>
      <c r="N2" s="109" t="s">
        <v>131</v>
      </c>
      <c r="O2" s="109" t="s">
        <v>140</v>
      </c>
      <c r="P2" s="109" t="s">
        <v>128</v>
      </c>
      <c r="R2" s="109" t="s">
        <v>103</v>
      </c>
      <c r="S2" s="109" t="s">
        <v>104</v>
      </c>
      <c r="T2" s="109" t="s">
        <v>124</v>
      </c>
      <c r="U2" s="109" t="s">
        <v>131</v>
      </c>
    </row>
    <row r="3" spans="1:21" ht="11.25" customHeight="1" x14ac:dyDescent="0.2">
      <c r="C3" s="304" t="s">
        <v>26</v>
      </c>
      <c r="D3" s="276" t="str">
        <f>PROPER(Currency&amp;IborType)&amp;C3&amp;"LastFixing"&amp;QuoteSuffix</f>
        <v>Euribor1YLastFixing_Quote</v>
      </c>
      <c r="E3" s="277">
        <f>SettlementDate</f>
        <v>42138</v>
      </c>
      <c r="F3" s="277" t="e">
        <f>_xll.qlCalendarAdvance(Calendar,E3,$F$1,"mf",,Trigger)</f>
        <v>#NUM!</v>
      </c>
      <c r="G3" s="117" t="e">
        <f>_xll.qlDayCounterYearFraction(DayCounter,E3,F3,,,Trigger)</f>
        <v>#NUM!</v>
      </c>
      <c r="H3" s="278" t="e">
        <f>_xll.qlQuoteValue(D3,LastFixingsTrigger)</f>
        <v>#NUM!</v>
      </c>
      <c r="I3" s="279" t="e">
        <f ca="1">_xll.qlYieldTSDiscount(Discounting,E3,,AllTriggers)</f>
        <v>#NAME?</v>
      </c>
      <c r="J3" s="279" t="e">
        <f ca="1">_xll.qlYieldTSDiscount(Discounting,F3,,AllTriggers)</f>
        <v>#NAME?</v>
      </c>
      <c r="K3" s="278" t="e">
        <f ca="1">(I3/J3-1)/G3</f>
        <v>#NAME?</v>
      </c>
      <c r="L3" s="278" t="e">
        <f ca="1">H3-K3</f>
        <v>#NUM!</v>
      </c>
      <c r="M3" s="265" t="b">
        <v>1</v>
      </c>
      <c r="N3" s="271" t="e">
        <f ca="1">_xll.qlInterpolationInterpolate($N$1,E3,TRUE)</f>
        <v>#NUM!</v>
      </c>
      <c r="O3" s="272" t="e">
        <f ca="1">(L3-N3)*10000</f>
        <v>#NUM!</v>
      </c>
      <c r="P3" s="306" t="e">
        <f t="shared" ref="P3:P15" ca="1" si="0">LN((1+H3*G3)/(1+K3*G3))</f>
        <v>#NUM!</v>
      </c>
      <c r="R3" s="131">
        <f>E3</f>
        <v>42138</v>
      </c>
      <c r="S3" s="308" t="e">
        <f>_xll.qlCalendarAdvance(Calendar,R3,$F$1,"mf",,Trigger)</f>
        <v>#NUM!</v>
      </c>
      <c r="T3" s="309" t="e">
        <f>_xll.qlDayCounterYearFraction(DayCounter,R3,S3,,,Trigger)</f>
        <v>#NUM!</v>
      </c>
      <c r="U3" s="267" t="e">
        <f ca="1">_xll.qlInterpolationInterpolate(B12Minterpolation,R3,TRUE)</f>
        <v>#NUM!</v>
      </c>
    </row>
    <row r="4" spans="1:21" ht="11.25" customHeight="1" x14ac:dyDescent="0.2">
      <c r="A4" s="82">
        <v>1</v>
      </c>
      <c r="B4" s="82" t="s">
        <v>35</v>
      </c>
      <c r="C4" s="82">
        <f>A4+SUBSTITUTE($F$1,"M","")</f>
        <v>13</v>
      </c>
      <c r="D4" s="280" t="str">
        <f t="shared" ref="D4:D15" si="1">Currency&amp;A4&amp;B4&amp;C4&amp;"F"&amp;QuoteSuffix</f>
        <v>EUR1x13F_Quote</v>
      </c>
      <c r="E4" s="136" t="e">
        <f>_xll.qlCalendarAdvance("target",$E$3,A4&amp;"M","mf",,Trigger)</f>
        <v>#NUM!</v>
      </c>
      <c r="F4" s="136" t="e">
        <f>_xll.qlCalendarAdvance(Calendar,E4,$F$1,"mf",,Trigger)</f>
        <v>#VALUE!</v>
      </c>
      <c r="G4" s="122" t="e">
        <f>_xll.qlDayCounterYearFraction(DayCounter,E4,F4,,,Trigger)</f>
        <v>#VALUE!</v>
      </c>
      <c r="H4" s="134" t="e">
        <f>_xll.qlQuoteValue(D4,AllTriggers)</f>
        <v>#VALUE!</v>
      </c>
      <c r="I4" s="133" t="e">
        <f ca="1">_xll.qlYieldTSDiscount(Discounting,E4,,AllTriggers)</f>
        <v>#NAME?</v>
      </c>
      <c r="J4" s="133" t="e">
        <f ca="1">_xll.qlYieldTSDiscount(Discounting,F4,,AllTriggers)</f>
        <v>#NAME?</v>
      </c>
      <c r="K4" s="134" t="e">
        <f t="shared" ref="K4:K15" ca="1" si="2">(I4/J4-1)/G4</f>
        <v>#NAME?</v>
      </c>
      <c r="L4" s="147" t="e">
        <f t="shared" ref="L4:L15" ca="1" si="3">H4-K4</f>
        <v>#VALUE!</v>
      </c>
      <c r="M4" s="66" t="b">
        <v>1</v>
      </c>
      <c r="N4" s="134" t="e">
        <f ca="1">_xll.qlInterpolationInterpolate($N$1,E4,TRUE)</f>
        <v>#VALUE!</v>
      </c>
      <c r="O4" s="274" t="e">
        <f t="shared" ref="O4:O15" ca="1" si="4">(L4-N4)*10000</f>
        <v>#VALUE!</v>
      </c>
      <c r="P4" s="269" t="e">
        <f t="shared" ca="1" si="0"/>
        <v>#VALUE!</v>
      </c>
      <c r="R4" s="136" t="e">
        <f>_xll.qlCalendarAdvance(Calendar,R3,"1D","f")</f>
        <v>#NUM!</v>
      </c>
      <c r="S4" s="310" t="e">
        <f>_xll.qlCalendarAdvance(Calendar,R4,$F$1,"mf",,Trigger)</f>
        <v>#VALUE!</v>
      </c>
      <c r="T4" s="311" t="e">
        <f>_xll.qlDayCounterYearFraction(DayCounter,R4,S4,,,Trigger)</f>
        <v>#VALUE!</v>
      </c>
      <c r="U4" s="268" t="e">
        <f ca="1">_xll.qlInterpolationInterpolate(B12Minterpolation,R4,TRUE)</f>
        <v>#VALUE!</v>
      </c>
    </row>
    <row r="5" spans="1:21" ht="11.25" customHeight="1" x14ac:dyDescent="0.2">
      <c r="A5" s="82">
        <v>2</v>
      </c>
      <c r="B5" s="82" t="s">
        <v>35</v>
      </c>
      <c r="C5" s="82">
        <f t="shared" ref="C5:C15" si="5">A5+SUBSTITUTE($F$1,"M","")</f>
        <v>14</v>
      </c>
      <c r="D5" s="280" t="str">
        <f t="shared" si="1"/>
        <v>EUR2x14F_Quote</v>
      </c>
      <c r="E5" s="136" t="e">
        <f>_xll.qlCalendarAdvance("target",$E$3,A5&amp;"M","mf",,Trigger)</f>
        <v>#NUM!</v>
      </c>
      <c r="F5" s="136" t="e">
        <f>_xll.qlCalendarAdvance(Calendar,E5,$F$1,"mf",,Trigger)</f>
        <v>#VALUE!</v>
      </c>
      <c r="G5" s="122" t="e">
        <f>_xll.qlDayCounterYearFraction(DayCounter,E5,F5,,,Trigger)</f>
        <v>#VALUE!</v>
      </c>
      <c r="H5" s="134" t="e">
        <f>_xll.qlQuoteValue(D5,AllTriggers)</f>
        <v>#VALUE!</v>
      </c>
      <c r="I5" s="137" t="e">
        <f ca="1">_xll.qlYieldTSDiscount(Discounting,E5,,AllTriggers)</f>
        <v>#NAME?</v>
      </c>
      <c r="J5" s="137" t="e">
        <f ca="1">_xll.qlYieldTSDiscount(Discounting,F5,,AllTriggers)</f>
        <v>#NAME?</v>
      </c>
      <c r="K5" s="134" t="e">
        <f t="shared" ca="1" si="2"/>
        <v>#NAME?</v>
      </c>
      <c r="L5" s="134" t="e">
        <f t="shared" ca="1" si="3"/>
        <v>#VALUE!</v>
      </c>
      <c r="M5" s="66" t="b">
        <v>1</v>
      </c>
      <c r="N5" s="134" t="e">
        <f ca="1">_xll.qlInterpolationInterpolate($N$1,E5,TRUE)</f>
        <v>#VALUE!</v>
      </c>
      <c r="O5" s="274" t="e">
        <f t="shared" ca="1" si="4"/>
        <v>#VALUE!</v>
      </c>
      <c r="P5" s="269" t="e">
        <f t="shared" ca="1" si="0"/>
        <v>#VALUE!</v>
      </c>
      <c r="R5" s="136" t="e">
        <f>_xll.qlCalendarAdvance(Calendar,R4,"1D","f")</f>
        <v>#VALUE!</v>
      </c>
      <c r="S5" s="310" t="e">
        <f>_xll.qlCalendarAdvance(Calendar,R5,$F$1,"mf",,Trigger)</f>
        <v>#VALUE!</v>
      </c>
      <c r="T5" s="311" t="e">
        <f>_xll.qlDayCounterYearFraction(DayCounter,R5,S5,,,Trigger)</f>
        <v>#VALUE!</v>
      </c>
      <c r="U5" s="268" t="e">
        <f ca="1">_xll.qlInterpolationInterpolate(B12Minterpolation,R5,TRUE)</f>
        <v>#VALUE!</v>
      </c>
    </row>
    <row r="6" spans="1:21" ht="11.25" customHeight="1" x14ac:dyDescent="0.2">
      <c r="A6" s="82">
        <f>A5+1</f>
        <v>3</v>
      </c>
      <c r="B6" s="82" t="s">
        <v>35</v>
      </c>
      <c r="C6" s="82">
        <f t="shared" si="5"/>
        <v>15</v>
      </c>
      <c r="D6" s="280" t="str">
        <f t="shared" si="1"/>
        <v>EUR3x15F_Quote</v>
      </c>
      <c r="E6" s="136" t="e">
        <f>_xll.qlCalendarAdvance("target",$E$3,A6&amp;"M","mf",,Trigger)</f>
        <v>#NUM!</v>
      </c>
      <c r="F6" s="136" t="e">
        <f>_xll.qlCalendarAdvance(Calendar,E6,$F$1,"mf",,Trigger)</f>
        <v>#VALUE!</v>
      </c>
      <c r="G6" s="122" t="e">
        <f>_xll.qlDayCounterYearFraction(DayCounter,E6,F6,,,Trigger)</f>
        <v>#VALUE!</v>
      </c>
      <c r="H6" s="134" t="e">
        <f>_xll.qlQuoteValue(D6,AllTriggers)</f>
        <v>#VALUE!</v>
      </c>
      <c r="I6" s="137" t="e">
        <f ca="1">_xll.qlYieldTSDiscount(Discounting,E6,,AllTriggers)</f>
        <v>#NAME?</v>
      </c>
      <c r="J6" s="137" t="e">
        <f ca="1">_xll.qlYieldTSDiscount(Discounting,F6,,AllTriggers)</f>
        <v>#NAME?</v>
      </c>
      <c r="K6" s="134" t="e">
        <f t="shared" ca="1" si="2"/>
        <v>#NAME?</v>
      </c>
      <c r="L6" s="134" t="e">
        <f t="shared" ca="1" si="3"/>
        <v>#VALUE!</v>
      </c>
      <c r="M6" s="66" t="b">
        <v>1</v>
      </c>
      <c r="N6" s="134" t="e">
        <f ca="1">_xll.qlInterpolationInterpolate($N$1,E6,TRUE)</f>
        <v>#VALUE!</v>
      </c>
      <c r="O6" s="274" t="e">
        <f t="shared" ca="1" si="4"/>
        <v>#VALUE!</v>
      </c>
      <c r="P6" s="269" t="e">
        <f t="shared" ca="1" si="0"/>
        <v>#VALUE!</v>
      </c>
      <c r="R6" s="136" t="e">
        <f>_xll.qlCalendarAdvance(Calendar,R5,"1D","f")</f>
        <v>#VALUE!</v>
      </c>
      <c r="S6" s="310" t="e">
        <f>_xll.qlCalendarAdvance(Calendar,R6,$F$1,"mf",,Trigger)</f>
        <v>#VALUE!</v>
      </c>
      <c r="T6" s="311" t="e">
        <f>_xll.qlDayCounterYearFraction(DayCounter,R6,S6,,,Trigger)</f>
        <v>#VALUE!</v>
      </c>
      <c r="U6" s="268" t="e">
        <f ca="1">_xll.qlInterpolationInterpolate(B12Minterpolation,R6,TRUE)</f>
        <v>#VALUE!</v>
      </c>
    </row>
    <row r="7" spans="1:21" ht="11.25" customHeight="1" x14ac:dyDescent="0.2">
      <c r="A7" s="82">
        <f t="shared" ref="A7:A15" si="6">A6+1</f>
        <v>4</v>
      </c>
      <c r="B7" s="82" t="s">
        <v>35</v>
      </c>
      <c r="C7" s="82">
        <f t="shared" si="5"/>
        <v>16</v>
      </c>
      <c r="D7" s="280" t="str">
        <f t="shared" si="1"/>
        <v>EUR4x16F_Quote</v>
      </c>
      <c r="E7" s="136" t="e">
        <f>_xll.qlCalendarAdvance("target",$E$3,A7&amp;"M","mf",,Trigger)</f>
        <v>#NUM!</v>
      </c>
      <c r="F7" s="136" t="e">
        <f>_xll.qlCalendarAdvance(Calendar,E7,$F$1,"mf",,Trigger)</f>
        <v>#VALUE!</v>
      </c>
      <c r="G7" s="122" t="e">
        <f>_xll.qlDayCounterYearFraction(DayCounter,E7,F7,,,Trigger)</f>
        <v>#VALUE!</v>
      </c>
      <c r="H7" s="134" t="e">
        <f>_xll.qlQuoteValue(D7,AllTriggers)</f>
        <v>#VALUE!</v>
      </c>
      <c r="I7" s="137" t="e">
        <f ca="1">_xll.qlYieldTSDiscount(Discounting,E7,,AllTriggers)</f>
        <v>#NAME?</v>
      </c>
      <c r="J7" s="137" t="e">
        <f ca="1">_xll.qlYieldTSDiscount(Discounting,F7,,AllTriggers)</f>
        <v>#NAME?</v>
      </c>
      <c r="K7" s="134" t="e">
        <f t="shared" ca="1" si="2"/>
        <v>#NAME?</v>
      </c>
      <c r="L7" s="134" t="e">
        <f t="shared" ca="1" si="3"/>
        <v>#VALUE!</v>
      </c>
      <c r="M7" s="66" t="b">
        <v>1</v>
      </c>
      <c r="N7" s="134" t="e">
        <f ca="1">_xll.qlInterpolationInterpolate($N$1,E7,TRUE)</f>
        <v>#VALUE!</v>
      </c>
      <c r="O7" s="274" t="e">
        <f t="shared" ca="1" si="4"/>
        <v>#VALUE!</v>
      </c>
      <c r="P7" s="269" t="e">
        <f t="shared" ca="1" si="0"/>
        <v>#VALUE!</v>
      </c>
      <c r="R7" s="136" t="e">
        <f>_xll.qlCalendarAdvance(Calendar,R6,"1D","f")</f>
        <v>#VALUE!</v>
      </c>
      <c r="S7" s="310" t="e">
        <f>_xll.qlCalendarAdvance(Calendar,R7,$F$1,"mf",,Trigger)</f>
        <v>#VALUE!</v>
      </c>
      <c r="T7" s="311" t="e">
        <f>_xll.qlDayCounterYearFraction(DayCounter,R7,S7,,,Trigger)</f>
        <v>#VALUE!</v>
      </c>
      <c r="U7" s="268" t="e">
        <f ca="1">_xll.qlInterpolationInterpolate(B12Minterpolation,R7,TRUE)</f>
        <v>#VALUE!</v>
      </c>
    </row>
    <row r="8" spans="1:21" ht="11.25" customHeight="1" x14ac:dyDescent="0.2">
      <c r="A8" s="82">
        <f t="shared" si="6"/>
        <v>5</v>
      </c>
      <c r="B8" s="82" t="s">
        <v>35</v>
      </c>
      <c r="C8" s="82">
        <f t="shared" si="5"/>
        <v>17</v>
      </c>
      <c r="D8" s="280" t="str">
        <f t="shared" si="1"/>
        <v>EUR5x17F_Quote</v>
      </c>
      <c r="E8" s="136" t="e">
        <f>_xll.qlCalendarAdvance("target",$E$3,A8&amp;"M","mf",,Trigger)</f>
        <v>#NUM!</v>
      </c>
      <c r="F8" s="136" t="e">
        <f>_xll.qlCalendarAdvance(Calendar,E8,$F$1,"mf",,Trigger)</f>
        <v>#VALUE!</v>
      </c>
      <c r="G8" s="122" t="e">
        <f>_xll.qlDayCounterYearFraction(DayCounter,E8,F8,,,Trigger)</f>
        <v>#VALUE!</v>
      </c>
      <c r="H8" s="134" t="e">
        <f>_xll.qlQuoteValue(D8,AllTriggers)</f>
        <v>#VALUE!</v>
      </c>
      <c r="I8" s="137" t="e">
        <f ca="1">_xll.qlYieldTSDiscount(Discounting,E8,,AllTriggers)</f>
        <v>#NAME?</v>
      </c>
      <c r="J8" s="137" t="e">
        <f ca="1">_xll.qlYieldTSDiscount(Discounting,F8,,AllTriggers)</f>
        <v>#NAME?</v>
      </c>
      <c r="K8" s="134" t="e">
        <f t="shared" ca="1" si="2"/>
        <v>#NAME?</v>
      </c>
      <c r="L8" s="134" t="e">
        <f t="shared" ca="1" si="3"/>
        <v>#VALUE!</v>
      </c>
      <c r="M8" s="66" t="b">
        <v>1</v>
      </c>
      <c r="N8" s="134" t="e">
        <f ca="1">_xll.qlInterpolationInterpolate($N$1,E8,TRUE)</f>
        <v>#VALUE!</v>
      </c>
      <c r="O8" s="274" t="e">
        <f t="shared" ca="1" si="4"/>
        <v>#VALUE!</v>
      </c>
      <c r="P8" s="269" t="e">
        <f t="shared" ca="1" si="0"/>
        <v>#VALUE!</v>
      </c>
      <c r="R8" s="136" t="e">
        <f>_xll.qlCalendarAdvance(Calendar,R7,"1D","f")</f>
        <v>#VALUE!</v>
      </c>
      <c r="S8" s="310" t="e">
        <f>_xll.qlCalendarAdvance(Calendar,R8,$F$1,"mf",,Trigger)</f>
        <v>#VALUE!</v>
      </c>
      <c r="T8" s="311" t="e">
        <f>_xll.qlDayCounterYearFraction(DayCounter,R8,S8,,,Trigger)</f>
        <v>#VALUE!</v>
      </c>
      <c r="U8" s="268" t="e">
        <f ca="1">_xll.qlInterpolationInterpolate(B12Minterpolation,R8,TRUE)</f>
        <v>#VALUE!</v>
      </c>
    </row>
    <row r="9" spans="1:21" ht="11.25" customHeight="1" x14ac:dyDescent="0.2">
      <c r="A9" s="82">
        <f t="shared" si="6"/>
        <v>6</v>
      </c>
      <c r="B9" s="82" t="s">
        <v>35</v>
      </c>
      <c r="C9" s="82">
        <f t="shared" si="5"/>
        <v>18</v>
      </c>
      <c r="D9" s="280" t="str">
        <f t="shared" si="1"/>
        <v>EUR6x18F_Quote</v>
      </c>
      <c r="E9" s="136" t="e">
        <f>_xll.qlCalendarAdvance("target",$E$3,A9&amp;"M","mf",,Trigger)</f>
        <v>#NUM!</v>
      </c>
      <c r="F9" s="136" t="e">
        <f>_xll.qlCalendarAdvance(Calendar,E9,$F$1,"mf",,Trigger)</f>
        <v>#VALUE!</v>
      </c>
      <c r="G9" s="122" t="e">
        <f>_xll.qlDayCounterYearFraction(DayCounter,E9,F9,,,Trigger)</f>
        <v>#VALUE!</v>
      </c>
      <c r="H9" s="134" t="e">
        <f>_xll.qlQuoteValue(D9,AllTriggers)</f>
        <v>#VALUE!</v>
      </c>
      <c r="I9" s="137" t="e">
        <f ca="1">_xll.qlYieldTSDiscount(Discounting,E9,,AllTriggers)</f>
        <v>#NAME?</v>
      </c>
      <c r="J9" s="137" t="e">
        <f ca="1">_xll.qlYieldTSDiscount(Discounting,F9,,AllTriggers)</f>
        <v>#NAME?</v>
      </c>
      <c r="K9" s="134" t="e">
        <f t="shared" ca="1" si="2"/>
        <v>#NAME?</v>
      </c>
      <c r="L9" s="134" t="e">
        <f t="shared" ca="1" si="3"/>
        <v>#VALUE!</v>
      </c>
      <c r="M9" s="66" t="b">
        <v>1</v>
      </c>
      <c r="N9" s="134" t="e">
        <f ca="1">_xll.qlInterpolationInterpolate($N$1,E9,TRUE)</f>
        <v>#VALUE!</v>
      </c>
      <c r="O9" s="274" t="e">
        <f t="shared" ca="1" si="4"/>
        <v>#VALUE!</v>
      </c>
      <c r="P9" s="269" t="e">
        <f t="shared" ca="1" si="0"/>
        <v>#VALUE!</v>
      </c>
      <c r="R9" s="136" t="e">
        <f>_xll.qlCalendarAdvance(Calendar,R8,"1D","f")</f>
        <v>#VALUE!</v>
      </c>
      <c r="S9" s="310" t="e">
        <f>_xll.qlCalendarAdvance(Calendar,R9,$F$1,"mf",,Trigger)</f>
        <v>#VALUE!</v>
      </c>
      <c r="T9" s="311" t="e">
        <f>_xll.qlDayCounterYearFraction(DayCounter,R9,S9,,,Trigger)</f>
        <v>#VALUE!</v>
      </c>
      <c r="U9" s="268" t="e">
        <f ca="1">_xll.qlInterpolationInterpolate(B12Minterpolation,R9,TRUE)</f>
        <v>#VALUE!</v>
      </c>
    </row>
    <row r="10" spans="1:21" ht="11.25" customHeight="1" x14ac:dyDescent="0.2">
      <c r="A10" s="82">
        <f t="shared" si="6"/>
        <v>7</v>
      </c>
      <c r="B10" s="82" t="s">
        <v>35</v>
      </c>
      <c r="C10" s="82">
        <f t="shared" si="5"/>
        <v>19</v>
      </c>
      <c r="D10" s="280" t="str">
        <f t="shared" si="1"/>
        <v>EUR7x19F_Quote</v>
      </c>
      <c r="E10" s="136" t="e">
        <f>_xll.qlCalendarAdvance("target",$E$3,A10&amp;"M","mf",,Trigger)</f>
        <v>#NUM!</v>
      </c>
      <c r="F10" s="136" t="e">
        <f>_xll.qlCalendarAdvance(Calendar,E10,$F$1,"mf",,Trigger)</f>
        <v>#VALUE!</v>
      </c>
      <c r="G10" s="122" t="e">
        <f>_xll.qlDayCounterYearFraction(DayCounter,E10,F10,,,Trigger)</f>
        <v>#VALUE!</v>
      </c>
      <c r="H10" s="134" t="e">
        <f>_xll.qlQuoteValue(D10,AllTriggers)</f>
        <v>#VALUE!</v>
      </c>
      <c r="I10" s="137" t="e">
        <f ca="1">_xll.qlYieldTSDiscount(Discounting,E10,,AllTriggers)</f>
        <v>#NAME?</v>
      </c>
      <c r="J10" s="137" t="e">
        <f ca="1">_xll.qlYieldTSDiscount(Discounting,F10,,AllTriggers)</f>
        <v>#NAME?</v>
      </c>
      <c r="K10" s="134" t="e">
        <f t="shared" ca="1" si="2"/>
        <v>#NAME?</v>
      </c>
      <c r="L10" s="134" t="e">
        <f t="shared" ca="1" si="3"/>
        <v>#VALUE!</v>
      </c>
      <c r="M10" s="66" t="b">
        <v>1</v>
      </c>
      <c r="N10" s="134" t="e">
        <f ca="1">_xll.qlInterpolationInterpolate($N$1,E10,TRUE)</f>
        <v>#VALUE!</v>
      </c>
      <c r="O10" s="274" t="e">
        <f t="shared" ca="1" si="4"/>
        <v>#VALUE!</v>
      </c>
      <c r="P10" s="269" t="e">
        <f t="shared" ca="1" si="0"/>
        <v>#VALUE!</v>
      </c>
      <c r="R10" s="136" t="e">
        <f>_xll.qlCalendarAdvance(Calendar,R9,"1D","f")</f>
        <v>#VALUE!</v>
      </c>
      <c r="S10" s="310" t="e">
        <f>_xll.qlCalendarAdvance(Calendar,R10,$F$1,"mf",,Trigger)</f>
        <v>#VALUE!</v>
      </c>
      <c r="T10" s="311" t="e">
        <f>_xll.qlDayCounterYearFraction(DayCounter,R10,S10,,,Trigger)</f>
        <v>#VALUE!</v>
      </c>
      <c r="U10" s="268" t="e">
        <f ca="1">_xll.qlInterpolationInterpolate(B12Minterpolation,R10,TRUE)</f>
        <v>#VALUE!</v>
      </c>
    </row>
    <row r="11" spans="1:21" ht="11.25" customHeight="1" x14ac:dyDescent="0.2">
      <c r="A11" s="82">
        <f t="shared" si="6"/>
        <v>8</v>
      </c>
      <c r="B11" s="82" t="s">
        <v>35</v>
      </c>
      <c r="C11" s="82">
        <f t="shared" si="5"/>
        <v>20</v>
      </c>
      <c r="D11" s="280" t="str">
        <f t="shared" si="1"/>
        <v>EUR8x20F_Quote</v>
      </c>
      <c r="E11" s="136" t="e">
        <f>_xll.qlCalendarAdvance("target",$E$3,A11&amp;"M","mf",,Trigger)</f>
        <v>#NUM!</v>
      </c>
      <c r="F11" s="136" t="e">
        <f>_xll.qlCalendarAdvance(Calendar,E11,$F$1,"mf",,Trigger)</f>
        <v>#VALUE!</v>
      </c>
      <c r="G11" s="122" t="e">
        <f>_xll.qlDayCounterYearFraction(DayCounter,E11,F11,,,Trigger)</f>
        <v>#VALUE!</v>
      </c>
      <c r="H11" s="134" t="e">
        <f>_xll.qlQuoteValue(D11,AllTriggers)</f>
        <v>#VALUE!</v>
      </c>
      <c r="I11" s="137" t="e">
        <f ca="1">_xll.qlYieldTSDiscount(Discounting,E11,,AllTriggers)</f>
        <v>#NAME?</v>
      </c>
      <c r="J11" s="137" t="e">
        <f ca="1">_xll.qlYieldTSDiscount(Discounting,F11,,AllTriggers)</f>
        <v>#NAME?</v>
      </c>
      <c r="K11" s="134" t="e">
        <f t="shared" ca="1" si="2"/>
        <v>#NAME?</v>
      </c>
      <c r="L11" s="134" t="e">
        <f t="shared" ca="1" si="3"/>
        <v>#VALUE!</v>
      </c>
      <c r="M11" s="66" t="b">
        <v>1</v>
      </c>
      <c r="N11" s="134" t="e">
        <f ca="1">_xll.qlInterpolationInterpolate($N$1,E11,TRUE)</f>
        <v>#VALUE!</v>
      </c>
      <c r="O11" s="274" t="e">
        <f t="shared" ca="1" si="4"/>
        <v>#VALUE!</v>
      </c>
      <c r="P11" s="269" t="e">
        <f t="shared" ca="1" si="0"/>
        <v>#VALUE!</v>
      </c>
      <c r="R11" s="136" t="e">
        <f>_xll.qlCalendarAdvance(Calendar,R10,"1D","f")</f>
        <v>#VALUE!</v>
      </c>
      <c r="S11" s="310" t="e">
        <f>_xll.qlCalendarAdvance(Calendar,R11,$F$1,"mf",,Trigger)</f>
        <v>#VALUE!</v>
      </c>
      <c r="T11" s="311" t="e">
        <f>_xll.qlDayCounterYearFraction(DayCounter,R11,S11,,,Trigger)</f>
        <v>#VALUE!</v>
      </c>
      <c r="U11" s="268" t="e">
        <f ca="1">_xll.qlInterpolationInterpolate(B12Minterpolation,R11,TRUE)</f>
        <v>#VALUE!</v>
      </c>
    </row>
    <row r="12" spans="1:21" ht="11.25" customHeight="1" x14ac:dyDescent="0.2">
      <c r="A12" s="82">
        <f t="shared" si="6"/>
        <v>9</v>
      </c>
      <c r="B12" s="82" t="s">
        <v>35</v>
      </c>
      <c r="C12" s="82">
        <f t="shared" si="5"/>
        <v>21</v>
      </c>
      <c r="D12" s="280" t="str">
        <f t="shared" si="1"/>
        <v>EUR9x21F_Quote</v>
      </c>
      <c r="E12" s="136" t="e">
        <f>_xll.qlCalendarAdvance("target",$E$3,A12&amp;"M","mf",,Trigger)</f>
        <v>#NUM!</v>
      </c>
      <c r="F12" s="136" t="e">
        <f>_xll.qlCalendarAdvance(Calendar,E12,$F$1,"mf",,Trigger)</f>
        <v>#VALUE!</v>
      </c>
      <c r="G12" s="122" t="e">
        <f>_xll.qlDayCounterYearFraction(DayCounter,E12,F12,,,Trigger)</f>
        <v>#VALUE!</v>
      </c>
      <c r="H12" s="134" t="e">
        <f>_xll.qlQuoteValue(D12,AllTriggers)</f>
        <v>#VALUE!</v>
      </c>
      <c r="I12" s="137" t="e">
        <f ca="1">_xll.qlYieldTSDiscount(Discounting,E12,,AllTriggers)</f>
        <v>#NAME?</v>
      </c>
      <c r="J12" s="137" t="e">
        <f ca="1">_xll.qlYieldTSDiscount(Discounting,F12,,AllTriggers)</f>
        <v>#NAME?</v>
      </c>
      <c r="K12" s="134" t="e">
        <f t="shared" ca="1" si="2"/>
        <v>#NAME?</v>
      </c>
      <c r="L12" s="134" t="e">
        <f t="shared" ca="1" si="3"/>
        <v>#VALUE!</v>
      </c>
      <c r="M12" s="66" t="b">
        <v>1</v>
      </c>
      <c r="N12" s="134" t="e">
        <f ca="1">_xll.qlInterpolationInterpolate($N$1,E12,TRUE)</f>
        <v>#VALUE!</v>
      </c>
      <c r="O12" s="274" t="e">
        <f t="shared" ca="1" si="4"/>
        <v>#VALUE!</v>
      </c>
      <c r="P12" s="269" t="e">
        <f t="shared" ca="1" si="0"/>
        <v>#VALUE!</v>
      </c>
      <c r="R12" s="136" t="e">
        <f>_xll.qlCalendarAdvance(Calendar,R11,"1D","f")</f>
        <v>#VALUE!</v>
      </c>
      <c r="S12" s="310" t="e">
        <f>_xll.qlCalendarAdvance(Calendar,R12,$F$1,"mf",,Trigger)</f>
        <v>#VALUE!</v>
      </c>
      <c r="T12" s="311" t="e">
        <f>_xll.qlDayCounterYearFraction(DayCounter,R12,S12,,,Trigger)</f>
        <v>#VALUE!</v>
      </c>
      <c r="U12" s="268" t="e">
        <f ca="1">_xll.qlInterpolationInterpolate(B12Minterpolation,R12,TRUE)</f>
        <v>#VALUE!</v>
      </c>
    </row>
    <row r="13" spans="1:21" ht="11.25" customHeight="1" x14ac:dyDescent="0.2">
      <c r="A13" s="82">
        <f t="shared" si="6"/>
        <v>10</v>
      </c>
      <c r="B13" s="82" t="s">
        <v>35</v>
      </c>
      <c r="C13" s="82">
        <f t="shared" si="5"/>
        <v>22</v>
      </c>
      <c r="D13" s="280" t="str">
        <f t="shared" si="1"/>
        <v>EUR10x22F_Quote</v>
      </c>
      <c r="E13" s="136" t="e">
        <f>_xll.qlCalendarAdvance("target",$E$3,A13&amp;"M","mf",,Trigger)</f>
        <v>#NUM!</v>
      </c>
      <c r="F13" s="136" t="e">
        <f>_xll.qlCalendarAdvance(Calendar,E13,$F$1,"mf",,Trigger)</f>
        <v>#VALUE!</v>
      </c>
      <c r="G13" s="122" t="e">
        <f>_xll.qlDayCounterYearFraction(DayCounter,E13,F13,,,Trigger)</f>
        <v>#VALUE!</v>
      </c>
      <c r="H13" s="134" t="e">
        <f>_xll.qlQuoteValue(D13,AllTriggers)</f>
        <v>#VALUE!</v>
      </c>
      <c r="I13" s="137" t="e">
        <f ca="1">_xll.qlYieldTSDiscount(Discounting,E13,,AllTriggers)</f>
        <v>#NAME?</v>
      </c>
      <c r="J13" s="137" t="e">
        <f ca="1">_xll.qlYieldTSDiscount(Discounting,F13,,AllTriggers)</f>
        <v>#NAME?</v>
      </c>
      <c r="K13" s="134" t="e">
        <f t="shared" ca="1" si="2"/>
        <v>#NAME?</v>
      </c>
      <c r="L13" s="134" t="e">
        <f t="shared" ca="1" si="3"/>
        <v>#VALUE!</v>
      </c>
      <c r="M13" s="66" t="b">
        <v>0</v>
      </c>
      <c r="N13" s="134" t="e">
        <f ca="1">_xll.qlInterpolationInterpolate($N$1,E13,TRUE)</f>
        <v>#VALUE!</v>
      </c>
      <c r="O13" s="274" t="e">
        <f t="shared" ca="1" si="4"/>
        <v>#VALUE!</v>
      </c>
      <c r="P13" s="269" t="e">
        <f t="shared" ca="1" si="0"/>
        <v>#VALUE!</v>
      </c>
      <c r="R13" s="136" t="e">
        <f>_xll.qlCalendarAdvance(Calendar,R12,"1D","f")</f>
        <v>#VALUE!</v>
      </c>
      <c r="S13" s="310" t="e">
        <f>_xll.qlCalendarAdvance(Calendar,R13,$F$1,"mf",,Trigger)</f>
        <v>#VALUE!</v>
      </c>
      <c r="T13" s="311" t="e">
        <f>_xll.qlDayCounterYearFraction(DayCounter,R13,S13,,,Trigger)</f>
        <v>#VALUE!</v>
      </c>
      <c r="U13" s="268" t="e">
        <f ca="1">_xll.qlInterpolationInterpolate(B12Minterpolation,R13,TRUE)</f>
        <v>#VALUE!</v>
      </c>
    </row>
    <row r="14" spans="1:21" ht="11.25" customHeight="1" x14ac:dyDescent="0.2">
      <c r="A14" s="82">
        <f t="shared" si="6"/>
        <v>11</v>
      </c>
      <c r="B14" s="82" t="s">
        <v>35</v>
      </c>
      <c r="C14" s="82">
        <f t="shared" si="5"/>
        <v>23</v>
      </c>
      <c r="D14" s="280" t="str">
        <f t="shared" si="1"/>
        <v>EUR11x23F_Quote</v>
      </c>
      <c r="E14" s="136" t="e">
        <f>_xll.qlCalendarAdvance("target",$E$3,A14&amp;"M","mf",,Trigger)</f>
        <v>#NUM!</v>
      </c>
      <c r="F14" s="136" t="e">
        <f>_xll.qlCalendarAdvance(Calendar,E14,$F$1,"mf",,Trigger)</f>
        <v>#VALUE!</v>
      </c>
      <c r="G14" s="122" t="e">
        <f>_xll.qlDayCounterYearFraction(DayCounter,E14,F14,,,Trigger)</f>
        <v>#VALUE!</v>
      </c>
      <c r="H14" s="134" t="e">
        <f>_xll.qlQuoteValue(D14,AllTriggers)</f>
        <v>#VALUE!</v>
      </c>
      <c r="I14" s="137" t="e">
        <f ca="1">_xll.qlYieldTSDiscount(Discounting,E14,,AllTriggers)</f>
        <v>#NAME?</v>
      </c>
      <c r="J14" s="137" t="e">
        <f ca="1">_xll.qlYieldTSDiscount(Discounting,F14,,AllTriggers)</f>
        <v>#NAME?</v>
      </c>
      <c r="K14" s="134" t="e">
        <f t="shared" ca="1" si="2"/>
        <v>#NAME?</v>
      </c>
      <c r="L14" s="134" t="e">
        <f t="shared" ca="1" si="3"/>
        <v>#VALUE!</v>
      </c>
      <c r="M14" s="66" t="b">
        <v>0</v>
      </c>
      <c r="N14" s="134" t="e">
        <f ca="1">_xll.qlInterpolationInterpolate($N$1,E14,TRUE)</f>
        <v>#VALUE!</v>
      </c>
      <c r="O14" s="274" t="e">
        <f t="shared" ca="1" si="4"/>
        <v>#VALUE!</v>
      </c>
      <c r="P14" s="269" t="e">
        <f t="shared" ca="1" si="0"/>
        <v>#VALUE!</v>
      </c>
      <c r="R14" s="136" t="e">
        <f>_xll.qlCalendarAdvance(Calendar,R13,"1D","f")</f>
        <v>#VALUE!</v>
      </c>
      <c r="S14" s="310" t="e">
        <f>_xll.qlCalendarAdvance(Calendar,R14,$F$1,"mf",,Trigger)</f>
        <v>#VALUE!</v>
      </c>
      <c r="T14" s="311" t="e">
        <f>_xll.qlDayCounterYearFraction(DayCounter,R14,S14,,,Trigger)</f>
        <v>#VALUE!</v>
      </c>
      <c r="U14" s="268" t="e">
        <f ca="1">_xll.qlInterpolationInterpolate(B12Minterpolation,R14,TRUE)</f>
        <v>#VALUE!</v>
      </c>
    </row>
    <row r="15" spans="1:21" ht="11.25" customHeight="1" x14ac:dyDescent="0.2">
      <c r="A15" s="82">
        <f t="shared" si="6"/>
        <v>12</v>
      </c>
      <c r="B15" s="82" t="s">
        <v>35</v>
      </c>
      <c r="C15" s="82">
        <f t="shared" si="5"/>
        <v>24</v>
      </c>
      <c r="D15" s="281" t="str">
        <f t="shared" si="1"/>
        <v>EUR12x24F_Quote</v>
      </c>
      <c r="E15" s="140" t="e">
        <f>_xll.qlCalendarAdvance("target",$E$3,A15&amp;"M","mf",,Trigger)</f>
        <v>#NUM!</v>
      </c>
      <c r="F15" s="140" t="e">
        <f>_xll.qlCalendarAdvance(Calendar,E15,$F$1,"mf",,Trigger)</f>
        <v>#VALUE!</v>
      </c>
      <c r="G15" s="127" t="e">
        <f>_xll.qlDayCounterYearFraction(DayCounter,E15,F15,,,Trigger)</f>
        <v>#VALUE!</v>
      </c>
      <c r="H15" s="143" t="e">
        <f>_xll.qlQuoteValue(D15,AllTriggers)</f>
        <v>#VALUE!</v>
      </c>
      <c r="I15" s="141" t="e">
        <f ca="1">_xll.qlYieldTSDiscount(Discounting,E15,,AllTriggers)</f>
        <v>#NAME?</v>
      </c>
      <c r="J15" s="141" t="e">
        <f ca="1">_xll.qlYieldTSDiscount(Discounting,F15,,AllTriggers)</f>
        <v>#NAME?</v>
      </c>
      <c r="K15" s="143" t="e">
        <f t="shared" ca="1" si="2"/>
        <v>#NAME?</v>
      </c>
      <c r="L15" s="143" t="e">
        <f t="shared" ca="1" si="3"/>
        <v>#VALUE!</v>
      </c>
      <c r="M15" s="71" t="b">
        <v>1</v>
      </c>
      <c r="N15" s="143" t="e">
        <f ca="1">_xll.qlInterpolationInterpolate($N$1,E15,TRUE)</f>
        <v>#VALUE!</v>
      </c>
      <c r="O15" s="275" t="e">
        <f t="shared" ca="1" si="4"/>
        <v>#VALUE!</v>
      </c>
      <c r="P15" s="307" t="e">
        <f t="shared" ca="1" si="0"/>
        <v>#VALUE!</v>
      </c>
      <c r="R15" s="136" t="e">
        <f>_xll.qlCalendarAdvance(Calendar,R14,"1D","f")</f>
        <v>#VALUE!</v>
      </c>
      <c r="S15" s="310" t="e">
        <f>_xll.qlCalendarAdvance(Calendar,R15,$F$1,"mf",,Trigger)</f>
        <v>#VALUE!</v>
      </c>
      <c r="T15" s="311" t="e">
        <f>_xll.qlDayCounterYearFraction(DayCounter,R15,S15,,,Trigger)</f>
        <v>#VALUE!</v>
      </c>
      <c r="U15" s="268" t="e">
        <f ca="1">_xll.qlInterpolationInterpolate(B12Minterpolation,R15,TRUE)</f>
        <v>#VALUE!</v>
      </c>
    </row>
    <row r="16" spans="1:21" ht="11.25" customHeight="1" x14ac:dyDescent="0.2">
      <c r="E16" s="261"/>
      <c r="F16" s="261"/>
      <c r="G16" s="261"/>
      <c r="H16" s="108"/>
      <c r="I16" s="84"/>
      <c r="J16" s="84"/>
      <c r="K16" s="108"/>
      <c r="L16" s="108"/>
      <c r="O16" s="84"/>
      <c r="P16" s="84"/>
      <c r="R16" s="136" t="e">
        <f>_xll.qlCalendarAdvance(Calendar,R15,"1D","f")</f>
        <v>#VALUE!</v>
      </c>
      <c r="S16" s="310" t="e">
        <f>_xll.qlCalendarAdvance(Calendar,R16,$F$1,"mf",,Trigger)</f>
        <v>#VALUE!</v>
      </c>
      <c r="T16" s="311" t="e">
        <f>_xll.qlDayCounterYearFraction(DayCounter,R16,S16,,,Trigger)</f>
        <v>#VALUE!</v>
      </c>
      <c r="U16" s="268" t="e">
        <f ca="1">_xll.qlInterpolationInterpolate(B12Minterpolation,R16,TRUE)</f>
        <v>#VALUE!</v>
      </c>
    </row>
    <row r="17" spans="5:21" ht="11.25" customHeight="1" x14ac:dyDescent="0.2">
      <c r="E17" s="261"/>
      <c r="F17" s="261"/>
      <c r="G17" s="261"/>
      <c r="H17" s="108"/>
      <c r="K17" s="108"/>
      <c r="L17" s="108"/>
      <c r="P17" s="84"/>
      <c r="R17" s="136" t="e">
        <f>_xll.qlCalendarAdvance(Calendar,R16,"1D","f")</f>
        <v>#VALUE!</v>
      </c>
      <c r="S17" s="310" t="e">
        <f>_xll.qlCalendarAdvance(Calendar,R17,$F$1,"mf",,Trigger)</f>
        <v>#VALUE!</v>
      </c>
      <c r="T17" s="311" t="e">
        <f>_xll.qlDayCounterYearFraction(DayCounter,R17,S17,,,Trigger)</f>
        <v>#VALUE!</v>
      </c>
      <c r="U17" s="268" t="e">
        <f ca="1">_xll.qlInterpolationInterpolate(B12Minterpolation,R17,TRUE)</f>
        <v>#VALUE!</v>
      </c>
    </row>
    <row r="18" spans="5:21" ht="11.25" customHeight="1" x14ac:dyDescent="0.2">
      <c r="E18" s="261"/>
      <c r="F18" s="261"/>
      <c r="G18" s="261"/>
      <c r="H18" s="108"/>
      <c r="K18" s="108"/>
      <c r="L18" s="108"/>
      <c r="R18" s="136" t="e">
        <f>_xll.qlCalendarAdvance(Calendar,R17,"1D","f")</f>
        <v>#VALUE!</v>
      </c>
      <c r="S18" s="310" t="e">
        <f>_xll.qlCalendarAdvance(Calendar,R18,$F$1,"mf",,Trigger)</f>
        <v>#VALUE!</v>
      </c>
      <c r="T18" s="311" t="e">
        <f>_xll.qlDayCounterYearFraction(DayCounter,R18,S18,,,Trigger)</f>
        <v>#VALUE!</v>
      </c>
      <c r="U18" s="268" t="e">
        <f ca="1">_xll.qlInterpolationInterpolate(B12Minterpolation,R18,TRUE)</f>
        <v>#VALUE!</v>
      </c>
    </row>
    <row r="19" spans="5:21" ht="11.25" customHeight="1" x14ac:dyDescent="0.2">
      <c r="E19" s="261"/>
      <c r="F19" s="261"/>
      <c r="G19" s="261"/>
      <c r="H19" s="108"/>
      <c r="K19" s="108"/>
      <c r="L19" s="108"/>
      <c r="R19" s="136" t="e">
        <f>_xll.qlCalendarAdvance(Calendar,R18,"1D","f")</f>
        <v>#VALUE!</v>
      </c>
      <c r="S19" s="310" t="e">
        <f>_xll.qlCalendarAdvance(Calendar,R19,$F$1,"mf",,Trigger)</f>
        <v>#VALUE!</v>
      </c>
      <c r="T19" s="311" t="e">
        <f>_xll.qlDayCounterYearFraction(DayCounter,R19,S19,,,Trigger)</f>
        <v>#VALUE!</v>
      </c>
      <c r="U19" s="268" t="e">
        <f ca="1">_xll.qlInterpolationInterpolate(B12Minterpolation,R19,TRUE)</f>
        <v>#VALUE!</v>
      </c>
    </row>
    <row r="20" spans="5:21" ht="11.25" customHeight="1" x14ac:dyDescent="0.2">
      <c r="E20" s="261"/>
      <c r="F20" s="261"/>
      <c r="G20" s="261"/>
      <c r="H20" s="108"/>
      <c r="K20" s="108"/>
      <c r="L20" s="108"/>
      <c r="R20" s="136" t="e">
        <f>_xll.qlCalendarAdvance(Calendar,R19,"1D","f")</f>
        <v>#VALUE!</v>
      </c>
      <c r="S20" s="310" t="e">
        <f>_xll.qlCalendarAdvance(Calendar,R20,$F$1,"mf",,Trigger)</f>
        <v>#VALUE!</v>
      </c>
      <c r="T20" s="311" t="e">
        <f>_xll.qlDayCounterYearFraction(DayCounter,R20,S20,,,Trigger)</f>
        <v>#VALUE!</v>
      </c>
      <c r="U20" s="268" t="e">
        <f ca="1">_xll.qlInterpolationInterpolate(B12Minterpolation,R20,TRUE)</f>
        <v>#VALUE!</v>
      </c>
    </row>
    <row r="21" spans="5:21" ht="11.25" customHeight="1" x14ac:dyDescent="0.2">
      <c r="E21" s="261"/>
      <c r="F21" s="261"/>
      <c r="G21" s="261"/>
      <c r="H21" s="108"/>
      <c r="K21" s="108"/>
      <c r="L21" s="108"/>
      <c r="R21" s="136" t="e">
        <f>_xll.qlCalendarAdvance(Calendar,R20,"1D","f")</f>
        <v>#VALUE!</v>
      </c>
      <c r="S21" s="310" t="e">
        <f>_xll.qlCalendarAdvance(Calendar,R21,$F$1,"mf",,Trigger)</f>
        <v>#VALUE!</v>
      </c>
      <c r="T21" s="311" t="e">
        <f>_xll.qlDayCounterYearFraction(DayCounter,R21,S21,,,Trigger)</f>
        <v>#VALUE!</v>
      </c>
      <c r="U21" s="268" t="e">
        <f ca="1">_xll.qlInterpolationInterpolate(B12Minterpolation,R21,TRUE)</f>
        <v>#VALUE!</v>
      </c>
    </row>
    <row r="22" spans="5:21" ht="11.25" customHeight="1" x14ac:dyDescent="0.2">
      <c r="E22" s="261"/>
      <c r="F22" s="261"/>
      <c r="G22" s="261"/>
      <c r="H22" s="108"/>
      <c r="K22" s="108"/>
      <c r="L22" s="108"/>
      <c r="R22" s="136" t="e">
        <f>_xll.qlCalendarAdvance(Calendar,R21,"1D","f")</f>
        <v>#VALUE!</v>
      </c>
      <c r="S22" s="310" t="e">
        <f>_xll.qlCalendarAdvance(Calendar,R22,$F$1,"mf",,Trigger)</f>
        <v>#VALUE!</v>
      </c>
      <c r="T22" s="311" t="e">
        <f>_xll.qlDayCounterYearFraction(DayCounter,R22,S22,,,Trigger)</f>
        <v>#VALUE!</v>
      </c>
      <c r="U22" s="268" t="e">
        <f ca="1">_xll.qlInterpolationInterpolate(B12Minterpolation,R22,TRUE)</f>
        <v>#VALUE!</v>
      </c>
    </row>
    <row r="23" spans="5:21" ht="11.25" customHeight="1" x14ac:dyDescent="0.2">
      <c r="E23" s="261"/>
      <c r="F23" s="261"/>
      <c r="G23" s="261"/>
      <c r="H23" s="108"/>
      <c r="K23" s="108"/>
      <c r="L23" s="108"/>
      <c r="R23" s="136" t="e">
        <f>_xll.qlCalendarAdvance(Calendar,R22,"1D","f")</f>
        <v>#VALUE!</v>
      </c>
      <c r="S23" s="310" t="e">
        <f>_xll.qlCalendarAdvance(Calendar,R23,$F$1,"mf",,Trigger)</f>
        <v>#VALUE!</v>
      </c>
      <c r="T23" s="311" t="e">
        <f>_xll.qlDayCounterYearFraction(DayCounter,R23,S23,,,Trigger)</f>
        <v>#VALUE!</v>
      </c>
      <c r="U23" s="268" t="e">
        <f ca="1">_xll.qlInterpolationInterpolate(B12Minterpolation,R23,TRUE)</f>
        <v>#VALUE!</v>
      </c>
    </row>
    <row r="24" spans="5:21" ht="11.25" customHeight="1" x14ac:dyDescent="0.2">
      <c r="E24" s="261"/>
      <c r="F24" s="261"/>
      <c r="G24" s="261"/>
      <c r="H24" s="108"/>
      <c r="K24" s="108"/>
      <c r="L24" s="108"/>
      <c r="R24" s="136" t="e">
        <f>_xll.qlCalendarAdvance(Calendar,R23,"1D","f")</f>
        <v>#VALUE!</v>
      </c>
      <c r="S24" s="310" t="e">
        <f>_xll.qlCalendarAdvance(Calendar,R24,$F$1,"mf",,Trigger)</f>
        <v>#VALUE!</v>
      </c>
      <c r="T24" s="311" t="e">
        <f>_xll.qlDayCounterYearFraction(DayCounter,R24,S24,,,Trigger)</f>
        <v>#VALUE!</v>
      </c>
      <c r="U24" s="268" t="e">
        <f ca="1">_xll.qlInterpolationInterpolate(B12Minterpolation,R24,TRUE)</f>
        <v>#VALUE!</v>
      </c>
    </row>
    <row r="25" spans="5:21" ht="11.25" customHeight="1" x14ac:dyDescent="0.2">
      <c r="E25" s="261"/>
      <c r="F25" s="261"/>
      <c r="G25" s="261"/>
      <c r="H25" s="108"/>
      <c r="K25" s="108"/>
      <c r="L25" s="108"/>
      <c r="R25" s="136" t="e">
        <f>_xll.qlCalendarAdvance(Calendar,R24,"1D","f")</f>
        <v>#VALUE!</v>
      </c>
      <c r="S25" s="310" t="e">
        <f>_xll.qlCalendarAdvance(Calendar,R25,$F$1,"mf",,Trigger)</f>
        <v>#VALUE!</v>
      </c>
      <c r="T25" s="311" t="e">
        <f>_xll.qlDayCounterYearFraction(DayCounter,R25,S25,,,Trigger)</f>
        <v>#VALUE!</v>
      </c>
      <c r="U25" s="268" t="e">
        <f ca="1">_xll.qlInterpolationInterpolate(B12Minterpolation,R25,TRUE)</f>
        <v>#VALUE!</v>
      </c>
    </row>
    <row r="26" spans="5:21" ht="11.25" customHeight="1" x14ac:dyDescent="0.2">
      <c r="E26" s="261"/>
      <c r="F26" s="261"/>
      <c r="G26" s="261"/>
      <c r="H26" s="108"/>
      <c r="K26" s="108"/>
      <c r="L26" s="108"/>
      <c r="R26" s="136" t="e">
        <f>_xll.qlCalendarAdvance(Calendar,R25,"1D","f")</f>
        <v>#VALUE!</v>
      </c>
      <c r="S26" s="310" t="e">
        <f>_xll.qlCalendarAdvance(Calendar,R26,$F$1,"mf",,Trigger)</f>
        <v>#VALUE!</v>
      </c>
      <c r="T26" s="311" t="e">
        <f>_xll.qlDayCounterYearFraction(DayCounter,R26,S26,,,Trigger)</f>
        <v>#VALUE!</v>
      </c>
      <c r="U26" s="268" t="e">
        <f ca="1">_xll.qlInterpolationInterpolate(B12Minterpolation,R26,TRUE)</f>
        <v>#VALUE!</v>
      </c>
    </row>
    <row r="27" spans="5:21" ht="11.25" customHeight="1" x14ac:dyDescent="0.2">
      <c r="E27" s="261"/>
      <c r="F27" s="261"/>
      <c r="G27" s="261"/>
      <c r="H27" s="108"/>
      <c r="K27" s="108"/>
      <c r="L27" s="108"/>
      <c r="R27" s="136" t="e">
        <f>_xll.qlCalendarAdvance(Calendar,R26,"1D","f")</f>
        <v>#VALUE!</v>
      </c>
      <c r="S27" s="310" t="e">
        <f>_xll.qlCalendarAdvance(Calendar,R27,$F$1,"mf",,Trigger)</f>
        <v>#VALUE!</v>
      </c>
      <c r="T27" s="311" t="e">
        <f>_xll.qlDayCounterYearFraction(DayCounter,R27,S27,,,Trigger)</f>
        <v>#VALUE!</v>
      </c>
      <c r="U27" s="268" t="e">
        <f ca="1">_xll.qlInterpolationInterpolate(B12Minterpolation,R27,TRUE)</f>
        <v>#VALUE!</v>
      </c>
    </row>
    <row r="28" spans="5:21" ht="11.25" customHeight="1" x14ac:dyDescent="0.2">
      <c r="E28" s="261"/>
      <c r="F28" s="261"/>
      <c r="G28" s="261"/>
      <c r="H28" s="108"/>
      <c r="K28" s="108"/>
      <c r="L28" s="108"/>
      <c r="R28" s="136" t="e">
        <f>_xll.qlCalendarAdvance(Calendar,R27,"1D","f")</f>
        <v>#VALUE!</v>
      </c>
      <c r="S28" s="310" t="e">
        <f>_xll.qlCalendarAdvance(Calendar,R28,$F$1,"mf",,Trigger)</f>
        <v>#VALUE!</v>
      </c>
      <c r="T28" s="311" t="e">
        <f>_xll.qlDayCounterYearFraction(DayCounter,R28,S28,,,Trigger)</f>
        <v>#VALUE!</v>
      </c>
      <c r="U28" s="268" t="e">
        <f ca="1">_xll.qlInterpolationInterpolate(B12Minterpolation,R28,TRUE)</f>
        <v>#VALUE!</v>
      </c>
    </row>
    <row r="29" spans="5:21" ht="11.25" customHeight="1" x14ac:dyDescent="0.2">
      <c r="E29" s="261"/>
      <c r="F29" s="261"/>
      <c r="G29" s="261"/>
      <c r="H29" s="108"/>
      <c r="K29" s="108"/>
      <c r="L29" s="108"/>
      <c r="R29" s="136" t="e">
        <f>_xll.qlCalendarAdvance(Calendar,R28,"1D","f")</f>
        <v>#VALUE!</v>
      </c>
      <c r="S29" s="310" t="e">
        <f>_xll.qlCalendarAdvance(Calendar,R29,$F$1,"mf",,Trigger)</f>
        <v>#VALUE!</v>
      </c>
      <c r="T29" s="311" t="e">
        <f>_xll.qlDayCounterYearFraction(DayCounter,R29,S29,,,Trigger)</f>
        <v>#VALUE!</v>
      </c>
      <c r="U29" s="268" t="e">
        <f ca="1">_xll.qlInterpolationInterpolate(B12Minterpolation,R29,TRUE)</f>
        <v>#VALUE!</v>
      </c>
    </row>
    <row r="30" spans="5:21" ht="11.25" customHeight="1" x14ac:dyDescent="0.2">
      <c r="E30" s="261"/>
      <c r="F30" s="261"/>
      <c r="G30" s="261"/>
      <c r="H30" s="108"/>
      <c r="K30" s="108"/>
      <c r="L30" s="108"/>
      <c r="R30" s="136" t="e">
        <f>_xll.qlCalendarAdvance(Calendar,R29,"1D","f")</f>
        <v>#VALUE!</v>
      </c>
      <c r="S30" s="310" t="e">
        <f>_xll.qlCalendarAdvance(Calendar,R30,$F$1,"mf",,Trigger)</f>
        <v>#VALUE!</v>
      </c>
      <c r="T30" s="311" t="e">
        <f>_xll.qlDayCounterYearFraction(DayCounter,R30,S30,,,Trigger)</f>
        <v>#VALUE!</v>
      </c>
      <c r="U30" s="268" t="e">
        <f ca="1">_xll.qlInterpolationInterpolate(B12Minterpolation,R30,TRUE)</f>
        <v>#VALUE!</v>
      </c>
    </row>
    <row r="31" spans="5:21" ht="11.25" customHeight="1" x14ac:dyDescent="0.2">
      <c r="E31" s="261"/>
      <c r="F31" s="261"/>
      <c r="G31" s="261"/>
      <c r="H31" s="108"/>
      <c r="K31" s="108"/>
      <c r="L31" s="108"/>
      <c r="R31" s="136" t="e">
        <f>_xll.qlCalendarAdvance(Calendar,R30,"1D","f")</f>
        <v>#VALUE!</v>
      </c>
      <c r="S31" s="310" t="e">
        <f>_xll.qlCalendarAdvance(Calendar,R31,$F$1,"mf",,Trigger)</f>
        <v>#VALUE!</v>
      </c>
      <c r="T31" s="311" t="e">
        <f>_xll.qlDayCounterYearFraction(DayCounter,R31,S31,,,Trigger)</f>
        <v>#VALUE!</v>
      </c>
      <c r="U31" s="268" t="e">
        <f ca="1">_xll.qlInterpolationInterpolate(B12Minterpolation,R31,TRUE)</f>
        <v>#VALUE!</v>
      </c>
    </row>
    <row r="32" spans="5:21" ht="11.25" customHeight="1" x14ac:dyDescent="0.2">
      <c r="E32" s="261"/>
      <c r="F32" s="261"/>
      <c r="G32" s="261"/>
      <c r="H32" s="108"/>
      <c r="K32" s="108"/>
      <c r="L32" s="108"/>
      <c r="R32" s="136" t="e">
        <f>_xll.qlCalendarAdvance(Calendar,R31,"1D","f")</f>
        <v>#VALUE!</v>
      </c>
      <c r="S32" s="310" t="e">
        <f>_xll.qlCalendarAdvance(Calendar,R32,$F$1,"mf",,Trigger)</f>
        <v>#VALUE!</v>
      </c>
      <c r="T32" s="311" t="e">
        <f>_xll.qlDayCounterYearFraction(DayCounter,R32,S32,,,Trigger)</f>
        <v>#VALUE!</v>
      </c>
      <c r="U32" s="268" t="e">
        <f ca="1">_xll.qlInterpolationInterpolate(B12Minterpolation,R32,TRUE)</f>
        <v>#VALUE!</v>
      </c>
    </row>
    <row r="33" spans="5:21" ht="11.25" customHeight="1" x14ac:dyDescent="0.2">
      <c r="E33" s="261"/>
      <c r="F33" s="261"/>
      <c r="G33" s="261"/>
      <c r="H33" s="108"/>
      <c r="K33" s="108"/>
      <c r="L33" s="108"/>
      <c r="R33" s="136" t="e">
        <f>_xll.qlCalendarAdvance(Calendar,R32,"1D","f")</f>
        <v>#VALUE!</v>
      </c>
      <c r="S33" s="310" t="e">
        <f>_xll.qlCalendarAdvance(Calendar,R33,$F$1,"mf",,Trigger)</f>
        <v>#VALUE!</v>
      </c>
      <c r="T33" s="311" t="e">
        <f>_xll.qlDayCounterYearFraction(DayCounter,R33,S33,,,Trigger)</f>
        <v>#VALUE!</v>
      </c>
      <c r="U33" s="268" t="e">
        <f ca="1">_xll.qlInterpolationInterpolate(B12Minterpolation,R33,TRUE)</f>
        <v>#VALUE!</v>
      </c>
    </row>
    <row r="34" spans="5:21" ht="11.25" customHeight="1" x14ac:dyDescent="0.2">
      <c r="E34" s="261"/>
      <c r="F34" s="261"/>
      <c r="G34" s="261"/>
      <c r="H34" s="108"/>
      <c r="K34" s="108"/>
      <c r="L34" s="108"/>
      <c r="R34" s="136" t="e">
        <f>_xll.qlCalendarAdvance(Calendar,R33,"1D","f")</f>
        <v>#VALUE!</v>
      </c>
      <c r="S34" s="310" t="e">
        <f>_xll.qlCalendarAdvance(Calendar,R34,$F$1,"mf",,Trigger)</f>
        <v>#VALUE!</v>
      </c>
      <c r="T34" s="311" t="e">
        <f>_xll.qlDayCounterYearFraction(DayCounter,R34,S34,,,Trigger)</f>
        <v>#VALUE!</v>
      </c>
      <c r="U34" s="268" t="e">
        <f ca="1">_xll.qlInterpolationInterpolate(B12Minterpolation,R34,TRUE)</f>
        <v>#VALUE!</v>
      </c>
    </row>
    <row r="35" spans="5:21" ht="11.25" customHeight="1" x14ac:dyDescent="0.2">
      <c r="E35" s="261"/>
      <c r="F35" s="261"/>
      <c r="G35" s="261"/>
      <c r="H35" s="108"/>
      <c r="K35" s="108"/>
      <c r="L35" s="108"/>
      <c r="R35" s="136" t="e">
        <f>_xll.qlCalendarAdvance(Calendar,R34,"1D","f")</f>
        <v>#VALUE!</v>
      </c>
      <c r="S35" s="310" t="e">
        <f>_xll.qlCalendarAdvance(Calendar,R35,$F$1,"mf",,Trigger)</f>
        <v>#VALUE!</v>
      </c>
      <c r="T35" s="311" t="e">
        <f>_xll.qlDayCounterYearFraction(DayCounter,R35,S35,,,Trigger)</f>
        <v>#VALUE!</v>
      </c>
      <c r="U35" s="268" t="e">
        <f ca="1">_xll.qlInterpolationInterpolate(B12Minterpolation,R35,TRUE)</f>
        <v>#VALUE!</v>
      </c>
    </row>
    <row r="36" spans="5:21" ht="11.25" customHeight="1" x14ac:dyDescent="0.2">
      <c r="E36" s="261"/>
      <c r="F36" s="261"/>
      <c r="G36" s="261"/>
      <c r="H36" s="108"/>
      <c r="K36" s="108"/>
      <c r="L36" s="108"/>
      <c r="R36" s="136" t="e">
        <f>_xll.qlCalendarAdvance(Calendar,R35,"1D","f")</f>
        <v>#VALUE!</v>
      </c>
      <c r="S36" s="310" t="e">
        <f>_xll.qlCalendarAdvance(Calendar,R36,$F$1,"mf",,Trigger)</f>
        <v>#VALUE!</v>
      </c>
      <c r="T36" s="311" t="e">
        <f>_xll.qlDayCounterYearFraction(DayCounter,R36,S36,,,Trigger)</f>
        <v>#VALUE!</v>
      </c>
      <c r="U36" s="268" t="e">
        <f ca="1">_xll.qlInterpolationInterpolate(B12Minterpolation,R36,TRUE)</f>
        <v>#VALUE!</v>
      </c>
    </row>
    <row r="37" spans="5:21" ht="11.25" customHeight="1" x14ac:dyDescent="0.2">
      <c r="E37" s="261"/>
      <c r="F37" s="261"/>
      <c r="G37" s="261"/>
      <c r="H37" s="108"/>
      <c r="K37" s="108"/>
      <c r="L37" s="108"/>
      <c r="R37" s="136" t="e">
        <f>_xll.qlCalendarAdvance(Calendar,R36,"1D","f")</f>
        <v>#VALUE!</v>
      </c>
      <c r="S37" s="310" t="e">
        <f>_xll.qlCalendarAdvance(Calendar,R37,$F$1,"mf",,Trigger)</f>
        <v>#VALUE!</v>
      </c>
      <c r="T37" s="311" t="e">
        <f>_xll.qlDayCounterYearFraction(DayCounter,R37,S37,,,Trigger)</f>
        <v>#VALUE!</v>
      </c>
      <c r="U37" s="268" t="e">
        <f ca="1">_xll.qlInterpolationInterpolate(B12Minterpolation,R37,TRUE)</f>
        <v>#VALUE!</v>
      </c>
    </row>
    <row r="38" spans="5:21" ht="11.25" customHeight="1" x14ac:dyDescent="0.2">
      <c r="E38" s="261"/>
      <c r="F38" s="261"/>
      <c r="G38" s="261"/>
      <c r="H38" s="108"/>
      <c r="K38" s="108"/>
      <c r="L38" s="108"/>
      <c r="R38" s="136" t="e">
        <f>_xll.qlCalendarAdvance(Calendar,R37,"1D","f")</f>
        <v>#VALUE!</v>
      </c>
      <c r="S38" s="310" t="e">
        <f>_xll.qlCalendarAdvance(Calendar,R38,$F$1,"mf",,Trigger)</f>
        <v>#VALUE!</v>
      </c>
      <c r="T38" s="311" t="e">
        <f>_xll.qlDayCounterYearFraction(DayCounter,R38,S38,,,Trigger)</f>
        <v>#VALUE!</v>
      </c>
      <c r="U38" s="268" t="e">
        <f ca="1">_xll.qlInterpolationInterpolate(B12Minterpolation,R38,TRUE)</f>
        <v>#VALUE!</v>
      </c>
    </row>
    <row r="39" spans="5:21" ht="11.25" customHeight="1" x14ac:dyDescent="0.2">
      <c r="E39" s="261"/>
      <c r="F39" s="261"/>
      <c r="G39" s="261"/>
      <c r="H39" s="108"/>
      <c r="K39" s="108"/>
      <c r="L39" s="108"/>
      <c r="R39" s="136" t="e">
        <f>_xll.qlCalendarAdvance(Calendar,R38,"1D","f")</f>
        <v>#VALUE!</v>
      </c>
      <c r="S39" s="310" t="e">
        <f>_xll.qlCalendarAdvance(Calendar,R39,$F$1,"mf",,Trigger)</f>
        <v>#VALUE!</v>
      </c>
      <c r="T39" s="311" t="e">
        <f>_xll.qlDayCounterYearFraction(DayCounter,R39,S39,,,Trigger)</f>
        <v>#VALUE!</v>
      </c>
      <c r="U39" s="268" t="e">
        <f ca="1">_xll.qlInterpolationInterpolate(B12Minterpolation,R39,TRUE)</f>
        <v>#VALUE!</v>
      </c>
    </row>
    <row r="40" spans="5:21" ht="11.25" customHeight="1" x14ac:dyDescent="0.2">
      <c r="E40" s="261"/>
      <c r="F40" s="261"/>
      <c r="G40" s="261"/>
      <c r="H40" s="108"/>
      <c r="K40" s="108"/>
      <c r="L40" s="108"/>
      <c r="R40" s="136" t="e">
        <f>_xll.qlCalendarAdvance(Calendar,R39,"1D","f")</f>
        <v>#VALUE!</v>
      </c>
      <c r="S40" s="310" t="e">
        <f>_xll.qlCalendarAdvance(Calendar,R40,$F$1,"mf",,Trigger)</f>
        <v>#VALUE!</v>
      </c>
      <c r="T40" s="311" t="e">
        <f>_xll.qlDayCounterYearFraction(DayCounter,R40,S40,,,Trigger)</f>
        <v>#VALUE!</v>
      </c>
      <c r="U40" s="268" t="e">
        <f ca="1">_xll.qlInterpolationInterpolate(B12Minterpolation,R40,TRUE)</f>
        <v>#VALUE!</v>
      </c>
    </row>
    <row r="41" spans="5:21" ht="11.25" customHeight="1" x14ac:dyDescent="0.2">
      <c r="E41" s="261"/>
      <c r="F41" s="261"/>
      <c r="G41" s="261"/>
      <c r="H41" s="108"/>
      <c r="K41" s="108"/>
      <c r="L41" s="108"/>
      <c r="R41" s="136" t="e">
        <f>_xll.qlCalendarAdvance(Calendar,R40,"1D","f")</f>
        <v>#VALUE!</v>
      </c>
      <c r="S41" s="310" t="e">
        <f>_xll.qlCalendarAdvance(Calendar,R41,$F$1,"mf",,Trigger)</f>
        <v>#VALUE!</v>
      </c>
      <c r="T41" s="311" t="e">
        <f>_xll.qlDayCounterYearFraction(DayCounter,R41,S41,,,Trigger)</f>
        <v>#VALUE!</v>
      </c>
      <c r="U41" s="268" t="e">
        <f ca="1">_xll.qlInterpolationInterpolate(B12Minterpolation,R41,TRUE)</f>
        <v>#VALUE!</v>
      </c>
    </row>
    <row r="42" spans="5:21" ht="11.25" customHeight="1" x14ac:dyDescent="0.2">
      <c r="E42" s="261"/>
      <c r="F42" s="261"/>
      <c r="G42" s="261"/>
      <c r="H42" s="108"/>
      <c r="K42" s="108"/>
      <c r="L42" s="108"/>
      <c r="R42" s="136" t="e">
        <f>_xll.qlCalendarAdvance(Calendar,R41,"1D","f")</f>
        <v>#VALUE!</v>
      </c>
      <c r="S42" s="310" t="e">
        <f>_xll.qlCalendarAdvance(Calendar,R42,$F$1,"mf",,Trigger)</f>
        <v>#VALUE!</v>
      </c>
      <c r="T42" s="311" t="e">
        <f>_xll.qlDayCounterYearFraction(DayCounter,R42,S42,,,Trigger)</f>
        <v>#VALUE!</v>
      </c>
      <c r="U42" s="268" t="e">
        <f ca="1">_xll.qlInterpolationInterpolate(B12Minterpolation,R42,TRUE)</f>
        <v>#VALUE!</v>
      </c>
    </row>
    <row r="43" spans="5:21" ht="11.25" customHeight="1" x14ac:dyDescent="0.2">
      <c r="E43" s="261"/>
      <c r="F43" s="261"/>
      <c r="G43" s="261"/>
      <c r="H43" s="108"/>
      <c r="K43" s="108"/>
      <c r="L43" s="108"/>
      <c r="R43" s="136" t="e">
        <f>_xll.qlCalendarAdvance(Calendar,R42,"1D","f")</f>
        <v>#VALUE!</v>
      </c>
      <c r="S43" s="310" t="e">
        <f>_xll.qlCalendarAdvance(Calendar,R43,$F$1,"mf",,Trigger)</f>
        <v>#VALUE!</v>
      </c>
      <c r="T43" s="311" t="e">
        <f>_xll.qlDayCounterYearFraction(DayCounter,R43,S43,,,Trigger)</f>
        <v>#VALUE!</v>
      </c>
      <c r="U43" s="268" t="e">
        <f ca="1">_xll.qlInterpolationInterpolate(B12Minterpolation,R43,TRUE)</f>
        <v>#VALUE!</v>
      </c>
    </row>
    <row r="44" spans="5:21" ht="11.25" customHeight="1" x14ac:dyDescent="0.2">
      <c r="E44" s="261"/>
      <c r="F44" s="261"/>
      <c r="G44" s="261"/>
      <c r="H44" s="108"/>
      <c r="K44" s="108"/>
      <c r="L44" s="108"/>
      <c r="R44" s="136" t="e">
        <f>_xll.qlCalendarAdvance(Calendar,R43,"1D","f")</f>
        <v>#VALUE!</v>
      </c>
      <c r="S44" s="310" t="e">
        <f>_xll.qlCalendarAdvance(Calendar,R44,$F$1,"mf",,Trigger)</f>
        <v>#VALUE!</v>
      </c>
      <c r="T44" s="311" t="e">
        <f>_xll.qlDayCounterYearFraction(DayCounter,R44,S44,,,Trigger)</f>
        <v>#VALUE!</v>
      </c>
      <c r="U44" s="268" t="e">
        <f ca="1">_xll.qlInterpolationInterpolate(B12Minterpolation,R44,TRUE)</f>
        <v>#VALUE!</v>
      </c>
    </row>
    <row r="45" spans="5:21" ht="11.25" customHeight="1" x14ac:dyDescent="0.2">
      <c r="E45" s="261"/>
      <c r="F45" s="261"/>
      <c r="G45" s="261"/>
      <c r="H45" s="108"/>
      <c r="K45" s="108"/>
      <c r="L45" s="108"/>
      <c r="R45" s="136" t="e">
        <f>_xll.qlCalendarAdvance(Calendar,R44,"1D","f")</f>
        <v>#VALUE!</v>
      </c>
      <c r="S45" s="310" t="e">
        <f>_xll.qlCalendarAdvance(Calendar,R45,$F$1,"mf",,Trigger)</f>
        <v>#VALUE!</v>
      </c>
      <c r="T45" s="311" t="e">
        <f>_xll.qlDayCounterYearFraction(DayCounter,R45,S45,,,Trigger)</f>
        <v>#VALUE!</v>
      </c>
      <c r="U45" s="268" t="e">
        <f ca="1">_xll.qlInterpolationInterpolate(B12Minterpolation,R45,TRUE)</f>
        <v>#VALUE!</v>
      </c>
    </row>
    <row r="46" spans="5:21" ht="11.25" customHeight="1" x14ac:dyDescent="0.2">
      <c r="E46" s="261"/>
      <c r="F46" s="261"/>
      <c r="G46" s="261"/>
      <c r="H46" s="108"/>
      <c r="K46" s="108"/>
      <c r="L46" s="108"/>
      <c r="R46" s="136" t="e">
        <f>_xll.qlCalendarAdvance(Calendar,R45,"1D","f")</f>
        <v>#VALUE!</v>
      </c>
      <c r="S46" s="310" t="e">
        <f>_xll.qlCalendarAdvance(Calendar,R46,$F$1,"mf",,Trigger)</f>
        <v>#VALUE!</v>
      </c>
      <c r="T46" s="311" t="e">
        <f>_xll.qlDayCounterYearFraction(DayCounter,R46,S46,,,Trigger)</f>
        <v>#VALUE!</v>
      </c>
      <c r="U46" s="268" t="e">
        <f ca="1">_xll.qlInterpolationInterpolate(B12Minterpolation,R46,TRUE)</f>
        <v>#VALUE!</v>
      </c>
    </row>
    <row r="47" spans="5:21" ht="11.25" customHeight="1" x14ac:dyDescent="0.2">
      <c r="R47" s="136" t="e">
        <f>_xll.qlCalendarAdvance(Calendar,R46,"1D","f")</f>
        <v>#VALUE!</v>
      </c>
      <c r="S47" s="310" t="e">
        <f>_xll.qlCalendarAdvance(Calendar,R47,$F$1,"mf",,Trigger)</f>
        <v>#VALUE!</v>
      </c>
      <c r="T47" s="311" t="e">
        <f>_xll.qlDayCounterYearFraction(DayCounter,R47,S47,,,Trigger)</f>
        <v>#VALUE!</v>
      </c>
      <c r="U47" s="268" t="e">
        <f ca="1">_xll.qlInterpolationInterpolate(B12Minterpolation,R47,TRUE)</f>
        <v>#VALUE!</v>
      </c>
    </row>
    <row r="48" spans="5:21" ht="11.25" customHeight="1" x14ac:dyDescent="0.2">
      <c r="R48" s="136" t="e">
        <f>_xll.qlCalendarAdvance(Calendar,R47,"1D","f")</f>
        <v>#VALUE!</v>
      </c>
      <c r="S48" s="310" t="e">
        <f>_xll.qlCalendarAdvance(Calendar,R48,$F$1,"mf",,Trigger)</f>
        <v>#VALUE!</v>
      </c>
      <c r="T48" s="311" t="e">
        <f>_xll.qlDayCounterYearFraction(DayCounter,R48,S48,,,Trigger)</f>
        <v>#VALUE!</v>
      </c>
      <c r="U48" s="268" t="e">
        <f ca="1">_xll.qlInterpolationInterpolate(B12Minterpolation,R48,TRUE)</f>
        <v>#VALUE!</v>
      </c>
    </row>
    <row r="49" spans="18:21" ht="11.25" customHeight="1" x14ac:dyDescent="0.2">
      <c r="R49" s="136" t="e">
        <f>_xll.qlCalendarAdvance(Calendar,R48,"1D","f")</f>
        <v>#VALUE!</v>
      </c>
      <c r="S49" s="310" t="e">
        <f>_xll.qlCalendarAdvance(Calendar,R49,$F$1,"mf",,Trigger)</f>
        <v>#VALUE!</v>
      </c>
      <c r="T49" s="311" t="e">
        <f>_xll.qlDayCounterYearFraction(DayCounter,R49,S49,,,Trigger)</f>
        <v>#VALUE!</v>
      </c>
      <c r="U49" s="268" t="e">
        <f ca="1">_xll.qlInterpolationInterpolate(B12Minterpolation,R49,TRUE)</f>
        <v>#VALUE!</v>
      </c>
    </row>
    <row r="50" spans="18:21" ht="11.25" customHeight="1" x14ac:dyDescent="0.2">
      <c r="R50" s="136" t="e">
        <f>_xll.qlCalendarAdvance(Calendar,R49,"1D","f")</f>
        <v>#VALUE!</v>
      </c>
      <c r="S50" s="310" t="e">
        <f>_xll.qlCalendarAdvance(Calendar,R50,$F$1,"mf",,Trigger)</f>
        <v>#VALUE!</v>
      </c>
      <c r="T50" s="311" t="e">
        <f>_xll.qlDayCounterYearFraction(DayCounter,R50,S50,,,Trigger)</f>
        <v>#VALUE!</v>
      </c>
      <c r="U50" s="268" t="e">
        <f ca="1">_xll.qlInterpolationInterpolate(B12Minterpolation,R50,TRUE)</f>
        <v>#VALUE!</v>
      </c>
    </row>
    <row r="51" spans="18:21" ht="11.25" customHeight="1" x14ac:dyDescent="0.2">
      <c r="R51" s="136" t="e">
        <f>_xll.qlCalendarAdvance(Calendar,R50,"1D","f")</f>
        <v>#VALUE!</v>
      </c>
      <c r="S51" s="310" t="e">
        <f>_xll.qlCalendarAdvance(Calendar,R51,$F$1,"mf",,Trigger)</f>
        <v>#VALUE!</v>
      </c>
      <c r="T51" s="311" t="e">
        <f>_xll.qlDayCounterYearFraction(DayCounter,R51,S51,,,Trigger)</f>
        <v>#VALUE!</v>
      </c>
      <c r="U51" s="268" t="e">
        <f ca="1">_xll.qlInterpolationInterpolate(B12Minterpolation,R51,TRUE)</f>
        <v>#VALUE!</v>
      </c>
    </row>
    <row r="52" spans="18:21" ht="11.25" customHeight="1" x14ac:dyDescent="0.2">
      <c r="R52" s="136" t="e">
        <f>_xll.qlCalendarAdvance(Calendar,R51,"1D","f")</f>
        <v>#VALUE!</v>
      </c>
      <c r="S52" s="310" t="e">
        <f>_xll.qlCalendarAdvance(Calendar,R52,$F$1,"mf",,Trigger)</f>
        <v>#VALUE!</v>
      </c>
      <c r="T52" s="311" t="e">
        <f>_xll.qlDayCounterYearFraction(DayCounter,R52,S52,,,Trigger)</f>
        <v>#VALUE!</v>
      </c>
      <c r="U52" s="268" t="e">
        <f ca="1">_xll.qlInterpolationInterpolate(B12Minterpolation,R52,TRUE)</f>
        <v>#VALUE!</v>
      </c>
    </row>
    <row r="53" spans="18:21" x14ac:dyDescent="0.2">
      <c r="R53" s="136" t="e">
        <f>_xll.qlCalendarAdvance(Calendar,R52,"1D","f")</f>
        <v>#VALUE!</v>
      </c>
      <c r="S53" s="310" t="e">
        <f>_xll.qlCalendarAdvance(Calendar,R53,$F$1,"mf",,Trigger)</f>
        <v>#VALUE!</v>
      </c>
      <c r="T53" s="311" t="e">
        <f>_xll.qlDayCounterYearFraction(DayCounter,R53,S53,,,Trigger)</f>
        <v>#VALUE!</v>
      </c>
      <c r="U53" s="268" t="e">
        <f ca="1">_xll.qlInterpolationInterpolate(B12Minterpolation,R53,TRUE)</f>
        <v>#VALUE!</v>
      </c>
    </row>
    <row r="54" spans="18:21" x14ac:dyDescent="0.2">
      <c r="R54" s="136" t="e">
        <f>_xll.qlCalendarAdvance(Calendar,R53,"1D","f")</f>
        <v>#VALUE!</v>
      </c>
      <c r="S54" s="310" t="e">
        <f>_xll.qlCalendarAdvance(Calendar,R54,$F$1,"mf",,Trigger)</f>
        <v>#VALUE!</v>
      </c>
      <c r="T54" s="311" t="e">
        <f>_xll.qlDayCounterYearFraction(DayCounter,R54,S54,,,Trigger)</f>
        <v>#VALUE!</v>
      </c>
      <c r="U54" s="268" t="e">
        <f ca="1">_xll.qlInterpolationInterpolate(B12Minterpolation,R54,TRUE)</f>
        <v>#VALUE!</v>
      </c>
    </row>
    <row r="55" spans="18:21" x14ac:dyDescent="0.2">
      <c r="R55" s="136" t="e">
        <f>_xll.qlCalendarAdvance(Calendar,R54,"1D","f")</f>
        <v>#VALUE!</v>
      </c>
      <c r="S55" s="310" t="e">
        <f>_xll.qlCalendarAdvance(Calendar,R55,$F$1,"mf",,Trigger)</f>
        <v>#VALUE!</v>
      </c>
      <c r="T55" s="311" t="e">
        <f>_xll.qlDayCounterYearFraction(DayCounter,R55,S55,,,Trigger)</f>
        <v>#VALUE!</v>
      </c>
      <c r="U55" s="268" t="e">
        <f ca="1">_xll.qlInterpolationInterpolate(B12Minterpolation,R55,TRUE)</f>
        <v>#VALUE!</v>
      </c>
    </row>
    <row r="56" spans="18:21" x14ac:dyDescent="0.2">
      <c r="R56" s="136" t="e">
        <f>_xll.qlCalendarAdvance(Calendar,R55,"1D","f")</f>
        <v>#VALUE!</v>
      </c>
      <c r="S56" s="310" t="e">
        <f>_xll.qlCalendarAdvance(Calendar,R56,$F$1,"mf",,Trigger)</f>
        <v>#VALUE!</v>
      </c>
      <c r="T56" s="311" t="e">
        <f>_xll.qlDayCounterYearFraction(DayCounter,R56,S56,,,Trigger)</f>
        <v>#VALUE!</v>
      </c>
      <c r="U56" s="268" t="e">
        <f ca="1">_xll.qlInterpolationInterpolate(B12Minterpolation,R56,TRUE)</f>
        <v>#VALUE!</v>
      </c>
    </row>
    <row r="57" spans="18:21" x14ac:dyDescent="0.2">
      <c r="R57" s="136" t="e">
        <f>_xll.qlCalendarAdvance(Calendar,R56,"1D","f")</f>
        <v>#VALUE!</v>
      </c>
      <c r="S57" s="310" t="e">
        <f>_xll.qlCalendarAdvance(Calendar,R57,$F$1,"mf",,Trigger)</f>
        <v>#VALUE!</v>
      </c>
      <c r="T57" s="311" t="e">
        <f>_xll.qlDayCounterYearFraction(DayCounter,R57,S57,,,Trigger)</f>
        <v>#VALUE!</v>
      </c>
      <c r="U57" s="268" t="e">
        <f ca="1">_xll.qlInterpolationInterpolate(B12Minterpolation,R57,TRUE)</f>
        <v>#VALUE!</v>
      </c>
    </row>
    <row r="58" spans="18:21" x14ac:dyDescent="0.2">
      <c r="R58" s="136" t="e">
        <f>_xll.qlCalendarAdvance(Calendar,R57,"1D","f")</f>
        <v>#VALUE!</v>
      </c>
      <c r="S58" s="310" t="e">
        <f>_xll.qlCalendarAdvance(Calendar,R58,$F$1,"mf",,Trigger)</f>
        <v>#VALUE!</v>
      </c>
      <c r="T58" s="311" t="e">
        <f>_xll.qlDayCounterYearFraction(DayCounter,R58,S58,,,Trigger)</f>
        <v>#VALUE!</v>
      </c>
      <c r="U58" s="268" t="e">
        <f ca="1">_xll.qlInterpolationInterpolate(B12Minterpolation,R58,TRUE)</f>
        <v>#VALUE!</v>
      </c>
    </row>
    <row r="59" spans="18:21" x14ac:dyDescent="0.2">
      <c r="R59" s="136" t="e">
        <f>_xll.qlCalendarAdvance(Calendar,R58,"1D","f")</f>
        <v>#VALUE!</v>
      </c>
      <c r="S59" s="310" t="e">
        <f>_xll.qlCalendarAdvance(Calendar,R59,$F$1,"mf",,Trigger)</f>
        <v>#VALUE!</v>
      </c>
      <c r="T59" s="311" t="e">
        <f>_xll.qlDayCounterYearFraction(DayCounter,R59,S59,,,Trigger)</f>
        <v>#VALUE!</v>
      </c>
      <c r="U59" s="268" t="e">
        <f ca="1">_xll.qlInterpolationInterpolate(B12Minterpolation,R59,TRUE)</f>
        <v>#VALUE!</v>
      </c>
    </row>
    <row r="60" spans="18:21" x14ac:dyDescent="0.2">
      <c r="R60" s="136" t="e">
        <f>_xll.qlCalendarAdvance(Calendar,R59,"1D","f")</f>
        <v>#VALUE!</v>
      </c>
      <c r="S60" s="310" t="e">
        <f>_xll.qlCalendarAdvance(Calendar,R60,$F$1,"mf",,Trigger)</f>
        <v>#VALUE!</v>
      </c>
      <c r="T60" s="311" t="e">
        <f>_xll.qlDayCounterYearFraction(DayCounter,R60,S60,,,Trigger)</f>
        <v>#VALUE!</v>
      </c>
      <c r="U60" s="268" t="e">
        <f ca="1">_xll.qlInterpolationInterpolate(B12Minterpolation,R60,TRUE)</f>
        <v>#VALUE!</v>
      </c>
    </row>
    <row r="61" spans="18:21" x14ac:dyDescent="0.2">
      <c r="R61" s="136" t="e">
        <f>_xll.qlCalendarAdvance(Calendar,R60,"1D","f")</f>
        <v>#VALUE!</v>
      </c>
      <c r="S61" s="310" t="e">
        <f>_xll.qlCalendarAdvance(Calendar,R61,$F$1,"mf",,Trigger)</f>
        <v>#VALUE!</v>
      </c>
      <c r="T61" s="311" t="e">
        <f>_xll.qlDayCounterYearFraction(DayCounter,R61,S61,,,Trigger)</f>
        <v>#VALUE!</v>
      </c>
      <c r="U61" s="268" t="e">
        <f ca="1">_xll.qlInterpolationInterpolate(B12Minterpolation,R61,TRUE)</f>
        <v>#VALUE!</v>
      </c>
    </row>
    <row r="62" spans="18:21" x14ac:dyDescent="0.2">
      <c r="R62" s="136" t="e">
        <f>_xll.qlCalendarAdvance(Calendar,R61,"1D","f")</f>
        <v>#VALUE!</v>
      </c>
      <c r="S62" s="310" t="e">
        <f>_xll.qlCalendarAdvance(Calendar,R62,$F$1,"mf",,Trigger)</f>
        <v>#VALUE!</v>
      </c>
      <c r="T62" s="311" t="e">
        <f>_xll.qlDayCounterYearFraction(DayCounter,R62,S62,,,Trigger)</f>
        <v>#VALUE!</v>
      </c>
      <c r="U62" s="268" t="e">
        <f ca="1">_xll.qlInterpolationInterpolate(B12Minterpolation,R62,TRUE)</f>
        <v>#VALUE!</v>
      </c>
    </row>
    <row r="63" spans="18:21" x14ac:dyDescent="0.2">
      <c r="R63" s="136" t="e">
        <f>_xll.qlCalendarAdvance(Calendar,R62,"1D","f")</f>
        <v>#VALUE!</v>
      </c>
      <c r="S63" s="310" t="e">
        <f>_xll.qlCalendarAdvance(Calendar,R63,$F$1,"mf",,Trigger)</f>
        <v>#VALUE!</v>
      </c>
      <c r="T63" s="311" t="e">
        <f>_xll.qlDayCounterYearFraction(DayCounter,R63,S63,,,Trigger)</f>
        <v>#VALUE!</v>
      </c>
      <c r="U63" s="268" t="e">
        <f ca="1">_xll.qlInterpolationInterpolate(B12Minterpolation,R63,TRUE)</f>
        <v>#VALUE!</v>
      </c>
    </row>
    <row r="64" spans="18:21" x14ac:dyDescent="0.2">
      <c r="R64" s="136" t="e">
        <f>_xll.qlCalendarAdvance(Calendar,R63,"1D","f")</f>
        <v>#VALUE!</v>
      </c>
      <c r="S64" s="310" t="e">
        <f>_xll.qlCalendarAdvance(Calendar,R64,$F$1,"mf",,Trigger)</f>
        <v>#VALUE!</v>
      </c>
      <c r="T64" s="311" t="e">
        <f>_xll.qlDayCounterYearFraction(DayCounter,R64,S64,,,Trigger)</f>
        <v>#VALUE!</v>
      </c>
      <c r="U64" s="268" t="e">
        <f ca="1">_xll.qlInterpolationInterpolate(B12Minterpolation,R64,TRUE)</f>
        <v>#VALUE!</v>
      </c>
    </row>
    <row r="65" spans="18:21" x14ac:dyDescent="0.2">
      <c r="R65" s="136" t="e">
        <f>_xll.qlCalendarAdvance(Calendar,R64,"1D","f")</f>
        <v>#VALUE!</v>
      </c>
      <c r="S65" s="310" t="e">
        <f>_xll.qlCalendarAdvance(Calendar,R65,$F$1,"mf",,Trigger)</f>
        <v>#VALUE!</v>
      </c>
      <c r="T65" s="311" t="e">
        <f>_xll.qlDayCounterYearFraction(DayCounter,R65,S65,,,Trigger)</f>
        <v>#VALUE!</v>
      </c>
      <c r="U65" s="268" t="e">
        <f ca="1">_xll.qlInterpolationInterpolate(B12Minterpolation,R65,TRUE)</f>
        <v>#VALUE!</v>
      </c>
    </row>
    <row r="66" spans="18:21" x14ac:dyDescent="0.2">
      <c r="R66" s="136" t="e">
        <f>_xll.qlCalendarAdvance(Calendar,R65,"1D","f")</f>
        <v>#VALUE!</v>
      </c>
      <c r="S66" s="310" t="e">
        <f>_xll.qlCalendarAdvance(Calendar,R66,$F$1,"mf",,Trigger)</f>
        <v>#VALUE!</v>
      </c>
      <c r="T66" s="311" t="e">
        <f>_xll.qlDayCounterYearFraction(DayCounter,R66,S66,,,Trigger)</f>
        <v>#VALUE!</v>
      </c>
      <c r="U66" s="268" t="e">
        <f ca="1">_xll.qlInterpolationInterpolate(B12Minterpolation,R66,TRUE)</f>
        <v>#VALUE!</v>
      </c>
    </row>
    <row r="67" spans="18:21" x14ac:dyDescent="0.2">
      <c r="R67" s="136" t="e">
        <f>_xll.qlCalendarAdvance(Calendar,R66,"1D","f")</f>
        <v>#VALUE!</v>
      </c>
      <c r="S67" s="310" t="e">
        <f>_xll.qlCalendarAdvance(Calendar,R67,$F$1,"mf",,Trigger)</f>
        <v>#VALUE!</v>
      </c>
      <c r="T67" s="311" t="e">
        <f>_xll.qlDayCounterYearFraction(DayCounter,R67,S67,,,Trigger)</f>
        <v>#VALUE!</v>
      </c>
      <c r="U67" s="268" t="e">
        <f ca="1">_xll.qlInterpolationInterpolate(B12Minterpolation,R67,TRUE)</f>
        <v>#VALUE!</v>
      </c>
    </row>
    <row r="68" spans="18:21" x14ac:dyDescent="0.2">
      <c r="R68" s="136" t="e">
        <f>_xll.qlCalendarAdvance(Calendar,R67,"1D","f")</f>
        <v>#VALUE!</v>
      </c>
      <c r="S68" s="310" t="e">
        <f>_xll.qlCalendarAdvance(Calendar,R68,$F$1,"mf",,Trigger)</f>
        <v>#VALUE!</v>
      </c>
      <c r="T68" s="311" t="e">
        <f>_xll.qlDayCounterYearFraction(DayCounter,R68,S68,,,Trigger)</f>
        <v>#VALUE!</v>
      </c>
      <c r="U68" s="268" t="e">
        <f ca="1">_xll.qlInterpolationInterpolate(B12Minterpolation,R68,TRUE)</f>
        <v>#VALUE!</v>
      </c>
    </row>
    <row r="69" spans="18:21" x14ac:dyDescent="0.2">
      <c r="R69" s="136" t="e">
        <f>_xll.qlCalendarAdvance(Calendar,R68,"1D","f")</f>
        <v>#VALUE!</v>
      </c>
      <c r="S69" s="310" t="e">
        <f>_xll.qlCalendarAdvance(Calendar,R69,$F$1,"mf",,Trigger)</f>
        <v>#VALUE!</v>
      </c>
      <c r="T69" s="311" t="e">
        <f>_xll.qlDayCounterYearFraction(DayCounter,R69,S69,,,Trigger)</f>
        <v>#VALUE!</v>
      </c>
      <c r="U69" s="268" t="e">
        <f ca="1">_xll.qlInterpolationInterpolate(B12Minterpolation,R69,TRUE)</f>
        <v>#VALUE!</v>
      </c>
    </row>
    <row r="70" spans="18:21" x14ac:dyDescent="0.2">
      <c r="R70" s="136" t="e">
        <f>_xll.qlCalendarAdvance(Calendar,R69,"1D","f")</f>
        <v>#VALUE!</v>
      </c>
      <c r="S70" s="310" t="e">
        <f>_xll.qlCalendarAdvance(Calendar,R70,$F$1,"mf",,Trigger)</f>
        <v>#VALUE!</v>
      </c>
      <c r="T70" s="311" t="e">
        <f>_xll.qlDayCounterYearFraction(DayCounter,R70,S70,,,Trigger)</f>
        <v>#VALUE!</v>
      </c>
      <c r="U70" s="268" t="e">
        <f ca="1">_xll.qlInterpolationInterpolate(B12Minterpolation,R70,TRUE)</f>
        <v>#VALUE!</v>
      </c>
    </row>
    <row r="71" spans="18:21" x14ac:dyDescent="0.2">
      <c r="R71" s="136" t="e">
        <f>_xll.qlCalendarAdvance(Calendar,R70,"1D","f")</f>
        <v>#VALUE!</v>
      </c>
      <c r="S71" s="310" t="e">
        <f>_xll.qlCalendarAdvance(Calendar,R71,$F$1,"mf",,Trigger)</f>
        <v>#VALUE!</v>
      </c>
      <c r="T71" s="311" t="e">
        <f>_xll.qlDayCounterYearFraction(DayCounter,R71,S71,,,Trigger)</f>
        <v>#VALUE!</v>
      </c>
      <c r="U71" s="268" t="e">
        <f ca="1">_xll.qlInterpolationInterpolate(B12Minterpolation,R71,TRUE)</f>
        <v>#VALUE!</v>
      </c>
    </row>
    <row r="72" spans="18:21" x14ac:dyDescent="0.2">
      <c r="R72" s="136" t="e">
        <f>_xll.qlCalendarAdvance(Calendar,R71,"1D","f")</f>
        <v>#VALUE!</v>
      </c>
      <c r="S72" s="310" t="e">
        <f>_xll.qlCalendarAdvance(Calendar,R72,$F$1,"mf",,Trigger)</f>
        <v>#VALUE!</v>
      </c>
      <c r="T72" s="311" t="e">
        <f>_xll.qlDayCounterYearFraction(DayCounter,R72,S72,,,Trigger)</f>
        <v>#VALUE!</v>
      </c>
      <c r="U72" s="268" t="e">
        <f ca="1">_xll.qlInterpolationInterpolate(B12Minterpolation,R72,TRUE)</f>
        <v>#VALUE!</v>
      </c>
    </row>
    <row r="73" spans="18:21" x14ac:dyDescent="0.2">
      <c r="R73" s="136" t="e">
        <f>_xll.qlCalendarAdvance(Calendar,R72,"1D","f")</f>
        <v>#VALUE!</v>
      </c>
      <c r="S73" s="310" t="e">
        <f>_xll.qlCalendarAdvance(Calendar,R73,$F$1,"mf",,Trigger)</f>
        <v>#VALUE!</v>
      </c>
      <c r="T73" s="311" t="e">
        <f>_xll.qlDayCounterYearFraction(DayCounter,R73,S73,,,Trigger)</f>
        <v>#VALUE!</v>
      </c>
      <c r="U73" s="268" t="e">
        <f ca="1">_xll.qlInterpolationInterpolate(B12Minterpolation,R73,TRUE)</f>
        <v>#VALUE!</v>
      </c>
    </row>
    <row r="74" spans="18:21" x14ac:dyDescent="0.2">
      <c r="R74" s="136" t="e">
        <f>_xll.qlCalendarAdvance(Calendar,R73,"1D","f")</f>
        <v>#VALUE!</v>
      </c>
      <c r="S74" s="310" t="e">
        <f>_xll.qlCalendarAdvance(Calendar,R74,$F$1,"mf",,Trigger)</f>
        <v>#VALUE!</v>
      </c>
      <c r="T74" s="311" t="e">
        <f>_xll.qlDayCounterYearFraction(DayCounter,R74,S74,,,Trigger)</f>
        <v>#VALUE!</v>
      </c>
      <c r="U74" s="268" t="e">
        <f ca="1">_xll.qlInterpolationInterpolate(B12Minterpolation,R74,TRUE)</f>
        <v>#VALUE!</v>
      </c>
    </row>
    <row r="75" spans="18:21" x14ac:dyDescent="0.2">
      <c r="R75" s="136" t="e">
        <f>_xll.qlCalendarAdvance(Calendar,R74,"1D","f")</f>
        <v>#VALUE!</v>
      </c>
      <c r="S75" s="310" t="e">
        <f>_xll.qlCalendarAdvance(Calendar,R75,$F$1,"mf",,Trigger)</f>
        <v>#VALUE!</v>
      </c>
      <c r="T75" s="311" t="e">
        <f>_xll.qlDayCounterYearFraction(DayCounter,R75,S75,,,Trigger)</f>
        <v>#VALUE!</v>
      </c>
      <c r="U75" s="268" t="e">
        <f ca="1">_xll.qlInterpolationInterpolate(B12Minterpolation,R75,TRUE)</f>
        <v>#VALUE!</v>
      </c>
    </row>
    <row r="76" spans="18:21" x14ac:dyDescent="0.2">
      <c r="R76" s="136" t="e">
        <f>_xll.qlCalendarAdvance(Calendar,R75,"1D","f")</f>
        <v>#VALUE!</v>
      </c>
      <c r="S76" s="310" t="e">
        <f>_xll.qlCalendarAdvance(Calendar,R76,$F$1,"mf",,Trigger)</f>
        <v>#VALUE!</v>
      </c>
      <c r="T76" s="311" t="e">
        <f>_xll.qlDayCounterYearFraction(DayCounter,R76,S76,,,Trigger)</f>
        <v>#VALUE!</v>
      </c>
      <c r="U76" s="268" t="e">
        <f ca="1">_xll.qlInterpolationInterpolate(B12Minterpolation,R76,TRUE)</f>
        <v>#VALUE!</v>
      </c>
    </row>
    <row r="77" spans="18:21" x14ac:dyDescent="0.2">
      <c r="R77" s="136" t="e">
        <f>_xll.qlCalendarAdvance(Calendar,R76,"1D","f")</f>
        <v>#VALUE!</v>
      </c>
      <c r="S77" s="310" t="e">
        <f>_xll.qlCalendarAdvance(Calendar,R77,$F$1,"mf",,Trigger)</f>
        <v>#VALUE!</v>
      </c>
      <c r="T77" s="311" t="e">
        <f>_xll.qlDayCounterYearFraction(DayCounter,R77,S77,,,Trigger)</f>
        <v>#VALUE!</v>
      </c>
      <c r="U77" s="268" t="e">
        <f ca="1">_xll.qlInterpolationInterpolate(B12Minterpolation,R77,TRUE)</f>
        <v>#VALUE!</v>
      </c>
    </row>
    <row r="78" spans="18:21" x14ac:dyDescent="0.2">
      <c r="R78" s="136" t="e">
        <f>_xll.qlCalendarAdvance(Calendar,R77,"1D","f")</f>
        <v>#VALUE!</v>
      </c>
      <c r="S78" s="310" t="e">
        <f>_xll.qlCalendarAdvance(Calendar,R78,$F$1,"mf",,Trigger)</f>
        <v>#VALUE!</v>
      </c>
      <c r="T78" s="311" t="e">
        <f>_xll.qlDayCounterYearFraction(DayCounter,R78,S78,,,Trigger)</f>
        <v>#VALUE!</v>
      </c>
      <c r="U78" s="268" t="e">
        <f ca="1">_xll.qlInterpolationInterpolate(B12Minterpolation,R78,TRUE)</f>
        <v>#VALUE!</v>
      </c>
    </row>
    <row r="79" spans="18:21" x14ac:dyDescent="0.2">
      <c r="R79" s="136" t="e">
        <f>_xll.qlCalendarAdvance(Calendar,R78,"1D","f")</f>
        <v>#VALUE!</v>
      </c>
      <c r="S79" s="310" t="e">
        <f>_xll.qlCalendarAdvance(Calendar,R79,$F$1,"mf",,Trigger)</f>
        <v>#VALUE!</v>
      </c>
      <c r="T79" s="311" t="e">
        <f>_xll.qlDayCounterYearFraction(DayCounter,R79,S79,,,Trigger)</f>
        <v>#VALUE!</v>
      </c>
      <c r="U79" s="268" t="e">
        <f ca="1">_xll.qlInterpolationInterpolate(B12Minterpolation,R79,TRUE)</f>
        <v>#VALUE!</v>
      </c>
    </row>
    <row r="80" spans="18:21" x14ac:dyDescent="0.2">
      <c r="R80" s="136" t="e">
        <f>_xll.qlCalendarAdvance(Calendar,R79,"1D","f")</f>
        <v>#VALUE!</v>
      </c>
      <c r="S80" s="310" t="e">
        <f>_xll.qlCalendarAdvance(Calendar,R80,$F$1,"mf",,Trigger)</f>
        <v>#VALUE!</v>
      </c>
      <c r="T80" s="311" t="e">
        <f>_xll.qlDayCounterYearFraction(DayCounter,R80,S80,,,Trigger)</f>
        <v>#VALUE!</v>
      </c>
      <c r="U80" s="268" t="e">
        <f ca="1">_xll.qlInterpolationInterpolate(B12Minterpolation,R80,TRUE)</f>
        <v>#VALUE!</v>
      </c>
    </row>
    <row r="81" spans="18:21" x14ac:dyDescent="0.2">
      <c r="R81" s="136" t="e">
        <f>_xll.qlCalendarAdvance(Calendar,R80,"1D","f")</f>
        <v>#VALUE!</v>
      </c>
      <c r="S81" s="310" t="e">
        <f>_xll.qlCalendarAdvance(Calendar,R81,$F$1,"mf",,Trigger)</f>
        <v>#VALUE!</v>
      </c>
      <c r="T81" s="311" t="e">
        <f>_xll.qlDayCounterYearFraction(DayCounter,R81,S81,,,Trigger)</f>
        <v>#VALUE!</v>
      </c>
      <c r="U81" s="268" t="e">
        <f ca="1">_xll.qlInterpolationInterpolate(B12Minterpolation,R81,TRUE)</f>
        <v>#VALUE!</v>
      </c>
    </row>
    <row r="82" spans="18:21" x14ac:dyDescent="0.2">
      <c r="R82" s="136" t="e">
        <f>_xll.qlCalendarAdvance(Calendar,R81,"1D","f")</f>
        <v>#VALUE!</v>
      </c>
      <c r="S82" s="310" t="e">
        <f>_xll.qlCalendarAdvance(Calendar,R82,$F$1,"mf",,Trigger)</f>
        <v>#VALUE!</v>
      </c>
      <c r="T82" s="311" t="e">
        <f>_xll.qlDayCounterYearFraction(DayCounter,R82,S82,,,Trigger)</f>
        <v>#VALUE!</v>
      </c>
      <c r="U82" s="268" t="e">
        <f ca="1">_xll.qlInterpolationInterpolate(B12Minterpolation,R82,TRUE)</f>
        <v>#VALUE!</v>
      </c>
    </row>
    <row r="83" spans="18:21" x14ac:dyDescent="0.2">
      <c r="R83" s="136" t="e">
        <f>_xll.qlCalendarAdvance(Calendar,R82,"1D","f")</f>
        <v>#VALUE!</v>
      </c>
      <c r="S83" s="310" t="e">
        <f>_xll.qlCalendarAdvance(Calendar,R83,$F$1,"mf",,Trigger)</f>
        <v>#VALUE!</v>
      </c>
      <c r="T83" s="311" t="e">
        <f>_xll.qlDayCounterYearFraction(DayCounter,R83,S83,,,Trigger)</f>
        <v>#VALUE!</v>
      </c>
      <c r="U83" s="268" t="e">
        <f ca="1">_xll.qlInterpolationInterpolate(B12Minterpolation,R83,TRUE)</f>
        <v>#VALUE!</v>
      </c>
    </row>
    <row r="84" spans="18:21" x14ac:dyDescent="0.2">
      <c r="R84" s="136" t="e">
        <f>_xll.qlCalendarAdvance(Calendar,R83,"1D","f")</f>
        <v>#VALUE!</v>
      </c>
      <c r="S84" s="310" t="e">
        <f>_xll.qlCalendarAdvance(Calendar,R84,$F$1,"mf",,Trigger)</f>
        <v>#VALUE!</v>
      </c>
      <c r="T84" s="311" t="e">
        <f>_xll.qlDayCounterYearFraction(DayCounter,R84,S84,,,Trigger)</f>
        <v>#VALUE!</v>
      </c>
      <c r="U84" s="268" t="e">
        <f ca="1">_xll.qlInterpolationInterpolate(B12Minterpolation,R84,TRUE)</f>
        <v>#VALUE!</v>
      </c>
    </row>
    <row r="85" spans="18:21" x14ac:dyDescent="0.2">
      <c r="R85" s="136" t="e">
        <f>_xll.qlCalendarAdvance(Calendar,R84,"1D","f")</f>
        <v>#VALUE!</v>
      </c>
      <c r="S85" s="310" t="e">
        <f>_xll.qlCalendarAdvance(Calendar,R85,$F$1,"mf",,Trigger)</f>
        <v>#VALUE!</v>
      </c>
      <c r="T85" s="311" t="e">
        <f>_xll.qlDayCounterYearFraction(DayCounter,R85,S85,,,Trigger)</f>
        <v>#VALUE!</v>
      </c>
      <c r="U85" s="268" t="e">
        <f ca="1">_xll.qlInterpolationInterpolate(B12Minterpolation,R85,TRUE)</f>
        <v>#VALUE!</v>
      </c>
    </row>
    <row r="86" spans="18:21" x14ac:dyDescent="0.2">
      <c r="R86" s="136" t="e">
        <f>_xll.qlCalendarAdvance(Calendar,R85,"1D","f")</f>
        <v>#VALUE!</v>
      </c>
      <c r="S86" s="310" t="e">
        <f>_xll.qlCalendarAdvance(Calendar,R86,$F$1,"mf",,Trigger)</f>
        <v>#VALUE!</v>
      </c>
      <c r="T86" s="311" t="e">
        <f>_xll.qlDayCounterYearFraction(DayCounter,R86,S86,,,Trigger)</f>
        <v>#VALUE!</v>
      </c>
      <c r="U86" s="268" t="e">
        <f ca="1">_xll.qlInterpolationInterpolate(B12Minterpolation,R86,TRUE)</f>
        <v>#VALUE!</v>
      </c>
    </row>
    <row r="87" spans="18:21" x14ac:dyDescent="0.2">
      <c r="R87" s="136" t="e">
        <f>_xll.qlCalendarAdvance(Calendar,R86,"1D","f")</f>
        <v>#VALUE!</v>
      </c>
      <c r="S87" s="310" t="e">
        <f>_xll.qlCalendarAdvance(Calendar,R87,$F$1,"mf",,Trigger)</f>
        <v>#VALUE!</v>
      </c>
      <c r="T87" s="311" t="e">
        <f>_xll.qlDayCounterYearFraction(DayCounter,R87,S87,,,Trigger)</f>
        <v>#VALUE!</v>
      </c>
      <c r="U87" s="268" t="e">
        <f ca="1">_xll.qlInterpolationInterpolate(B12Minterpolation,R87,TRUE)</f>
        <v>#VALUE!</v>
      </c>
    </row>
    <row r="88" spans="18:21" x14ac:dyDescent="0.2">
      <c r="R88" s="136" t="e">
        <f>_xll.qlCalendarAdvance(Calendar,R87,"1D","f")</f>
        <v>#VALUE!</v>
      </c>
      <c r="S88" s="310" t="e">
        <f>_xll.qlCalendarAdvance(Calendar,R88,$F$1,"mf",,Trigger)</f>
        <v>#VALUE!</v>
      </c>
      <c r="T88" s="311" t="e">
        <f>_xll.qlDayCounterYearFraction(DayCounter,R88,S88,,,Trigger)</f>
        <v>#VALUE!</v>
      </c>
      <c r="U88" s="268" t="e">
        <f ca="1">_xll.qlInterpolationInterpolate(B12Minterpolation,R88,TRUE)</f>
        <v>#VALUE!</v>
      </c>
    </row>
    <row r="89" spans="18:21" x14ac:dyDescent="0.2">
      <c r="R89" s="136" t="e">
        <f>_xll.qlCalendarAdvance(Calendar,R88,"1D","f")</f>
        <v>#VALUE!</v>
      </c>
      <c r="S89" s="310" t="e">
        <f>_xll.qlCalendarAdvance(Calendar,R89,$F$1,"mf",,Trigger)</f>
        <v>#VALUE!</v>
      </c>
      <c r="T89" s="311" t="e">
        <f>_xll.qlDayCounterYearFraction(DayCounter,R89,S89,,,Trigger)</f>
        <v>#VALUE!</v>
      </c>
      <c r="U89" s="268" t="e">
        <f ca="1">_xll.qlInterpolationInterpolate(B12Minterpolation,R89,TRUE)</f>
        <v>#VALUE!</v>
      </c>
    </row>
    <row r="90" spans="18:21" x14ac:dyDescent="0.2">
      <c r="R90" s="136" t="e">
        <f>_xll.qlCalendarAdvance(Calendar,R89,"1D","f")</f>
        <v>#VALUE!</v>
      </c>
      <c r="S90" s="310" t="e">
        <f>_xll.qlCalendarAdvance(Calendar,R90,$F$1,"mf",,Trigger)</f>
        <v>#VALUE!</v>
      </c>
      <c r="T90" s="311" t="e">
        <f>_xll.qlDayCounterYearFraction(DayCounter,R90,S90,,,Trigger)</f>
        <v>#VALUE!</v>
      </c>
      <c r="U90" s="268" t="e">
        <f ca="1">_xll.qlInterpolationInterpolate(B12Minterpolation,R90,TRUE)</f>
        <v>#VALUE!</v>
      </c>
    </row>
    <row r="91" spans="18:21" x14ac:dyDescent="0.2">
      <c r="R91" s="136" t="e">
        <f>_xll.qlCalendarAdvance(Calendar,R90,"1D","f")</f>
        <v>#VALUE!</v>
      </c>
      <c r="S91" s="310" t="e">
        <f>_xll.qlCalendarAdvance(Calendar,R91,$F$1,"mf",,Trigger)</f>
        <v>#VALUE!</v>
      </c>
      <c r="T91" s="311" t="e">
        <f>_xll.qlDayCounterYearFraction(DayCounter,R91,S91,,,Trigger)</f>
        <v>#VALUE!</v>
      </c>
      <c r="U91" s="268" t="e">
        <f ca="1">_xll.qlInterpolationInterpolate(B12Minterpolation,R91,TRUE)</f>
        <v>#VALUE!</v>
      </c>
    </row>
    <row r="92" spans="18:21" x14ac:dyDescent="0.2">
      <c r="R92" s="136" t="e">
        <f>_xll.qlCalendarAdvance(Calendar,R91,"1D","f")</f>
        <v>#VALUE!</v>
      </c>
      <c r="S92" s="310" t="e">
        <f>_xll.qlCalendarAdvance(Calendar,R92,$F$1,"mf",,Trigger)</f>
        <v>#VALUE!</v>
      </c>
      <c r="T92" s="311" t="e">
        <f>_xll.qlDayCounterYearFraction(DayCounter,R92,S92,,,Trigger)</f>
        <v>#VALUE!</v>
      </c>
      <c r="U92" s="268" t="e">
        <f ca="1">_xll.qlInterpolationInterpolate(B12Minterpolation,R92,TRUE)</f>
        <v>#VALUE!</v>
      </c>
    </row>
    <row r="93" spans="18:21" x14ac:dyDescent="0.2">
      <c r="R93" s="136" t="e">
        <f>_xll.qlCalendarAdvance(Calendar,R92,"1D","f")</f>
        <v>#VALUE!</v>
      </c>
      <c r="S93" s="310" t="e">
        <f>_xll.qlCalendarAdvance(Calendar,R93,$F$1,"mf",,Trigger)</f>
        <v>#VALUE!</v>
      </c>
      <c r="T93" s="311" t="e">
        <f>_xll.qlDayCounterYearFraction(DayCounter,R93,S93,,,Trigger)</f>
        <v>#VALUE!</v>
      </c>
      <c r="U93" s="268" t="e">
        <f ca="1">_xll.qlInterpolationInterpolate(B12Minterpolation,R93,TRUE)</f>
        <v>#VALUE!</v>
      </c>
    </row>
    <row r="94" spans="18:21" x14ac:dyDescent="0.2">
      <c r="R94" s="136" t="e">
        <f>_xll.qlCalendarAdvance(Calendar,R93,"1D","f")</f>
        <v>#VALUE!</v>
      </c>
      <c r="S94" s="310" t="e">
        <f>_xll.qlCalendarAdvance(Calendar,R94,$F$1,"mf",,Trigger)</f>
        <v>#VALUE!</v>
      </c>
      <c r="T94" s="311" t="e">
        <f>_xll.qlDayCounterYearFraction(DayCounter,R94,S94,,,Trigger)</f>
        <v>#VALUE!</v>
      </c>
      <c r="U94" s="268" t="e">
        <f ca="1">_xll.qlInterpolationInterpolate(B12Minterpolation,R94,TRUE)</f>
        <v>#VALUE!</v>
      </c>
    </row>
    <row r="95" spans="18:21" x14ac:dyDescent="0.2">
      <c r="R95" s="136" t="e">
        <f>_xll.qlCalendarAdvance(Calendar,R94,"1D","f")</f>
        <v>#VALUE!</v>
      </c>
      <c r="S95" s="310" t="e">
        <f>_xll.qlCalendarAdvance(Calendar,R95,$F$1,"mf",,Trigger)</f>
        <v>#VALUE!</v>
      </c>
      <c r="T95" s="311" t="e">
        <f>_xll.qlDayCounterYearFraction(DayCounter,R95,S95,,,Trigger)</f>
        <v>#VALUE!</v>
      </c>
      <c r="U95" s="268" t="e">
        <f ca="1">_xll.qlInterpolationInterpolate(B12Minterpolation,R95,TRUE)</f>
        <v>#VALUE!</v>
      </c>
    </row>
    <row r="96" spans="18:21" x14ac:dyDescent="0.2">
      <c r="R96" s="136" t="e">
        <f>_xll.qlCalendarAdvance(Calendar,R95,"1D","f")</f>
        <v>#VALUE!</v>
      </c>
      <c r="S96" s="310" t="e">
        <f>_xll.qlCalendarAdvance(Calendar,R96,$F$1,"mf",,Trigger)</f>
        <v>#VALUE!</v>
      </c>
      <c r="T96" s="311" t="e">
        <f>_xll.qlDayCounterYearFraction(DayCounter,R96,S96,,,Trigger)</f>
        <v>#VALUE!</v>
      </c>
      <c r="U96" s="268" t="e">
        <f ca="1">_xll.qlInterpolationInterpolate(B12Minterpolation,R96,TRUE)</f>
        <v>#VALUE!</v>
      </c>
    </row>
    <row r="97" spans="18:21" x14ac:dyDescent="0.2">
      <c r="R97" s="136" t="e">
        <f>_xll.qlCalendarAdvance(Calendar,R96,"1D","f")</f>
        <v>#VALUE!</v>
      </c>
      <c r="S97" s="310" t="e">
        <f>_xll.qlCalendarAdvance(Calendar,R97,$F$1,"mf",,Trigger)</f>
        <v>#VALUE!</v>
      </c>
      <c r="T97" s="311" t="e">
        <f>_xll.qlDayCounterYearFraction(DayCounter,R97,S97,,,Trigger)</f>
        <v>#VALUE!</v>
      </c>
      <c r="U97" s="268" t="e">
        <f ca="1">_xll.qlInterpolationInterpolate(B12Minterpolation,R97,TRUE)</f>
        <v>#VALUE!</v>
      </c>
    </row>
    <row r="98" spans="18:21" x14ac:dyDescent="0.2">
      <c r="R98" s="136" t="e">
        <f>_xll.qlCalendarAdvance(Calendar,R97,"1D","f")</f>
        <v>#VALUE!</v>
      </c>
      <c r="S98" s="310" t="e">
        <f>_xll.qlCalendarAdvance(Calendar,R98,$F$1,"mf",,Trigger)</f>
        <v>#VALUE!</v>
      </c>
      <c r="T98" s="311" t="e">
        <f>_xll.qlDayCounterYearFraction(DayCounter,R98,S98,,,Trigger)</f>
        <v>#VALUE!</v>
      </c>
      <c r="U98" s="268" t="e">
        <f ca="1">_xll.qlInterpolationInterpolate(B12Minterpolation,R98,TRUE)</f>
        <v>#VALUE!</v>
      </c>
    </row>
    <row r="99" spans="18:21" x14ac:dyDescent="0.2">
      <c r="R99" s="136" t="e">
        <f>_xll.qlCalendarAdvance(Calendar,R98,"1D","f")</f>
        <v>#VALUE!</v>
      </c>
      <c r="S99" s="310" t="e">
        <f>_xll.qlCalendarAdvance(Calendar,R99,$F$1,"mf",,Trigger)</f>
        <v>#VALUE!</v>
      </c>
      <c r="T99" s="311" t="e">
        <f>_xll.qlDayCounterYearFraction(DayCounter,R99,S99,,,Trigger)</f>
        <v>#VALUE!</v>
      </c>
      <c r="U99" s="268" t="e">
        <f ca="1">_xll.qlInterpolationInterpolate(B12Minterpolation,R99,TRUE)</f>
        <v>#VALUE!</v>
      </c>
    </row>
    <row r="100" spans="18:21" x14ac:dyDescent="0.2">
      <c r="R100" s="136" t="e">
        <f>_xll.qlCalendarAdvance(Calendar,R99,"1D","f")</f>
        <v>#VALUE!</v>
      </c>
      <c r="S100" s="310" t="e">
        <f>_xll.qlCalendarAdvance(Calendar,R100,$F$1,"mf",,Trigger)</f>
        <v>#VALUE!</v>
      </c>
      <c r="T100" s="311" t="e">
        <f>_xll.qlDayCounterYearFraction(DayCounter,R100,S100,,,Trigger)</f>
        <v>#VALUE!</v>
      </c>
      <c r="U100" s="268" t="e">
        <f ca="1">_xll.qlInterpolationInterpolate(B12Minterpolation,R100,TRUE)</f>
        <v>#VALUE!</v>
      </c>
    </row>
    <row r="101" spans="18:21" x14ac:dyDescent="0.2">
      <c r="R101" s="136" t="e">
        <f>_xll.qlCalendarAdvance(Calendar,R100,"1D","f")</f>
        <v>#VALUE!</v>
      </c>
      <c r="S101" s="310" t="e">
        <f>_xll.qlCalendarAdvance(Calendar,R101,$F$1,"mf",,Trigger)</f>
        <v>#VALUE!</v>
      </c>
      <c r="T101" s="311" t="e">
        <f>_xll.qlDayCounterYearFraction(DayCounter,R101,S101,,,Trigger)</f>
        <v>#VALUE!</v>
      </c>
      <c r="U101" s="268" t="e">
        <f ca="1">_xll.qlInterpolationInterpolate(B12Minterpolation,R101,TRUE)</f>
        <v>#VALUE!</v>
      </c>
    </row>
    <row r="102" spans="18:21" x14ac:dyDescent="0.2">
      <c r="R102" s="136" t="e">
        <f>_xll.qlCalendarAdvance(Calendar,R101,"1D","f")</f>
        <v>#VALUE!</v>
      </c>
      <c r="S102" s="310" t="e">
        <f>_xll.qlCalendarAdvance(Calendar,R102,$F$1,"mf",,Trigger)</f>
        <v>#VALUE!</v>
      </c>
      <c r="T102" s="311" t="e">
        <f>_xll.qlDayCounterYearFraction(DayCounter,R102,S102,,,Trigger)</f>
        <v>#VALUE!</v>
      </c>
      <c r="U102" s="268" t="e">
        <f ca="1">_xll.qlInterpolationInterpolate(B12Minterpolation,R102,TRUE)</f>
        <v>#VALUE!</v>
      </c>
    </row>
    <row r="103" spans="18:21" x14ac:dyDescent="0.2">
      <c r="R103" s="136" t="e">
        <f>_xll.qlCalendarAdvance(Calendar,R102,"1D","f")</f>
        <v>#VALUE!</v>
      </c>
      <c r="S103" s="310" t="e">
        <f>_xll.qlCalendarAdvance(Calendar,R103,$F$1,"mf",,Trigger)</f>
        <v>#VALUE!</v>
      </c>
      <c r="T103" s="311" t="e">
        <f>_xll.qlDayCounterYearFraction(DayCounter,R103,S103,,,Trigger)</f>
        <v>#VALUE!</v>
      </c>
      <c r="U103" s="268" t="e">
        <f ca="1">_xll.qlInterpolationInterpolate(B12Minterpolation,R103,TRUE)</f>
        <v>#VALUE!</v>
      </c>
    </row>
    <row r="104" spans="18:21" x14ac:dyDescent="0.2">
      <c r="R104" s="136" t="e">
        <f>_xll.qlCalendarAdvance(Calendar,R103,"1D","f")</f>
        <v>#VALUE!</v>
      </c>
      <c r="S104" s="310" t="e">
        <f>_xll.qlCalendarAdvance(Calendar,R104,$F$1,"mf",,Trigger)</f>
        <v>#VALUE!</v>
      </c>
      <c r="T104" s="311" t="e">
        <f>_xll.qlDayCounterYearFraction(DayCounter,R104,S104,,,Trigger)</f>
        <v>#VALUE!</v>
      </c>
      <c r="U104" s="268" t="e">
        <f ca="1">_xll.qlInterpolationInterpolate(B12Minterpolation,R104,TRUE)</f>
        <v>#VALUE!</v>
      </c>
    </row>
    <row r="105" spans="18:21" x14ac:dyDescent="0.2">
      <c r="R105" s="136" t="e">
        <f>_xll.qlCalendarAdvance(Calendar,R104,"1D","f")</f>
        <v>#VALUE!</v>
      </c>
      <c r="S105" s="310" t="e">
        <f>_xll.qlCalendarAdvance(Calendar,R105,$F$1,"mf",,Trigger)</f>
        <v>#VALUE!</v>
      </c>
      <c r="T105" s="311" t="e">
        <f>_xll.qlDayCounterYearFraction(DayCounter,R105,S105,,,Trigger)</f>
        <v>#VALUE!</v>
      </c>
      <c r="U105" s="268" t="e">
        <f ca="1">_xll.qlInterpolationInterpolate(B12Minterpolation,R105,TRUE)</f>
        <v>#VALUE!</v>
      </c>
    </row>
    <row r="106" spans="18:21" x14ac:dyDescent="0.2">
      <c r="R106" s="136" t="e">
        <f>_xll.qlCalendarAdvance(Calendar,R105,"1D","f")</f>
        <v>#VALUE!</v>
      </c>
      <c r="S106" s="310" t="e">
        <f>_xll.qlCalendarAdvance(Calendar,R106,$F$1,"mf",,Trigger)</f>
        <v>#VALUE!</v>
      </c>
      <c r="T106" s="311" t="e">
        <f>_xll.qlDayCounterYearFraction(DayCounter,R106,S106,,,Trigger)</f>
        <v>#VALUE!</v>
      </c>
      <c r="U106" s="268" t="e">
        <f ca="1">_xll.qlInterpolationInterpolate(B12Minterpolation,R106,TRUE)</f>
        <v>#VALUE!</v>
      </c>
    </row>
    <row r="107" spans="18:21" x14ac:dyDescent="0.2">
      <c r="R107" s="136" t="e">
        <f>_xll.qlCalendarAdvance(Calendar,R106,"1D","f")</f>
        <v>#VALUE!</v>
      </c>
      <c r="S107" s="310" t="e">
        <f>_xll.qlCalendarAdvance(Calendar,R107,$F$1,"mf",,Trigger)</f>
        <v>#VALUE!</v>
      </c>
      <c r="T107" s="311" t="e">
        <f>_xll.qlDayCounterYearFraction(DayCounter,R107,S107,,,Trigger)</f>
        <v>#VALUE!</v>
      </c>
      <c r="U107" s="268" t="e">
        <f ca="1">_xll.qlInterpolationInterpolate(B12Minterpolation,R107,TRUE)</f>
        <v>#VALUE!</v>
      </c>
    </row>
    <row r="108" spans="18:21" x14ac:dyDescent="0.2">
      <c r="R108" s="136" t="e">
        <f>_xll.qlCalendarAdvance(Calendar,R107,"1D","f")</f>
        <v>#VALUE!</v>
      </c>
      <c r="S108" s="310" t="e">
        <f>_xll.qlCalendarAdvance(Calendar,R108,$F$1,"mf",,Trigger)</f>
        <v>#VALUE!</v>
      </c>
      <c r="T108" s="311" t="e">
        <f>_xll.qlDayCounterYearFraction(DayCounter,R108,S108,,,Trigger)</f>
        <v>#VALUE!</v>
      </c>
      <c r="U108" s="268" t="e">
        <f ca="1">_xll.qlInterpolationInterpolate(B12Minterpolation,R108,TRUE)</f>
        <v>#VALUE!</v>
      </c>
    </row>
    <row r="109" spans="18:21" x14ac:dyDescent="0.2">
      <c r="R109" s="136" t="e">
        <f>_xll.qlCalendarAdvance(Calendar,R108,"1D","f")</f>
        <v>#VALUE!</v>
      </c>
      <c r="S109" s="310" t="e">
        <f>_xll.qlCalendarAdvance(Calendar,R109,$F$1,"mf",,Trigger)</f>
        <v>#VALUE!</v>
      </c>
      <c r="T109" s="311" t="e">
        <f>_xll.qlDayCounterYearFraction(DayCounter,R109,S109,,,Trigger)</f>
        <v>#VALUE!</v>
      </c>
      <c r="U109" s="268" t="e">
        <f ca="1">_xll.qlInterpolationInterpolate(B12Minterpolation,R109,TRUE)</f>
        <v>#VALUE!</v>
      </c>
    </row>
    <row r="110" spans="18:21" x14ac:dyDescent="0.2">
      <c r="R110" s="136" t="e">
        <f>_xll.qlCalendarAdvance(Calendar,R109,"1D","f")</f>
        <v>#VALUE!</v>
      </c>
      <c r="S110" s="310" t="e">
        <f>_xll.qlCalendarAdvance(Calendar,R110,$F$1,"mf",,Trigger)</f>
        <v>#VALUE!</v>
      </c>
      <c r="T110" s="311" t="e">
        <f>_xll.qlDayCounterYearFraction(DayCounter,R110,S110,,,Trigger)</f>
        <v>#VALUE!</v>
      </c>
      <c r="U110" s="268" t="e">
        <f ca="1">_xll.qlInterpolationInterpolate(B12Minterpolation,R110,TRUE)</f>
        <v>#VALUE!</v>
      </c>
    </row>
    <row r="111" spans="18:21" x14ac:dyDescent="0.2">
      <c r="R111" s="136" t="e">
        <f>_xll.qlCalendarAdvance(Calendar,R110,"1D","f")</f>
        <v>#VALUE!</v>
      </c>
      <c r="S111" s="310" t="e">
        <f>_xll.qlCalendarAdvance(Calendar,R111,$F$1,"mf",,Trigger)</f>
        <v>#VALUE!</v>
      </c>
      <c r="T111" s="311" t="e">
        <f>_xll.qlDayCounterYearFraction(DayCounter,R111,S111,,,Trigger)</f>
        <v>#VALUE!</v>
      </c>
      <c r="U111" s="268" t="e">
        <f ca="1">_xll.qlInterpolationInterpolate(B12Minterpolation,R111,TRUE)</f>
        <v>#VALUE!</v>
      </c>
    </row>
    <row r="112" spans="18:21" x14ac:dyDescent="0.2">
      <c r="R112" s="136" t="e">
        <f>_xll.qlCalendarAdvance(Calendar,R111,"1D","f")</f>
        <v>#VALUE!</v>
      </c>
      <c r="S112" s="310" t="e">
        <f>_xll.qlCalendarAdvance(Calendar,R112,$F$1,"mf",,Trigger)</f>
        <v>#VALUE!</v>
      </c>
      <c r="T112" s="311" t="e">
        <f>_xll.qlDayCounterYearFraction(DayCounter,R112,S112,,,Trigger)</f>
        <v>#VALUE!</v>
      </c>
      <c r="U112" s="268" t="e">
        <f ca="1">_xll.qlInterpolationInterpolate(B12Minterpolation,R112,TRUE)</f>
        <v>#VALUE!</v>
      </c>
    </row>
    <row r="113" spans="18:21" x14ac:dyDescent="0.2">
      <c r="R113" s="136" t="e">
        <f>_xll.qlCalendarAdvance(Calendar,R112,"1D","f")</f>
        <v>#VALUE!</v>
      </c>
      <c r="S113" s="310" t="e">
        <f>_xll.qlCalendarAdvance(Calendar,R113,$F$1,"mf",,Trigger)</f>
        <v>#VALUE!</v>
      </c>
      <c r="T113" s="311" t="e">
        <f>_xll.qlDayCounterYearFraction(DayCounter,R113,S113,,,Trigger)</f>
        <v>#VALUE!</v>
      </c>
      <c r="U113" s="268" t="e">
        <f ca="1">_xll.qlInterpolationInterpolate(B12Minterpolation,R113,TRUE)</f>
        <v>#VALUE!</v>
      </c>
    </row>
    <row r="114" spans="18:21" x14ac:dyDescent="0.2">
      <c r="R114" s="136" t="e">
        <f>_xll.qlCalendarAdvance(Calendar,R113,"1D","f")</f>
        <v>#VALUE!</v>
      </c>
      <c r="S114" s="310" t="e">
        <f>_xll.qlCalendarAdvance(Calendar,R114,$F$1,"mf",,Trigger)</f>
        <v>#VALUE!</v>
      </c>
      <c r="T114" s="311" t="e">
        <f>_xll.qlDayCounterYearFraction(DayCounter,R114,S114,,,Trigger)</f>
        <v>#VALUE!</v>
      </c>
      <c r="U114" s="268" t="e">
        <f ca="1">_xll.qlInterpolationInterpolate(B12Minterpolation,R114,TRUE)</f>
        <v>#VALUE!</v>
      </c>
    </row>
    <row r="115" spans="18:21" x14ac:dyDescent="0.2">
      <c r="R115" s="136" t="e">
        <f>_xll.qlCalendarAdvance(Calendar,R114,"1D","f")</f>
        <v>#VALUE!</v>
      </c>
      <c r="S115" s="310" t="e">
        <f>_xll.qlCalendarAdvance(Calendar,R115,$F$1,"mf",,Trigger)</f>
        <v>#VALUE!</v>
      </c>
      <c r="T115" s="311" t="e">
        <f>_xll.qlDayCounterYearFraction(DayCounter,R115,S115,,,Trigger)</f>
        <v>#VALUE!</v>
      </c>
      <c r="U115" s="268" t="e">
        <f ca="1">_xll.qlInterpolationInterpolate(B12Minterpolation,R115,TRUE)</f>
        <v>#VALUE!</v>
      </c>
    </row>
    <row r="116" spans="18:21" x14ac:dyDescent="0.2">
      <c r="R116" s="136" t="e">
        <f>_xll.qlCalendarAdvance(Calendar,R115,"1D","f")</f>
        <v>#VALUE!</v>
      </c>
      <c r="S116" s="310" t="e">
        <f>_xll.qlCalendarAdvance(Calendar,R116,$F$1,"mf",,Trigger)</f>
        <v>#VALUE!</v>
      </c>
      <c r="T116" s="311" t="e">
        <f>_xll.qlDayCounterYearFraction(DayCounter,R116,S116,,,Trigger)</f>
        <v>#VALUE!</v>
      </c>
      <c r="U116" s="268" t="e">
        <f ca="1">_xll.qlInterpolationInterpolate(B12Minterpolation,R116,TRUE)</f>
        <v>#VALUE!</v>
      </c>
    </row>
    <row r="117" spans="18:21" x14ac:dyDescent="0.2">
      <c r="R117" s="136" t="e">
        <f>_xll.qlCalendarAdvance(Calendar,R116,"1D","f")</f>
        <v>#VALUE!</v>
      </c>
      <c r="S117" s="310" t="e">
        <f>_xll.qlCalendarAdvance(Calendar,R117,$F$1,"mf",,Trigger)</f>
        <v>#VALUE!</v>
      </c>
      <c r="T117" s="311" t="e">
        <f>_xll.qlDayCounterYearFraction(DayCounter,R117,S117,,,Trigger)</f>
        <v>#VALUE!</v>
      </c>
      <c r="U117" s="268" t="e">
        <f ca="1">_xll.qlInterpolationInterpolate(B12Minterpolation,R117,TRUE)</f>
        <v>#VALUE!</v>
      </c>
    </row>
    <row r="118" spans="18:21" x14ac:dyDescent="0.2">
      <c r="R118" s="136" t="e">
        <f>_xll.qlCalendarAdvance(Calendar,R117,"1D","f")</f>
        <v>#VALUE!</v>
      </c>
      <c r="S118" s="310" t="e">
        <f>_xll.qlCalendarAdvance(Calendar,R118,$F$1,"mf",,Trigger)</f>
        <v>#VALUE!</v>
      </c>
      <c r="T118" s="311" t="e">
        <f>_xll.qlDayCounterYearFraction(DayCounter,R118,S118,,,Trigger)</f>
        <v>#VALUE!</v>
      </c>
      <c r="U118" s="268" t="e">
        <f ca="1">_xll.qlInterpolationInterpolate(B12Minterpolation,R118,TRUE)</f>
        <v>#VALUE!</v>
      </c>
    </row>
    <row r="119" spans="18:21" x14ac:dyDescent="0.2">
      <c r="R119" s="136" t="e">
        <f>_xll.qlCalendarAdvance(Calendar,R118,"1D","f")</f>
        <v>#VALUE!</v>
      </c>
      <c r="S119" s="310" t="e">
        <f>_xll.qlCalendarAdvance(Calendar,R119,$F$1,"mf",,Trigger)</f>
        <v>#VALUE!</v>
      </c>
      <c r="T119" s="311" t="e">
        <f>_xll.qlDayCounterYearFraction(DayCounter,R119,S119,,,Trigger)</f>
        <v>#VALUE!</v>
      </c>
      <c r="U119" s="268" t="e">
        <f ca="1">_xll.qlInterpolationInterpolate(B12Minterpolation,R119,TRUE)</f>
        <v>#VALUE!</v>
      </c>
    </row>
    <row r="120" spans="18:21" x14ac:dyDescent="0.2">
      <c r="R120" s="136" t="e">
        <f>_xll.qlCalendarAdvance(Calendar,R119,"1D","f")</f>
        <v>#VALUE!</v>
      </c>
      <c r="S120" s="310" t="e">
        <f>_xll.qlCalendarAdvance(Calendar,R120,$F$1,"mf",,Trigger)</f>
        <v>#VALUE!</v>
      </c>
      <c r="T120" s="311" t="e">
        <f>_xll.qlDayCounterYearFraction(DayCounter,R120,S120,,,Trigger)</f>
        <v>#VALUE!</v>
      </c>
      <c r="U120" s="268" t="e">
        <f ca="1">_xll.qlInterpolationInterpolate(B12Minterpolation,R120,TRUE)</f>
        <v>#VALUE!</v>
      </c>
    </row>
    <row r="121" spans="18:21" x14ac:dyDescent="0.2">
      <c r="R121" s="136" t="e">
        <f>_xll.qlCalendarAdvance(Calendar,R120,"1D","f")</f>
        <v>#VALUE!</v>
      </c>
      <c r="S121" s="310" t="e">
        <f>_xll.qlCalendarAdvance(Calendar,R121,$F$1,"mf",,Trigger)</f>
        <v>#VALUE!</v>
      </c>
      <c r="T121" s="311" t="e">
        <f>_xll.qlDayCounterYearFraction(DayCounter,R121,S121,,,Trigger)</f>
        <v>#VALUE!</v>
      </c>
      <c r="U121" s="268" t="e">
        <f ca="1">_xll.qlInterpolationInterpolate(B12Minterpolation,R121,TRUE)</f>
        <v>#VALUE!</v>
      </c>
    </row>
    <row r="122" spans="18:21" x14ac:dyDescent="0.2">
      <c r="R122" s="136" t="e">
        <f>_xll.qlCalendarAdvance(Calendar,R121,"1D","f")</f>
        <v>#VALUE!</v>
      </c>
      <c r="S122" s="310" t="e">
        <f>_xll.qlCalendarAdvance(Calendar,R122,$F$1,"mf",,Trigger)</f>
        <v>#VALUE!</v>
      </c>
      <c r="T122" s="311" t="e">
        <f>_xll.qlDayCounterYearFraction(DayCounter,R122,S122,,,Trigger)</f>
        <v>#VALUE!</v>
      </c>
      <c r="U122" s="268" t="e">
        <f ca="1">_xll.qlInterpolationInterpolate(B12Minterpolation,R122,TRUE)</f>
        <v>#VALUE!</v>
      </c>
    </row>
    <row r="123" spans="18:21" x14ac:dyDescent="0.2">
      <c r="R123" s="136" t="e">
        <f>_xll.qlCalendarAdvance(Calendar,R122,"1D","f")</f>
        <v>#VALUE!</v>
      </c>
      <c r="S123" s="310" t="e">
        <f>_xll.qlCalendarAdvance(Calendar,R123,$F$1,"mf",,Trigger)</f>
        <v>#VALUE!</v>
      </c>
      <c r="T123" s="311" t="e">
        <f>_xll.qlDayCounterYearFraction(DayCounter,R123,S123,,,Trigger)</f>
        <v>#VALUE!</v>
      </c>
      <c r="U123" s="268" t="e">
        <f ca="1">_xll.qlInterpolationInterpolate(B12Minterpolation,R123,TRUE)</f>
        <v>#VALUE!</v>
      </c>
    </row>
    <row r="124" spans="18:21" x14ac:dyDescent="0.2">
      <c r="R124" s="136" t="e">
        <f>_xll.qlCalendarAdvance(Calendar,R123,"1D","f")</f>
        <v>#VALUE!</v>
      </c>
      <c r="S124" s="310" t="e">
        <f>_xll.qlCalendarAdvance(Calendar,R124,$F$1,"mf",,Trigger)</f>
        <v>#VALUE!</v>
      </c>
      <c r="T124" s="311" t="e">
        <f>_xll.qlDayCounterYearFraction(DayCounter,R124,S124,,,Trigger)</f>
        <v>#VALUE!</v>
      </c>
      <c r="U124" s="268" t="e">
        <f ca="1">_xll.qlInterpolationInterpolate(B12Minterpolation,R124,TRUE)</f>
        <v>#VALUE!</v>
      </c>
    </row>
    <row r="125" spans="18:21" x14ac:dyDescent="0.2">
      <c r="R125" s="136" t="e">
        <f>_xll.qlCalendarAdvance(Calendar,R124,"1D","f")</f>
        <v>#VALUE!</v>
      </c>
      <c r="S125" s="310" t="e">
        <f>_xll.qlCalendarAdvance(Calendar,R125,$F$1,"mf",,Trigger)</f>
        <v>#VALUE!</v>
      </c>
      <c r="T125" s="311" t="e">
        <f>_xll.qlDayCounterYearFraction(DayCounter,R125,S125,,,Trigger)</f>
        <v>#VALUE!</v>
      </c>
      <c r="U125" s="268" t="e">
        <f ca="1">_xll.qlInterpolationInterpolate(B12Minterpolation,R125,TRUE)</f>
        <v>#VALUE!</v>
      </c>
    </row>
    <row r="126" spans="18:21" x14ac:dyDescent="0.2">
      <c r="R126" s="136" t="e">
        <f>_xll.qlCalendarAdvance(Calendar,R125,"1D","f")</f>
        <v>#VALUE!</v>
      </c>
      <c r="S126" s="310" t="e">
        <f>_xll.qlCalendarAdvance(Calendar,R126,$F$1,"mf",,Trigger)</f>
        <v>#VALUE!</v>
      </c>
      <c r="T126" s="311" t="e">
        <f>_xll.qlDayCounterYearFraction(DayCounter,R126,S126,,,Trigger)</f>
        <v>#VALUE!</v>
      </c>
      <c r="U126" s="268" t="e">
        <f ca="1">_xll.qlInterpolationInterpolate(B12Minterpolation,R126,TRUE)</f>
        <v>#VALUE!</v>
      </c>
    </row>
    <row r="127" spans="18:21" x14ac:dyDescent="0.2">
      <c r="R127" s="136" t="e">
        <f>_xll.qlCalendarAdvance(Calendar,R126,"1D","f")</f>
        <v>#VALUE!</v>
      </c>
      <c r="S127" s="310" t="e">
        <f>_xll.qlCalendarAdvance(Calendar,R127,$F$1,"mf",,Trigger)</f>
        <v>#VALUE!</v>
      </c>
      <c r="T127" s="311" t="e">
        <f>_xll.qlDayCounterYearFraction(DayCounter,R127,S127,,,Trigger)</f>
        <v>#VALUE!</v>
      </c>
      <c r="U127" s="268" t="e">
        <f ca="1">_xll.qlInterpolationInterpolate(B12Minterpolation,R127,TRUE)</f>
        <v>#VALUE!</v>
      </c>
    </row>
    <row r="128" spans="18:21" x14ac:dyDescent="0.2">
      <c r="R128" s="136" t="e">
        <f>_xll.qlCalendarAdvance(Calendar,R127,"1D","f")</f>
        <v>#VALUE!</v>
      </c>
      <c r="S128" s="310" t="e">
        <f>_xll.qlCalendarAdvance(Calendar,R128,$F$1,"mf",,Trigger)</f>
        <v>#VALUE!</v>
      </c>
      <c r="T128" s="311" t="e">
        <f>_xll.qlDayCounterYearFraction(DayCounter,R128,S128,,,Trigger)</f>
        <v>#VALUE!</v>
      </c>
      <c r="U128" s="268" t="e">
        <f ca="1">_xll.qlInterpolationInterpolate(B12Minterpolation,R128,TRUE)</f>
        <v>#VALUE!</v>
      </c>
    </row>
    <row r="129" spans="18:21" x14ac:dyDescent="0.2">
      <c r="R129" s="136" t="e">
        <f>_xll.qlCalendarAdvance(Calendar,R128,"1D","f")</f>
        <v>#VALUE!</v>
      </c>
      <c r="S129" s="310" t="e">
        <f>_xll.qlCalendarAdvance(Calendar,R129,$F$1,"mf",,Trigger)</f>
        <v>#VALUE!</v>
      </c>
      <c r="T129" s="311" t="e">
        <f>_xll.qlDayCounterYearFraction(DayCounter,R129,S129,,,Trigger)</f>
        <v>#VALUE!</v>
      </c>
      <c r="U129" s="268" t="e">
        <f ca="1">_xll.qlInterpolationInterpolate(B12Minterpolation,R129,TRUE)</f>
        <v>#VALUE!</v>
      </c>
    </row>
    <row r="130" spans="18:21" x14ac:dyDescent="0.2">
      <c r="R130" s="136" t="e">
        <f>_xll.qlCalendarAdvance(Calendar,R129,"1D","f")</f>
        <v>#VALUE!</v>
      </c>
      <c r="S130" s="310" t="e">
        <f>_xll.qlCalendarAdvance(Calendar,R130,$F$1,"mf",,Trigger)</f>
        <v>#VALUE!</v>
      </c>
      <c r="T130" s="311" t="e">
        <f>_xll.qlDayCounterYearFraction(DayCounter,R130,S130,,,Trigger)</f>
        <v>#VALUE!</v>
      </c>
      <c r="U130" s="268" t="e">
        <f ca="1">_xll.qlInterpolationInterpolate(B12Minterpolation,R130,TRUE)</f>
        <v>#VALUE!</v>
      </c>
    </row>
    <row r="131" spans="18:21" x14ac:dyDescent="0.2">
      <c r="R131" s="136" t="e">
        <f>_xll.qlCalendarAdvance(Calendar,R130,"1D","f")</f>
        <v>#VALUE!</v>
      </c>
      <c r="S131" s="310" t="e">
        <f>_xll.qlCalendarAdvance(Calendar,R131,$F$1,"mf",,Trigger)</f>
        <v>#VALUE!</v>
      </c>
      <c r="T131" s="311" t="e">
        <f>_xll.qlDayCounterYearFraction(DayCounter,R131,S131,,,Trigger)</f>
        <v>#VALUE!</v>
      </c>
      <c r="U131" s="268" t="e">
        <f ca="1">_xll.qlInterpolationInterpolate(B12Minterpolation,R131,TRUE)</f>
        <v>#VALUE!</v>
      </c>
    </row>
    <row r="132" spans="18:21" x14ac:dyDescent="0.2">
      <c r="R132" s="136" t="e">
        <f>_xll.qlCalendarAdvance(Calendar,R131,"1D","f")</f>
        <v>#VALUE!</v>
      </c>
      <c r="S132" s="310" t="e">
        <f>_xll.qlCalendarAdvance(Calendar,R132,$F$1,"mf",,Trigger)</f>
        <v>#VALUE!</v>
      </c>
      <c r="T132" s="311" t="e">
        <f>_xll.qlDayCounterYearFraction(DayCounter,R132,S132,,,Trigger)</f>
        <v>#VALUE!</v>
      </c>
      <c r="U132" s="268" t="e">
        <f ca="1">_xll.qlInterpolationInterpolate(B12Minterpolation,R132,TRUE)</f>
        <v>#VALUE!</v>
      </c>
    </row>
    <row r="133" spans="18:21" x14ac:dyDescent="0.2">
      <c r="R133" s="136" t="e">
        <f>_xll.qlCalendarAdvance(Calendar,R132,"1D","f")</f>
        <v>#VALUE!</v>
      </c>
      <c r="S133" s="310" t="e">
        <f>_xll.qlCalendarAdvance(Calendar,R133,$F$1,"mf",,Trigger)</f>
        <v>#VALUE!</v>
      </c>
      <c r="T133" s="311" t="e">
        <f>_xll.qlDayCounterYearFraction(DayCounter,R133,S133,,,Trigger)</f>
        <v>#VALUE!</v>
      </c>
      <c r="U133" s="268" t="e">
        <f ca="1">_xll.qlInterpolationInterpolate(B12Minterpolation,R133,TRUE)</f>
        <v>#VALUE!</v>
      </c>
    </row>
    <row r="134" spans="18:21" x14ac:dyDescent="0.2">
      <c r="R134" s="136" t="e">
        <f>_xll.qlCalendarAdvance(Calendar,R133,"1D","f")</f>
        <v>#VALUE!</v>
      </c>
      <c r="S134" s="310" t="e">
        <f>_xll.qlCalendarAdvance(Calendar,R134,$F$1,"mf",,Trigger)</f>
        <v>#VALUE!</v>
      </c>
      <c r="T134" s="311" t="e">
        <f>_xll.qlDayCounterYearFraction(DayCounter,R134,S134,,,Trigger)</f>
        <v>#VALUE!</v>
      </c>
      <c r="U134" s="268" t="e">
        <f ca="1">_xll.qlInterpolationInterpolate(B12Minterpolation,R134,TRUE)</f>
        <v>#VALUE!</v>
      </c>
    </row>
    <row r="135" spans="18:21" x14ac:dyDescent="0.2">
      <c r="R135" s="136" t="e">
        <f>_xll.qlCalendarAdvance(Calendar,R134,"1D","f")</f>
        <v>#VALUE!</v>
      </c>
      <c r="S135" s="310" t="e">
        <f>_xll.qlCalendarAdvance(Calendar,R135,$F$1,"mf",,Trigger)</f>
        <v>#VALUE!</v>
      </c>
      <c r="T135" s="311" t="e">
        <f>_xll.qlDayCounterYearFraction(DayCounter,R135,S135,,,Trigger)</f>
        <v>#VALUE!</v>
      </c>
      <c r="U135" s="268" t="e">
        <f ca="1">_xll.qlInterpolationInterpolate(B12Minterpolation,R135,TRUE)</f>
        <v>#VALUE!</v>
      </c>
    </row>
    <row r="136" spans="18:21" x14ac:dyDescent="0.2">
      <c r="R136" s="136" t="e">
        <f>_xll.qlCalendarAdvance(Calendar,R135,"1D","f")</f>
        <v>#VALUE!</v>
      </c>
      <c r="S136" s="310" t="e">
        <f>_xll.qlCalendarAdvance(Calendar,R136,$F$1,"mf",,Trigger)</f>
        <v>#VALUE!</v>
      </c>
      <c r="T136" s="311" t="e">
        <f>_xll.qlDayCounterYearFraction(DayCounter,R136,S136,,,Trigger)</f>
        <v>#VALUE!</v>
      </c>
      <c r="U136" s="268" t="e">
        <f ca="1">_xll.qlInterpolationInterpolate(B12Minterpolation,R136,TRUE)</f>
        <v>#VALUE!</v>
      </c>
    </row>
    <row r="137" spans="18:21" x14ac:dyDescent="0.2">
      <c r="R137" s="136" t="e">
        <f>_xll.qlCalendarAdvance(Calendar,R136,"1D","f")</f>
        <v>#VALUE!</v>
      </c>
      <c r="S137" s="310" t="e">
        <f>_xll.qlCalendarAdvance(Calendar,R137,$F$1,"mf",,Trigger)</f>
        <v>#VALUE!</v>
      </c>
      <c r="T137" s="311" t="e">
        <f>_xll.qlDayCounterYearFraction(DayCounter,R137,S137,,,Trigger)</f>
        <v>#VALUE!</v>
      </c>
      <c r="U137" s="268" t="e">
        <f ca="1">_xll.qlInterpolationInterpolate(B12Minterpolation,R137,TRUE)</f>
        <v>#VALUE!</v>
      </c>
    </row>
    <row r="138" spans="18:21" x14ac:dyDescent="0.2">
      <c r="R138" s="136" t="e">
        <f>_xll.qlCalendarAdvance(Calendar,R137,"1D","f")</f>
        <v>#VALUE!</v>
      </c>
      <c r="S138" s="310" t="e">
        <f>_xll.qlCalendarAdvance(Calendar,R138,$F$1,"mf",,Trigger)</f>
        <v>#VALUE!</v>
      </c>
      <c r="T138" s="311" t="e">
        <f>_xll.qlDayCounterYearFraction(DayCounter,R138,S138,,,Trigger)</f>
        <v>#VALUE!</v>
      </c>
      <c r="U138" s="268" t="e">
        <f ca="1">_xll.qlInterpolationInterpolate(B12Minterpolation,R138,TRUE)</f>
        <v>#VALUE!</v>
      </c>
    </row>
    <row r="139" spans="18:21" x14ac:dyDescent="0.2">
      <c r="R139" s="136" t="e">
        <f>_xll.qlCalendarAdvance(Calendar,R138,"1D","f")</f>
        <v>#VALUE!</v>
      </c>
      <c r="S139" s="310" t="e">
        <f>_xll.qlCalendarAdvance(Calendar,R139,$F$1,"mf",,Trigger)</f>
        <v>#VALUE!</v>
      </c>
      <c r="T139" s="311" t="e">
        <f>_xll.qlDayCounterYearFraction(DayCounter,R139,S139,,,Trigger)</f>
        <v>#VALUE!</v>
      </c>
      <c r="U139" s="268" t="e">
        <f ca="1">_xll.qlInterpolationInterpolate(B12Minterpolation,R139,TRUE)</f>
        <v>#VALUE!</v>
      </c>
    </row>
    <row r="140" spans="18:21" x14ac:dyDescent="0.2">
      <c r="R140" s="136" t="e">
        <f>_xll.qlCalendarAdvance(Calendar,R139,"1D","f")</f>
        <v>#VALUE!</v>
      </c>
      <c r="S140" s="310" t="e">
        <f>_xll.qlCalendarAdvance(Calendar,R140,$F$1,"mf",,Trigger)</f>
        <v>#VALUE!</v>
      </c>
      <c r="T140" s="311" t="e">
        <f>_xll.qlDayCounterYearFraction(DayCounter,R140,S140,,,Trigger)</f>
        <v>#VALUE!</v>
      </c>
      <c r="U140" s="268" t="e">
        <f ca="1">_xll.qlInterpolationInterpolate(B12Minterpolation,R140,TRUE)</f>
        <v>#VALUE!</v>
      </c>
    </row>
    <row r="141" spans="18:21" x14ac:dyDescent="0.2">
      <c r="R141" s="136" t="e">
        <f>_xll.qlCalendarAdvance(Calendar,R140,"1D","f")</f>
        <v>#VALUE!</v>
      </c>
      <c r="S141" s="310" t="e">
        <f>_xll.qlCalendarAdvance(Calendar,R141,$F$1,"mf",,Trigger)</f>
        <v>#VALUE!</v>
      </c>
      <c r="T141" s="311" t="e">
        <f>_xll.qlDayCounterYearFraction(DayCounter,R141,S141,,,Trigger)</f>
        <v>#VALUE!</v>
      </c>
      <c r="U141" s="268" t="e">
        <f ca="1">_xll.qlInterpolationInterpolate(B12Minterpolation,R141,TRUE)</f>
        <v>#VALUE!</v>
      </c>
    </row>
    <row r="142" spans="18:21" x14ac:dyDescent="0.2">
      <c r="R142" s="136" t="e">
        <f>_xll.qlCalendarAdvance(Calendar,R141,"1D","f")</f>
        <v>#VALUE!</v>
      </c>
      <c r="S142" s="310" t="e">
        <f>_xll.qlCalendarAdvance(Calendar,R142,$F$1,"mf",,Trigger)</f>
        <v>#VALUE!</v>
      </c>
      <c r="T142" s="311" t="e">
        <f>_xll.qlDayCounterYearFraction(DayCounter,R142,S142,,,Trigger)</f>
        <v>#VALUE!</v>
      </c>
      <c r="U142" s="268" t="e">
        <f ca="1">_xll.qlInterpolationInterpolate(B12Minterpolation,R142,TRUE)</f>
        <v>#VALUE!</v>
      </c>
    </row>
    <row r="143" spans="18:21" x14ac:dyDescent="0.2">
      <c r="R143" s="136" t="e">
        <f>_xll.qlCalendarAdvance(Calendar,R142,"1D","f")</f>
        <v>#VALUE!</v>
      </c>
      <c r="S143" s="310" t="e">
        <f>_xll.qlCalendarAdvance(Calendar,R143,$F$1,"mf",,Trigger)</f>
        <v>#VALUE!</v>
      </c>
      <c r="T143" s="311" t="e">
        <f>_xll.qlDayCounterYearFraction(DayCounter,R143,S143,,,Trigger)</f>
        <v>#VALUE!</v>
      </c>
      <c r="U143" s="268" t="e">
        <f ca="1">_xll.qlInterpolationInterpolate(B12Minterpolation,R143,TRUE)</f>
        <v>#VALUE!</v>
      </c>
    </row>
    <row r="144" spans="18:21" x14ac:dyDescent="0.2">
      <c r="R144" s="136" t="e">
        <f>_xll.qlCalendarAdvance(Calendar,R143,"1D","f")</f>
        <v>#VALUE!</v>
      </c>
      <c r="S144" s="310" t="e">
        <f>_xll.qlCalendarAdvance(Calendar,R144,$F$1,"mf",,Trigger)</f>
        <v>#VALUE!</v>
      </c>
      <c r="T144" s="311" t="e">
        <f>_xll.qlDayCounterYearFraction(DayCounter,R144,S144,,,Trigger)</f>
        <v>#VALUE!</v>
      </c>
      <c r="U144" s="268" t="e">
        <f ca="1">_xll.qlInterpolationInterpolate(B12Minterpolation,R144,TRUE)</f>
        <v>#VALUE!</v>
      </c>
    </row>
    <row r="145" spans="18:21" x14ac:dyDescent="0.2">
      <c r="R145" s="136" t="e">
        <f>_xll.qlCalendarAdvance(Calendar,R144,"1D","f")</f>
        <v>#VALUE!</v>
      </c>
      <c r="S145" s="310" t="e">
        <f>_xll.qlCalendarAdvance(Calendar,R145,$F$1,"mf",,Trigger)</f>
        <v>#VALUE!</v>
      </c>
      <c r="T145" s="311" t="e">
        <f>_xll.qlDayCounterYearFraction(DayCounter,R145,S145,,,Trigger)</f>
        <v>#VALUE!</v>
      </c>
      <c r="U145" s="268" t="e">
        <f ca="1">_xll.qlInterpolationInterpolate(B12Minterpolation,R145,TRUE)</f>
        <v>#VALUE!</v>
      </c>
    </row>
    <row r="146" spans="18:21" x14ac:dyDescent="0.2">
      <c r="R146" s="136" t="e">
        <f>_xll.qlCalendarAdvance(Calendar,R145,"1D","f")</f>
        <v>#VALUE!</v>
      </c>
      <c r="S146" s="310" t="e">
        <f>_xll.qlCalendarAdvance(Calendar,R146,$F$1,"mf",,Trigger)</f>
        <v>#VALUE!</v>
      </c>
      <c r="T146" s="311" t="e">
        <f>_xll.qlDayCounterYearFraction(DayCounter,R146,S146,,,Trigger)</f>
        <v>#VALUE!</v>
      </c>
      <c r="U146" s="268" t="e">
        <f ca="1">_xll.qlInterpolationInterpolate(B12Minterpolation,R146,TRUE)</f>
        <v>#VALUE!</v>
      </c>
    </row>
    <row r="147" spans="18:21" x14ac:dyDescent="0.2">
      <c r="R147" s="136" t="e">
        <f>_xll.qlCalendarAdvance(Calendar,R146,"1D","f")</f>
        <v>#VALUE!</v>
      </c>
      <c r="S147" s="310" t="e">
        <f>_xll.qlCalendarAdvance(Calendar,R147,$F$1,"mf",,Trigger)</f>
        <v>#VALUE!</v>
      </c>
      <c r="T147" s="311" t="e">
        <f>_xll.qlDayCounterYearFraction(DayCounter,R147,S147,,,Trigger)</f>
        <v>#VALUE!</v>
      </c>
      <c r="U147" s="268" t="e">
        <f ca="1">_xll.qlInterpolationInterpolate(B12Minterpolation,R147,TRUE)</f>
        <v>#VALUE!</v>
      </c>
    </row>
    <row r="148" spans="18:21" x14ac:dyDescent="0.2">
      <c r="R148" s="136" t="e">
        <f>_xll.qlCalendarAdvance(Calendar,R147,"1D","f")</f>
        <v>#VALUE!</v>
      </c>
      <c r="S148" s="310" t="e">
        <f>_xll.qlCalendarAdvance(Calendar,R148,$F$1,"mf",,Trigger)</f>
        <v>#VALUE!</v>
      </c>
      <c r="T148" s="311" t="e">
        <f>_xll.qlDayCounterYearFraction(DayCounter,R148,S148,,,Trigger)</f>
        <v>#VALUE!</v>
      </c>
      <c r="U148" s="268" t="e">
        <f ca="1">_xll.qlInterpolationInterpolate(B12Minterpolation,R148,TRUE)</f>
        <v>#VALUE!</v>
      </c>
    </row>
    <row r="149" spans="18:21" x14ac:dyDescent="0.2">
      <c r="R149" s="136" t="e">
        <f>_xll.qlCalendarAdvance(Calendar,R148,"1D","f")</f>
        <v>#VALUE!</v>
      </c>
      <c r="S149" s="310" t="e">
        <f>_xll.qlCalendarAdvance(Calendar,R149,$F$1,"mf",,Trigger)</f>
        <v>#VALUE!</v>
      </c>
      <c r="T149" s="311" t="e">
        <f>_xll.qlDayCounterYearFraction(DayCounter,R149,S149,,,Trigger)</f>
        <v>#VALUE!</v>
      </c>
      <c r="U149" s="268" t="e">
        <f ca="1">_xll.qlInterpolationInterpolate(B12Minterpolation,R149,TRUE)</f>
        <v>#VALUE!</v>
      </c>
    </row>
    <row r="150" spans="18:21" x14ac:dyDescent="0.2">
      <c r="R150" s="136" t="e">
        <f>_xll.qlCalendarAdvance(Calendar,R149,"1D","f")</f>
        <v>#VALUE!</v>
      </c>
      <c r="S150" s="310" t="e">
        <f>_xll.qlCalendarAdvance(Calendar,R150,$F$1,"mf",,Trigger)</f>
        <v>#VALUE!</v>
      </c>
      <c r="T150" s="311" t="e">
        <f>_xll.qlDayCounterYearFraction(DayCounter,R150,S150,,,Trigger)</f>
        <v>#VALUE!</v>
      </c>
      <c r="U150" s="268" t="e">
        <f ca="1">_xll.qlInterpolationInterpolate(B12Minterpolation,R150,TRUE)</f>
        <v>#VALUE!</v>
      </c>
    </row>
    <row r="151" spans="18:21" x14ac:dyDescent="0.2">
      <c r="R151" s="136" t="e">
        <f>_xll.qlCalendarAdvance(Calendar,R150,"1D","f")</f>
        <v>#VALUE!</v>
      </c>
      <c r="S151" s="310" t="e">
        <f>_xll.qlCalendarAdvance(Calendar,R151,$F$1,"mf",,Trigger)</f>
        <v>#VALUE!</v>
      </c>
      <c r="T151" s="311" t="e">
        <f>_xll.qlDayCounterYearFraction(DayCounter,R151,S151,,,Trigger)</f>
        <v>#VALUE!</v>
      </c>
      <c r="U151" s="268" t="e">
        <f ca="1">_xll.qlInterpolationInterpolate(B12Minterpolation,R151,TRUE)</f>
        <v>#VALUE!</v>
      </c>
    </row>
    <row r="152" spans="18:21" x14ac:dyDescent="0.2">
      <c r="R152" s="136" t="e">
        <f>_xll.qlCalendarAdvance(Calendar,R151,"1D","f")</f>
        <v>#VALUE!</v>
      </c>
      <c r="S152" s="310" t="e">
        <f>_xll.qlCalendarAdvance(Calendar,R152,$F$1,"mf",,Trigger)</f>
        <v>#VALUE!</v>
      </c>
      <c r="T152" s="311" t="e">
        <f>_xll.qlDayCounterYearFraction(DayCounter,R152,S152,,,Trigger)</f>
        <v>#VALUE!</v>
      </c>
      <c r="U152" s="268" t="e">
        <f ca="1">_xll.qlInterpolationInterpolate(B12Minterpolation,R152,TRUE)</f>
        <v>#VALUE!</v>
      </c>
    </row>
    <row r="153" spans="18:21" x14ac:dyDescent="0.2">
      <c r="R153" s="136" t="e">
        <f>_xll.qlCalendarAdvance(Calendar,R152,"1D","f")</f>
        <v>#VALUE!</v>
      </c>
      <c r="S153" s="310" t="e">
        <f>_xll.qlCalendarAdvance(Calendar,R153,$F$1,"mf",,Trigger)</f>
        <v>#VALUE!</v>
      </c>
      <c r="T153" s="311" t="e">
        <f>_xll.qlDayCounterYearFraction(DayCounter,R153,S153,,,Trigger)</f>
        <v>#VALUE!</v>
      </c>
      <c r="U153" s="268" t="e">
        <f ca="1">_xll.qlInterpolationInterpolate(B12Minterpolation,R153,TRUE)</f>
        <v>#VALUE!</v>
      </c>
    </row>
    <row r="154" spans="18:21" x14ac:dyDescent="0.2">
      <c r="R154" s="136" t="e">
        <f>_xll.qlCalendarAdvance(Calendar,R153,"1D","f")</f>
        <v>#VALUE!</v>
      </c>
      <c r="S154" s="310" t="e">
        <f>_xll.qlCalendarAdvance(Calendar,R154,$F$1,"mf",,Trigger)</f>
        <v>#VALUE!</v>
      </c>
      <c r="T154" s="311" t="e">
        <f>_xll.qlDayCounterYearFraction(DayCounter,R154,S154,,,Trigger)</f>
        <v>#VALUE!</v>
      </c>
      <c r="U154" s="268" t="e">
        <f ca="1">_xll.qlInterpolationInterpolate(B12Minterpolation,R154,TRUE)</f>
        <v>#VALUE!</v>
      </c>
    </row>
    <row r="155" spans="18:21" x14ac:dyDescent="0.2">
      <c r="R155" s="136" t="e">
        <f>_xll.qlCalendarAdvance(Calendar,R154,"1D","f")</f>
        <v>#VALUE!</v>
      </c>
      <c r="S155" s="310" t="e">
        <f>_xll.qlCalendarAdvance(Calendar,R155,$F$1,"mf",,Trigger)</f>
        <v>#VALUE!</v>
      </c>
      <c r="T155" s="311" t="e">
        <f>_xll.qlDayCounterYearFraction(DayCounter,R155,S155,,,Trigger)</f>
        <v>#VALUE!</v>
      </c>
      <c r="U155" s="268" t="e">
        <f ca="1">_xll.qlInterpolationInterpolate(B12Minterpolation,R155,TRUE)</f>
        <v>#VALUE!</v>
      </c>
    </row>
    <row r="156" spans="18:21" x14ac:dyDescent="0.2">
      <c r="R156" s="136" t="e">
        <f>_xll.qlCalendarAdvance(Calendar,R155,"1D","f")</f>
        <v>#VALUE!</v>
      </c>
      <c r="S156" s="310" t="e">
        <f>_xll.qlCalendarAdvance(Calendar,R156,$F$1,"mf",,Trigger)</f>
        <v>#VALUE!</v>
      </c>
      <c r="T156" s="311" t="e">
        <f>_xll.qlDayCounterYearFraction(DayCounter,R156,S156,,,Trigger)</f>
        <v>#VALUE!</v>
      </c>
      <c r="U156" s="268" t="e">
        <f ca="1">_xll.qlInterpolationInterpolate(B12Minterpolation,R156,TRUE)</f>
        <v>#VALUE!</v>
      </c>
    </row>
    <row r="157" spans="18:21" x14ac:dyDescent="0.2">
      <c r="R157" s="136" t="e">
        <f>_xll.qlCalendarAdvance(Calendar,R156,"1D","f")</f>
        <v>#VALUE!</v>
      </c>
      <c r="S157" s="310" t="e">
        <f>_xll.qlCalendarAdvance(Calendar,R157,$F$1,"mf",,Trigger)</f>
        <v>#VALUE!</v>
      </c>
      <c r="T157" s="311" t="e">
        <f>_xll.qlDayCounterYearFraction(DayCounter,R157,S157,,,Trigger)</f>
        <v>#VALUE!</v>
      </c>
      <c r="U157" s="268" t="e">
        <f ca="1">_xll.qlInterpolationInterpolate(B12Minterpolation,R157,TRUE)</f>
        <v>#VALUE!</v>
      </c>
    </row>
    <row r="158" spans="18:21" x14ac:dyDescent="0.2">
      <c r="R158" s="136" t="e">
        <f>_xll.qlCalendarAdvance(Calendar,R157,"1D","f")</f>
        <v>#VALUE!</v>
      </c>
      <c r="S158" s="310" t="e">
        <f>_xll.qlCalendarAdvance(Calendar,R158,$F$1,"mf",,Trigger)</f>
        <v>#VALUE!</v>
      </c>
      <c r="T158" s="311" t="e">
        <f>_xll.qlDayCounterYearFraction(DayCounter,R158,S158,,,Trigger)</f>
        <v>#VALUE!</v>
      </c>
      <c r="U158" s="268" t="e">
        <f ca="1">_xll.qlInterpolationInterpolate(B12Minterpolation,R158,TRUE)</f>
        <v>#VALUE!</v>
      </c>
    </row>
    <row r="159" spans="18:21" x14ac:dyDescent="0.2">
      <c r="R159" s="136" t="e">
        <f>_xll.qlCalendarAdvance(Calendar,R158,"1D","f")</f>
        <v>#VALUE!</v>
      </c>
      <c r="S159" s="310" t="e">
        <f>_xll.qlCalendarAdvance(Calendar,R159,$F$1,"mf",,Trigger)</f>
        <v>#VALUE!</v>
      </c>
      <c r="T159" s="311" t="e">
        <f>_xll.qlDayCounterYearFraction(DayCounter,R159,S159,,,Trigger)</f>
        <v>#VALUE!</v>
      </c>
      <c r="U159" s="268" t="e">
        <f ca="1">_xll.qlInterpolationInterpolate(B12Minterpolation,R159,TRUE)</f>
        <v>#VALUE!</v>
      </c>
    </row>
    <row r="160" spans="18:21" x14ac:dyDescent="0.2">
      <c r="R160" s="136" t="e">
        <f>_xll.qlCalendarAdvance(Calendar,R159,"1D","f")</f>
        <v>#VALUE!</v>
      </c>
      <c r="S160" s="310" t="e">
        <f>_xll.qlCalendarAdvance(Calendar,R160,$F$1,"mf",,Trigger)</f>
        <v>#VALUE!</v>
      </c>
      <c r="T160" s="311" t="e">
        <f>_xll.qlDayCounterYearFraction(DayCounter,R160,S160,,,Trigger)</f>
        <v>#VALUE!</v>
      </c>
      <c r="U160" s="268" t="e">
        <f ca="1">_xll.qlInterpolationInterpolate(B12Minterpolation,R160,TRUE)</f>
        <v>#VALUE!</v>
      </c>
    </row>
    <row r="161" spans="18:21" x14ac:dyDescent="0.2">
      <c r="R161" s="136" t="e">
        <f>_xll.qlCalendarAdvance(Calendar,R160,"1D","f")</f>
        <v>#VALUE!</v>
      </c>
      <c r="S161" s="310" t="e">
        <f>_xll.qlCalendarAdvance(Calendar,R161,$F$1,"mf",,Trigger)</f>
        <v>#VALUE!</v>
      </c>
      <c r="T161" s="311" t="e">
        <f>_xll.qlDayCounterYearFraction(DayCounter,R161,S161,,,Trigger)</f>
        <v>#VALUE!</v>
      </c>
      <c r="U161" s="268" t="e">
        <f ca="1">_xll.qlInterpolationInterpolate(B12Minterpolation,R161,TRUE)</f>
        <v>#VALUE!</v>
      </c>
    </row>
    <row r="162" spans="18:21" x14ac:dyDescent="0.2">
      <c r="R162" s="136" t="e">
        <f>_xll.qlCalendarAdvance(Calendar,R161,"1D","f")</f>
        <v>#VALUE!</v>
      </c>
      <c r="S162" s="310" t="e">
        <f>_xll.qlCalendarAdvance(Calendar,R162,$F$1,"mf",,Trigger)</f>
        <v>#VALUE!</v>
      </c>
      <c r="T162" s="311" t="e">
        <f>_xll.qlDayCounterYearFraction(DayCounter,R162,S162,,,Trigger)</f>
        <v>#VALUE!</v>
      </c>
      <c r="U162" s="268" t="e">
        <f ca="1">_xll.qlInterpolationInterpolate(B12Minterpolation,R162,TRUE)</f>
        <v>#VALUE!</v>
      </c>
    </row>
    <row r="163" spans="18:21" x14ac:dyDescent="0.2">
      <c r="R163" s="136" t="e">
        <f>_xll.qlCalendarAdvance(Calendar,R162,"1D","f")</f>
        <v>#VALUE!</v>
      </c>
      <c r="S163" s="310" t="e">
        <f>_xll.qlCalendarAdvance(Calendar,R163,$F$1,"mf",,Trigger)</f>
        <v>#VALUE!</v>
      </c>
      <c r="T163" s="311" t="e">
        <f>_xll.qlDayCounterYearFraction(DayCounter,R163,S163,,,Trigger)</f>
        <v>#VALUE!</v>
      </c>
      <c r="U163" s="268" t="e">
        <f ca="1">_xll.qlInterpolationInterpolate(B12Minterpolation,R163,TRUE)</f>
        <v>#VALUE!</v>
      </c>
    </row>
    <row r="164" spans="18:21" x14ac:dyDescent="0.2">
      <c r="R164" s="136" t="e">
        <f>_xll.qlCalendarAdvance(Calendar,R163,"1D","f")</f>
        <v>#VALUE!</v>
      </c>
      <c r="S164" s="310" t="e">
        <f>_xll.qlCalendarAdvance(Calendar,R164,$F$1,"mf",,Trigger)</f>
        <v>#VALUE!</v>
      </c>
      <c r="T164" s="311" t="e">
        <f>_xll.qlDayCounterYearFraction(DayCounter,R164,S164,,,Trigger)</f>
        <v>#VALUE!</v>
      </c>
      <c r="U164" s="268" t="e">
        <f ca="1">_xll.qlInterpolationInterpolate(B12Minterpolation,R164,TRUE)</f>
        <v>#VALUE!</v>
      </c>
    </row>
    <row r="165" spans="18:21" x14ac:dyDescent="0.2">
      <c r="R165" s="136" t="e">
        <f>_xll.qlCalendarAdvance(Calendar,R164,"1D","f")</f>
        <v>#VALUE!</v>
      </c>
      <c r="S165" s="310" t="e">
        <f>_xll.qlCalendarAdvance(Calendar,R165,$F$1,"mf",,Trigger)</f>
        <v>#VALUE!</v>
      </c>
      <c r="T165" s="311" t="e">
        <f>_xll.qlDayCounterYearFraction(DayCounter,R165,S165,,,Trigger)</f>
        <v>#VALUE!</v>
      </c>
      <c r="U165" s="268" t="e">
        <f ca="1">_xll.qlInterpolationInterpolate(B12Minterpolation,R165,TRUE)</f>
        <v>#VALUE!</v>
      </c>
    </row>
    <row r="166" spans="18:21" x14ac:dyDescent="0.2">
      <c r="R166" s="136" t="e">
        <f>_xll.qlCalendarAdvance(Calendar,R165,"1D","f")</f>
        <v>#VALUE!</v>
      </c>
      <c r="S166" s="310" t="e">
        <f>_xll.qlCalendarAdvance(Calendar,R166,$F$1,"mf",,Trigger)</f>
        <v>#VALUE!</v>
      </c>
      <c r="T166" s="311" t="e">
        <f>_xll.qlDayCounterYearFraction(DayCounter,R166,S166,,,Trigger)</f>
        <v>#VALUE!</v>
      </c>
      <c r="U166" s="268" t="e">
        <f ca="1">_xll.qlInterpolationInterpolate(B12Minterpolation,R166,TRUE)</f>
        <v>#VALUE!</v>
      </c>
    </row>
    <row r="167" spans="18:21" x14ac:dyDescent="0.2">
      <c r="R167" s="136" t="e">
        <f>_xll.qlCalendarAdvance(Calendar,R166,"1D","f")</f>
        <v>#VALUE!</v>
      </c>
      <c r="S167" s="310" t="e">
        <f>_xll.qlCalendarAdvance(Calendar,R167,$F$1,"mf",,Trigger)</f>
        <v>#VALUE!</v>
      </c>
      <c r="T167" s="311" t="e">
        <f>_xll.qlDayCounterYearFraction(DayCounter,R167,S167,,,Trigger)</f>
        <v>#VALUE!</v>
      </c>
      <c r="U167" s="268" t="e">
        <f ca="1">_xll.qlInterpolationInterpolate(B12Minterpolation,R167,TRUE)</f>
        <v>#VALUE!</v>
      </c>
    </row>
    <row r="168" spans="18:21" x14ac:dyDescent="0.2">
      <c r="R168" s="136" t="e">
        <f>_xll.qlCalendarAdvance(Calendar,R167,"1D","f")</f>
        <v>#VALUE!</v>
      </c>
      <c r="S168" s="310" t="e">
        <f>_xll.qlCalendarAdvance(Calendar,R168,$F$1,"mf",,Trigger)</f>
        <v>#VALUE!</v>
      </c>
      <c r="T168" s="311" t="e">
        <f>_xll.qlDayCounterYearFraction(DayCounter,R168,S168,,,Trigger)</f>
        <v>#VALUE!</v>
      </c>
      <c r="U168" s="268" t="e">
        <f ca="1">_xll.qlInterpolationInterpolate(B12Minterpolation,R168,TRUE)</f>
        <v>#VALUE!</v>
      </c>
    </row>
    <row r="169" spans="18:21" x14ac:dyDescent="0.2">
      <c r="R169" s="136" t="e">
        <f>_xll.qlCalendarAdvance(Calendar,R168,"1D","f")</f>
        <v>#VALUE!</v>
      </c>
      <c r="S169" s="310" t="e">
        <f>_xll.qlCalendarAdvance(Calendar,R169,$F$1,"mf",,Trigger)</f>
        <v>#VALUE!</v>
      </c>
      <c r="T169" s="311" t="e">
        <f>_xll.qlDayCounterYearFraction(DayCounter,R169,S169,,,Trigger)</f>
        <v>#VALUE!</v>
      </c>
      <c r="U169" s="268" t="e">
        <f ca="1">_xll.qlInterpolationInterpolate(B12Minterpolation,R169,TRUE)</f>
        <v>#VALUE!</v>
      </c>
    </row>
    <row r="170" spans="18:21" x14ac:dyDescent="0.2">
      <c r="R170" s="136" t="e">
        <f>_xll.qlCalendarAdvance(Calendar,R169,"1D","f")</f>
        <v>#VALUE!</v>
      </c>
      <c r="S170" s="310" t="e">
        <f>_xll.qlCalendarAdvance(Calendar,R170,$F$1,"mf",,Trigger)</f>
        <v>#VALUE!</v>
      </c>
      <c r="T170" s="311" t="e">
        <f>_xll.qlDayCounterYearFraction(DayCounter,R170,S170,,,Trigger)</f>
        <v>#VALUE!</v>
      </c>
      <c r="U170" s="268" t="e">
        <f ca="1">_xll.qlInterpolationInterpolate(B12Minterpolation,R170,TRUE)</f>
        <v>#VALUE!</v>
      </c>
    </row>
    <row r="171" spans="18:21" x14ac:dyDescent="0.2">
      <c r="R171" s="136" t="e">
        <f>_xll.qlCalendarAdvance(Calendar,R170,"1D","f")</f>
        <v>#VALUE!</v>
      </c>
      <c r="S171" s="310" t="e">
        <f>_xll.qlCalendarAdvance(Calendar,R171,$F$1,"mf",,Trigger)</f>
        <v>#VALUE!</v>
      </c>
      <c r="T171" s="311" t="e">
        <f>_xll.qlDayCounterYearFraction(DayCounter,R171,S171,,,Trigger)</f>
        <v>#VALUE!</v>
      </c>
      <c r="U171" s="268" t="e">
        <f ca="1">_xll.qlInterpolationInterpolate(B12Minterpolation,R171,TRUE)</f>
        <v>#VALUE!</v>
      </c>
    </row>
    <row r="172" spans="18:21" x14ac:dyDescent="0.2">
      <c r="R172" s="136" t="e">
        <f>_xll.qlCalendarAdvance(Calendar,R171,"1D","f")</f>
        <v>#VALUE!</v>
      </c>
      <c r="S172" s="310" t="e">
        <f>_xll.qlCalendarAdvance(Calendar,R172,$F$1,"mf",,Trigger)</f>
        <v>#VALUE!</v>
      </c>
      <c r="T172" s="311" t="e">
        <f>_xll.qlDayCounterYearFraction(DayCounter,R172,S172,,,Trigger)</f>
        <v>#VALUE!</v>
      </c>
      <c r="U172" s="268" t="e">
        <f ca="1">_xll.qlInterpolationInterpolate(B12Minterpolation,R172,TRUE)</f>
        <v>#VALUE!</v>
      </c>
    </row>
    <row r="173" spans="18:21" x14ac:dyDescent="0.2">
      <c r="R173" s="136" t="e">
        <f>_xll.qlCalendarAdvance(Calendar,R172,"1D","f")</f>
        <v>#VALUE!</v>
      </c>
      <c r="S173" s="310" t="e">
        <f>_xll.qlCalendarAdvance(Calendar,R173,$F$1,"mf",,Trigger)</f>
        <v>#VALUE!</v>
      </c>
      <c r="T173" s="311" t="e">
        <f>_xll.qlDayCounterYearFraction(DayCounter,R173,S173,,,Trigger)</f>
        <v>#VALUE!</v>
      </c>
      <c r="U173" s="268" t="e">
        <f ca="1">_xll.qlInterpolationInterpolate(B12Minterpolation,R173,TRUE)</f>
        <v>#VALUE!</v>
      </c>
    </row>
    <row r="174" spans="18:21" x14ac:dyDescent="0.2">
      <c r="R174" s="136" t="e">
        <f>_xll.qlCalendarAdvance(Calendar,R173,"1D","f")</f>
        <v>#VALUE!</v>
      </c>
      <c r="S174" s="310" t="e">
        <f>_xll.qlCalendarAdvance(Calendar,R174,$F$1,"mf",,Trigger)</f>
        <v>#VALUE!</v>
      </c>
      <c r="T174" s="311" t="e">
        <f>_xll.qlDayCounterYearFraction(DayCounter,R174,S174,,,Trigger)</f>
        <v>#VALUE!</v>
      </c>
      <c r="U174" s="268" t="e">
        <f ca="1">_xll.qlInterpolationInterpolate(B12Minterpolation,R174,TRUE)</f>
        <v>#VALUE!</v>
      </c>
    </row>
    <row r="175" spans="18:21" x14ac:dyDescent="0.2">
      <c r="R175" s="136" t="e">
        <f>_xll.qlCalendarAdvance(Calendar,R174,"1D","f")</f>
        <v>#VALUE!</v>
      </c>
      <c r="S175" s="310" t="e">
        <f>_xll.qlCalendarAdvance(Calendar,R175,$F$1,"mf",,Trigger)</f>
        <v>#VALUE!</v>
      </c>
      <c r="T175" s="311" t="e">
        <f>_xll.qlDayCounterYearFraction(DayCounter,R175,S175,,,Trigger)</f>
        <v>#VALUE!</v>
      </c>
      <c r="U175" s="268" t="e">
        <f ca="1">_xll.qlInterpolationInterpolate(B12Minterpolation,R175,TRUE)</f>
        <v>#VALUE!</v>
      </c>
    </row>
    <row r="176" spans="18:21" x14ac:dyDescent="0.2">
      <c r="R176" s="136" t="e">
        <f>_xll.qlCalendarAdvance(Calendar,R175,"1D","f")</f>
        <v>#VALUE!</v>
      </c>
      <c r="S176" s="310" t="e">
        <f>_xll.qlCalendarAdvance(Calendar,R176,$F$1,"mf",,Trigger)</f>
        <v>#VALUE!</v>
      </c>
      <c r="T176" s="311" t="e">
        <f>_xll.qlDayCounterYearFraction(DayCounter,R176,S176,,,Trigger)</f>
        <v>#VALUE!</v>
      </c>
      <c r="U176" s="268" t="e">
        <f ca="1">_xll.qlInterpolationInterpolate(B12Minterpolation,R176,TRUE)</f>
        <v>#VALUE!</v>
      </c>
    </row>
    <row r="177" spans="18:21" x14ac:dyDescent="0.2">
      <c r="R177" s="136" t="e">
        <f>_xll.qlCalendarAdvance(Calendar,R176,"1D","f")</f>
        <v>#VALUE!</v>
      </c>
      <c r="S177" s="310" t="e">
        <f>_xll.qlCalendarAdvance(Calendar,R177,$F$1,"mf",,Trigger)</f>
        <v>#VALUE!</v>
      </c>
      <c r="T177" s="311" t="e">
        <f>_xll.qlDayCounterYearFraction(DayCounter,R177,S177,,,Trigger)</f>
        <v>#VALUE!</v>
      </c>
      <c r="U177" s="268" t="e">
        <f ca="1">_xll.qlInterpolationInterpolate(B12Minterpolation,R177,TRUE)</f>
        <v>#VALUE!</v>
      </c>
    </row>
    <row r="178" spans="18:21" x14ac:dyDescent="0.2">
      <c r="R178" s="136" t="e">
        <f>_xll.qlCalendarAdvance(Calendar,R177,"1D","f")</f>
        <v>#VALUE!</v>
      </c>
      <c r="S178" s="310" t="e">
        <f>_xll.qlCalendarAdvance(Calendar,R178,$F$1,"mf",,Trigger)</f>
        <v>#VALUE!</v>
      </c>
      <c r="T178" s="311" t="e">
        <f>_xll.qlDayCounterYearFraction(DayCounter,R178,S178,,,Trigger)</f>
        <v>#VALUE!</v>
      </c>
      <c r="U178" s="268" t="e">
        <f ca="1">_xll.qlInterpolationInterpolate(B12Minterpolation,R178,TRUE)</f>
        <v>#VALUE!</v>
      </c>
    </row>
    <row r="179" spans="18:21" x14ac:dyDescent="0.2">
      <c r="R179" s="136" t="e">
        <f>_xll.qlCalendarAdvance(Calendar,R178,"1D","f")</f>
        <v>#VALUE!</v>
      </c>
      <c r="S179" s="310" t="e">
        <f>_xll.qlCalendarAdvance(Calendar,R179,$F$1,"mf",,Trigger)</f>
        <v>#VALUE!</v>
      </c>
      <c r="T179" s="311" t="e">
        <f>_xll.qlDayCounterYearFraction(DayCounter,R179,S179,,,Trigger)</f>
        <v>#VALUE!</v>
      </c>
      <c r="U179" s="268" t="e">
        <f ca="1">_xll.qlInterpolationInterpolate(B12Minterpolation,R179,TRUE)</f>
        <v>#VALUE!</v>
      </c>
    </row>
    <row r="180" spans="18:21" x14ac:dyDescent="0.2">
      <c r="R180" s="136" t="e">
        <f>_xll.qlCalendarAdvance(Calendar,R179,"1D","f")</f>
        <v>#VALUE!</v>
      </c>
      <c r="S180" s="310" t="e">
        <f>_xll.qlCalendarAdvance(Calendar,R180,$F$1,"mf",,Trigger)</f>
        <v>#VALUE!</v>
      </c>
      <c r="T180" s="311" t="e">
        <f>_xll.qlDayCounterYearFraction(DayCounter,R180,S180,,,Trigger)</f>
        <v>#VALUE!</v>
      </c>
      <c r="U180" s="268" t="e">
        <f ca="1">_xll.qlInterpolationInterpolate(B12Minterpolation,R180,TRUE)</f>
        <v>#VALUE!</v>
      </c>
    </row>
    <row r="181" spans="18:21" x14ac:dyDescent="0.2">
      <c r="R181" s="136" t="e">
        <f>_xll.qlCalendarAdvance(Calendar,R180,"1D","f")</f>
        <v>#VALUE!</v>
      </c>
      <c r="S181" s="310" t="e">
        <f>_xll.qlCalendarAdvance(Calendar,R181,$F$1,"mf",,Trigger)</f>
        <v>#VALUE!</v>
      </c>
      <c r="T181" s="311" t="e">
        <f>_xll.qlDayCounterYearFraction(DayCounter,R181,S181,,,Trigger)</f>
        <v>#VALUE!</v>
      </c>
      <c r="U181" s="268" t="e">
        <f ca="1">_xll.qlInterpolationInterpolate(B12Minterpolation,R181,TRUE)</f>
        <v>#VALUE!</v>
      </c>
    </row>
    <row r="182" spans="18:21" x14ac:dyDescent="0.2">
      <c r="R182" s="136" t="e">
        <f>_xll.qlCalendarAdvance(Calendar,R181,"1D","f")</f>
        <v>#VALUE!</v>
      </c>
      <c r="S182" s="310" t="e">
        <f>_xll.qlCalendarAdvance(Calendar,R182,$F$1,"mf",,Trigger)</f>
        <v>#VALUE!</v>
      </c>
      <c r="T182" s="311" t="e">
        <f>_xll.qlDayCounterYearFraction(DayCounter,R182,S182,,,Trigger)</f>
        <v>#VALUE!</v>
      </c>
      <c r="U182" s="268" t="e">
        <f ca="1">_xll.qlInterpolationInterpolate(B12Minterpolation,R182,TRUE)</f>
        <v>#VALUE!</v>
      </c>
    </row>
    <row r="183" spans="18:21" x14ac:dyDescent="0.2">
      <c r="R183" s="136" t="e">
        <f>_xll.qlCalendarAdvance(Calendar,R182,"1D","f")</f>
        <v>#VALUE!</v>
      </c>
      <c r="S183" s="310" t="e">
        <f>_xll.qlCalendarAdvance(Calendar,R183,$F$1,"mf",,Trigger)</f>
        <v>#VALUE!</v>
      </c>
      <c r="T183" s="311" t="e">
        <f>_xll.qlDayCounterYearFraction(DayCounter,R183,S183,,,Trigger)</f>
        <v>#VALUE!</v>
      </c>
      <c r="U183" s="268" t="e">
        <f ca="1">_xll.qlInterpolationInterpolate(B12Minterpolation,R183,TRUE)</f>
        <v>#VALUE!</v>
      </c>
    </row>
    <row r="184" spans="18:21" x14ac:dyDescent="0.2">
      <c r="R184" s="136" t="e">
        <f>_xll.qlCalendarAdvance(Calendar,R183,"1D","f")</f>
        <v>#VALUE!</v>
      </c>
      <c r="S184" s="310" t="e">
        <f>_xll.qlCalendarAdvance(Calendar,R184,$F$1,"mf",,Trigger)</f>
        <v>#VALUE!</v>
      </c>
      <c r="T184" s="311" t="e">
        <f>_xll.qlDayCounterYearFraction(DayCounter,R184,S184,,,Trigger)</f>
        <v>#VALUE!</v>
      </c>
      <c r="U184" s="268" t="e">
        <f ca="1">_xll.qlInterpolationInterpolate(B12Minterpolation,R184,TRUE)</f>
        <v>#VALUE!</v>
      </c>
    </row>
    <row r="185" spans="18:21" x14ac:dyDescent="0.2">
      <c r="R185" s="136" t="e">
        <f>_xll.qlCalendarAdvance(Calendar,R184,"1D","f")</f>
        <v>#VALUE!</v>
      </c>
      <c r="S185" s="310" t="e">
        <f>_xll.qlCalendarAdvance(Calendar,R185,$F$1,"mf",,Trigger)</f>
        <v>#VALUE!</v>
      </c>
      <c r="T185" s="311" t="e">
        <f>_xll.qlDayCounterYearFraction(DayCounter,R185,S185,,,Trigger)</f>
        <v>#VALUE!</v>
      </c>
      <c r="U185" s="268" t="e">
        <f ca="1">_xll.qlInterpolationInterpolate(B12Minterpolation,R185,TRUE)</f>
        <v>#VALUE!</v>
      </c>
    </row>
    <row r="186" spans="18:21" x14ac:dyDescent="0.2">
      <c r="R186" s="136" t="e">
        <f>_xll.qlCalendarAdvance(Calendar,R185,"1D","f")</f>
        <v>#VALUE!</v>
      </c>
      <c r="S186" s="310" t="e">
        <f>_xll.qlCalendarAdvance(Calendar,R186,$F$1,"mf",,Trigger)</f>
        <v>#VALUE!</v>
      </c>
      <c r="T186" s="311" t="e">
        <f>_xll.qlDayCounterYearFraction(DayCounter,R186,S186,,,Trigger)</f>
        <v>#VALUE!</v>
      </c>
      <c r="U186" s="268" t="e">
        <f ca="1">_xll.qlInterpolationInterpolate(B12Minterpolation,R186,TRUE)</f>
        <v>#VALUE!</v>
      </c>
    </row>
    <row r="187" spans="18:21" x14ac:dyDescent="0.2">
      <c r="R187" s="136" t="e">
        <f>_xll.qlCalendarAdvance(Calendar,R186,"1D","f")</f>
        <v>#VALUE!</v>
      </c>
      <c r="S187" s="310" t="e">
        <f>_xll.qlCalendarAdvance(Calendar,R187,$F$1,"mf",,Trigger)</f>
        <v>#VALUE!</v>
      </c>
      <c r="T187" s="311" t="e">
        <f>_xll.qlDayCounterYearFraction(DayCounter,R187,S187,,,Trigger)</f>
        <v>#VALUE!</v>
      </c>
      <c r="U187" s="268" t="e">
        <f ca="1">_xll.qlInterpolationInterpolate(B12Minterpolation,R187,TRUE)</f>
        <v>#VALUE!</v>
      </c>
    </row>
    <row r="188" spans="18:21" x14ac:dyDescent="0.2">
      <c r="R188" s="136" t="e">
        <f>_xll.qlCalendarAdvance(Calendar,R187,"1D","f")</f>
        <v>#VALUE!</v>
      </c>
      <c r="S188" s="310" t="e">
        <f>_xll.qlCalendarAdvance(Calendar,R188,$F$1,"mf",,Trigger)</f>
        <v>#VALUE!</v>
      </c>
      <c r="T188" s="311" t="e">
        <f>_xll.qlDayCounterYearFraction(DayCounter,R188,S188,,,Trigger)</f>
        <v>#VALUE!</v>
      </c>
      <c r="U188" s="268" t="e">
        <f ca="1">_xll.qlInterpolationInterpolate(B12Minterpolation,R188,TRUE)</f>
        <v>#VALUE!</v>
      </c>
    </row>
    <row r="189" spans="18:21" x14ac:dyDescent="0.2">
      <c r="R189" s="136" t="e">
        <f>_xll.qlCalendarAdvance(Calendar,R188,"1D","f")</f>
        <v>#VALUE!</v>
      </c>
      <c r="S189" s="310" t="e">
        <f>_xll.qlCalendarAdvance(Calendar,R189,$F$1,"mf",,Trigger)</f>
        <v>#VALUE!</v>
      </c>
      <c r="T189" s="311" t="e">
        <f>_xll.qlDayCounterYearFraction(DayCounter,R189,S189,,,Trigger)</f>
        <v>#VALUE!</v>
      </c>
      <c r="U189" s="268" t="e">
        <f ca="1">_xll.qlInterpolationInterpolate(B12Minterpolation,R189,TRUE)</f>
        <v>#VALUE!</v>
      </c>
    </row>
    <row r="190" spans="18:21" x14ac:dyDescent="0.2">
      <c r="R190" s="136" t="e">
        <f>_xll.qlCalendarAdvance(Calendar,R189,"1D","f")</f>
        <v>#VALUE!</v>
      </c>
      <c r="S190" s="310" t="e">
        <f>_xll.qlCalendarAdvance(Calendar,R190,$F$1,"mf",,Trigger)</f>
        <v>#VALUE!</v>
      </c>
      <c r="T190" s="311" t="e">
        <f>_xll.qlDayCounterYearFraction(DayCounter,R190,S190,,,Trigger)</f>
        <v>#VALUE!</v>
      </c>
      <c r="U190" s="268" t="e">
        <f ca="1">_xll.qlInterpolationInterpolate(B12Minterpolation,R190,TRUE)</f>
        <v>#VALUE!</v>
      </c>
    </row>
    <row r="191" spans="18:21" x14ac:dyDescent="0.2">
      <c r="R191" s="136" t="e">
        <f>_xll.qlCalendarAdvance(Calendar,R190,"1D","f")</f>
        <v>#VALUE!</v>
      </c>
      <c r="S191" s="310" t="e">
        <f>_xll.qlCalendarAdvance(Calendar,R191,$F$1,"mf",,Trigger)</f>
        <v>#VALUE!</v>
      </c>
      <c r="T191" s="311" t="e">
        <f>_xll.qlDayCounterYearFraction(DayCounter,R191,S191,,,Trigger)</f>
        <v>#VALUE!</v>
      </c>
      <c r="U191" s="268" t="e">
        <f ca="1">_xll.qlInterpolationInterpolate(B12Minterpolation,R191,TRUE)</f>
        <v>#VALUE!</v>
      </c>
    </row>
    <row r="192" spans="18:21" x14ac:dyDescent="0.2">
      <c r="R192" s="136" t="e">
        <f>_xll.qlCalendarAdvance(Calendar,R191,"1D","f")</f>
        <v>#VALUE!</v>
      </c>
      <c r="S192" s="310" t="e">
        <f>_xll.qlCalendarAdvance(Calendar,R192,$F$1,"mf",,Trigger)</f>
        <v>#VALUE!</v>
      </c>
      <c r="T192" s="311" t="e">
        <f>_xll.qlDayCounterYearFraction(DayCounter,R192,S192,,,Trigger)</f>
        <v>#VALUE!</v>
      </c>
      <c r="U192" s="268" t="e">
        <f ca="1">_xll.qlInterpolationInterpolate(B12Minterpolation,R192,TRUE)</f>
        <v>#VALUE!</v>
      </c>
    </row>
    <row r="193" spans="18:21" x14ac:dyDescent="0.2">
      <c r="R193" s="136" t="e">
        <f>_xll.qlCalendarAdvance(Calendar,R192,"1D","f")</f>
        <v>#VALUE!</v>
      </c>
      <c r="S193" s="310" t="e">
        <f>_xll.qlCalendarAdvance(Calendar,R193,$F$1,"mf",,Trigger)</f>
        <v>#VALUE!</v>
      </c>
      <c r="T193" s="311" t="e">
        <f>_xll.qlDayCounterYearFraction(DayCounter,R193,S193,,,Trigger)</f>
        <v>#VALUE!</v>
      </c>
      <c r="U193" s="268" t="e">
        <f ca="1">_xll.qlInterpolationInterpolate(B12Minterpolation,R193,TRUE)</f>
        <v>#VALUE!</v>
      </c>
    </row>
    <row r="194" spans="18:21" x14ac:dyDescent="0.2">
      <c r="R194" s="136" t="e">
        <f>_xll.qlCalendarAdvance(Calendar,R193,"1D","f")</f>
        <v>#VALUE!</v>
      </c>
      <c r="S194" s="310" t="e">
        <f>_xll.qlCalendarAdvance(Calendar,R194,$F$1,"mf",,Trigger)</f>
        <v>#VALUE!</v>
      </c>
      <c r="T194" s="311" t="e">
        <f>_xll.qlDayCounterYearFraction(DayCounter,R194,S194,,,Trigger)</f>
        <v>#VALUE!</v>
      </c>
      <c r="U194" s="268" t="e">
        <f ca="1">_xll.qlInterpolationInterpolate(B12Minterpolation,R194,TRUE)</f>
        <v>#VALUE!</v>
      </c>
    </row>
    <row r="195" spans="18:21" x14ac:dyDescent="0.2">
      <c r="R195" s="136" t="e">
        <f>_xll.qlCalendarAdvance(Calendar,R194,"1D","f")</f>
        <v>#VALUE!</v>
      </c>
      <c r="S195" s="310" t="e">
        <f>_xll.qlCalendarAdvance(Calendar,R195,$F$1,"mf",,Trigger)</f>
        <v>#VALUE!</v>
      </c>
      <c r="T195" s="311" t="e">
        <f>_xll.qlDayCounterYearFraction(DayCounter,R195,S195,,,Trigger)</f>
        <v>#VALUE!</v>
      </c>
      <c r="U195" s="268" t="e">
        <f ca="1">_xll.qlInterpolationInterpolate(B12Minterpolation,R195,TRUE)</f>
        <v>#VALUE!</v>
      </c>
    </row>
    <row r="196" spans="18:21" x14ac:dyDescent="0.2">
      <c r="R196" s="136" t="e">
        <f>_xll.qlCalendarAdvance(Calendar,R195,"1D","f")</f>
        <v>#VALUE!</v>
      </c>
      <c r="S196" s="310" t="e">
        <f>_xll.qlCalendarAdvance(Calendar,R196,$F$1,"mf",,Trigger)</f>
        <v>#VALUE!</v>
      </c>
      <c r="T196" s="311" t="e">
        <f>_xll.qlDayCounterYearFraction(DayCounter,R196,S196,,,Trigger)</f>
        <v>#VALUE!</v>
      </c>
      <c r="U196" s="268" t="e">
        <f ca="1">_xll.qlInterpolationInterpolate(B12Minterpolation,R196,TRUE)</f>
        <v>#VALUE!</v>
      </c>
    </row>
    <row r="197" spans="18:21" x14ac:dyDescent="0.2">
      <c r="R197" s="136" t="e">
        <f>_xll.qlCalendarAdvance(Calendar,R196,"1D","f")</f>
        <v>#VALUE!</v>
      </c>
      <c r="S197" s="310" t="e">
        <f>_xll.qlCalendarAdvance(Calendar,R197,$F$1,"mf",,Trigger)</f>
        <v>#VALUE!</v>
      </c>
      <c r="T197" s="311" t="e">
        <f>_xll.qlDayCounterYearFraction(DayCounter,R197,S197,,,Trigger)</f>
        <v>#VALUE!</v>
      </c>
      <c r="U197" s="268" t="e">
        <f ca="1">_xll.qlInterpolationInterpolate(B12Minterpolation,R197,TRUE)</f>
        <v>#VALUE!</v>
      </c>
    </row>
    <row r="198" spans="18:21" x14ac:dyDescent="0.2">
      <c r="R198" s="136" t="e">
        <f>_xll.qlCalendarAdvance(Calendar,R197,"1D","f")</f>
        <v>#VALUE!</v>
      </c>
      <c r="S198" s="310" t="e">
        <f>_xll.qlCalendarAdvance(Calendar,R198,$F$1,"mf",,Trigger)</f>
        <v>#VALUE!</v>
      </c>
      <c r="T198" s="311" t="e">
        <f>_xll.qlDayCounterYearFraction(DayCounter,R198,S198,,,Trigger)</f>
        <v>#VALUE!</v>
      </c>
      <c r="U198" s="268" t="e">
        <f ca="1">_xll.qlInterpolationInterpolate(B12Minterpolation,R198,TRUE)</f>
        <v>#VALUE!</v>
      </c>
    </row>
    <row r="199" spans="18:21" x14ac:dyDescent="0.2">
      <c r="R199" s="136" t="e">
        <f>_xll.qlCalendarAdvance(Calendar,R198,"1D","f")</f>
        <v>#VALUE!</v>
      </c>
      <c r="S199" s="310" t="e">
        <f>_xll.qlCalendarAdvance(Calendar,R199,$F$1,"mf",,Trigger)</f>
        <v>#VALUE!</v>
      </c>
      <c r="T199" s="311" t="e">
        <f>_xll.qlDayCounterYearFraction(DayCounter,R199,S199,,,Trigger)</f>
        <v>#VALUE!</v>
      </c>
      <c r="U199" s="268" t="e">
        <f ca="1">_xll.qlInterpolationInterpolate(B12Minterpolation,R199,TRUE)</f>
        <v>#VALUE!</v>
      </c>
    </row>
    <row r="200" spans="18:21" x14ac:dyDescent="0.2">
      <c r="R200" s="136" t="e">
        <f>_xll.qlCalendarAdvance(Calendar,R199,"1D","f")</f>
        <v>#VALUE!</v>
      </c>
      <c r="S200" s="310" t="e">
        <f>_xll.qlCalendarAdvance(Calendar,R200,$F$1,"mf",,Trigger)</f>
        <v>#VALUE!</v>
      </c>
      <c r="T200" s="311" t="e">
        <f>_xll.qlDayCounterYearFraction(DayCounter,R200,S200,,,Trigger)</f>
        <v>#VALUE!</v>
      </c>
      <c r="U200" s="268" t="e">
        <f ca="1">_xll.qlInterpolationInterpolate(B12Minterpolation,R200,TRUE)</f>
        <v>#VALUE!</v>
      </c>
    </row>
    <row r="201" spans="18:21" x14ac:dyDescent="0.2">
      <c r="R201" s="136" t="e">
        <f>_xll.qlCalendarAdvance(Calendar,R200,"1D","f")</f>
        <v>#VALUE!</v>
      </c>
      <c r="S201" s="310" t="e">
        <f>_xll.qlCalendarAdvance(Calendar,R201,$F$1,"mf",,Trigger)</f>
        <v>#VALUE!</v>
      </c>
      <c r="T201" s="311" t="e">
        <f>_xll.qlDayCounterYearFraction(DayCounter,R201,S201,,,Trigger)</f>
        <v>#VALUE!</v>
      </c>
      <c r="U201" s="268" t="e">
        <f ca="1">_xll.qlInterpolationInterpolate(B12Minterpolation,R201,TRUE)</f>
        <v>#VALUE!</v>
      </c>
    </row>
    <row r="202" spans="18:21" x14ac:dyDescent="0.2">
      <c r="R202" s="136" t="e">
        <f>_xll.qlCalendarAdvance(Calendar,R201,"1D","f")</f>
        <v>#VALUE!</v>
      </c>
      <c r="S202" s="310" t="e">
        <f>_xll.qlCalendarAdvance(Calendar,R202,$F$1,"mf",,Trigger)</f>
        <v>#VALUE!</v>
      </c>
      <c r="T202" s="311" t="e">
        <f>_xll.qlDayCounterYearFraction(DayCounter,R202,S202,,,Trigger)</f>
        <v>#VALUE!</v>
      </c>
      <c r="U202" s="268" t="e">
        <f ca="1">_xll.qlInterpolationInterpolate(B12Minterpolation,R202,TRUE)</f>
        <v>#VALUE!</v>
      </c>
    </row>
    <row r="203" spans="18:21" x14ac:dyDescent="0.2">
      <c r="R203" s="136" t="e">
        <f>_xll.qlCalendarAdvance(Calendar,R202,"1D","f")</f>
        <v>#VALUE!</v>
      </c>
      <c r="S203" s="310" t="e">
        <f>_xll.qlCalendarAdvance(Calendar,R203,$F$1,"mf",,Trigger)</f>
        <v>#VALUE!</v>
      </c>
      <c r="T203" s="311" t="e">
        <f>_xll.qlDayCounterYearFraction(DayCounter,R203,S203,,,Trigger)</f>
        <v>#VALUE!</v>
      </c>
      <c r="U203" s="268" t="e">
        <f ca="1">_xll.qlInterpolationInterpolate(B12Minterpolation,R203,TRUE)</f>
        <v>#VALUE!</v>
      </c>
    </row>
    <row r="204" spans="18:21" x14ac:dyDescent="0.2">
      <c r="R204" s="136" t="e">
        <f>_xll.qlCalendarAdvance(Calendar,R203,"1D","f")</f>
        <v>#VALUE!</v>
      </c>
      <c r="S204" s="310" t="e">
        <f>_xll.qlCalendarAdvance(Calendar,R204,$F$1,"mf",,Trigger)</f>
        <v>#VALUE!</v>
      </c>
      <c r="T204" s="311" t="e">
        <f>_xll.qlDayCounterYearFraction(DayCounter,R204,S204,,,Trigger)</f>
        <v>#VALUE!</v>
      </c>
      <c r="U204" s="268" t="e">
        <f ca="1">_xll.qlInterpolationInterpolate(B12Minterpolation,R204,TRUE)</f>
        <v>#VALUE!</v>
      </c>
    </row>
    <row r="205" spans="18:21" x14ac:dyDescent="0.2">
      <c r="R205" s="136" t="e">
        <f>_xll.qlCalendarAdvance(Calendar,R204,"1D","f")</f>
        <v>#VALUE!</v>
      </c>
      <c r="S205" s="310" t="e">
        <f>_xll.qlCalendarAdvance(Calendar,R205,$F$1,"mf",,Trigger)</f>
        <v>#VALUE!</v>
      </c>
      <c r="T205" s="311" t="e">
        <f>_xll.qlDayCounterYearFraction(DayCounter,R205,S205,,,Trigger)</f>
        <v>#VALUE!</v>
      </c>
      <c r="U205" s="268" t="e">
        <f ca="1">_xll.qlInterpolationInterpolate(B12Minterpolation,R205,TRUE)</f>
        <v>#VALUE!</v>
      </c>
    </row>
    <row r="206" spans="18:21" x14ac:dyDescent="0.2">
      <c r="R206" s="136" t="e">
        <f>_xll.qlCalendarAdvance(Calendar,R205,"1D","f")</f>
        <v>#VALUE!</v>
      </c>
      <c r="S206" s="310" t="e">
        <f>_xll.qlCalendarAdvance(Calendar,R206,$F$1,"mf",,Trigger)</f>
        <v>#VALUE!</v>
      </c>
      <c r="T206" s="311" t="e">
        <f>_xll.qlDayCounterYearFraction(DayCounter,R206,S206,,,Trigger)</f>
        <v>#VALUE!</v>
      </c>
      <c r="U206" s="268" t="e">
        <f ca="1">_xll.qlInterpolationInterpolate(B12Minterpolation,R206,TRUE)</f>
        <v>#VALUE!</v>
      </c>
    </row>
    <row r="207" spans="18:21" x14ac:dyDescent="0.2">
      <c r="R207" s="136" t="e">
        <f>_xll.qlCalendarAdvance(Calendar,R206,"1D","f")</f>
        <v>#VALUE!</v>
      </c>
      <c r="S207" s="310" t="e">
        <f>_xll.qlCalendarAdvance(Calendar,R207,$F$1,"mf",,Trigger)</f>
        <v>#VALUE!</v>
      </c>
      <c r="T207" s="311" t="e">
        <f>_xll.qlDayCounterYearFraction(DayCounter,R207,S207,,,Trigger)</f>
        <v>#VALUE!</v>
      </c>
      <c r="U207" s="268" t="e">
        <f ca="1">_xll.qlInterpolationInterpolate(B12Minterpolation,R207,TRUE)</f>
        <v>#VALUE!</v>
      </c>
    </row>
    <row r="208" spans="18:21" x14ac:dyDescent="0.2">
      <c r="R208" s="136" t="e">
        <f>_xll.qlCalendarAdvance(Calendar,R207,"1D","f")</f>
        <v>#VALUE!</v>
      </c>
      <c r="S208" s="310" t="e">
        <f>_xll.qlCalendarAdvance(Calendar,R208,$F$1,"mf",,Trigger)</f>
        <v>#VALUE!</v>
      </c>
      <c r="T208" s="311" t="e">
        <f>_xll.qlDayCounterYearFraction(DayCounter,R208,S208,,,Trigger)</f>
        <v>#VALUE!</v>
      </c>
      <c r="U208" s="268" t="e">
        <f ca="1">_xll.qlInterpolationInterpolate(B12Minterpolation,R208,TRUE)</f>
        <v>#VALUE!</v>
      </c>
    </row>
    <row r="209" spans="18:21" x14ac:dyDescent="0.2">
      <c r="R209" s="136" t="e">
        <f>_xll.qlCalendarAdvance(Calendar,R208,"1D","f")</f>
        <v>#VALUE!</v>
      </c>
      <c r="S209" s="310" t="e">
        <f>_xll.qlCalendarAdvance(Calendar,R209,$F$1,"mf",,Trigger)</f>
        <v>#VALUE!</v>
      </c>
      <c r="T209" s="311" t="e">
        <f>_xll.qlDayCounterYearFraction(DayCounter,R209,S209,,,Trigger)</f>
        <v>#VALUE!</v>
      </c>
      <c r="U209" s="268" t="e">
        <f ca="1">_xll.qlInterpolationInterpolate(B12Minterpolation,R209,TRUE)</f>
        <v>#VALUE!</v>
      </c>
    </row>
    <row r="210" spans="18:21" x14ac:dyDescent="0.2">
      <c r="R210" s="136" t="e">
        <f>_xll.qlCalendarAdvance(Calendar,R209,"1D","f")</f>
        <v>#VALUE!</v>
      </c>
      <c r="S210" s="310" t="e">
        <f>_xll.qlCalendarAdvance(Calendar,R210,$F$1,"mf",,Trigger)</f>
        <v>#VALUE!</v>
      </c>
      <c r="T210" s="311" t="e">
        <f>_xll.qlDayCounterYearFraction(DayCounter,R210,S210,,,Trigger)</f>
        <v>#VALUE!</v>
      </c>
      <c r="U210" s="268" t="e">
        <f ca="1">_xll.qlInterpolationInterpolate(B12Minterpolation,R210,TRUE)</f>
        <v>#VALUE!</v>
      </c>
    </row>
    <row r="211" spans="18:21" x14ac:dyDescent="0.2">
      <c r="R211" s="136" t="e">
        <f>_xll.qlCalendarAdvance(Calendar,R210,"1D","f")</f>
        <v>#VALUE!</v>
      </c>
      <c r="S211" s="310" t="e">
        <f>_xll.qlCalendarAdvance(Calendar,R211,$F$1,"mf",,Trigger)</f>
        <v>#VALUE!</v>
      </c>
      <c r="T211" s="311" t="e">
        <f>_xll.qlDayCounterYearFraction(DayCounter,R211,S211,,,Trigger)</f>
        <v>#VALUE!</v>
      </c>
      <c r="U211" s="268" t="e">
        <f ca="1">_xll.qlInterpolationInterpolate(B12Minterpolation,R211,TRUE)</f>
        <v>#VALUE!</v>
      </c>
    </row>
    <row r="212" spans="18:21" x14ac:dyDescent="0.2">
      <c r="R212" s="136" t="e">
        <f>_xll.qlCalendarAdvance(Calendar,R211,"1D","f")</f>
        <v>#VALUE!</v>
      </c>
      <c r="S212" s="310" t="e">
        <f>_xll.qlCalendarAdvance(Calendar,R212,$F$1,"mf",,Trigger)</f>
        <v>#VALUE!</v>
      </c>
      <c r="T212" s="311" t="e">
        <f>_xll.qlDayCounterYearFraction(DayCounter,R212,S212,,,Trigger)</f>
        <v>#VALUE!</v>
      </c>
      <c r="U212" s="268" t="e">
        <f ca="1">_xll.qlInterpolationInterpolate(B12Minterpolation,R212,TRUE)</f>
        <v>#VALUE!</v>
      </c>
    </row>
    <row r="213" spans="18:21" x14ac:dyDescent="0.2">
      <c r="R213" s="136" t="e">
        <f>_xll.qlCalendarAdvance(Calendar,R212,"1D","f")</f>
        <v>#VALUE!</v>
      </c>
      <c r="S213" s="310" t="e">
        <f>_xll.qlCalendarAdvance(Calendar,R213,$F$1,"mf",,Trigger)</f>
        <v>#VALUE!</v>
      </c>
      <c r="T213" s="311" t="e">
        <f>_xll.qlDayCounterYearFraction(DayCounter,R213,S213,,,Trigger)</f>
        <v>#VALUE!</v>
      </c>
      <c r="U213" s="268" t="e">
        <f ca="1">_xll.qlInterpolationInterpolate(B12Minterpolation,R213,TRUE)</f>
        <v>#VALUE!</v>
      </c>
    </row>
    <row r="214" spans="18:21" x14ac:dyDescent="0.2">
      <c r="R214" s="136" t="e">
        <f>_xll.qlCalendarAdvance(Calendar,R213,"1D","f")</f>
        <v>#VALUE!</v>
      </c>
      <c r="S214" s="310" t="e">
        <f>_xll.qlCalendarAdvance(Calendar,R214,$F$1,"mf",,Trigger)</f>
        <v>#VALUE!</v>
      </c>
      <c r="T214" s="311" t="e">
        <f>_xll.qlDayCounterYearFraction(DayCounter,R214,S214,,,Trigger)</f>
        <v>#VALUE!</v>
      </c>
      <c r="U214" s="268" t="e">
        <f ca="1">_xll.qlInterpolationInterpolate(B12Minterpolation,R214,TRUE)</f>
        <v>#VALUE!</v>
      </c>
    </row>
    <row r="215" spans="18:21" x14ac:dyDescent="0.2">
      <c r="R215" s="136" t="e">
        <f>_xll.qlCalendarAdvance(Calendar,R214,"1D","f")</f>
        <v>#VALUE!</v>
      </c>
      <c r="S215" s="310" t="e">
        <f>_xll.qlCalendarAdvance(Calendar,R215,$F$1,"mf",,Trigger)</f>
        <v>#VALUE!</v>
      </c>
      <c r="T215" s="311" t="e">
        <f>_xll.qlDayCounterYearFraction(DayCounter,R215,S215,,,Trigger)</f>
        <v>#VALUE!</v>
      </c>
      <c r="U215" s="268" t="e">
        <f ca="1">_xll.qlInterpolationInterpolate(B12Minterpolation,R215,TRUE)</f>
        <v>#VALUE!</v>
      </c>
    </row>
    <row r="216" spans="18:21" x14ac:dyDescent="0.2">
      <c r="R216" s="136" t="e">
        <f>_xll.qlCalendarAdvance(Calendar,R215,"1D","f")</f>
        <v>#VALUE!</v>
      </c>
      <c r="S216" s="310" t="e">
        <f>_xll.qlCalendarAdvance(Calendar,R216,$F$1,"mf",,Trigger)</f>
        <v>#VALUE!</v>
      </c>
      <c r="T216" s="311" t="e">
        <f>_xll.qlDayCounterYearFraction(DayCounter,R216,S216,,,Trigger)</f>
        <v>#VALUE!</v>
      </c>
      <c r="U216" s="268" t="e">
        <f ca="1">_xll.qlInterpolationInterpolate(B12Minterpolation,R216,TRUE)</f>
        <v>#VALUE!</v>
      </c>
    </row>
    <row r="217" spans="18:21" x14ac:dyDescent="0.2">
      <c r="R217" s="136" t="e">
        <f>_xll.qlCalendarAdvance(Calendar,R216,"1D","f")</f>
        <v>#VALUE!</v>
      </c>
      <c r="S217" s="310" t="e">
        <f>_xll.qlCalendarAdvance(Calendar,R217,$F$1,"mf",,Trigger)</f>
        <v>#VALUE!</v>
      </c>
      <c r="T217" s="311" t="e">
        <f>_xll.qlDayCounterYearFraction(DayCounter,R217,S217,,,Trigger)</f>
        <v>#VALUE!</v>
      </c>
      <c r="U217" s="268" t="e">
        <f ca="1">_xll.qlInterpolationInterpolate(B12Minterpolation,R217,TRUE)</f>
        <v>#VALUE!</v>
      </c>
    </row>
    <row r="218" spans="18:21" x14ac:dyDescent="0.2">
      <c r="R218" s="136" t="e">
        <f>_xll.qlCalendarAdvance(Calendar,R217,"1D","f")</f>
        <v>#VALUE!</v>
      </c>
      <c r="S218" s="310" t="e">
        <f>_xll.qlCalendarAdvance(Calendar,R218,$F$1,"mf",,Trigger)</f>
        <v>#VALUE!</v>
      </c>
      <c r="T218" s="311" t="e">
        <f>_xll.qlDayCounterYearFraction(DayCounter,R218,S218,,,Trigger)</f>
        <v>#VALUE!</v>
      </c>
      <c r="U218" s="268" t="e">
        <f ca="1">_xll.qlInterpolationInterpolate(B12Minterpolation,R218,TRUE)</f>
        <v>#VALUE!</v>
      </c>
    </row>
    <row r="219" spans="18:21" x14ac:dyDescent="0.2">
      <c r="R219" s="136" t="e">
        <f>_xll.qlCalendarAdvance(Calendar,R218,"1D","f")</f>
        <v>#VALUE!</v>
      </c>
      <c r="S219" s="310" t="e">
        <f>_xll.qlCalendarAdvance(Calendar,R219,$F$1,"mf",,Trigger)</f>
        <v>#VALUE!</v>
      </c>
      <c r="T219" s="311" t="e">
        <f>_xll.qlDayCounterYearFraction(DayCounter,R219,S219,,,Trigger)</f>
        <v>#VALUE!</v>
      </c>
      <c r="U219" s="268" t="e">
        <f ca="1">_xll.qlInterpolationInterpolate(B12Minterpolation,R219,TRUE)</f>
        <v>#VALUE!</v>
      </c>
    </row>
    <row r="220" spans="18:21" x14ac:dyDescent="0.2">
      <c r="R220" s="136" t="e">
        <f>_xll.qlCalendarAdvance(Calendar,R219,"1D","f")</f>
        <v>#VALUE!</v>
      </c>
      <c r="S220" s="310" t="e">
        <f>_xll.qlCalendarAdvance(Calendar,R220,$F$1,"mf",,Trigger)</f>
        <v>#VALUE!</v>
      </c>
      <c r="T220" s="311" t="e">
        <f>_xll.qlDayCounterYearFraction(DayCounter,R220,S220,,,Trigger)</f>
        <v>#VALUE!</v>
      </c>
      <c r="U220" s="268" t="e">
        <f ca="1">_xll.qlInterpolationInterpolate(B12Minterpolation,R220,TRUE)</f>
        <v>#VALUE!</v>
      </c>
    </row>
    <row r="221" spans="18:21" x14ac:dyDescent="0.2">
      <c r="R221" s="136" t="e">
        <f>_xll.qlCalendarAdvance(Calendar,R220,"1D","f")</f>
        <v>#VALUE!</v>
      </c>
      <c r="S221" s="310" t="e">
        <f>_xll.qlCalendarAdvance(Calendar,R221,$F$1,"mf",,Trigger)</f>
        <v>#VALUE!</v>
      </c>
      <c r="T221" s="311" t="e">
        <f>_xll.qlDayCounterYearFraction(DayCounter,R221,S221,,,Trigger)</f>
        <v>#VALUE!</v>
      </c>
      <c r="U221" s="268" t="e">
        <f ca="1">_xll.qlInterpolationInterpolate(B12Minterpolation,R221,TRUE)</f>
        <v>#VALUE!</v>
      </c>
    </row>
    <row r="222" spans="18:21" x14ac:dyDescent="0.2">
      <c r="R222" s="136" t="e">
        <f>_xll.qlCalendarAdvance(Calendar,R221,"1D","f")</f>
        <v>#VALUE!</v>
      </c>
      <c r="S222" s="310" t="e">
        <f>_xll.qlCalendarAdvance(Calendar,R222,$F$1,"mf",,Trigger)</f>
        <v>#VALUE!</v>
      </c>
      <c r="T222" s="311" t="e">
        <f>_xll.qlDayCounterYearFraction(DayCounter,R222,S222,,,Trigger)</f>
        <v>#VALUE!</v>
      </c>
      <c r="U222" s="268" t="e">
        <f ca="1">_xll.qlInterpolationInterpolate(B12Minterpolation,R222,TRUE)</f>
        <v>#VALUE!</v>
      </c>
    </row>
    <row r="223" spans="18:21" x14ac:dyDescent="0.2">
      <c r="R223" s="136" t="e">
        <f>_xll.qlCalendarAdvance(Calendar,R222,"1D","f")</f>
        <v>#VALUE!</v>
      </c>
      <c r="S223" s="310" t="e">
        <f>_xll.qlCalendarAdvance(Calendar,R223,$F$1,"mf",,Trigger)</f>
        <v>#VALUE!</v>
      </c>
      <c r="T223" s="311" t="e">
        <f>_xll.qlDayCounterYearFraction(DayCounter,R223,S223,,,Trigger)</f>
        <v>#VALUE!</v>
      </c>
      <c r="U223" s="268" t="e">
        <f ca="1">_xll.qlInterpolationInterpolate(B12Minterpolation,R223,TRUE)</f>
        <v>#VALUE!</v>
      </c>
    </row>
    <row r="224" spans="18:21" x14ac:dyDescent="0.2">
      <c r="R224" s="136" t="e">
        <f>_xll.qlCalendarAdvance(Calendar,R223,"1D","f")</f>
        <v>#VALUE!</v>
      </c>
      <c r="S224" s="310" t="e">
        <f>_xll.qlCalendarAdvance(Calendar,R224,$F$1,"mf",,Trigger)</f>
        <v>#VALUE!</v>
      </c>
      <c r="T224" s="311" t="e">
        <f>_xll.qlDayCounterYearFraction(DayCounter,R224,S224,,,Trigger)</f>
        <v>#VALUE!</v>
      </c>
      <c r="U224" s="268" t="e">
        <f ca="1">_xll.qlInterpolationInterpolate(B12Minterpolation,R224,TRUE)</f>
        <v>#VALUE!</v>
      </c>
    </row>
    <row r="225" spans="18:21" x14ac:dyDescent="0.2">
      <c r="R225" s="136" t="e">
        <f>_xll.qlCalendarAdvance(Calendar,R224,"1D","f")</f>
        <v>#VALUE!</v>
      </c>
      <c r="S225" s="310" t="e">
        <f>_xll.qlCalendarAdvance(Calendar,R225,$F$1,"mf",,Trigger)</f>
        <v>#VALUE!</v>
      </c>
      <c r="T225" s="311" t="e">
        <f>_xll.qlDayCounterYearFraction(DayCounter,R225,S225,,,Trigger)</f>
        <v>#VALUE!</v>
      </c>
      <c r="U225" s="268" t="e">
        <f ca="1">_xll.qlInterpolationInterpolate(B12Minterpolation,R225,TRUE)</f>
        <v>#VALUE!</v>
      </c>
    </row>
    <row r="226" spans="18:21" x14ac:dyDescent="0.2">
      <c r="R226" s="136" t="e">
        <f>_xll.qlCalendarAdvance(Calendar,R225,"1D","f")</f>
        <v>#VALUE!</v>
      </c>
      <c r="S226" s="310" t="e">
        <f>_xll.qlCalendarAdvance(Calendar,R226,$F$1,"mf",,Trigger)</f>
        <v>#VALUE!</v>
      </c>
      <c r="T226" s="311" t="e">
        <f>_xll.qlDayCounterYearFraction(DayCounter,R226,S226,,,Trigger)</f>
        <v>#VALUE!</v>
      </c>
      <c r="U226" s="268" t="e">
        <f ca="1">_xll.qlInterpolationInterpolate(B12Minterpolation,R226,TRUE)</f>
        <v>#VALUE!</v>
      </c>
    </row>
    <row r="227" spans="18:21" x14ac:dyDescent="0.2">
      <c r="R227" s="136" t="e">
        <f>_xll.qlCalendarAdvance(Calendar,R226,"1D","f")</f>
        <v>#VALUE!</v>
      </c>
      <c r="S227" s="310" t="e">
        <f>_xll.qlCalendarAdvance(Calendar,R227,$F$1,"mf",,Trigger)</f>
        <v>#VALUE!</v>
      </c>
      <c r="T227" s="311" t="e">
        <f>_xll.qlDayCounterYearFraction(DayCounter,R227,S227,,,Trigger)</f>
        <v>#VALUE!</v>
      </c>
      <c r="U227" s="268" t="e">
        <f ca="1">_xll.qlInterpolationInterpolate(B12Minterpolation,R227,TRUE)</f>
        <v>#VALUE!</v>
      </c>
    </row>
    <row r="228" spans="18:21" x14ac:dyDescent="0.2">
      <c r="R228" s="136" t="e">
        <f>_xll.qlCalendarAdvance(Calendar,R227,"1D","f")</f>
        <v>#VALUE!</v>
      </c>
      <c r="S228" s="310" t="e">
        <f>_xll.qlCalendarAdvance(Calendar,R228,$F$1,"mf",,Trigger)</f>
        <v>#VALUE!</v>
      </c>
      <c r="T228" s="311" t="e">
        <f>_xll.qlDayCounterYearFraction(DayCounter,R228,S228,,,Trigger)</f>
        <v>#VALUE!</v>
      </c>
      <c r="U228" s="268" t="e">
        <f ca="1">_xll.qlInterpolationInterpolate(B12Minterpolation,R228,TRUE)</f>
        <v>#VALUE!</v>
      </c>
    </row>
    <row r="229" spans="18:21" x14ac:dyDescent="0.2">
      <c r="R229" s="136" t="e">
        <f>_xll.qlCalendarAdvance(Calendar,R228,"1D","f")</f>
        <v>#VALUE!</v>
      </c>
      <c r="S229" s="310" t="e">
        <f>_xll.qlCalendarAdvance(Calendar,R229,$F$1,"mf",,Trigger)</f>
        <v>#VALUE!</v>
      </c>
      <c r="T229" s="311" t="e">
        <f>_xll.qlDayCounterYearFraction(DayCounter,R229,S229,,,Trigger)</f>
        <v>#VALUE!</v>
      </c>
      <c r="U229" s="268" t="e">
        <f ca="1">_xll.qlInterpolationInterpolate(B12Minterpolation,R229,TRUE)</f>
        <v>#VALUE!</v>
      </c>
    </row>
    <row r="230" spans="18:21" x14ac:dyDescent="0.2">
      <c r="R230" s="136" t="e">
        <f>_xll.qlCalendarAdvance(Calendar,R229,"1D","f")</f>
        <v>#VALUE!</v>
      </c>
      <c r="S230" s="310" t="e">
        <f>_xll.qlCalendarAdvance(Calendar,R230,$F$1,"mf",,Trigger)</f>
        <v>#VALUE!</v>
      </c>
      <c r="T230" s="311" t="e">
        <f>_xll.qlDayCounterYearFraction(DayCounter,R230,S230,,,Trigger)</f>
        <v>#VALUE!</v>
      </c>
      <c r="U230" s="268" t="e">
        <f ca="1">_xll.qlInterpolationInterpolate(B12Minterpolation,R230,TRUE)</f>
        <v>#VALUE!</v>
      </c>
    </row>
    <row r="231" spans="18:21" x14ac:dyDescent="0.2">
      <c r="R231" s="136" t="e">
        <f>_xll.qlCalendarAdvance(Calendar,R230,"1D","f")</f>
        <v>#VALUE!</v>
      </c>
      <c r="S231" s="310" t="e">
        <f>_xll.qlCalendarAdvance(Calendar,R231,$F$1,"mf",,Trigger)</f>
        <v>#VALUE!</v>
      </c>
      <c r="T231" s="311" t="e">
        <f>_xll.qlDayCounterYearFraction(DayCounter,R231,S231,,,Trigger)</f>
        <v>#VALUE!</v>
      </c>
      <c r="U231" s="268" t="e">
        <f ca="1">_xll.qlInterpolationInterpolate(B12Minterpolation,R231,TRUE)</f>
        <v>#VALUE!</v>
      </c>
    </row>
    <row r="232" spans="18:21" x14ac:dyDescent="0.2">
      <c r="R232" s="136" t="e">
        <f>_xll.qlCalendarAdvance(Calendar,R231,"1D","f")</f>
        <v>#VALUE!</v>
      </c>
      <c r="S232" s="310" t="e">
        <f>_xll.qlCalendarAdvance(Calendar,R232,$F$1,"mf",,Trigger)</f>
        <v>#VALUE!</v>
      </c>
      <c r="T232" s="311" t="e">
        <f>_xll.qlDayCounterYearFraction(DayCounter,R232,S232,,,Trigger)</f>
        <v>#VALUE!</v>
      </c>
      <c r="U232" s="268" t="e">
        <f ca="1">_xll.qlInterpolationInterpolate(B12Minterpolation,R232,TRUE)</f>
        <v>#VALUE!</v>
      </c>
    </row>
    <row r="233" spans="18:21" x14ac:dyDescent="0.2">
      <c r="R233" s="136" t="e">
        <f>_xll.qlCalendarAdvance(Calendar,R232,"1D","f")</f>
        <v>#VALUE!</v>
      </c>
      <c r="S233" s="310" t="e">
        <f>_xll.qlCalendarAdvance(Calendar,R233,$F$1,"mf",,Trigger)</f>
        <v>#VALUE!</v>
      </c>
      <c r="T233" s="311" t="e">
        <f>_xll.qlDayCounterYearFraction(DayCounter,R233,S233,,,Trigger)</f>
        <v>#VALUE!</v>
      </c>
      <c r="U233" s="268" t="e">
        <f ca="1">_xll.qlInterpolationInterpolate(B12Minterpolation,R233,TRUE)</f>
        <v>#VALUE!</v>
      </c>
    </row>
    <row r="234" spans="18:21" x14ac:dyDescent="0.2">
      <c r="R234" s="136" t="e">
        <f>_xll.qlCalendarAdvance(Calendar,R233,"1D","f")</f>
        <v>#VALUE!</v>
      </c>
      <c r="S234" s="310" t="e">
        <f>_xll.qlCalendarAdvance(Calendar,R234,$F$1,"mf",,Trigger)</f>
        <v>#VALUE!</v>
      </c>
      <c r="T234" s="311" t="e">
        <f>_xll.qlDayCounterYearFraction(DayCounter,R234,S234,,,Trigger)</f>
        <v>#VALUE!</v>
      </c>
      <c r="U234" s="268" t="e">
        <f ca="1">_xll.qlInterpolationInterpolate(B12Minterpolation,R234,TRUE)</f>
        <v>#VALUE!</v>
      </c>
    </row>
    <row r="235" spans="18:21" x14ac:dyDescent="0.2">
      <c r="R235" s="136" t="e">
        <f>_xll.qlCalendarAdvance(Calendar,R234,"1D","f")</f>
        <v>#VALUE!</v>
      </c>
      <c r="S235" s="310" t="e">
        <f>_xll.qlCalendarAdvance(Calendar,R235,$F$1,"mf",,Trigger)</f>
        <v>#VALUE!</v>
      </c>
      <c r="T235" s="311" t="e">
        <f>_xll.qlDayCounterYearFraction(DayCounter,R235,S235,,,Trigger)</f>
        <v>#VALUE!</v>
      </c>
      <c r="U235" s="268" t="e">
        <f ca="1">_xll.qlInterpolationInterpolate(B12Minterpolation,R235,TRUE)</f>
        <v>#VALUE!</v>
      </c>
    </row>
    <row r="236" spans="18:21" x14ac:dyDescent="0.2">
      <c r="R236" s="136" t="e">
        <f>_xll.qlCalendarAdvance(Calendar,R235,"1D","f")</f>
        <v>#VALUE!</v>
      </c>
      <c r="S236" s="310" t="e">
        <f>_xll.qlCalendarAdvance(Calendar,R236,$F$1,"mf",,Trigger)</f>
        <v>#VALUE!</v>
      </c>
      <c r="T236" s="311" t="e">
        <f>_xll.qlDayCounterYearFraction(DayCounter,R236,S236,,,Trigger)</f>
        <v>#VALUE!</v>
      </c>
      <c r="U236" s="268" t="e">
        <f ca="1">_xll.qlInterpolationInterpolate(B12Minterpolation,R236,TRUE)</f>
        <v>#VALUE!</v>
      </c>
    </row>
    <row r="237" spans="18:21" x14ac:dyDescent="0.2">
      <c r="R237" s="136" t="e">
        <f>_xll.qlCalendarAdvance(Calendar,R236,"1D","f")</f>
        <v>#VALUE!</v>
      </c>
      <c r="S237" s="310" t="e">
        <f>_xll.qlCalendarAdvance(Calendar,R237,$F$1,"mf",,Trigger)</f>
        <v>#VALUE!</v>
      </c>
      <c r="T237" s="311" t="e">
        <f>_xll.qlDayCounterYearFraction(DayCounter,R237,S237,,,Trigger)</f>
        <v>#VALUE!</v>
      </c>
      <c r="U237" s="268" t="e">
        <f ca="1">_xll.qlInterpolationInterpolate(B12Minterpolation,R237,TRUE)</f>
        <v>#VALUE!</v>
      </c>
    </row>
    <row r="238" spans="18:21" x14ac:dyDescent="0.2">
      <c r="R238" s="136" t="e">
        <f>_xll.qlCalendarAdvance(Calendar,R237,"1D","f")</f>
        <v>#VALUE!</v>
      </c>
      <c r="S238" s="310" t="e">
        <f>_xll.qlCalendarAdvance(Calendar,R238,$F$1,"mf",,Trigger)</f>
        <v>#VALUE!</v>
      </c>
      <c r="T238" s="311" t="e">
        <f>_xll.qlDayCounterYearFraction(DayCounter,R238,S238,,,Trigger)</f>
        <v>#VALUE!</v>
      </c>
      <c r="U238" s="268" t="e">
        <f ca="1">_xll.qlInterpolationInterpolate(B12Minterpolation,R238,TRUE)</f>
        <v>#VALUE!</v>
      </c>
    </row>
    <row r="239" spans="18:21" x14ac:dyDescent="0.2">
      <c r="R239" s="136" t="e">
        <f>_xll.qlCalendarAdvance(Calendar,R238,"1D","f")</f>
        <v>#VALUE!</v>
      </c>
      <c r="S239" s="310" t="e">
        <f>_xll.qlCalendarAdvance(Calendar,R239,$F$1,"mf",,Trigger)</f>
        <v>#VALUE!</v>
      </c>
      <c r="T239" s="311" t="e">
        <f>_xll.qlDayCounterYearFraction(DayCounter,R239,S239,,,Trigger)</f>
        <v>#VALUE!</v>
      </c>
      <c r="U239" s="268" t="e">
        <f ca="1">_xll.qlInterpolationInterpolate(B12Minterpolation,R239,TRUE)</f>
        <v>#VALUE!</v>
      </c>
    </row>
    <row r="240" spans="18:21" x14ac:dyDescent="0.2">
      <c r="R240" s="136" t="e">
        <f>_xll.qlCalendarAdvance(Calendar,R239,"1D","f")</f>
        <v>#VALUE!</v>
      </c>
      <c r="S240" s="310" t="e">
        <f>_xll.qlCalendarAdvance(Calendar,R240,$F$1,"mf",,Trigger)</f>
        <v>#VALUE!</v>
      </c>
      <c r="T240" s="311" t="e">
        <f>_xll.qlDayCounterYearFraction(DayCounter,R240,S240,,,Trigger)</f>
        <v>#VALUE!</v>
      </c>
      <c r="U240" s="268" t="e">
        <f ca="1">_xll.qlInterpolationInterpolate(B12Minterpolation,R240,TRUE)</f>
        <v>#VALUE!</v>
      </c>
    </row>
    <row r="241" spans="18:21" x14ac:dyDescent="0.2">
      <c r="R241" s="136" t="e">
        <f>_xll.qlCalendarAdvance(Calendar,R240,"1D","f")</f>
        <v>#VALUE!</v>
      </c>
      <c r="S241" s="310" t="e">
        <f>_xll.qlCalendarAdvance(Calendar,R241,$F$1,"mf",,Trigger)</f>
        <v>#VALUE!</v>
      </c>
      <c r="T241" s="311" t="e">
        <f>_xll.qlDayCounterYearFraction(DayCounter,R241,S241,,,Trigger)</f>
        <v>#VALUE!</v>
      </c>
      <c r="U241" s="268" t="e">
        <f ca="1">_xll.qlInterpolationInterpolate(B12Minterpolation,R241,TRUE)</f>
        <v>#VALUE!</v>
      </c>
    </row>
    <row r="242" spans="18:21" x14ac:dyDescent="0.2">
      <c r="R242" s="136" t="e">
        <f>_xll.qlCalendarAdvance(Calendar,R241,"1D","f")</f>
        <v>#VALUE!</v>
      </c>
      <c r="S242" s="310" t="e">
        <f>_xll.qlCalendarAdvance(Calendar,R242,$F$1,"mf",,Trigger)</f>
        <v>#VALUE!</v>
      </c>
      <c r="T242" s="311" t="e">
        <f>_xll.qlDayCounterYearFraction(DayCounter,R242,S242,,,Trigger)</f>
        <v>#VALUE!</v>
      </c>
      <c r="U242" s="268" t="e">
        <f ca="1">_xll.qlInterpolationInterpolate(B12Minterpolation,R242,TRUE)</f>
        <v>#VALUE!</v>
      </c>
    </row>
    <row r="243" spans="18:21" x14ac:dyDescent="0.2">
      <c r="R243" s="136" t="e">
        <f>_xll.qlCalendarAdvance(Calendar,R242,"1D","f")</f>
        <v>#VALUE!</v>
      </c>
      <c r="S243" s="310" t="e">
        <f>_xll.qlCalendarAdvance(Calendar,R243,$F$1,"mf",,Trigger)</f>
        <v>#VALUE!</v>
      </c>
      <c r="T243" s="311" t="e">
        <f>_xll.qlDayCounterYearFraction(DayCounter,R243,S243,,,Trigger)</f>
        <v>#VALUE!</v>
      </c>
      <c r="U243" s="268" t="e">
        <f ca="1">_xll.qlInterpolationInterpolate(B12Minterpolation,R243,TRUE)</f>
        <v>#VALUE!</v>
      </c>
    </row>
    <row r="244" spans="18:21" x14ac:dyDescent="0.2">
      <c r="R244" s="136" t="e">
        <f>_xll.qlCalendarAdvance(Calendar,R243,"1D","f")</f>
        <v>#VALUE!</v>
      </c>
      <c r="S244" s="310" t="e">
        <f>_xll.qlCalendarAdvance(Calendar,R244,$F$1,"mf",,Trigger)</f>
        <v>#VALUE!</v>
      </c>
      <c r="T244" s="311" t="e">
        <f>_xll.qlDayCounterYearFraction(DayCounter,R244,S244,,,Trigger)</f>
        <v>#VALUE!</v>
      </c>
      <c r="U244" s="268" t="e">
        <f ca="1">_xll.qlInterpolationInterpolate(B12Minterpolation,R244,TRUE)</f>
        <v>#VALUE!</v>
      </c>
    </row>
    <row r="245" spans="18:21" x14ac:dyDescent="0.2">
      <c r="R245" s="136" t="e">
        <f>_xll.qlCalendarAdvance(Calendar,R244,"1D","f")</f>
        <v>#VALUE!</v>
      </c>
      <c r="S245" s="310" t="e">
        <f>_xll.qlCalendarAdvance(Calendar,R245,$F$1,"mf",,Trigger)</f>
        <v>#VALUE!</v>
      </c>
      <c r="T245" s="311" t="e">
        <f>_xll.qlDayCounterYearFraction(DayCounter,R245,S245,,,Trigger)</f>
        <v>#VALUE!</v>
      </c>
      <c r="U245" s="268" t="e">
        <f ca="1">_xll.qlInterpolationInterpolate(B12Minterpolation,R245,TRUE)</f>
        <v>#VALUE!</v>
      </c>
    </row>
    <row r="246" spans="18:21" x14ac:dyDescent="0.2">
      <c r="R246" s="136" t="e">
        <f>_xll.qlCalendarAdvance(Calendar,R245,"1D","f")</f>
        <v>#VALUE!</v>
      </c>
      <c r="S246" s="310" t="e">
        <f>_xll.qlCalendarAdvance(Calendar,R246,$F$1,"mf",,Trigger)</f>
        <v>#VALUE!</v>
      </c>
      <c r="T246" s="311" t="e">
        <f>_xll.qlDayCounterYearFraction(DayCounter,R246,S246,,,Trigger)</f>
        <v>#VALUE!</v>
      </c>
      <c r="U246" s="268" t="e">
        <f ca="1">_xll.qlInterpolationInterpolate(B12Minterpolation,R246,TRUE)</f>
        <v>#VALUE!</v>
      </c>
    </row>
    <row r="247" spans="18:21" x14ac:dyDescent="0.2">
      <c r="R247" s="136" t="e">
        <f>_xll.qlCalendarAdvance(Calendar,R246,"1D","f")</f>
        <v>#VALUE!</v>
      </c>
      <c r="S247" s="310" t="e">
        <f>_xll.qlCalendarAdvance(Calendar,R247,$F$1,"mf",,Trigger)</f>
        <v>#VALUE!</v>
      </c>
      <c r="T247" s="311" t="e">
        <f>_xll.qlDayCounterYearFraction(DayCounter,R247,S247,,,Trigger)</f>
        <v>#VALUE!</v>
      </c>
      <c r="U247" s="268" t="e">
        <f ca="1">_xll.qlInterpolationInterpolate(B12Minterpolation,R247,TRUE)</f>
        <v>#VALUE!</v>
      </c>
    </row>
    <row r="248" spans="18:21" x14ac:dyDescent="0.2">
      <c r="R248" s="136" t="e">
        <f>_xll.qlCalendarAdvance(Calendar,R247,"1D","f")</f>
        <v>#VALUE!</v>
      </c>
      <c r="S248" s="310" t="e">
        <f>_xll.qlCalendarAdvance(Calendar,R248,$F$1,"mf",,Trigger)</f>
        <v>#VALUE!</v>
      </c>
      <c r="T248" s="311" t="e">
        <f>_xll.qlDayCounterYearFraction(DayCounter,R248,S248,,,Trigger)</f>
        <v>#VALUE!</v>
      </c>
      <c r="U248" s="268" t="e">
        <f ca="1">_xll.qlInterpolationInterpolate(B12Minterpolation,R248,TRUE)</f>
        <v>#VALUE!</v>
      </c>
    </row>
    <row r="249" spans="18:21" x14ac:dyDescent="0.2">
      <c r="R249" s="136" t="e">
        <f>_xll.qlCalendarAdvance(Calendar,R248,"1D","f")</f>
        <v>#VALUE!</v>
      </c>
      <c r="S249" s="310" t="e">
        <f>_xll.qlCalendarAdvance(Calendar,R249,$F$1,"mf",,Trigger)</f>
        <v>#VALUE!</v>
      </c>
      <c r="T249" s="311" t="e">
        <f>_xll.qlDayCounterYearFraction(DayCounter,R249,S249,,,Trigger)</f>
        <v>#VALUE!</v>
      </c>
      <c r="U249" s="268" t="e">
        <f ca="1">_xll.qlInterpolationInterpolate(B12Minterpolation,R249,TRUE)</f>
        <v>#VALUE!</v>
      </c>
    </row>
    <row r="250" spans="18:21" x14ac:dyDescent="0.2">
      <c r="R250" s="136" t="e">
        <f>_xll.qlCalendarAdvance(Calendar,R249,"1D","f")</f>
        <v>#VALUE!</v>
      </c>
      <c r="S250" s="310" t="e">
        <f>_xll.qlCalendarAdvance(Calendar,R250,$F$1,"mf",,Trigger)</f>
        <v>#VALUE!</v>
      </c>
      <c r="T250" s="311" t="e">
        <f>_xll.qlDayCounterYearFraction(DayCounter,R250,S250,,,Trigger)</f>
        <v>#VALUE!</v>
      </c>
      <c r="U250" s="268" t="e">
        <f ca="1">_xll.qlInterpolationInterpolate(B12Minterpolation,R250,TRUE)</f>
        <v>#VALUE!</v>
      </c>
    </row>
    <row r="251" spans="18:21" x14ac:dyDescent="0.2">
      <c r="R251" s="136" t="e">
        <f>_xll.qlCalendarAdvance(Calendar,R250,"1D","f")</f>
        <v>#VALUE!</v>
      </c>
      <c r="S251" s="310" t="e">
        <f>_xll.qlCalendarAdvance(Calendar,R251,$F$1,"mf",,Trigger)</f>
        <v>#VALUE!</v>
      </c>
      <c r="T251" s="311" t="e">
        <f>_xll.qlDayCounterYearFraction(DayCounter,R251,S251,,,Trigger)</f>
        <v>#VALUE!</v>
      </c>
      <c r="U251" s="268" t="e">
        <f ca="1">_xll.qlInterpolationInterpolate(B12Minterpolation,R251,TRUE)</f>
        <v>#VALUE!</v>
      </c>
    </row>
    <row r="252" spans="18:21" x14ac:dyDescent="0.2">
      <c r="R252" s="136" t="e">
        <f>_xll.qlCalendarAdvance(Calendar,R251,"1D","f")</f>
        <v>#VALUE!</v>
      </c>
      <c r="S252" s="310" t="e">
        <f>_xll.qlCalendarAdvance(Calendar,R252,$F$1,"mf",,Trigger)</f>
        <v>#VALUE!</v>
      </c>
      <c r="T252" s="311" t="e">
        <f>_xll.qlDayCounterYearFraction(DayCounter,R252,S252,,,Trigger)</f>
        <v>#VALUE!</v>
      </c>
      <c r="U252" s="268" t="e">
        <f ca="1">_xll.qlInterpolationInterpolate(B12Minterpolation,R252,TRUE)</f>
        <v>#VALUE!</v>
      </c>
    </row>
    <row r="253" spans="18:21" x14ac:dyDescent="0.2">
      <c r="R253" s="136" t="e">
        <f>_xll.qlCalendarAdvance(Calendar,R252,"1D","f")</f>
        <v>#VALUE!</v>
      </c>
      <c r="S253" s="310" t="e">
        <f>_xll.qlCalendarAdvance(Calendar,R253,$F$1,"mf",,Trigger)</f>
        <v>#VALUE!</v>
      </c>
      <c r="T253" s="311" t="e">
        <f>_xll.qlDayCounterYearFraction(DayCounter,R253,S253,,,Trigger)</f>
        <v>#VALUE!</v>
      </c>
      <c r="U253" s="268" t="e">
        <f ca="1">_xll.qlInterpolationInterpolate(B12Minterpolation,R253,TRUE)</f>
        <v>#VALUE!</v>
      </c>
    </row>
    <row r="254" spans="18:21" x14ac:dyDescent="0.2">
      <c r="R254" s="136" t="e">
        <f>_xll.qlCalendarAdvance(Calendar,R253,"1D","f")</f>
        <v>#VALUE!</v>
      </c>
      <c r="S254" s="310" t="e">
        <f>_xll.qlCalendarAdvance(Calendar,R254,$F$1,"mf",,Trigger)</f>
        <v>#VALUE!</v>
      </c>
      <c r="T254" s="311" t="e">
        <f>_xll.qlDayCounterYearFraction(DayCounter,R254,S254,,,Trigger)</f>
        <v>#VALUE!</v>
      </c>
      <c r="U254" s="268" t="e">
        <f ca="1">_xll.qlInterpolationInterpolate(B12Minterpolation,R254,TRUE)</f>
        <v>#VALUE!</v>
      </c>
    </row>
    <row r="255" spans="18:21" x14ac:dyDescent="0.2">
      <c r="R255" s="136" t="e">
        <f>_xll.qlCalendarAdvance(Calendar,R254,"1D","f")</f>
        <v>#VALUE!</v>
      </c>
      <c r="S255" s="310" t="e">
        <f>_xll.qlCalendarAdvance(Calendar,R255,$F$1,"mf",,Trigger)</f>
        <v>#VALUE!</v>
      </c>
      <c r="T255" s="311" t="e">
        <f>_xll.qlDayCounterYearFraction(DayCounter,R255,S255,,,Trigger)</f>
        <v>#VALUE!</v>
      </c>
      <c r="U255" s="268" t="e">
        <f ca="1">_xll.qlInterpolationInterpolate(B12Minterpolation,R255,TRUE)</f>
        <v>#VALUE!</v>
      </c>
    </row>
    <row r="256" spans="18:21" x14ac:dyDescent="0.2">
      <c r="R256" s="136" t="e">
        <f>_xll.qlCalendarAdvance(Calendar,R255,"1D","f")</f>
        <v>#VALUE!</v>
      </c>
      <c r="S256" s="310" t="e">
        <f>_xll.qlCalendarAdvance(Calendar,R256,$F$1,"mf",,Trigger)</f>
        <v>#VALUE!</v>
      </c>
      <c r="T256" s="311" t="e">
        <f>_xll.qlDayCounterYearFraction(DayCounter,R256,S256,,,Trigger)</f>
        <v>#VALUE!</v>
      </c>
      <c r="U256" s="268" t="e">
        <f ca="1">_xll.qlInterpolationInterpolate(B12Minterpolation,R256,TRUE)</f>
        <v>#VALUE!</v>
      </c>
    </row>
    <row r="257" spans="18:21" x14ac:dyDescent="0.2">
      <c r="R257" s="136" t="e">
        <f>_xll.qlCalendarAdvance(Calendar,R256,"1D","f")</f>
        <v>#VALUE!</v>
      </c>
      <c r="S257" s="310" t="e">
        <f>_xll.qlCalendarAdvance(Calendar,R257,$F$1,"mf",,Trigger)</f>
        <v>#VALUE!</v>
      </c>
      <c r="T257" s="311" t="e">
        <f>_xll.qlDayCounterYearFraction(DayCounter,R257,S257,,,Trigger)</f>
        <v>#VALUE!</v>
      </c>
      <c r="U257" s="268" t="e">
        <f ca="1">_xll.qlInterpolationInterpolate(B12Minterpolation,R257,TRUE)</f>
        <v>#VALUE!</v>
      </c>
    </row>
    <row r="258" spans="18:21" x14ac:dyDescent="0.2">
      <c r="R258" s="136" t="e">
        <f>_xll.qlCalendarAdvance(Calendar,R257,"1D","f")</f>
        <v>#VALUE!</v>
      </c>
      <c r="S258" s="310" t="e">
        <f>_xll.qlCalendarAdvance(Calendar,R258,$F$1,"mf",,Trigger)</f>
        <v>#VALUE!</v>
      </c>
      <c r="T258" s="311" t="e">
        <f>_xll.qlDayCounterYearFraction(DayCounter,R258,S258,,,Trigger)</f>
        <v>#VALUE!</v>
      </c>
      <c r="U258" s="268" t="e">
        <f ca="1">_xll.qlInterpolationInterpolate(B12Minterpolation,R258,TRUE)</f>
        <v>#VALUE!</v>
      </c>
    </row>
    <row r="259" spans="18:21" x14ac:dyDescent="0.2">
      <c r="R259" s="136" t="e">
        <f>_xll.qlCalendarAdvance(Calendar,R258,"1D","f")</f>
        <v>#VALUE!</v>
      </c>
      <c r="S259" s="310" t="e">
        <f>_xll.qlCalendarAdvance(Calendar,R259,$F$1,"mf",,Trigger)</f>
        <v>#VALUE!</v>
      </c>
      <c r="T259" s="311" t="e">
        <f>_xll.qlDayCounterYearFraction(DayCounter,R259,S259,,,Trigger)</f>
        <v>#VALUE!</v>
      </c>
      <c r="U259" s="268" t="e">
        <f ca="1">_xll.qlInterpolationInterpolate(B12Minterpolation,R259,TRUE)</f>
        <v>#VALUE!</v>
      </c>
    </row>
    <row r="260" spans="18:21" x14ac:dyDescent="0.2">
      <c r="R260" s="136" t="e">
        <f>_xll.qlCalendarAdvance(Calendar,R259,"1D","f")</f>
        <v>#VALUE!</v>
      </c>
      <c r="S260" s="310" t="e">
        <f>_xll.qlCalendarAdvance(Calendar,R260,$F$1,"mf",,Trigger)</f>
        <v>#VALUE!</v>
      </c>
      <c r="T260" s="311" t="e">
        <f>_xll.qlDayCounterYearFraction(DayCounter,R260,S260,,,Trigger)</f>
        <v>#VALUE!</v>
      </c>
      <c r="U260" s="268" t="e">
        <f ca="1">_xll.qlInterpolationInterpolate(B12Minterpolation,R260,TRUE)</f>
        <v>#VALUE!</v>
      </c>
    </row>
    <row r="261" spans="18:21" x14ac:dyDescent="0.2">
      <c r="R261" s="136" t="e">
        <f>_xll.qlCalendarAdvance(Calendar,R260,"1D","f")</f>
        <v>#VALUE!</v>
      </c>
      <c r="S261" s="310" t="e">
        <f>_xll.qlCalendarAdvance(Calendar,R261,$F$1,"mf",,Trigger)</f>
        <v>#VALUE!</v>
      </c>
      <c r="T261" s="311" t="e">
        <f>_xll.qlDayCounterYearFraction(DayCounter,R261,S261,,,Trigger)</f>
        <v>#VALUE!</v>
      </c>
      <c r="U261" s="268" t="e">
        <f ca="1">_xll.qlInterpolationInterpolate(B12Minterpolation,R261,TRUE)</f>
        <v>#VALUE!</v>
      </c>
    </row>
    <row r="262" spans="18:21" x14ac:dyDescent="0.2">
      <c r="R262" s="140" t="e">
        <f>_xll.qlCalendarAdvance(Calendar,R261,"1D","f")</f>
        <v>#VALUE!</v>
      </c>
      <c r="S262" s="312" t="e">
        <f>_xll.qlCalendarAdvance(Calendar,R262,$F$1,"mf",,Trigger)</f>
        <v>#VALUE!</v>
      </c>
      <c r="T262" s="313" t="e">
        <f>_xll.qlDayCounterYearFraction(DayCounter,R262,S262,,,Trigger)</f>
        <v>#VALUE!</v>
      </c>
      <c r="U262" s="270" t="e">
        <f ca="1">_xll.qlInterpolationInterpolate(B12Minterpolation,R262,TRUE)</f>
        <v>#VALUE!</v>
      </c>
    </row>
    <row r="263" spans="18:21" x14ac:dyDescent="0.2">
      <c r="R263" s="263"/>
      <c r="S263" s="263"/>
      <c r="T263" s="263"/>
      <c r="U263" s="305"/>
    </row>
    <row r="264" spans="18:21" x14ac:dyDescent="0.2">
      <c r="R264" s="263"/>
      <c r="S264" s="263"/>
      <c r="T264" s="263"/>
      <c r="U264" s="305"/>
    </row>
    <row r="265" spans="18:21" x14ac:dyDescent="0.2">
      <c r="R265" s="263"/>
      <c r="S265" s="263"/>
      <c r="T265" s="263"/>
      <c r="U265" s="305"/>
    </row>
    <row r="266" spans="18:21" x14ac:dyDescent="0.2">
      <c r="R266" s="263"/>
      <c r="S266" s="263"/>
      <c r="T266" s="263"/>
      <c r="U266" s="305"/>
    </row>
    <row r="267" spans="18:21" x14ac:dyDescent="0.2">
      <c r="R267" s="263"/>
      <c r="S267" s="263"/>
      <c r="T267" s="263"/>
      <c r="U267" s="305"/>
    </row>
    <row r="268" spans="18:21" x14ac:dyDescent="0.2">
      <c r="R268" s="263"/>
      <c r="S268" s="263"/>
      <c r="T268" s="263"/>
      <c r="U268" s="305"/>
    </row>
    <row r="269" spans="18:21" x14ac:dyDescent="0.2">
      <c r="R269" s="263"/>
      <c r="S269" s="263"/>
      <c r="T269" s="263"/>
      <c r="U269" s="305"/>
    </row>
    <row r="270" spans="18:21" x14ac:dyDescent="0.2">
      <c r="R270" s="263"/>
      <c r="S270" s="263"/>
      <c r="T270" s="263"/>
      <c r="U270" s="305"/>
    </row>
    <row r="271" spans="18:21" x14ac:dyDescent="0.2">
      <c r="R271" s="263"/>
      <c r="S271" s="263"/>
      <c r="T271" s="263"/>
      <c r="U271" s="305"/>
    </row>
    <row r="272" spans="18:21" x14ac:dyDescent="0.2">
      <c r="R272" s="263"/>
      <c r="S272" s="263"/>
      <c r="T272" s="263"/>
      <c r="U272" s="305"/>
    </row>
    <row r="273" spans="18:21" x14ac:dyDescent="0.2">
      <c r="R273" s="263"/>
      <c r="S273" s="263"/>
      <c r="T273" s="263"/>
      <c r="U273" s="305"/>
    </row>
    <row r="274" spans="18:21" x14ac:dyDescent="0.2">
      <c r="R274" s="263"/>
      <c r="S274" s="263"/>
      <c r="T274" s="263"/>
      <c r="U274" s="305"/>
    </row>
    <row r="275" spans="18:21" x14ac:dyDescent="0.2">
      <c r="R275" s="263"/>
      <c r="S275" s="263"/>
      <c r="T275" s="263"/>
      <c r="U275" s="305"/>
    </row>
    <row r="276" spans="18:21" x14ac:dyDescent="0.2">
      <c r="R276" s="263"/>
      <c r="S276" s="263"/>
      <c r="T276" s="263"/>
      <c r="U276" s="305"/>
    </row>
    <row r="277" spans="18:21" x14ac:dyDescent="0.2">
      <c r="R277" s="263"/>
      <c r="S277" s="263"/>
      <c r="T277" s="263"/>
      <c r="U277" s="305"/>
    </row>
    <row r="278" spans="18:21" x14ac:dyDescent="0.2">
      <c r="R278" s="263"/>
      <c r="S278" s="263"/>
      <c r="T278" s="263"/>
      <c r="U278" s="305"/>
    </row>
    <row r="279" spans="18:21" x14ac:dyDescent="0.2">
      <c r="R279" s="263"/>
      <c r="S279" s="263"/>
      <c r="T279" s="263"/>
      <c r="U279" s="305"/>
    </row>
    <row r="280" spans="18:21" x14ac:dyDescent="0.2">
      <c r="R280" s="263"/>
      <c r="S280" s="263"/>
      <c r="T280" s="263"/>
      <c r="U280" s="305"/>
    </row>
    <row r="281" spans="18:21" x14ac:dyDescent="0.2">
      <c r="R281" s="263"/>
      <c r="S281" s="263"/>
      <c r="T281" s="263"/>
      <c r="U281" s="305"/>
    </row>
    <row r="282" spans="18:21" x14ac:dyDescent="0.2">
      <c r="R282" s="263"/>
      <c r="S282" s="263"/>
      <c r="T282" s="263"/>
      <c r="U282" s="305"/>
    </row>
    <row r="283" spans="18:21" x14ac:dyDescent="0.2">
      <c r="R283" s="263"/>
      <c r="S283" s="263"/>
      <c r="T283" s="263"/>
      <c r="U283" s="305"/>
    </row>
    <row r="284" spans="18:21" x14ac:dyDescent="0.2">
      <c r="R284" s="263"/>
      <c r="S284" s="263"/>
      <c r="T284" s="263"/>
      <c r="U284" s="305"/>
    </row>
    <row r="285" spans="18:21" x14ac:dyDescent="0.2">
      <c r="R285" s="263"/>
      <c r="S285" s="263"/>
      <c r="T285" s="263"/>
      <c r="U285" s="305"/>
    </row>
    <row r="286" spans="18:21" x14ac:dyDescent="0.2">
      <c r="R286" s="263"/>
      <c r="S286" s="263"/>
      <c r="T286" s="263"/>
      <c r="U286" s="305"/>
    </row>
    <row r="287" spans="18:21" x14ac:dyDescent="0.2">
      <c r="R287" s="263"/>
      <c r="S287" s="263"/>
      <c r="T287" s="263"/>
      <c r="U287" s="305"/>
    </row>
    <row r="288" spans="18:21" x14ac:dyDescent="0.2">
      <c r="R288" s="263"/>
      <c r="S288" s="263"/>
      <c r="T288" s="263"/>
      <c r="U288" s="305"/>
    </row>
    <row r="289" spans="18:21" x14ac:dyDescent="0.2">
      <c r="R289" s="263"/>
      <c r="S289" s="263"/>
      <c r="T289" s="263"/>
      <c r="U289" s="305"/>
    </row>
    <row r="290" spans="18:21" x14ac:dyDescent="0.2">
      <c r="R290" s="263"/>
      <c r="S290" s="263"/>
      <c r="T290" s="263"/>
      <c r="U290" s="305"/>
    </row>
    <row r="291" spans="18:21" x14ac:dyDescent="0.2">
      <c r="R291" s="263"/>
      <c r="S291" s="263"/>
      <c r="T291" s="263"/>
      <c r="U291" s="305"/>
    </row>
    <row r="292" spans="18:21" x14ac:dyDescent="0.2">
      <c r="R292" s="263"/>
      <c r="S292" s="263"/>
      <c r="T292" s="263"/>
      <c r="U292" s="305"/>
    </row>
    <row r="293" spans="18:21" x14ac:dyDescent="0.2">
      <c r="R293" s="263"/>
      <c r="S293" s="263"/>
      <c r="T293" s="263"/>
      <c r="U293" s="305"/>
    </row>
    <row r="294" spans="18:21" x14ac:dyDescent="0.2">
      <c r="R294" s="263"/>
      <c r="S294" s="263"/>
      <c r="T294" s="263"/>
      <c r="U294" s="305"/>
    </row>
    <row r="295" spans="18:21" x14ac:dyDescent="0.2">
      <c r="R295" s="263"/>
      <c r="S295" s="263"/>
      <c r="T295" s="263"/>
      <c r="U295" s="305"/>
    </row>
    <row r="296" spans="18:21" x14ac:dyDescent="0.2">
      <c r="R296" s="263"/>
      <c r="S296" s="263"/>
      <c r="T296" s="263"/>
      <c r="U296" s="305"/>
    </row>
    <row r="297" spans="18:21" x14ac:dyDescent="0.2">
      <c r="R297" s="263"/>
      <c r="S297" s="263"/>
      <c r="T297" s="263"/>
      <c r="U297" s="305"/>
    </row>
    <row r="298" spans="18:21" x14ac:dyDescent="0.2">
      <c r="R298" s="263"/>
      <c r="S298" s="263"/>
      <c r="T298" s="263"/>
      <c r="U298" s="305"/>
    </row>
    <row r="299" spans="18:21" x14ac:dyDescent="0.2">
      <c r="R299" s="263"/>
      <c r="S299" s="263"/>
      <c r="T299" s="263"/>
      <c r="U299" s="305"/>
    </row>
    <row r="300" spans="18:21" x14ac:dyDescent="0.2">
      <c r="R300" s="263"/>
      <c r="S300" s="263"/>
      <c r="T300" s="263"/>
      <c r="U300" s="305"/>
    </row>
    <row r="301" spans="18:21" x14ac:dyDescent="0.2">
      <c r="R301" s="263"/>
      <c r="S301" s="263"/>
      <c r="T301" s="263"/>
      <c r="U301" s="305"/>
    </row>
    <row r="302" spans="18:21" x14ac:dyDescent="0.2">
      <c r="R302" s="263"/>
      <c r="S302" s="263"/>
      <c r="T302" s="263"/>
      <c r="U302" s="305"/>
    </row>
    <row r="303" spans="18:21" x14ac:dyDescent="0.2">
      <c r="R303" s="263"/>
      <c r="S303" s="263"/>
      <c r="T303" s="263"/>
      <c r="U303" s="305"/>
    </row>
    <row r="304" spans="18:21" x14ac:dyDescent="0.2">
      <c r="R304" s="263"/>
      <c r="S304" s="263"/>
      <c r="T304" s="263"/>
      <c r="U304" s="305"/>
    </row>
    <row r="305" spans="18:21" x14ac:dyDescent="0.2">
      <c r="R305" s="263"/>
      <c r="S305" s="263"/>
      <c r="T305" s="263"/>
      <c r="U305" s="305"/>
    </row>
    <row r="306" spans="18:21" x14ac:dyDescent="0.2">
      <c r="R306" s="263"/>
      <c r="S306" s="263"/>
      <c r="T306" s="263"/>
      <c r="U306" s="305"/>
    </row>
    <row r="307" spans="18:21" x14ac:dyDescent="0.2">
      <c r="R307" s="263"/>
      <c r="S307" s="263"/>
      <c r="T307" s="263"/>
      <c r="U307" s="305"/>
    </row>
    <row r="308" spans="18:21" x14ac:dyDescent="0.2">
      <c r="R308" s="263"/>
      <c r="S308" s="263"/>
      <c r="T308" s="263"/>
      <c r="U308" s="305"/>
    </row>
    <row r="309" spans="18:21" x14ac:dyDescent="0.2">
      <c r="R309" s="263"/>
      <c r="S309" s="263"/>
      <c r="T309" s="263"/>
      <c r="U309" s="305"/>
    </row>
    <row r="310" spans="18:21" x14ac:dyDescent="0.2">
      <c r="R310" s="263"/>
      <c r="S310" s="263"/>
      <c r="T310" s="263"/>
      <c r="U310" s="305"/>
    </row>
    <row r="311" spans="18:21" x14ac:dyDescent="0.2">
      <c r="R311" s="263"/>
      <c r="S311" s="263"/>
      <c r="T311" s="263"/>
      <c r="U311" s="305"/>
    </row>
    <row r="312" spans="18:21" x14ac:dyDescent="0.2">
      <c r="R312" s="263"/>
      <c r="S312" s="263"/>
      <c r="T312" s="263"/>
      <c r="U312" s="305"/>
    </row>
    <row r="313" spans="18:21" x14ac:dyDescent="0.2">
      <c r="R313" s="263"/>
      <c r="S313" s="263"/>
      <c r="T313" s="263"/>
      <c r="U313" s="305"/>
    </row>
    <row r="314" spans="18:21" x14ac:dyDescent="0.2">
      <c r="R314" s="263"/>
      <c r="S314" s="263"/>
      <c r="T314" s="263"/>
      <c r="U314" s="305"/>
    </row>
    <row r="315" spans="18:21" x14ac:dyDescent="0.2">
      <c r="R315" s="263"/>
      <c r="S315" s="263"/>
      <c r="T315" s="263"/>
      <c r="U315" s="305"/>
    </row>
    <row r="316" spans="18:21" x14ac:dyDescent="0.2">
      <c r="R316" s="263"/>
      <c r="S316" s="263"/>
      <c r="T316" s="263"/>
      <c r="U316" s="305"/>
    </row>
    <row r="317" spans="18:21" x14ac:dyDescent="0.2">
      <c r="R317" s="263"/>
      <c r="S317" s="263"/>
      <c r="T317" s="263"/>
      <c r="U317" s="305"/>
    </row>
    <row r="318" spans="18:21" x14ac:dyDescent="0.2">
      <c r="R318" s="263"/>
      <c r="S318" s="263"/>
      <c r="T318" s="263"/>
      <c r="U318" s="305"/>
    </row>
    <row r="319" spans="18:21" x14ac:dyDescent="0.2">
      <c r="R319" s="263"/>
      <c r="S319" s="263"/>
      <c r="T319" s="263"/>
      <c r="U319" s="305"/>
    </row>
    <row r="320" spans="18:21" x14ac:dyDescent="0.2">
      <c r="R320" s="263"/>
      <c r="S320" s="263"/>
      <c r="T320" s="263"/>
      <c r="U320" s="305"/>
    </row>
    <row r="321" spans="18:21" x14ac:dyDescent="0.2">
      <c r="R321" s="263"/>
      <c r="S321" s="263"/>
      <c r="T321" s="263"/>
      <c r="U321" s="305"/>
    </row>
    <row r="322" spans="18:21" x14ac:dyDescent="0.2">
      <c r="R322" s="263"/>
      <c r="S322" s="263"/>
      <c r="T322" s="263"/>
      <c r="U322" s="305"/>
    </row>
    <row r="323" spans="18:21" x14ac:dyDescent="0.2">
      <c r="R323" s="263"/>
      <c r="S323" s="263"/>
      <c r="T323" s="263"/>
      <c r="U323" s="305"/>
    </row>
    <row r="324" spans="18:21" x14ac:dyDescent="0.2">
      <c r="R324" s="263"/>
      <c r="S324" s="263"/>
      <c r="T324" s="263"/>
      <c r="U324" s="305"/>
    </row>
    <row r="325" spans="18:21" x14ac:dyDescent="0.2">
      <c r="R325" s="263"/>
      <c r="S325" s="263"/>
      <c r="T325" s="263"/>
      <c r="U325" s="305"/>
    </row>
    <row r="326" spans="18:21" x14ac:dyDescent="0.2">
      <c r="R326" s="263"/>
      <c r="S326" s="263"/>
      <c r="T326" s="263"/>
      <c r="U326" s="305"/>
    </row>
    <row r="327" spans="18:21" x14ac:dyDescent="0.2">
      <c r="R327" s="263"/>
      <c r="S327" s="263"/>
      <c r="T327" s="263"/>
      <c r="U327" s="305"/>
    </row>
    <row r="328" spans="18:21" x14ac:dyDescent="0.2">
      <c r="R328" s="263"/>
      <c r="S328" s="263"/>
      <c r="T328" s="263"/>
      <c r="U328" s="305"/>
    </row>
    <row r="329" spans="18:21" x14ac:dyDescent="0.2">
      <c r="R329" s="263"/>
      <c r="S329" s="263"/>
      <c r="T329" s="263"/>
      <c r="U329" s="305"/>
    </row>
    <row r="330" spans="18:21" x14ac:dyDescent="0.2">
      <c r="R330" s="263"/>
      <c r="S330" s="263"/>
      <c r="T330" s="263"/>
      <c r="U330" s="305"/>
    </row>
    <row r="331" spans="18:21" x14ac:dyDescent="0.2">
      <c r="R331" s="263"/>
      <c r="S331" s="263"/>
      <c r="T331" s="263"/>
      <c r="U331" s="305"/>
    </row>
    <row r="332" spans="18:21" x14ac:dyDescent="0.2">
      <c r="R332" s="263"/>
      <c r="S332" s="263"/>
      <c r="T332" s="263"/>
      <c r="U332" s="305"/>
    </row>
    <row r="333" spans="18:21" x14ac:dyDescent="0.2">
      <c r="R333" s="263"/>
      <c r="S333" s="263"/>
      <c r="T333" s="263"/>
      <c r="U333" s="305"/>
    </row>
    <row r="334" spans="18:21" x14ac:dyDescent="0.2">
      <c r="R334" s="263"/>
      <c r="S334" s="263"/>
      <c r="T334" s="263"/>
      <c r="U334" s="305"/>
    </row>
    <row r="335" spans="18:21" x14ac:dyDescent="0.2">
      <c r="R335" s="263"/>
      <c r="S335" s="263"/>
      <c r="T335" s="263"/>
      <c r="U335" s="305"/>
    </row>
    <row r="336" spans="18:21" x14ac:dyDescent="0.2">
      <c r="R336" s="263"/>
      <c r="S336" s="263"/>
      <c r="T336" s="263"/>
      <c r="U336" s="305"/>
    </row>
    <row r="337" spans="18:21" x14ac:dyDescent="0.2">
      <c r="R337" s="263"/>
      <c r="S337" s="263"/>
      <c r="T337" s="263"/>
      <c r="U337" s="305"/>
    </row>
    <row r="338" spans="18:21" x14ac:dyDescent="0.2">
      <c r="R338" s="263"/>
      <c r="S338" s="263"/>
      <c r="T338" s="263"/>
      <c r="U338" s="305"/>
    </row>
    <row r="339" spans="18:21" x14ac:dyDescent="0.2">
      <c r="R339" s="263"/>
      <c r="S339" s="263"/>
      <c r="T339" s="263"/>
      <c r="U339" s="305"/>
    </row>
    <row r="340" spans="18:21" x14ac:dyDescent="0.2">
      <c r="R340" s="263"/>
      <c r="S340" s="263"/>
      <c r="T340" s="263"/>
      <c r="U340" s="305"/>
    </row>
    <row r="341" spans="18:21" x14ac:dyDescent="0.2">
      <c r="R341" s="263"/>
      <c r="S341" s="263"/>
      <c r="T341" s="263"/>
      <c r="U341" s="305"/>
    </row>
    <row r="342" spans="18:21" x14ac:dyDescent="0.2">
      <c r="R342" s="263"/>
      <c r="S342" s="263"/>
      <c r="T342" s="263"/>
      <c r="U342" s="305"/>
    </row>
    <row r="343" spans="18:21" x14ac:dyDescent="0.2">
      <c r="R343" s="263"/>
      <c r="S343" s="263"/>
      <c r="T343" s="263"/>
      <c r="U343" s="305"/>
    </row>
    <row r="344" spans="18:21" x14ac:dyDescent="0.2">
      <c r="R344" s="263"/>
      <c r="S344" s="263"/>
      <c r="T344" s="263"/>
      <c r="U344" s="305"/>
    </row>
    <row r="345" spans="18:21" x14ac:dyDescent="0.2">
      <c r="R345" s="263"/>
      <c r="S345" s="263"/>
      <c r="T345" s="263"/>
      <c r="U345" s="305"/>
    </row>
    <row r="346" spans="18:21" x14ac:dyDescent="0.2">
      <c r="R346" s="263"/>
      <c r="S346" s="263"/>
      <c r="T346" s="263"/>
      <c r="U346" s="305"/>
    </row>
    <row r="347" spans="18:21" x14ac:dyDescent="0.2">
      <c r="R347" s="263"/>
      <c r="S347" s="263"/>
      <c r="T347" s="263"/>
      <c r="U347" s="305"/>
    </row>
    <row r="348" spans="18:21" x14ac:dyDescent="0.2">
      <c r="R348" s="263"/>
      <c r="S348" s="263"/>
      <c r="T348" s="263"/>
      <c r="U348" s="305"/>
    </row>
    <row r="349" spans="18:21" x14ac:dyDescent="0.2">
      <c r="R349" s="263"/>
      <c r="S349" s="263"/>
      <c r="T349" s="263"/>
      <c r="U349" s="305"/>
    </row>
    <row r="350" spans="18:21" x14ac:dyDescent="0.2">
      <c r="R350" s="263"/>
      <c r="S350" s="263"/>
      <c r="T350" s="263"/>
      <c r="U350" s="305"/>
    </row>
    <row r="351" spans="18:21" x14ac:dyDescent="0.2">
      <c r="R351" s="263"/>
      <c r="S351" s="263"/>
      <c r="T351" s="263"/>
      <c r="U351" s="305"/>
    </row>
    <row r="352" spans="18:21" x14ac:dyDescent="0.2">
      <c r="R352" s="263"/>
      <c r="S352" s="263"/>
      <c r="T352" s="263"/>
      <c r="U352" s="305"/>
    </row>
    <row r="353" spans="18:21" x14ac:dyDescent="0.2">
      <c r="R353" s="263"/>
      <c r="S353" s="263"/>
      <c r="T353" s="263"/>
      <c r="U353" s="305"/>
    </row>
    <row r="354" spans="18:21" x14ac:dyDescent="0.2">
      <c r="R354" s="263"/>
      <c r="S354" s="263"/>
      <c r="T354" s="263"/>
      <c r="U354" s="305"/>
    </row>
    <row r="355" spans="18:21" x14ac:dyDescent="0.2">
      <c r="R355" s="263"/>
      <c r="S355" s="263"/>
      <c r="T355" s="263"/>
      <c r="U355" s="305"/>
    </row>
    <row r="356" spans="18:21" x14ac:dyDescent="0.2">
      <c r="R356" s="263"/>
      <c r="S356" s="263"/>
      <c r="T356" s="263"/>
      <c r="U356" s="305"/>
    </row>
    <row r="357" spans="18:21" x14ac:dyDescent="0.2">
      <c r="R357" s="263"/>
      <c r="S357" s="263"/>
      <c r="T357" s="263"/>
      <c r="U357" s="305"/>
    </row>
    <row r="358" spans="18:21" x14ac:dyDescent="0.2">
      <c r="R358" s="263"/>
      <c r="S358" s="263"/>
      <c r="T358" s="263"/>
      <c r="U358" s="305"/>
    </row>
    <row r="359" spans="18:21" x14ac:dyDescent="0.2">
      <c r="R359" s="263"/>
      <c r="S359" s="263"/>
      <c r="T359" s="263"/>
      <c r="U359" s="305"/>
    </row>
    <row r="360" spans="18:21" x14ac:dyDescent="0.2">
      <c r="R360" s="263"/>
      <c r="S360" s="263"/>
      <c r="T360" s="263"/>
      <c r="U360" s="305"/>
    </row>
    <row r="361" spans="18:21" x14ac:dyDescent="0.2">
      <c r="R361" s="263"/>
      <c r="S361" s="263"/>
      <c r="T361" s="263"/>
      <c r="U361" s="305"/>
    </row>
    <row r="362" spans="18:21" x14ac:dyDescent="0.2">
      <c r="R362" s="263"/>
      <c r="S362" s="263"/>
      <c r="T362" s="263"/>
      <c r="U362" s="305"/>
    </row>
    <row r="363" spans="18:21" x14ac:dyDescent="0.2">
      <c r="R363" s="263"/>
      <c r="S363" s="263"/>
      <c r="T363" s="263"/>
      <c r="U363" s="305"/>
    </row>
    <row r="364" spans="18:21" x14ac:dyDescent="0.2">
      <c r="R364" s="263"/>
      <c r="S364" s="263"/>
      <c r="T364" s="263"/>
      <c r="U364" s="305"/>
    </row>
    <row r="365" spans="18:21" x14ac:dyDescent="0.2">
      <c r="R365" s="263"/>
      <c r="S365" s="263"/>
      <c r="T365" s="263"/>
      <c r="U365" s="305"/>
    </row>
    <row r="366" spans="18:21" x14ac:dyDescent="0.2">
      <c r="R366" s="263"/>
      <c r="S366" s="263"/>
      <c r="T366" s="263"/>
      <c r="U366" s="305"/>
    </row>
    <row r="367" spans="18:21" x14ac:dyDescent="0.2">
      <c r="R367" s="263"/>
      <c r="S367" s="263"/>
      <c r="T367" s="263"/>
      <c r="U367" s="305"/>
    </row>
    <row r="368" spans="18:21" x14ac:dyDescent="0.2">
      <c r="R368" s="263"/>
      <c r="S368" s="263"/>
      <c r="T368" s="263"/>
      <c r="U368" s="305"/>
    </row>
    <row r="369" spans="18:21" x14ac:dyDescent="0.2">
      <c r="R369" s="263"/>
      <c r="S369" s="263"/>
      <c r="T369" s="263"/>
      <c r="U369" s="305"/>
    </row>
    <row r="370" spans="18:21" x14ac:dyDescent="0.2">
      <c r="R370" s="263"/>
      <c r="S370" s="263"/>
      <c r="T370" s="263"/>
      <c r="U370" s="305"/>
    </row>
    <row r="371" spans="18:21" x14ac:dyDescent="0.2">
      <c r="R371" s="263"/>
      <c r="S371" s="263"/>
      <c r="T371" s="263"/>
      <c r="U371" s="305"/>
    </row>
    <row r="372" spans="18:21" x14ac:dyDescent="0.2">
      <c r="R372" s="263"/>
      <c r="S372" s="263"/>
      <c r="T372" s="263"/>
      <c r="U372" s="305"/>
    </row>
    <row r="373" spans="18:21" x14ac:dyDescent="0.2">
      <c r="R373" s="263"/>
      <c r="S373" s="263"/>
      <c r="T373" s="263"/>
      <c r="U373" s="305"/>
    </row>
    <row r="374" spans="18:21" x14ac:dyDescent="0.2">
      <c r="R374" s="263"/>
      <c r="S374" s="263"/>
      <c r="T374" s="263"/>
      <c r="U374" s="305"/>
    </row>
    <row r="375" spans="18:21" x14ac:dyDescent="0.2">
      <c r="R375" s="263"/>
      <c r="S375" s="263"/>
      <c r="T375" s="263"/>
      <c r="U375" s="305"/>
    </row>
    <row r="376" spans="18:21" x14ac:dyDescent="0.2">
      <c r="R376" s="263"/>
      <c r="S376" s="263"/>
      <c r="T376" s="263"/>
      <c r="U376" s="305"/>
    </row>
    <row r="377" spans="18:21" x14ac:dyDescent="0.2">
      <c r="R377" s="263"/>
      <c r="S377" s="263"/>
      <c r="T377" s="263"/>
      <c r="U377" s="305"/>
    </row>
    <row r="378" spans="18:21" x14ac:dyDescent="0.2">
      <c r="R378" s="263"/>
      <c r="S378" s="263"/>
      <c r="T378" s="263"/>
      <c r="U378" s="305"/>
    </row>
    <row r="379" spans="18:21" x14ac:dyDescent="0.2">
      <c r="R379" s="263"/>
      <c r="S379" s="263"/>
      <c r="T379" s="263"/>
      <c r="U379" s="305"/>
    </row>
    <row r="380" spans="18:21" x14ac:dyDescent="0.2">
      <c r="R380" s="263"/>
      <c r="S380" s="263"/>
      <c r="T380" s="263"/>
      <c r="U380" s="305"/>
    </row>
    <row r="381" spans="18:21" x14ac:dyDescent="0.2">
      <c r="R381" s="263"/>
      <c r="S381" s="263"/>
      <c r="T381" s="263"/>
      <c r="U381" s="305"/>
    </row>
    <row r="382" spans="18:21" x14ac:dyDescent="0.2">
      <c r="R382" s="263"/>
      <c r="S382" s="263"/>
      <c r="T382" s="263"/>
      <c r="U382" s="305"/>
    </row>
    <row r="383" spans="18:21" x14ac:dyDescent="0.2">
      <c r="R383" s="263"/>
      <c r="S383" s="263"/>
      <c r="T383" s="263"/>
      <c r="U383" s="305"/>
    </row>
    <row r="384" spans="18:21" x14ac:dyDescent="0.2">
      <c r="R384" s="263"/>
      <c r="S384" s="263"/>
      <c r="T384" s="263"/>
      <c r="U384" s="305"/>
    </row>
  </sheetData>
  <dataValidations count="1">
    <dataValidation type="list" allowBlank="1" showInputMessage="1" showErrorMessage="1" sqref="M3:M15">
      <formula1>"true,false"</formula1>
    </dataValidation>
  </dataValidation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53</vt:i4>
      </vt:variant>
    </vt:vector>
  </HeadingPairs>
  <TitlesOfParts>
    <vt:vector size="63" baseType="lpstr">
      <vt:lpstr>General Settings</vt:lpstr>
      <vt:lpstr>1MSynthDepo</vt:lpstr>
      <vt:lpstr>3MSynthDepo</vt:lpstr>
      <vt:lpstr>6MSynthDepo</vt:lpstr>
      <vt:lpstr>12MSynthDepo</vt:lpstr>
      <vt:lpstr>Contribution</vt:lpstr>
      <vt:lpstr>Delta 1M</vt:lpstr>
      <vt:lpstr>Delta 3M</vt:lpstr>
      <vt:lpstr>Delta 6M </vt:lpstr>
      <vt:lpstr>Delta 12M</vt:lpstr>
      <vt:lpstr>AllTriggers</vt:lpstr>
      <vt:lpstr>B12Minterpolation</vt:lpstr>
      <vt:lpstr>B3Minterpolation</vt:lpstr>
      <vt:lpstr>B6Minterpolation</vt:lpstr>
      <vt:lpstr>BasisInterpolation</vt:lpstr>
      <vt:lpstr>BasisInterpolator</vt:lpstr>
      <vt:lpstr>Calendar</vt:lpstr>
      <vt:lpstr>'Delta 1M'!Conventions</vt:lpstr>
      <vt:lpstr>Currency</vt:lpstr>
      <vt:lpstr>DayCounter</vt:lpstr>
      <vt:lpstr>Delta1M</vt:lpstr>
      <vt:lpstr>Discounting</vt:lpstr>
      <vt:lpstr>EvaluationDate</vt:lpstr>
      <vt:lpstr>FileOverwrite</vt:lpstr>
      <vt:lpstr>GENERAL_SETTINGS</vt:lpstr>
      <vt:lpstr>iborindex1M</vt:lpstr>
      <vt:lpstr>IborTenor1M</vt:lpstr>
      <vt:lpstr>IborType</vt:lpstr>
      <vt:lpstr>InterestRatesTrigger</vt:lpstr>
      <vt:lpstr>interpolatedbasis3M</vt:lpstr>
      <vt:lpstr>'Delta 12M'!interpolatedbasis6M</vt:lpstr>
      <vt:lpstr>interpolatedbasis6M</vt:lpstr>
      <vt:lpstr>interpolator12M</vt:lpstr>
      <vt:lpstr>'1MSynthDepo'!interpolator1M</vt:lpstr>
      <vt:lpstr>interpolator3M</vt:lpstr>
      <vt:lpstr>interpolator6M</vt:lpstr>
      <vt:lpstr>LastFixingsTrigger</vt:lpstr>
      <vt:lpstr>LastUpdate</vt:lpstr>
      <vt:lpstr>LiveDataFeed</vt:lpstr>
      <vt:lpstr>Contribution!Months12M</vt:lpstr>
      <vt:lpstr>Contribution!Months1M</vt:lpstr>
      <vt:lpstr>Contribution!Months3M</vt:lpstr>
      <vt:lpstr>Contribution!Months6M</vt:lpstr>
      <vt:lpstr>ObjectOverwrite</vt:lpstr>
      <vt:lpstr>OisCurve</vt:lpstr>
      <vt:lpstr>OisEngine</vt:lpstr>
      <vt:lpstr>OvernightIndex</vt:lpstr>
      <vt:lpstr>Permanent</vt:lpstr>
      <vt:lpstr>PriceTickValue</vt:lpstr>
      <vt:lpstr>Contribution!Quote</vt:lpstr>
      <vt:lpstr>Contribution!QuoteLive</vt:lpstr>
      <vt:lpstr>Contribution!QuoteStatic</vt:lpstr>
      <vt:lpstr>QuoteSuffix</vt:lpstr>
      <vt:lpstr>RateTickValue</vt:lpstr>
      <vt:lpstr>SerializationPath</vt:lpstr>
      <vt:lpstr>Serialize</vt:lpstr>
      <vt:lpstr>SettlementDate</vt:lpstr>
      <vt:lpstr>Contribution!Tenor12M</vt:lpstr>
      <vt:lpstr>Contribution!Tenor1M</vt:lpstr>
      <vt:lpstr>Contribution!Tenor3M</vt:lpstr>
      <vt:lpstr>Contribution!Tenor6M</vt:lpstr>
      <vt:lpstr>Trigger</vt:lpstr>
      <vt:lpstr>TriggerCounter</vt:lpstr>
    </vt:vector>
  </TitlesOfParts>
  <Company>Banca Caboto s.p.a.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 Mazzocchi</dc:creator>
  <cp:lastModifiedBy>erik</cp:lastModifiedBy>
  <cp:lastPrinted>2014-03-18T13:51:31Z</cp:lastPrinted>
  <dcterms:created xsi:type="dcterms:W3CDTF">2007-10-30T15:41:10Z</dcterms:created>
  <dcterms:modified xsi:type="dcterms:W3CDTF">2015-08-25T19:50:24Z</dcterms:modified>
</cp:coreProperties>
</file>