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Sheet1!$A$3:$E$54</definedName>
  </definedNames>
  <calcPr calcId="145621"/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7" i="1"/>
  <c r="E45" i="1"/>
  <c r="K48" i="1"/>
  <c r="K47" i="1"/>
  <c r="E44" i="1"/>
  <c r="I45" i="1"/>
  <c r="K46" i="1"/>
  <c r="G48" i="1"/>
  <c r="I46" i="1" l="1"/>
  <c r="G49" i="1"/>
  <c r="I47" i="1" l="1"/>
  <c r="I48" i="1" s="1"/>
  <c r="G46" i="1"/>
  <c r="E46" i="1"/>
  <c r="G51" i="1"/>
  <c r="E50" i="1"/>
  <c r="E47" i="1"/>
  <c r="E48" i="1"/>
  <c r="E17" i="1"/>
  <c r="E51" i="1"/>
  <c r="E19" i="1"/>
  <c r="E39" i="1"/>
  <c r="E54" i="1"/>
  <c r="E33" i="1"/>
  <c r="E11" i="1"/>
  <c r="E4" i="1"/>
  <c r="E16" i="1"/>
  <c r="E27" i="1"/>
  <c r="E8" i="1"/>
  <c r="E3" i="1"/>
  <c r="E53" i="1"/>
  <c r="E6" i="1"/>
  <c r="E15" i="1"/>
  <c r="E36" i="1"/>
  <c r="E12" i="1"/>
  <c r="E22" i="1"/>
  <c r="E21" i="1"/>
  <c r="E29" i="1"/>
  <c r="E23" i="1"/>
  <c r="E13" i="1"/>
  <c r="E7" i="1"/>
  <c r="E37" i="1"/>
  <c r="E18" i="1"/>
  <c r="E25" i="1"/>
  <c r="E38" i="1"/>
  <c r="E41" i="1"/>
  <c r="E31" i="1"/>
  <c r="E28" i="1"/>
  <c r="E24" i="1"/>
  <c r="E20" i="1"/>
  <c r="E30" i="1"/>
  <c r="E35" i="1"/>
  <c r="E5" i="1"/>
  <c r="E9" i="1"/>
  <c r="E34" i="1"/>
  <c r="E10" i="1"/>
  <c r="E32" i="1"/>
  <c r="E42" i="1"/>
  <c r="E40" i="1"/>
  <c r="E43" i="1"/>
  <c r="E14" i="1"/>
  <c r="E26" i="1"/>
  <c r="E52" i="1"/>
  <c r="E49" i="1" l="1"/>
</calcChain>
</file>

<file path=xl/sharedStrings.xml><?xml version="1.0" encoding="utf-8"?>
<sst xmlns="http://schemas.openxmlformats.org/spreadsheetml/2006/main" count="73" uniqueCount="71">
  <si>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</si>
  <si>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</si>
  <si>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</si>
  <si>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</si>
  <si>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</si>
  <si>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</si>
  <si>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</si>
  <si>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</si>
  <si>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qlBondSettlementDays</t>
  </si>
  <si>
    <t>qlBondCalendar</t>
  </si>
  <si>
    <t>qlBondNotionals</t>
  </si>
  <si>
    <t>qlBondNotional</t>
  </si>
  <si>
    <t>qlBondMaturityDate</t>
  </si>
  <si>
    <t>qlBondIssueDate</t>
  </si>
  <si>
    <t>qlBondIsTradable</t>
  </si>
  <si>
    <t>qlBondSettlementDate</t>
  </si>
  <si>
    <t>qlBondStartDate</t>
  </si>
  <si>
    <t>qlBondPreviousCashFlowDate</t>
  </si>
  <si>
    <t>qlBondNextCashFlowDate</t>
  </si>
  <si>
    <t>qlBondPreviousCashFlowAmount</t>
  </si>
  <si>
    <t>qlBondNextCashFlowAmount</t>
  </si>
  <si>
    <t>qlBondPreviousCouponRate</t>
  </si>
  <si>
    <t>qlBondNextCouponRate</t>
  </si>
  <si>
    <t>qlBondAccrualStartDate</t>
  </si>
  <si>
    <t>qlBondAccrualEndDate</t>
  </si>
  <si>
    <t>qlBondReferencePeriodStart</t>
  </si>
  <si>
    <t>qlBondReferencePeriodEnd</t>
  </si>
  <si>
    <t>qlBondAccrualPeriod</t>
  </si>
  <si>
    <t>qlBondAccrualDays</t>
  </si>
  <si>
    <t>qlBondAccruedPeriod</t>
  </si>
  <si>
    <t>qlBondAccruedDays</t>
  </si>
  <si>
    <t>qlBondAccruedAmount</t>
  </si>
  <si>
    <t>qlBondCleanPriceFromYieldTermStructure</t>
  </si>
  <si>
    <t>qlBondBpsFromYieldTermStructure</t>
  </si>
  <si>
    <t>qlBondAtmRateFromYieldTermStructure</t>
  </si>
  <si>
    <t>qlBondCleanPriceFromYield</t>
  </si>
  <si>
    <t>qlBondDirtyPriceFromYield</t>
  </si>
  <si>
    <t>qlBondBpsFromYield</t>
  </si>
  <si>
    <t>qlBondYieldFromCleanPrice</t>
  </si>
  <si>
    <t>qlBondDurationFromYield</t>
  </si>
  <si>
    <t>qlBondConvexityFromYield</t>
  </si>
  <si>
    <t>qlBondCleanPriceFromZSpread</t>
  </si>
  <si>
    <t>qlBondZSpreadFromCleanPrice</t>
  </si>
  <si>
    <t>qlBondCleanPrice</t>
  </si>
  <si>
    <t>qlBondDescription</t>
  </si>
  <si>
    <t>qlBondCurrency</t>
  </si>
  <si>
    <t>qlBondRedemptionAmount</t>
  </si>
  <si>
    <t>qlBondRedemptionDate</t>
  </si>
  <si>
    <t>qlBondFlowAnalysis</t>
  </si>
  <si>
    <t>qlBondSetCouponPricer</t>
  </si>
  <si>
    <t>qlBondSetCouponPricers</t>
  </si>
  <si>
    <t>qlFixedRateBond</t>
  </si>
  <si>
    <t>qlFixedRateBond2</t>
  </si>
  <si>
    <t>qlFloatingRateBond</t>
  </si>
  <si>
    <t>qlCmsRateBond</t>
  </si>
  <si>
    <t>qlZeroCouponBond</t>
  </si>
  <si>
    <t>qlBond</t>
  </si>
  <si>
    <t>qlBondAlive</t>
  </si>
  <si>
    <t>qlBondMaturityLookup</t>
  </si>
  <si>
    <t>qlBondMaturitySort</t>
  </si>
  <si>
    <t>TARGET</t>
  </si>
  <si>
    <t>abc</t>
  </si>
  <si>
    <t>EUR</t>
  </si>
  <si>
    <t>Payment Date</t>
  </si>
  <si>
    <t>bond01#0000</t>
  </si>
  <si>
    <t>bond02#0000</t>
  </si>
  <si>
    <t>bond03#0000</t>
  </si>
  <si>
    <t>bond04#0000</t>
  </si>
  <si>
    <t>bond05#0000</t>
  </si>
  <si>
    <t>bond06#0000</t>
  </si>
  <si>
    <t>bond06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</si>
</sst>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6.42578125" bestFit="1" customWidth="1"/>
    <col min="2" max="2" width="12.7109375" bestFit="1" customWidth="1"/>
    <col min="5" max="5" width="12" bestFit="1" customWidth="1"/>
    <col min="9" max="9" width="9.7109375" bestFit="1" customWidth="1"/>
  </cols>
  <sheetData>
    <row r="1" spans="1:5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5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5" x14ac:dyDescent="0.25">
      <c r="A3" t="s">
        <v>8</v>
      </c>
      <c r="B3">
        <v>2</v>
      </c>
      <c r="D3" s="3" t="str">
        <f>IF(ISERROR(B3),"ERROR",IF(ISERROR(C3),"FAIL",IF(B3=C3,"PASS","FAIL")))</f>
        <v>FAIL</v>
      </c>
      <c r="E3">
        <f>_xll.qlBondSettlementDays(E51)</f>
        <v>2</v>
      </c>
    </row>
    <row r="4" spans="1:5" x14ac:dyDescent="0.25">
      <c r="A4" t="s">
        <v>9</v>
      </c>
      <c r="B4" t="s">
        <v>60</v>
      </c>
      <c r="D4" s="3" t="str">
        <f t="shared" ref="D4:D54" si="0">IF(ISERROR(B4),"ERROR",IF(ISERROR(C4),"FAIL",IF(B4=C4,"PASS","FAIL")))</f>
        <v>FAIL</v>
      </c>
      <c r="E4" t="str">
        <f>_xll.qlBondCalendar(E51)</f>
        <v>TARGET</v>
      </c>
    </row>
    <row r="5" spans="1:5" x14ac:dyDescent="0.25">
      <c r="A5" t="s">
        <v>10</v>
      </c>
      <c r="B5">
        <v>100</v>
      </c>
      <c r="D5" s="3" t="str">
        <f t="shared" si="0"/>
        <v>FAIL</v>
      </c>
      <c r="E5">
        <f>_xll.qlBondNotionals(E51)</f>
        <v>100</v>
      </c>
    </row>
    <row r="6" spans="1:5" x14ac:dyDescent="0.25">
      <c r="A6" t="s">
        <v>11</v>
      </c>
      <c r="B6">
        <v>0</v>
      </c>
      <c r="D6" s="3" t="str">
        <f t="shared" si="0"/>
        <v>PASS</v>
      </c>
      <c r="E6">
        <f>_xll.qlBondNotional(E51)</f>
        <v>0</v>
      </c>
    </row>
    <row r="7" spans="1:5" x14ac:dyDescent="0.25">
      <c r="A7" t="s">
        <v>12</v>
      </c>
      <c r="B7">
        <v>42647</v>
      </c>
      <c r="D7" s="3" t="str">
        <f t="shared" si="0"/>
        <v>FAIL</v>
      </c>
      <c r="E7">
        <f>_xll.qlBondMaturityDate(E51)</f>
        <v>42647</v>
      </c>
    </row>
    <row r="8" spans="1:5" x14ac:dyDescent="0.25">
      <c r="A8" t="s">
        <v>13</v>
      </c>
      <c r="B8">
        <v>42644</v>
      </c>
      <c r="D8" s="3" t="str">
        <f t="shared" si="0"/>
        <v>FAIL</v>
      </c>
      <c r="E8">
        <f>_xll.qlBondIssueDate(E51)</f>
        <v>42644</v>
      </c>
    </row>
    <row r="9" spans="1:5" x14ac:dyDescent="0.25">
      <c r="A9" t="s">
        <v>14</v>
      </c>
      <c r="B9" t="b">
        <v>0</v>
      </c>
      <c r="D9" s="3" t="str">
        <f t="shared" si="0"/>
        <v>PASS</v>
      </c>
      <c r="E9" t="b">
        <f>_xll.qlBondIsTradable(E51)</f>
        <v>0</v>
      </c>
    </row>
    <row r="10" spans="1:5" x14ac:dyDescent="0.25">
      <c r="A10" t="s">
        <v>15</v>
      </c>
      <c r="B10">
        <v>42647</v>
      </c>
      <c r="D10" s="3" t="str">
        <f t="shared" si="0"/>
        <v>FAIL</v>
      </c>
      <c r="E10">
        <f>_xll.qlBondSettlementDate(E51)</f>
        <v>42647</v>
      </c>
    </row>
    <row r="11" spans="1:5" x14ac:dyDescent="0.25">
      <c r="A11" t="s">
        <v>16</v>
      </c>
      <c r="B11">
        <v>42645</v>
      </c>
      <c r="D11" s="3" t="str">
        <f t="shared" si="0"/>
        <v>FAIL</v>
      </c>
      <c r="E11">
        <f>_xll.qlBondStartDate(E51)</f>
        <v>42645</v>
      </c>
    </row>
    <row r="12" spans="1:5" x14ac:dyDescent="0.25">
      <c r="A12" t="s">
        <v>17</v>
      </c>
      <c r="B12">
        <v>42647</v>
      </c>
      <c r="D12" s="3" t="str">
        <f t="shared" si="0"/>
        <v>FAIL</v>
      </c>
      <c r="E12">
        <f>_xll.qlBondPreviousCashFlowDate(E51)</f>
        <v>42647</v>
      </c>
    </row>
    <row r="13" spans="1:5" x14ac:dyDescent="0.25">
      <c r="A13" t="s">
        <v>18</v>
      </c>
      <c r="B13">
        <v>0</v>
      </c>
      <c r="D13" s="3" t="str">
        <f t="shared" si="0"/>
        <v>PASS</v>
      </c>
      <c r="E13">
        <f>_xll.qlBondNextCashFlowDate(E51)</f>
        <v>0</v>
      </c>
    </row>
    <row r="14" spans="1:5" x14ac:dyDescent="0.25">
      <c r="A14" t="s">
        <v>19</v>
      </c>
      <c r="B14">
        <v>3</v>
      </c>
      <c r="D14" s="3" t="str">
        <f t="shared" si="0"/>
        <v>FAIL</v>
      </c>
      <c r="E14">
        <f>_xll.qlBondPreviousCashFlowAmount(E51)</f>
        <v>3</v>
      </c>
    </row>
    <row r="15" spans="1:5" x14ac:dyDescent="0.25">
      <c r="A15" t="s">
        <v>20</v>
      </c>
      <c r="B15">
        <v>0</v>
      </c>
      <c r="D15" s="3" t="str">
        <f t="shared" si="0"/>
        <v>PASS</v>
      </c>
      <c r="E15">
        <f>_xll.qlBondNextCashFlowAmount(E51)</f>
        <v>0</v>
      </c>
    </row>
    <row r="16" spans="1:5" x14ac:dyDescent="0.25">
      <c r="A16" t="s">
        <v>21</v>
      </c>
      <c r="B16">
        <v>3</v>
      </c>
      <c r="D16" s="3" t="str">
        <f t="shared" si="0"/>
        <v>FAIL</v>
      </c>
      <c r="E16">
        <f>_xll.qlBondPreviousCouponRate(E47)</f>
        <v>3</v>
      </c>
    </row>
    <row r="17" spans="1:7" x14ac:dyDescent="0.25">
      <c r="A17" t="s">
        <v>22</v>
      </c>
      <c r="B17">
        <v>0</v>
      </c>
      <c r="D17" s="3" t="str">
        <f t="shared" si="0"/>
        <v>PASS</v>
      </c>
      <c r="E17">
        <f>_xll.qlBondNextCouponRate(E47)</f>
        <v>0</v>
      </c>
    </row>
    <row r="18" spans="1:7" x14ac:dyDescent="0.25">
      <c r="A18" t="s">
        <v>23</v>
      </c>
      <c r="B18">
        <v>0</v>
      </c>
      <c r="D18" s="3" t="str">
        <f t="shared" si="0"/>
        <v>PASS</v>
      </c>
      <c r="E18">
        <f>_xll.qlBondAccrualStartDate(E51,I47)</f>
        <v>0</v>
      </c>
    </row>
    <row r="19" spans="1:7" x14ac:dyDescent="0.25">
      <c r="A19" t="s">
        <v>24</v>
      </c>
      <c r="B19">
        <v>0</v>
      </c>
      <c r="D19" s="3" t="str">
        <f t="shared" si="0"/>
        <v>PASS</v>
      </c>
      <c r="E19">
        <f>_xll.qlBondAccrualEndDate(E51,I47)</f>
        <v>0</v>
      </c>
    </row>
    <row r="20" spans="1:7" x14ac:dyDescent="0.25">
      <c r="A20" t="s">
        <v>25</v>
      </c>
      <c r="B20">
        <v>0</v>
      </c>
      <c r="D20" s="3" t="str">
        <f t="shared" si="0"/>
        <v>PASS</v>
      </c>
      <c r="E20">
        <f>_xll.qlBondReferencePeriodStart(E51,I47)</f>
        <v>0</v>
      </c>
    </row>
    <row r="21" spans="1:7" x14ac:dyDescent="0.25">
      <c r="A21" t="s">
        <v>26</v>
      </c>
      <c r="B21">
        <v>0</v>
      </c>
      <c r="D21" s="3" t="str">
        <f t="shared" si="0"/>
        <v>PASS</v>
      </c>
      <c r="E21">
        <f>_xll.qlBondReferencePeriodEnd(E51,I47)</f>
        <v>0</v>
      </c>
    </row>
    <row r="22" spans="1:7" x14ac:dyDescent="0.25">
      <c r="A22" t="s">
        <v>27</v>
      </c>
      <c r="B22">
        <v>0</v>
      </c>
      <c r="D22" s="3" t="str">
        <f t="shared" si="0"/>
        <v>PASS</v>
      </c>
      <c r="E22">
        <f>_xll.qlBondAccrualPeriod(E51,I47)</f>
        <v>0</v>
      </c>
    </row>
    <row r="23" spans="1:7" x14ac:dyDescent="0.25">
      <c r="A23" t="s">
        <v>28</v>
      </c>
      <c r="B23">
        <v>0</v>
      </c>
      <c r="D23" s="3" t="str">
        <f t="shared" si="0"/>
        <v>PASS</v>
      </c>
      <c r="E23">
        <f>_xll.qlBondAccrualDays(E51,I47)</f>
        <v>0</v>
      </c>
    </row>
    <row r="24" spans="1:7" x14ac:dyDescent="0.25">
      <c r="A24" t="s">
        <v>29</v>
      </c>
      <c r="B24">
        <v>0</v>
      </c>
      <c r="D24" s="3" t="str">
        <f t="shared" si="0"/>
        <v>PASS</v>
      </c>
      <c r="E24">
        <f>_xll.qlBondAccruedPeriod(E51,I47)</f>
        <v>0</v>
      </c>
    </row>
    <row r="25" spans="1:7" x14ac:dyDescent="0.25">
      <c r="A25" t="s">
        <v>30</v>
      </c>
      <c r="B25">
        <v>0</v>
      </c>
      <c r="D25" s="3" t="str">
        <f t="shared" si="0"/>
        <v>PASS</v>
      </c>
      <c r="E25">
        <f>_xll.qlBondAccruedDays(E51,I47)</f>
        <v>0</v>
      </c>
    </row>
    <row r="26" spans="1:7" x14ac:dyDescent="0.25">
      <c r="A26" t="s">
        <v>31</v>
      </c>
      <c r="B26">
        <v>0</v>
      </c>
      <c r="D26" s="3" t="str">
        <f t="shared" si="0"/>
        <v>PASS</v>
      </c>
      <c r="E26">
        <f>_xll.qlBondAccruedAmount(E51,I47)</f>
        <v>0</v>
      </c>
    </row>
    <row r="27" spans="1:7" x14ac:dyDescent="0.25">
      <c r="A27" t="s">
        <v>32</v>
      </c>
      <c r="B27">
        <v>2.9916897506925206</v>
      </c>
      <c r="D27" s="3" t="str">
        <f t="shared" si="0"/>
        <v>FAIL</v>
      </c>
      <c r="E27">
        <f>_xll.qlBondCleanPriceFromYieldTermStructure(E51,G27,I47)</f>
        <v>2.9916897506925206</v>
      </c>
      <c r="G27" t="str">
        <f>_xll.qlFlatForward(,0,"target",1,"actual/360","simple","annual")</f>
        <v>obj_00000#0000</v>
      </c>
    </row>
    <row r="28" spans="1:7" x14ac:dyDescent="0.25">
      <c r="A28" t="s">
        <v>33</v>
      </c>
      <c r="B28">
        <v>0</v>
      </c>
      <c r="D28" s="3" t="str">
        <f t="shared" si="0"/>
        <v>PASS</v>
      </c>
      <c r="E28">
        <f>_xll.qlBondBpsFromYieldTermStructure(E51,G27,I47)</f>
        <v>0</v>
      </c>
    </row>
    <row r="29" spans="1:7" x14ac:dyDescent="0.25">
      <c r="A29" t="s">
        <v>34</v>
      </c>
      <c r="B29">
        <v>0.99999999999997435</v>
      </c>
      <c r="D29" s="3" t="str">
        <f t="shared" si="0"/>
        <v>FAIL</v>
      </c>
      <c r="E29">
        <f>_xll.qlBondAtmRateFromYieldTermStructure(E47,G27,I47,100)</f>
        <v>0.99999999999997435</v>
      </c>
    </row>
    <row r="30" spans="1:7" x14ac:dyDescent="0.25">
      <c r="A30" t="s">
        <v>35</v>
      </c>
      <c r="B30">
        <v>2.9916897506925206</v>
      </c>
      <c r="D30" s="3" t="str">
        <f t="shared" si="0"/>
        <v>FAIL</v>
      </c>
      <c r="E30">
        <f>_xll.qlBondCleanPriceFromYield(E51,1,"actual/360","simple","annual",I47)</f>
        <v>2.9916897506925206</v>
      </c>
    </row>
    <row r="31" spans="1:7" x14ac:dyDescent="0.25">
      <c r="A31" t="s">
        <v>36</v>
      </c>
      <c r="B31">
        <v>2.9916897506925206</v>
      </c>
      <c r="D31" s="3" t="str">
        <f t="shared" si="0"/>
        <v>FAIL</v>
      </c>
      <c r="E31">
        <f>_xll.qlBondDirtyPriceFromYield(E51,1,"actual/360","simple","annual",I47)</f>
        <v>2.9916897506925206</v>
      </c>
    </row>
    <row r="32" spans="1:7" x14ac:dyDescent="0.25">
      <c r="A32" t="s">
        <v>37</v>
      </c>
      <c r="B32">
        <v>0</v>
      </c>
      <c r="D32" s="3" t="str">
        <f t="shared" si="0"/>
        <v>PASS</v>
      </c>
      <c r="E32">
        <f>_xll.qlBondBpsFromYield(E51,1,"actual/360","simple","annual",I47)</f>
        <v>0</v>
      </c>
    </row>
    <row r="33" spans="1:11" x14ac:dyDescent="0.25">
      <c r="A33" t="s">
        <v>38</v>
      </c>
      <c r="B33">
        <v>720</v>
      </c>
      <c r="D33" s="3" t="str">
        <f t="shared" si="0"/>
        <v>FAIL</v>
      </c>
      <c r="E33">
        <f>_xll.qlBondYieldFromCleanPrice(E51,1,"actual/360","simple","annual",I47,0.0000000001,100,0.05)</f>
        <v>720</v>
      </c>
    </row>
    <row r="34" spans="1:11" x14ac:dyDescent="0.25">
      <c r="A34" t="s">
        <v>39</v>
      </c>
      <c r="B34">
        <v>2.7700831024930748E-3</v>
      </c>
      <c r="D34" s="3" t="str">
        <f t="shared" si="0"/>
        <v>FAIL</v>
      </c>
      <c r="E34">
        <f>_xll.qlBondDurationFromYield(E51,1,"actual/360","simple","annual","modified",I47)</f>
        <v>2.7700831024930748E-3</v>
      </c>
    </row>
    <row r="35" spans="1:11" x14ac:dyDescent="0.25">
      <c r="A35" t="s">
        <v>40</v>
      </c>
      <c r="B35">
        <v>1.5346720789435321E-5</v>
      </c>
      <c r="D35" s="3" t="str">
        <f t="shared" si="0"/>
        <v>FAIL</v>
      </c>
      <c r="E35">
        <f>_xll.qlBondConvexityFromYield(E51,1,"actual/360","simple","annual",I47)</f>
        <v>1.5346720789435321E-5</v>
      </c>
    </row>
    <row r="36" spans="1:11" x14ac:dyDescent="0.25">
      <c r="A36" t="s">
        <v>41</v>
      </c>
      <c r="B36">
        <v>2.9834254143646408</v>
      </c>
      <c r="D36" s="3" t="str">
        <f t="shared" si="0"/>
        <v>FAIL</v>
      </c>
      <c r="E36">
        <f>_xll.qlBondCleanPriceFromZSpread(E51,G27,1,"actual/360","simple","annual",I47)</f>
        <v>2.9834254143646408</v>
      </c>
    </row>
    <row r="37" spans="1:11" x14ac:dyDescent="0.25">
      <c r="A37" t="s">
        <v>42</v>
      </c>
      <c r="B37">
        <v>718.99999999999989</v>
      </c>
      <c r="D37" s="3" t="str">
        <f t="shared" si="0"/>
        <v>FAIL</v>
      </c>
      <c r="E37">
        <f>_xll.qlBondZSpreadFromCleanPrice(E51,1,G27,"actual/360","simple","annual",I47,0.0000000001,100,0)</f>
        <v>718.99999999999989</v>
      </c>
    </row>
    <row r="38" spans="1:11" x14ac:dyDescent="0.25">
      <c r="A38" t="s">
        <v>43</v>
      </c>
      <c r="B38">
        <v>0</v>
      </c>
      <c r="D38" s="3" t="str">
        <f t="shared" si="0"/>
        <v>PASS</v>
      </c>
      <c r="E38">
        <f>_xll.qlBondCleanPrice(E51)</f>
        <v>0</v>
      </c>
    </row>
    <row r="39" spans="1:11" x14ac:dyDescent="0.25">
      <c r="A39" t="s">
        <v>44</v>
      </c>
      <c r="B39" t="s">
        <v>61</v>
      </c>
      <c r="D39" s="3" t="str">
        <f t="shared" si="0"/>
        <v>FAIL</v>
      </c>
      <c r="E39" t="str">
        <f>_xll.qlBondDescription(E51)</f>
        <v>abc</v>
      </c>
    </row>
    <row r="40" spans="1:11" x14ac:dyDescent="0.25">
      <c r="A40" t="s">
        <v>45</v>
      </c>
      <c r="B40" t="s">
        <v>62</v>
      </c>
      <c r="D40" s="3" t="str">
        <f t="shared" si="0"/>
        <v>FAIL</v>
      </c>
      <c r="E40" t="str">
        <f>_xll.qlBondCurrency(E51)</f>
        <v>EUR</v>
      </c>
    </row>
    <row r="41" spans="1:11" x14ac:dyDescent="0.25">
      <c r="A41" t="s">
        <v>46</v>
      </c>
      <c r="B41">
        <v>3</v>
      </c>
      <c r="D41" s="3" t="str">
        <f t="shared" si="0"/>
        <v>FAIL</v>
      </c>
      <c r="E41">
        <f>_xll.qlBondRedemptionAmount(E51)</f>
        <v>3</v>
      </c>
    </row>
    <row r="42" spans="1:11" x14ac:dyDescent="0.25">
      <c r="A42" t="s">
        <v>47</v>
      </c>
      <c r="B42">
        <v>42647</v>
      </c>
      <c r="D42" s="3" t="str">
        <f t="shared" si="0"/>
        <v>FAIL</v>
      </c>
      <c r="E42">
        <f>_xll.qlBondRedemptionDate(E51)</f>
        <v>42647</v>
      </c>
    </row>
    <row r="43" spans="1:11" x14ac:dyDescent="0.25">
      <c r="A43" t="s">
        <v>48</v>
      </c>
      <c r="B43" t="s">
        <v>63</v>
      </c>
      <c r="D43" s="3" t="str">
        <f t="shared" si="0"/>
        <v>FAIL</v>
      </c>
      <c r="E43" t="str">
        <f>_xll.qlBondFlowAnalysis(E51,I47)</f>
        <v>Payment Date</v>
      </c>
    </row>
    <row r="44" spans="1:11" x14ac:dyDescent="0.25">
      <c r="A44" t="s">
        <v>49</v>
      </c>
      <c r="B44" t="e">
        <v>#NUM!</v>
      </c>
      <c r="D44" s="3" t="str">
        <f t="shared" si="0"/>
        <v>ERROR</v>
      </c>
      <c r="E44" t="e">
        <f>_xll.qlBondSetCouponPricer()</f>
        <v>#NUM!</v>
      </c>
    </row>
    <row r="45" spans="1:11" x14ac:dyDescent="0.25">
      <c r="A45" t="s">
        <v>50</v>
      </c>
      <c r="B45" t="e">
        <v>#NUM!</v>
      </c>
      <c r="D45" s="3" t="str">
        <f t="shared" si="0"/>
        <v>ERROR</v>
      </c>
      <c r="E45" t="e">
        <f>_xll.qlBondSetCouponPricers()</f>
        <v>#NUM!</v>
      </c>
      <c r="I45" s="4">
        <f>_xll.qlSettingsEvaluationDate()</f>
        <v>42644</v>
      </c>
    </row>
    <row r="46" spans="1:11" x14ac:dyDescent="0.25">
      <c r="A46" t="s">
        <v>51</v>
      </c>
      <c r="B46" t="s">
        <v>64</v>
      </c>
      <c r="D46" s="3" t="str">
        <f t="shared" si="0"/>
        <v>FAIL</v>
      </c>
      <c r="E46" t="str">
        <f>_xll.qlFixedRateBond("bond01","abc","eur",2,100,G46,J46:J48,"actual/360","mf",100,I46,"target")</f>
        <v>bond01#0000</v>
      </c>
      <c r="G46" t="str">
        <f>_xll.qlSchedule(,I46,I48,"1D","target","mf","mf","backward",TRUE)</f>
        <v>obj_00006#0000</v>
      </c>
      <c r="I46" s="4">
        <f>I45+1</f>
        <v>42645</v>
      </c>
      <c r="J46">
        <v>1</v>
      </c>
      <c r="K46" t="str">
        <f>_xll.qlInterestRate(,1,"actual/360","simple","annual")</f>
        <v>obj_00003#0000</v>
      </c>
    </row>
    <row r="47" spans="1:11" x14ac:dyDescent="0.25">
      <c r="A47" t="s">
        <v>52</v>
      </c>
      <c r="B47" t="s">
        <v>65</v>
      </c>
      <c r="D47" s="3" t="str">
        <f t="shared" si="0"/>
        <v>FAIL</v>
      </c>
      <c r="E47" t="str">
        <f>_xll.qlFixedRateBond2("bond02","abc","EUR",2,100,G46,K48,"mf",100,I46,"target")</f>
        <v>bond02#0000</v>
      </c>
      <c r="I47" s="4">
        <f t="shared" ref="I47:I48" si="1">I46+1</f>
        <v>42646</v>
      </c>
      <c r="J47">
        <v>2</v>
      </c>
      <c r="K47" t="str">
        <f>_xll.qlInterestRate(,2,"actual/360","simple","annual")</f>
        <v>obj_00002#0000</v>
      </c>
    </row>
    <row r="48" spans="1:11" x14ac:dyDescent="0.25">
      <c r="A48" t="s">
        <v>53</v>
      </c>
      <c r="B48" t="s">
        <v>66</v>
      </c>
      <c r="D48" s="3" t="str">
        <f t="shared" si="0"/>
        <v>FAIL</v>
      </c>
      <c r="E48" t="str">
        <f>_xll.qlFloatingRateBond("bond03","abc","eur",2,"mf",100,G46,2,FALSE,"actual/360",1,1,G48,0,2,100,+I46)</f>
        <v>bond03#0000</v>
      </c>
      <c r="G48" t="str">
        <f>_xll.qlIborIndex(,"euribor","1d",2,"eur","target","mf",TRUE,"actual/360")</f>
        <v>obj_00004#0000</v>
      </c>
      <c r="I48" s="4">
        <f t="shared" si="1"/>
        <v>42647</v>
      </c>
      <c r="J48">
        <v>3</v>
      </c>
      <c r="K48" t="str">
        <f>_xll.qlInterestRate(,3,"actual/360","simple","annual")</f>
        <v>obj_00001#0000</v>
      </c>
    </row>
    <row r="49" spans="1:7" x14ac:dyDescent="0.25">
      <c r="A49" t="s">
        <v>54</v>
      </c>
      <c r="B49" t="s">
        <v>67</v>
      </c>
      <c r="D49" s="3" t="str">
        <f t="shared" si="0"/>
        <v>FAIL</v>
      </c>
      <c r="E49" t="str">
        <f>_xll.qlCmsRateBond("bond04","abc","eur",2,"mf",100,+G46,2,FALSE,"actual/360",1,1,G49,0,2,100,I46)</f>
        <v>bond04#0000</v>
      </c>
      <c r="G49" t="str">
        <f>_xll.qlSwapIndex(,"euribor","1d",2,"eur","target","1d","mf","actual/360",G48)</f>
        <v>obj_00005#0000</v>
      </c>
    </row>
    <row r="50" spans="1:7" x14ac:dyDescent="0.25">
      <c r="A50" t="s">
        <v>55</v>
      </c>
      <c r="B50" t="s">
        <v>68</v>
      </c>
      <c r="D50" s="3" t="str">
        <f t="shared" si="0"/>
        <v>FAIL</v>
      </c>
      <c r="E50" t="str">
        <f>_xll.qlZeroCouponBond("bond05","abc","eur",2,"target",100,I48,"mf",100,+I46)</f>
        <v>bond05#0000</v>
      </c>
    </row>
    <row r="51" spans="1:7" x14ac:dyDescent="0.25">
      <c r="A51" t="s">
        <v>56</v>
      </c>
      <c r="B51" t="s">
        <v>69</v>
      </c>
      <c r="D51" s="3" t="str">
        <f t="shared" si="0"/>
        <v>FAIL</v>
      </c>
      <c r="E51" t="str">
        <f>_xll.qlBond("bond06","abc","eur",2,"target",100,I48,I45,G51)</f>
        <v>bond06#0000</v>
      </c>
      <c r="G51" t="str">
        <f>_xll.qlLeg(,J46:J48,I46:I48)</f>
        <v>obj_00008#0000</v>
      </c>
    </row>
    <row r="52" spans="1:7" x14ac:dyDescent="0.25">
      <c r="A52" t="s">
        <v>57</v>
      </c>
      <c r="B52" t="e">
        <v>#N/A</v>
      </c>
      <c r="D52" s="3" t="str">
        <f t="shared" si="0"/>
        <v>ERROR</v>
      </c>
      <c r="E52" t="e">
        <f>_xll.qlBondAlive(E51,I47)</f>
        <v>#N/A</v>
      </c>
    </row>
    <row r="53" spans="1:7" x14ac:dyDescent="0.25">
      <c r="A53" t="s">
        <v>58</v>
      </c>
      <c r="D53" s="3" t="str">
        <f t="shared" si="0"/>
        <v>PASS</v>
      </c>
      <c r="E53" t="str">
        <f>_xll.qlBondMaturityLookup(E51,I47)</f>
        <v/>
      </c>
    </row>
    <row r="54" spans="1:7" x14ac:dyDescent="0.25">
      <c r="A54" t="s">
        <v>59</v>
      </c>
      <c r="B54" t="s">
        <v>70</v>
      </c>
      <c r="D54" s="3" t="str">
        <f t="shared" si="0"/>
        <v>FAIL</v>
      </c>
      <c r="E54" t="str">
        <f>_xll.qlBondMaturitySort(E51)</f>
        <v>bond06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2016-11-30T16:48:12Z</dcterms:modified>
</cp:coreProperties>
</file>