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Sheet1!$A$3:$E$35</definedName>
  </definedNames>
  <calcPr calcId="145621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4" i="1"/>
  <c r="E25" i="1"/>
  <c r="K3" i="1"/>
  <c r="G21" i="1"/>
  <c r="H20" i="1"/>
  <c r="E12" i="1"/>
  <c r="E21" i="1"/>
  <c r="G20" i="1"/>
  <c r="E19" i="1"/>
  <c r="J5" i="1"/>
  <c r="E16" i="1"/>
  <c r="J3" i="1" l="1"/>
  <c r="E20" i="1"/>
  <c r="E17" i="1"/>
  <c r="E26" i="1"/>
  <c r="H36" i="1"/>
  <c r="E23" i="1"/>
  <c r="E22" i="1" s="1"/>
  <c r="E11" i="1"/>
  <c r="E14" i="1"/>
  <c r="G3" i="1"/>
  <c r="J4" i="1"/>
  <c r="E13" i="1" s="1"/>
  <c r="E15" i="1" s="1"/>
  <c r="G5" i="1"/>
  <c r="H34" i="1"/>
  <c r="G4" i="1"/>
  <c r="H35" i="1"/>
  <c r="E27" i="1"/>
  <c r="E32" i="1"/>
  <c r="E31" i="1"/>
  <c r="E28" i="1"/>
  <c r="E29" i="1"/>
  <c r="E35" i="1"/>
  <c r="E30" i="1"/>
  <c r="E33" i="1"/>
  <c r="E7" i="1"/>
  <c r="E3" i="1"/>
  <c r="E5" i="1"/>
  <c r="E4" i="1"/>
  <c r="E10" i="1"/>
  <c r="E6" i="1"/>
  <c r="E8" i="1"/>
  <c r="E9" i="1"/>
  <c r="E18" i="1"/>
  <c r="E34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<sst xmlns="http://schemas.openxmlformats.org/spreadsheetml/2006/main" count="61" uniqueCount="59">
  <si>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</si>
  <si>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</si>
  <si>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</si>
  <si>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</si>
  <si>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</si>
  <si>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</si>
  <si>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</si>
  <si>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</si>
  <si>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</si>
  <si>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</si>
  <si>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</si>
  <si>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</si>
  <si>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</si>
  <si>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</si>
  <si>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</si>
  <si>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</si>
  <si>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</si>
  <si>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qlDepositRateHelper2</t>
  </si>
  <si>
    <t>qlSwapRateHelper</t>
  </si>
  <si>
    <t>qlSwapRateHelper2</t>
  </si>
  <si>
    <t>qlSwapRateHelperSpread</t>
  </si>
  <si>
    <t>qlOISRateHelper</t>
  </si>
  <si>
    <t>qlDatedOISRateHelper</t>
  </si>
  <si>
    <t>qlFraRateHelper</t>
  </si>
  <si>
    <t>qlFraRateHelper2</t>
  </si>
  <si>
    <t>qlBondHelper</t>
  </si>
  <si>
    <t>qlFixedRateBondHelper</t>
  </si>
  <si>
    <t>qlFuturesRateHelperConvexityAdjustment</t>
  </si>
  <si>
    <t>qlFuturesRateHelper</t>
  </si>
  <si>
    <t>qlFuturesRateHelper2</t>
  </si>
  <si>
    <t>qlFuturesRateHelper3</t>
  </si>
  <si>
    <t>qlFxSwapRateHelper</t>
  </si>
  <si>
    <t>qlFxSwapRateHelperSpotValue</t>
  </si>
  <si>
    <t>qlFxSwapRateHelperTenor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</si>
  <si>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</si>
  <si>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</si>
  <si>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</si>
  <si>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</si>
  <si>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</si>
  <si>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</si>
  <si>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qlRateHelperRate</t>
  </si>
  <si>
    <t>rh05#0000</t>
  </si>
  <si>
    <t>rh07#0000</t>
  </si>
  <si>
    <t>rh08#0000</t>
  </si>
  <si>
    <t>rh11#0000</t>
  </si>
  <si>
    <t>1M</t>
  </si>
  <si>
    <t>TARGET</t>
  </si>
  <si>
    <t>Modified Following</t>
  </si>
  <si>
    <t>rh01#0000</t>
  </si>
  <si>
    <t>rh02#0000</t>
  </si>
  <si>
    <t>rh03#0000</t>
  </si>
  <si>
    <t>rh04#0000</t>
  </si>
  <si>
    <t>rh06#0000</t>
  </si>
  <si>
    <t>rh09#0000</t>
  </si>
  <si>
    <t>rh10#0000</t>
  </si>
  <si>
    <t>rh12#0000</t>
  </si>
  <si>
    <t>rh13#0000</t>
  </si>
  <si>
    <t>rh14#0000</t>
  </si>
  <si>
    <t>obj_000a0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</si>
</sst>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  <col min="9" max="9" width="9.8554687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>
        <v>42648</v>
      </c>
      <c r="D3" s="3" t="str">
        <f>IF(ISERROR(B3),"ERROR",IF(ISERROR(C3),"FAIL",IF(B3=C3,"PASS","FAIL")))</f>
        <v>FAIL</v>
      </c>
      <c r="E3">
        <f>_xll.qlRateHelperEarliestDate(E11)</f>
        <v>42648</v>
      </c>
      <c r="G3" t="str">
        <f>_xll.qlFraRateHelper(,1,"1d",J3,"maturitydate")</f>
        <v>obj_000a4#0000</v>
      </c>
      <c r="H3">
        <v>1</v>
      </c>
      <c r="I3" s="4">
        <v>25569</v>
      </c>
      <c r="J3" t="str">
        <f>_xll.qlIborIndex(,"euribor","1d",2,"eur","target","modified following",TRUE,"actual/360",K3)</f>
        <v>obj_0009c#0000</v>
      </c>
      <c r="K3" t="str">
        <f>_xll.qlFlatForward(,0,"target",1,"actual/360","continuous","annual")</f>
        <v>obj_00093#0000</v>
      </c>
    </row>
    <row r="4" spans="1:11" x14ac:dyDescent="0.25">
      <c r="A4" t="s">
        <v>9</v>
      </c>
      <c r="B4">
        <v>42649</v>
      </c>
      <c r="D4" s="3" t="str">
        <f t="shared" ref="D4:D35" si="0">IF(ISERROR(B4),"ERROR",IF(ISERROR(C4),"FAIL",IF(B4=C4,"PASS","FAIL")))</f>
        <v>FAIL</v>
      </c>
      <c r="E4">
        <f>_xll.qlRateHelperLatestRelevantDate(E11)</f>
        <v>42649</v>
      </c>
      <c r="G4" t="str">
        <f>_xll.qlFraRateHelper(,1,"2d",J3,"maturitydate")</f>
        <v>obj_000a9#0000</v>
      </c>
      <c r="H4">
        <v>2</v>
      </c>
      <c r="I4" s="4">
        <v>25570</v>
      </c>
      <c r="J4" s="5" t="str">
        <f>_xll.qlSwapIndex(,"euribor","1y",2,"eur","target","1y","modified following","actual/360",J3)</f>
        <v>obj_000a5#0000</v>
      </c>
    </row>
    <row r="5" spans="1:11" x14ac:dyDescent="0.25">
      <c r="A5" t="s">
        <v>10</v>
      </c>
      <c r="B5">
        <v>42649</v>
      </c>
      <c r="D5" s="3" t="str">
        <f t="shared" si="0"/>
        <v>FAIL</v>
      </c>
      <c r="E5">
        <f>_xll.qlRateHelperPillarDate(E11)</f>
        <v>42649</v>
      </c>
      <c r="G5" t="str">
        <f>_xll.qlFraRateHelper(,1,"3d",J3,"maturitydate")</f>
        <v>obj_000a7#0000</v>
      </c>
      <c r="H5">
        <v>3</v>
      </c>
      <c r="I5" s="4">
        <v>25571</v>
      </c>
      <c r="J5" t="str">
        <f>_xll.qlOvernightIndex(,"euribor",2,"eur","target","actual/360",K3)</f>
        <v>obj_0009a#0000</v>
      </c>
    </row>
    <row r="6" spans="1:11" x14ac:dyDescent="0.25">
      <c r="A6" t="s">
        <v>11</v>
      </c>
      <c r="B6" s="4">
        <v>42649</v>
      </c>
      <c r="C6" s="4"/>
      <c r="D6" s="3" t="str">
        <f t="shared" si="0"/>
        <v>FAIL</v>
      </c>
      <c r="E6" s="4">
        <f>_xll.qlRateHelperMaturityDate(E11)</f>
        <v>42649</v>
      </c>
    </row>
    <row r="7" spans="1:11" x14ac:dyDescent="0.25">
      <c r="A7" t="s">
        <v>12</v>
      </c>
      <c r="D7" s="3" t="str">
        <f t="shared" si="0"/>
        <v>PASS</v>
      </c>
      <c r="E7" t="str">
        <f>_xll.qlRateHelperQuoteName(E11)</f>
        <v/>
      </c>
    </row>
    <row r="8" spans="1:11" x14ac:dyDescent="0.25">
      <c r="A8" t="s">
        <v>13</v>
      </c>
      <c r="B8">
        <v>1</v>
      </c>
      <c r="D8" s="3" t="str">
        <f t="shared" si="0"/>
        <v>FAIL</v>
      </c>
      <c r="E8">
        <f>_xll.qlRateHelperQuoteIsValid(E11)</f>
        <v>1</v>
      </c>
    </row>
    <row r="9" spans="1:11" x14ac:dyDescent="0.25">
      <c r="A9" t="s">
        <v>14</v>
      </c>
      <c r="B9" s="4" t="e">
        <v>#NUM!</v>
      </c>
      <c r="C9" s="4"/>
      <c r="D9" s="3" t="str">
        <f t="shared" si="0"/>
        <v>ERROR</v>
      </c>
      <c r="E9" s="4" t="e">
        <f>_xll.qlRateHelperImpliedQuote(E11)</f>
        <v>#NUM!</v>
      </c>
    </row>
    <row r="10" spans="1:11" x14ac:dyDescent="0.25">
      <c r="A10" t="s">
        <v>15</v>
      </c>
      <c r="B10" t="e">
        <v>#NUM!</v>
      </c>
      <c r="D10" s="3" t="str">
        <f t="shared" si="0"/>
        <v>ERROR</v>
      </c>
      <c r="E10" t="e">
        <f>_xll.qlRateHelperQuoteError(E11)</f>
        <v>#NUM!</v>
      </c>
    </row>
    <row r="11" spans="1:11" x14ac:dyDescent="0.25">
      <c r="A11" t="s">
        <v>16</v>
      </c>
      <c r="B11" t="s">
        <v>48</v>
      </c>
      <c r="D11" s="3" t="str">
        <f t="shared" si="0"/>
        <v>FAIL</v>
      </c>
      <c r="E11" t="str">
        <f>_xll.qlDepositRateHelper("rh01",0,J3)</f>
        <v>rh01#0000</v>
      </c>
    </row>
    <row r="12" spans="1:11" x14ac:dyDescent="0.25">
      <c r="A12" t="s">
        <v>17</v>
      </c>
      <c r="B12" t="s">
        <v>49</v>
      </c>
      <c r="D12" s="3" t="str">
        <f t="shared" si="0"/>
        <v>FAIL</v>
      </c>
      <c r="E12" t="str">
        <f>_xll.qlDepositRateHelper2("rh02",0,"3M",2,"target","modified following",TRUE,"actual/360")</f>
        <v>rh02#0000</v>
      </c>
    </row>
    <row r="13" spans="1:11" x14ac:dyDescent="0.25">
      <c r="A13" t="s">
        <v>18</v>
      </c>
      <c r="B13" t="s">
        <v>50</v>
      </c>
      <c r="D13" s="3" t="str">
        <f t="shared" si="0"/>
        <v>FAIL</v>
      </c>
      <c r="E13" t="str">
        <f>_xll.qlSwapRateHelper("rh03",0,J4,0,"1y",K3,"maturitydate")</f>
        <v>rh03#0000</v>
      </c>
    </row>
    <row r="14" spans="1:11" x14ac:dyDescent="0.25">
      <c r="A14" t="s">
        <v>19</v>
      </c>
      <c r="B14" t="s">
        <v>51</v>
      </c>
      <c r="D14" s="3" t="str">
        <f t="shared" si="0"/>
        <v>FAIL</v>
      </c>
      <c r="E14" t="str">
        <f>_xll.qlSwapRateHelper2("rh04",0,2,"1y","target","annual","unadjusted","actual/360",J3,0,"1y",K3,"maturitydate")</f>
        <v>rh04#0000</v>
      </c>
    </row>
    <row r="15" spans="1:11" x14ac:dyDescent="0.25">
      <c r="A15" t="s">
        <v>20</v>
      </c>
      <c r="B15">
        <v>0</v>
      </c>
      <c r="D15" s="3" t="str">
        <f t="shared" si="0"/>
        <v>PASS</v>
      </c>
      <c r="E15">
        <f>_xll.qlSwapRateHelperSpread(E13)</f>
        <v>0</v>
      </c>
    </row>
    <row r="16" spans="1:11" x14ac:dyDescent="0.25">
      <c r="A16" t="s">
        <v>21</v>
      </c>
      <c r="B16" t="s">
        <v>41</v>
      </c>
      <c r="D16" s="3" t="str">
        <f t="shared" si="0"/>
        <v>FAIL</v>
      </c>
      <c r="E16" t="str">
        <f>_xll.qlOISRateHelper("rh05",2,"1y",123,J5,K3)</f>
        <v>rh05#0000</v>
      </c>
    </row>
    <row r="17" spans="1:9" x14ac:dyDescent="0.25">
      <c r="A17" t="s">
        <v>22</v>
      </c>
      <c r="B17" t="s">
        <v>52</v>
      </c>
      <c r="D17" s="3" t="str">
        <f t="shared" si="0"/>
        <v>FAIL</v>
      </c>
      <c r="E17" t="str">
        <f>_xll.qlDatedOISRateHelper("rh06",I3,I5,1,J5,K3)</f>
        <v>rh06#0000</v>
      </c>
    </row>
    <row r="18" spans="1:9" x14ac:dyDescent="0.25">
      <c r="A18" t="s">
        <v>23</v>
      </c>
      <c r="B18" t="s">
        <v>42</v>
      </c>
      <c r="D18" s="3" t="str">
        <f t="shared" si="0"/>
        <v>FAIL</v>
      </c>
      <c r="E18" t="str">
        <f>_xll.qlFraRateHelper("rh07",1,"1d",J3,"maturitydate")</f>
        <v>rh07#0000</v>
      </c>
    </row>
    <row r="19" spans="1:9" x14ac:dyDescent="0.25">
      <c r="A19" t="s">
        <v>24</v>
      </c>
      <c r="B19" t="s">
        <v>43</v>
      </c>
      <c r="D19" s="3" t="str">
        <f t="shared" si="0"/>
        <v>FAIL</v>
      </c>
      <c r="E19" t="str">
        <f>_xll.qlFraRateHelper2("rh08",1,"1m",1,2,"target","modified following",TRUE,"actual/360","maturitydate")</f>
        <v>rh08#0000</v>
      </c>
    </row>
    <row r="20" spans="1:9" x14ac:dyDescent="0.25">
      <c r="A20" t="s">
        <v>25</v>
      </c>
      <c r="B20" t="s">
        <v>53</v>
      </c>
      <c r="D20" s="3" t="str">
        <f t="shared" si="0"/>
        <v>FAIL</v>
      </c>
      <c r="E20" t="str">
        <f>_xll.qlBondHelper("rh09",1,G20,TRUE)</f>
        <v>rh09#0000</v>
      </c>
      <c r="G20" t="str">
        <f>_xll.qlBond(,,"eur",2,"target",100,,,H20)</f>
        <v>obj_00098#0000</v>
      </c>
      <c r="H20" t="str">
        <f>_xll.qlLeg(,H3:H5,I3:I5)</f>
        <v>obj_00095#0000</v>
      </c>
    </row>
    <row r="21" spans="1:9" x14ac:dyDescent="0.25">
      <c r="A21" t="s">
        <v>26</v>
      </c>
      <c r="B21" t="s">
        <v>54</v>
      </c>
      <c r="D21" s="3" t="str">
        <f t="shared" si="0"/>
        <v>FAIL</v>
      </c>
      <c r="E21" t="str">
        <f>_xll.qlFixedRateBondHelper("rh10",1,2,100,G21,H3:H5,"actual/360","following",100,,"target","1d","target","modified following",TRUE,TRUE)</f>
        <v>rh10#0000</v>
      </c>
      <c r="G21" t="str">
        <f>_xll.qlSchedule(,I3,I5,"1d","target","mf","mf","backward",TRUE)</f>
        <v>obj_00094#0000</v>
      </c>
    </row>
    <row r="22" spans="1:9" x14ac:dyDescent="0.25">
      <c r="A22" t="s">
        <v>27</v>
      </c>
      <c r="B22">
        <v>1</v>
      </c>
      <c r="D22" s="3" t="str">
        <f t="shared" si="0"/>
        <v>FAIL</v>
      </c>
      <c r="E22">
        <f>_xll.qlFuturesRateHelperConvexityAdjustment(E23)</f>
        <v>1</v>
      </c>
    </row>
    <row r="23" spans="1:9" x14ac:dyDescent="0.25">
      <c r="A23" t="s">
        <v>28</v>
      </c>
      <c r="B23" t="s">
        <v>44</v>
      </c>
      <c r="D23" s="3" t="str">
        <f t="shared" si="0"/>
        <v>FAIL</v>
      </c>
      <c r="E23" t="str">
        <f>_xll.qlFuturesRateHelper("rh11",1,"imm",I23,J3,1)</f>
        <v>rh11#0000</v>
      </c>
      <c r="I23" s="4">
        <v>42725</v>
      </c>
    </row>
    <row r="24" spans="1:9" x14ac:dyDescent="0.25">
      <c r="A24" t="s">
        <v>29</v>
      </c>
      <c r="B24" t="s">
        <v>55</v>
      </c>
      <c r="D24" s="3" t="str">
        <f t="shared" si="0"/>
        <v>FAIL</v>
      </c>
      <c r="E24" t="str">
        <f>_xll.qlFuturesRateHelper2("rh12",1,"imm",I23,1,"target","modified following",TRUE,"actual/360",1)</f>
        <v>rh12#0000</v>
      </c>
    </row>
    <row r="25" spans="1:9" x14ac:dyDescent="0.25">
      <c r="A25" t="s">
        <v>30</v>
      </c>
      <c r="B25" t="s">
        <v>56</v>
      </c>
      <c r="D25" s="3" t="str">
        <f t="shared" si="0"/>
        <v>FAIL</v>
      </c>
      <c r="E25" t="str">
        <f>_xll.qlFuturesRateHelper3("rh13",1,"imm",I23,,"actual/360",1)</f>
        <v>rh13#0000</v>
      </c>
    </row>
    <row r="26" spans="1:9" x14ac:dyDescent="0.25">
      <c r="A26" t="s">
        <v>31</v>
      </c>
      <c r="B26" t="s">
        <v>57</v>
      </c>
      <c r="D26" s="3" t="str">
        <f t="shared" si="0"/>
        <v>FAIL</v>
      </c>
      <c r="E26" t="str">
        <f>_xll.qlFxSwapRateHelper("rh14",1,1,"1m",2,"target","modified following",TRUE,TRUE,+K3)</f>
        <v>rh14#0000</v>
      </c>
    </row>
    <row r="27" spans="1:9" x14ac:dyDescent="0.25">
      <c r="A27" t="s">
        <v>32</v>
      </c>
      <c r="B27">
        <v>1</v>
      </c>
      <c r="D27" s="3" t="str">
        <f t="shared" si="0"/>
        <v>FAIL</v>
      </c>
      <c r="E27">
        <f>_xll.qlFxSwapRateHelperSpotValue(E26)</f>
        <v>1</v>
      </c>
    </row>
    <row r="28" spans="1:9" x14ac:dyDescent="0.25">
      <c r="A28" t="s">
        <v>33</v>
      </c>
      <c r="B28" t="s">
        <v>45</v>
      </c>
      <c r="D28" s="3" t="str">
        <f t="shared" si="0"/>
        <v>FAIL</v>
      </c>
      <c r="E28" t="str">
        <f>_xll.qlFxSwapRateHelperTenor(E26)</f>
        <v>1M</v>
      </c>
    </row>
    <row r="29" spans="1:9" x14ac:dyDescent="0.25">
      <c r="A29" t="s">
        <v>34</v>
      </c>
      <c r="B29">
        <v>2</v>
      </c>
      <c r="D29" s="3" t="str">
        <f t="shared" si="0"/>
        <v>FAIL</v>
      </c>
      <c r="E29">
        <f>_xll.qlFxSwapRateHelperFixingDays(E26)</f>
        <v>2</v>
      </c>
    </row>
    <row r="30" spans="1:9" x14ac:dyDescent="0.25">
      <c r="A30" t="s">
        <v>35</v>
      </c>
      <c r="B30" t="s">
        <v>46</v>
      </c>
      <c r="D30" s="3" t="str">
        <f t="shared" si="0"/>
        <v>FAIL</v>
      </c>
      <c r="E30" t="str">
        <f>_xll.qlFxSwapRateHelperCalendar(E26)</f>
        <v>TARGET</v>
      </c>
    </row>
    <row r="31" spans="1:9" x14ac:dyDescent="0.25">
      <c r="A31" t="s">
        <v>36</v>
      </c>
      <c r="B31" t="s">
        <v>47</v>
      </c>
      <c r="D31" s="3" t="str">
        <f t="shared" si="0"/>
        <v>FAIL</v>
      </c>
      <c r="E31" t="str">
        <f>_xll.qlFxSwapRateHelperBDC(E26)</f>
        <v>Modified Following</v>
      </c>
    </row>
    <row r="32" spans="1:9" x14ac:dyDescent="0.25">
      <c r="A32" t="s">
        <v>37</v>
      </c>
      <c r="B32" t="b">
        <v>1</v>
      </c>
      <c r="D32" s="3" t="str">
        <f t="shared" si="0"/>
        <v>FAIL</v>
      </c>
      <c r="E32" t="b">
        <f>_xll.qlFxSwapRateHelperEOM(E26)</f>
        <v>1</v>
      </c>
    </row>
    <row r="33" spans="1:9" x14ac:dyDescent="0.25">
      <c r="A33" t="s">
        <v>38</v>
      </c>
      <c r="B33" t="b">
        <v>1</v>
      </c>
      <c r="D33" s="3" t="str">
        <f t="shared" si="0"/>
        <v>FAIL</v>
      </c>
      <c r="E33" t="b">
        <f>_xll.qlFxSwapRateHelperIsBaseCurrencyCollateralCurrency(E26)</f>
        <v>1</v>
      </c>
    </row>
    <row r="34" spans="1:9" x14ac:dyDescent="0.25">
      <c r="A34" t="s">
        <v>39</v>
      </c>
      <c r="B34" t="s">
        <v>58</v>
      </c>
      <c r="D34" s="3" t="str">
        <f t="shared" si="0"/>
        <v>FAIL</v>
      </c>
      <c r="E34" t="str">
        <f>_xll.qlRateHelperSelection(H34:H36,I34:I36,1,1,1,"alldepos",1)</f>
        <v>obj_000a0</v>
      </c>
      <c r="H34" t="str">
        <f>_xll.qlDepositRateHelper(,0,J3)</f>
        <v>obj_000a8#0000</v>
      </c>
      <c r="I34">
        <v>1</v>
      </c>
    </row>
    <row r="35" spans="1:9" x14ac:dyDescent="0.25">
      <c r="A35" t="s">
        <v>40</v>
      </c>
      <c r="B35">
        <v>1</v>
      </c>
      <c r="D35" s="3" t="str">
        <f t="shared" si="0"/>
        <v>FAIL</v>
      </c>
      <c r="E35">
        <f>_xll.qlRateHelperRate(E26)</f>
        <v>1</v>
      </c>
      <c r="H35" t="str">
        <f>_xll.qlDepositRateHelper(,0,J3)</f>
        <v>obj_000aa#0000</v>
      </c>
      <c r="I35">
        <v>1</v>
      </c>
    </row>
    <row r="36" spans="1:9" x14ac:dyDescent="0.25">
      <c r="H36" t="str">
        <f>_xll.qlDepositRateHelper(,0,J3)</f>
        <v>obj_000a0#0000</v>
      </c>
      <c r="I3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2016-11-30T16:48:16Z</dcterms:modified>
</cp:coreProperties>
</file>