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120" windowWidth="14700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Sheet1!$A$3:$E$22</definedName>
  </definedNames>
  <calcPr calcId="145621"/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G13" i="1"/>
  <c r="G11" i="1"/>
  <c r="G17" i="1"/>
  <c r="I9" i="1"/>
  <c r="G14" i="1"/>
  <c r="I10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15" i="1"/>
  <c r="G12" i="1"/>
  <c r="I17" i="1"/>
  <c r="E4" i="1"/>
  <c r="I11" i="1" l="1"/>
  <c r="I12" i="1" s="1"/>
  <c r="I13" i="1" s="1"/>
  <c r="G9" i="1"/>
  <c r="G10" i="1"/>
  <c r="E5" i="1"/>
  <c r="E7" i="1"/>
  <c r="I14" i="1" l="1"/>
  <c r="E6" i="1"/>
  <c r="E3" i="1"/>
  <c r="G7" i="1"/>
  <c r="G8" i="1" s="1"/>
  <c r="G3" i="1"/>
  <c r="E20" i="1"/>
  <c r="E17" i="1"/>
  <c r="E16" i="1"/>
  <c r="E8" i="1"/>
  <c r="E13" i="1"/>
  <c r="E10" i="1"/>
  <c r="E15" i="1"/>
  <c r="E11" i="1"/>
  <c r="E12" i="1"/>
  <c r="E14" i="1"/>
  <c r="E19" i="1"/>
  <c r="E18" i="1"/>
  <c r="E9" i="1"/>
  <c r="E21" i="1"/>
  <c r="E22" i="1"/>
</calcChain>
</file>

<file path=xl/sharedStrings.xml><?xml version="1.0" encoding="utf-8"?>
<sst xmlns="http://schemas.openxmlformats.org/spreadsheetml/2006/main" count="51" uniqueCount="48">
  <si>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</si>
  <si>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</si>
  <si>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</si>
  <si>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</si>
  <si>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</si>
  <si>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</si>
  <si>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</si>
  <si>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</si>
  <si>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qlVanillaSwap</t>
  </si>
  <si>
    <t>qlMakeVanillaSwap</t>
  </si>
  <si>
    <t>qlMakeIMMSwap</t>
  </si>
  <si>
    <t>qlVanillaSwapFromSwapIndex</t>
  </si>
  <si>
    <t>qlVanillaSwapFromSwapRateHelper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</si>
  <si>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</si>
  <si>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</si>
  <si>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</si>
  <si>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</si>
  <si>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</si>
  <si>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</si>
  <si>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</si>
  <si>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qlVanillaSwapNominal</t>
  </si>
  <si>
    <t>qlVanillaSwapFixedRate</t>
  </si>
  <si>
    <t>qlVanillaSwapFixedDayCount</t>
  </si>
  <si>
    <t>qlVanillaSwapSpread</t>
  </si>
  <si>
    <t>qlVanillaSwapFloatingDayCount</t>
  </si>
  <si>
    <t>qlVanillaSwapPaymentConvention</t>
  </si>
  <si>
    <t>qlVanillaSwapFixedLegAnalysis</t>
  </si>
  <si>
    <t>qlVanillaSwapFloatingLegAnalysis</t>
  </si>
  <si>
    <t>ff</t>
  </si>
  <si>
    <t>eng</t>
  </si>
  <si>
    <t>iboridx</t>
  </si>
  <si>
    <t>swapidx</t>
  </si>
  <si>
    <t>swap rh</t>
  </si>
  <si>
    <t>proc</t>
  </si>
  <si>
    <t>blackvol</t>
  </si>
  <si>
    <t>set eng</t>
  </si>
  <si>
    <t>sch fi</t>
  </si>
  <si>
    <t>sch fl</t>
  </si>
  <si>
    <t>vs01#0000</t>
  </si>
  <si>
    <t>vs02#0000</t>
  </si>
  <si>
    <t>vs03#0000</t>
  </si>
  <si>
    <t>vs04#0000</t>
  </si>
  <si>
    <t>vs05#0000</t>
  </si>
  <si>
    <t>Payer</t>
  </si>
  <si>
    <t>30/360 (Bond Basis)</t>
  </si>
  <si>
    <t>Actual/360</t>
  </si>
  <si>
    <t>Following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</si>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</sst>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 t="s">
        <v>38</v>
      </c>
      <c r="D3" s="3" t="str">
        <f t="shared" ref="D3:D22" si="0">IF(B3=C3,"PASS","FAIL")</f>
        <v>FAIL</v>
      </c>
      <c r="E3" t="str">
        <f>_xll.qlVanillaSwap("vs01","payer",1000000,G9,5,"30/360 (bond basis)",G10,G17,0,"actual/360","following")</f>
        <v>vs01#0000</v>
      </c>
      <c r="F3" t="s">
        <v>35</v>
      </c>
      <c r="G3" t="b">
        <f>_xll.qlInstrumentSetPricingEngine(E3,G12)</f>
        <v>1</v>
      </c>
    </row>
    <row r="4" spans="1:9" x14ac:dyDescent="0.25">
      <c r="A4" t="s">
        <v>9</v>
      </c>
      <c r="B4" t="s">
        <v>39</v>
      </c>
      <c r="D4" s="3" t="str">
        <f t="shared" si="0"/>
        <v>FAIL</v>
      </c>
      <c r="E4" t="str">
        <f>_xll.qlMakeVanillaSwap("vs02",2,"1Y",G11,5,"1Y","actual/360",5,G12)</f>
        <v>vs02#0000</v>
      </c>
    </row>
    <row r="5" spans="1:9" x14ac:dyDescent="0.25">
      <c r="A5" t="s">
        <v>10</v>
      </c>
      <c r="B5" t="s">
        <v>40</v>
      </c>
      <c r="D5" s="3" t="str">
        <f t="shared" si="0"/>
        <v>FAIL</v>
      </c>
      <c r="E5" t="str">
        <f>_xll.qlMakeIMMSwap("vs03","1Y",G11,5,,"actual/360",5,+G12)</f>
        <v>vs03#0000</v>
      </c>
    </row>
    <row r="6" spans="1:9" x14ac:dyDescent="0.25">
      <c r="A6" t="s">
        <v>11</v>
      </c>
      <c r="B6" t="s">
        <v>41</v>
      </c>
      <c r="D6" s="3" t="str">
        <f t="shared" si="0"/>
        <v>FAIL</v>
      </c>
      <c r="E6" t="str">
        <f>_xll.qlVanillaSwapFromSwapIndex("vs04",G14,I14)</f>
        <v>vs04#0000</v>
      </c>
    </row>
    <row r="7" spans="1:9" x14ac:dyDescent="0.25">
      <c r="A7" t="s">
        <v>12</v>
      </c>
      <c r="B7" t="s">
        <v>42</v>
      </c>
      <c r="D7" s="3" t="str">
        <f t="shared" si="0"/>
        <v>FAIL</v>
      </c>
      <c r="E7" t="str">
        <f>_xll.qlVanillaSwapFromSwapRateHelper("vs05",G15)</f>
        <v>vs05#0000</v>
      </c>
      <c r="F7" t="s">
        <v>34</v>
      </c>
      <c r="G7" t="str">
        <f>_xll.qlBlackConstantVol(,I14,"target",5,"actual/360")</f>
        <v>obj_0001a#0000</v>
      </c>
    </row>
    <row r="8" spans="1:9" x14ac:dyDescent="0.25">
      <c r="A8" t="s">
        <v>13</v>
      </c>
      <c r="B8">
        <v>-0.67739587129550227</v>
      </c>
      <c r="D8" s="3" t="str">
        <f t="shared" si="0"/>
        <v>FAIL</v>
      </c>
      <c r="E8">
        <f>_xll.qlVanillaSwapFixedLegBPS(E3,G3)</f>
        <v>-0.67739587129550227</v>
      </c>
      <c r="F8" t="s">
        <v>33</v>
      </c>
      <c r="G8" t="str">
        <f>_xll.qlGeneralizedBlackScholesProcess(,G7,5,"actual/360",I14,5,5)</f>
        <v>obj_0001b#0000</v>
      </c>
    </row>
    <row r="9" spans="1:9" x14ac:dyDescent="0.25">
      <c r="A9" t="s">
        <v>14</v>
      </c>
      <c r="B9">
        <v>-33869.793564775115</v>
      </c>
      <c r="D9" s="3" t="str">
        <f t="shared" si="0"/>
        <v>FAIL</v>
      </c>
      <c r="E9">
        <f>_xll.qlVanillaSwapFixedLegNPV(E3,G3)</f>
        <v>-33869.793564775115</v>
      </c>
      <c r="F9" t="s">
        <v>36</v>
      </c>
      <c r="G9" t="str">
        <f>_xll.qlSchedule(,I13,I17,"1Y","target","mf","mf","backward")</f>
        <v>obj_00014#0000</v>
      </c>
      <c r="I9" s="4">
        <f>_xll.qlSettingsEvaluationDate()</f>
        <v>42644</v>
      </c>
    </row>
    <row r="10" spans="1:9" x14ac:dyDescent="0.25">
      <c r="A10" t="s">
        <v>15</v>
      </c>
      <c r="B10">
        <v>142.62616569880501</v>
      </c>
      <c r="D10" s="3" t="str">
        <f t="shared" si="0"/>
        <v>FAIL</v>
      </c>
      <c r="E10">
        <f>_xll.qlVanillaSwapFairRate(E3,G3)</f>
        <v>142.62616569880501</v>
      </c>
      <c r="F10" t="s">
        <v>37</v>
      </c>
      <c r="G10" t="str">
        <f>_xll.qlSchedule(,I13,I17,"6M","target","mf","mf","backward")</f>
        <v>obj_00015#0000</v>
      </c>
      <c r="I10" s="4">
        <f>I9+1</f>
        <v>42645</v>
      </c>
    </row>
    <row r="11" spans="1:9" x14ac:dyDescent="0.25">
      <c r="A11" t="s">
        <v>16</v>
      </c>
      <c r="B11">
        <v>4.477796795487806</v>
      </c>
      <c r="D11" s="3" t="str">
        <f t="shared" si="0"/>
        <v>FAIL</v>
      </c>
      <c r="E11">
        <f>_xll.qlVanillaSwapFloatingLegBPS(E3,G3)</f>
        <v>4.477796795487806</v>
      </c>
      <c r="F11" t="s">
        <v>30</v>
      </c>
      <c r="G11" s="5" t="str">
        <f>_xll.qlIborIndex(,"euribor","1Y",2,"eur","target","modified following",TRUE,"actual/360",G13)</f>
        <v>obj_0000e#0000</v>
      </c>
      <c r="I11" s="4">
        <f t="shared" ref="I11:I14" si="1">I10+1</f>
        <v>42646</v>
      </c>
    </row>
    <row r="12" spans="1:9" x14ac:dyDescent="0.25">
      <c r="A12" t="s">
        <v>17</v>
      </c>
      <c r="B12">
        <v>966143.7578307871</v>
      </c>
      <c r="D12" s="3" t="str">
        <f t="shared" si="0"/>
        <v>FAIL</v>
      </c>
      <c r="E12">
        <f>_xll.qlVanillaSwapFloatingLegNPV(E3,G3)</f>
        <v>966143.7578307871</v>
      </c>
      <c r="F12" t="s">
        <v>29</v>
      </c>
      <c r="G12" t="str">
        <f>_xll.qlDiscountingSwapEngine(,G13)</f>
        <v>obj_00012#0000</v>
      </c>
      <c r="I12" s="4">
        <f t="shared" si="1"/>
        <v>42647</v>
      </c>
    </row>
    <row r="13" spans="1:9" x14ac:dyDescent="0.25">
      <c r="A13" t="s">
        <v>18</v>
      </c>
      <c r="B13">
        <v>-20.819925665350592</v>
      </c>
      <c r="D13" s="3" t="str">
        <f t="shared" si="0"/>
        <v>FAIL</v>
      </c>
      <c r="E13">
        <f>_xll.qlVanillaSwapFairSpread(E3,G3)</f>
        <v>-20.819925665350592</v>
      </c>
      <c r="F13" t="s">
        <v>28</v>
      </c>
      <c r="G13" t="str">
        <f>_xll.qlFlatForward(,2,"nullcalendar",5)</f>
        <v>obj_0000d#0000</v>
      </c>
      <c r="I13" s="4">
        <f t="shared" si="1"/>
        <v>42648</v>
      </c>
    </row>
    <row r="14" spans="1:9" x14ac:dyDescent="0.25">
      <c r="A14" t="s">
        <v>19</v>
      </c>
      <c r="B14" t="s">
        <v>43</v>
      </c>
      <c r="D14" s="3" t="str">
        <f t="shared" si="0"/>
        <v>FAIL</v>
      </c>
      <c r="E14" t="str">
        <f>_xll.qlVanillaSwapType(E3,G3)</f>
        <v>Payer</v>
      </c>
      <c r="F14" t="s">
        <v>31</v>
      </c>
      <c r="G14" t="str">
        <f>_xll.qlSwapIndex(,"euribor","1Y",2,"eur","target","1Y","MF","actual/360",G11,G13)</f>
        <v>obj_00010#0000</v>
      </c>
      <c r="I14" s="4">
        <f t="shared" si="1"/>
        <v>42649</v>
      </c>
    </row>
    <row r="15" spans="1:9" x14ac:dyDescent="0.25">
      <c r="A15" t="s">
        <v>20</v>
      </c>
      <c r="B15">
        <v>1000000</v>
      </c>
      <c r="D15" s="3" t="str">
        <f t="shared" si="0"/>
        <v>FAIL</v>
      </c>
      <c r="E15">
        <f>_xll.qlVanillaSwapNominal(E3,G3)</f>
        <v>1000000</v>
      </c>
      <c r="F15" t="s">
        <v>32</v>
      </c>
      <c r="G15" t="str">
        <f>_xll.qlSwapRateHelper(,5,G14,5,"1Y",G13,"maturitydate")</f>
        <v>obj_00011#0000</v>
      </c>
    </row>
    <row r="16" spans="1:9" x14ac:dyDescent="0.25">
      <c r="A16" t="s">
        <v>21</v>
      </c>
      <c r="B16">
        <v>5</v>
      </c>
      <c r="D16" s="3" t="str">
        <f t="shared" si="0"/>
        <v>FAIL</v>
      </c>
      <c r="E16">
        <f>_xll.qlVanillaSwapFixedRate(E3,G3)</f>
        <v>5</v>
      </c>
    </row>
    <row r="17" spans="1:9" x14ac:dyDescent="0.25">
      <c r="A17" t="s">
        <v>22</v>
      </c>
      <c r="B17" t="s">
        <v>44</v>
      </c>
      <c r="D17" s="3" t="str">
        <f t="shared" si="0"/>
        <v>FAIL</v>
      </c>
      <c r="E17" t="str">
        <f>_xll.qlVanillaSwapFixedDayCount(E3,G3)</f>
        <v>30/360 (Bond Basis)</v>
      </c>
      <c r="G17" t="str">
        <f>_xll.qlEuribor(,"6M",G13)</f>
        <v>obj_0000f#0000</v>
      </c>
      <c r="I17" s="4">
        <f>_xll.qlCalendarAdvance("target",I9,"1Y")</f>
        <v>43010</v>
      </c>
    </row>
    <row r="18" spans="1:9" x14ac:dyDescent="0.25">
      <c r="A18" t="s">
        <v>23</v>
      </c>
      <c r="B18">
        <v>0</v>
      </c>
      <c r="D18" s="3" t="str">
        <f t="shared" si="0"/>
        <v>PASS</v>
      </c>
      <c r="E18">
        <f>_xll.qlVanillaSwapSpread(E3,G3)</f>
        <v>0</v>
      </c>
    </row>
    <row r="19" spans="1:9" x14ac:dyDescent="0.25">
      <c r="A19" t="s">
        <v>24</v>
      </c>
      <c r="B19" t="s">
        <v>45</v>
      </c>
      <c r="D19" s="3" t="str">
        <f t="shared" si="0"/>
        <v>FAIL</v>
      </c>
      <c r="E19" t="str">
        <f>_xll.qlVanillaSwapFloatingDayCount(E3,G3)</f>
        <v>Actual/360</v>
      </c>
    </row>
    <row r="20" spans="1:9" x14ac:dyDescent="0.25">
      <c r="A20" t="s">
        <v>25</v>
      </c>
      <c r="B20" t="s">
        <v>46</v>
      </c>
      <c r="D20" s="3" t="str">
        <f t="shared" si="0"/>
        <v>FAIL</v>
      </c>
      <c r="E20" t="str">
        <f>_xll.qlVanillaSwapPaymentConvention(E3,G3)</f>
        <v>Following</v>
      </c>
    </row>
    <row r="21" spans="1:9" x14ac:dyDescent="0.25">
      <c r="A21" t="s">
        <v>26</v>
      </c>
      <c r="B21" t="s">
        <v>47</v>
      </c>
      <c r="D21" s="3" t="str">
        <f t="shared" si="0"/>
        <v>FAIL</v>
      </c>
      <c r="E21" t="str">
        <f>_xll.qlVanillaSwapFixedLegAnalysis(E3,I14,G3)</f>
        <v>Payment Date</v>
      </c>
    </row>
    <row r="22" spans="1:9" x14ac:dyDescent="0.25">
      <c r="A22" t="s">
        <v>27</v>
      </c>
      <c r="B22" t="s">
        <v>47</v>
      </c>
      <c r="D22" s="3" t="str">
        <f t="shared" si="0"/>
        <v>FAIL</v>
      </c>
      <c r="E22" t="str">
        <f>_xll.qlVanillaSwapFloatingLegAnalysis(E3,I14,G3)</f>
        <v>Payment Date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2016-11-27T15:52:48Z</dcterms:modified>
</cp:coreProperties>
</file>