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525"/>
  </bookViews>
  <sheets>
    <sheet name="Sheet1" sheetId="1" r:id="rId1"/>
    <sheet name="Sheet2" sheetId="2" r:id="rId2"/>
    <sheet name="Sheet3" sheetId="3" r:id="rId3"/>
  </sheets>
  <definedNames>
    <definedName name="UNIT_TEST" localSheetId="0">Sheet1!$A$3:$E$41</definedName>
  </definedNames>
  <calcPr calcId="145621"/>
</workbook>
</file>

<file path=xl/calcChain.xml><?xml version="1.0" encoding="utf-8"?>
<calcChain xmlns="http://schemas.openxmlformats.org/spreadsheetml/2006/main">
  <c r="D41" i="1" l="1"/>
  <c r="D40" i="1"/>
  <c r="D39" i="1"/>
  <c r="D38" i="1"/>
  <c r="D37" i="1"/>
  <c r="D36" i="1"/>
  <c r="D35" i="1"/>
  <c r="D34" i="1"/>
  <c r="D33" i="1"/>
  <c r="D32" i="1"/>
  <c r="D31" i="1"/>
  <c r="D30" i="1"/>
  <c r="E37" i="1"/>
  <c r="G10" i="1"/>
  <c r="G11" i="1" s="1"/>
  <c r="J10" i="1"/>
  <c r="E41" i="1"/>
  <c r="E36" i="1"/>
  <c r="E35" i="1"/>
  <c r="E8" i="1"/>
  <c r="E34" i="1"/>
  <c r="E7" i="1"/>
  <c r="E38" i="1"/>
  <c r="E39" i="1"/>
  <c r="E28" i="1"/>
  <c r="E40" i="1"/>
  <c r="E4" i="1"/>
  <c r="E9" i="1"/>
  <c r="E6" i="1"/>
  <c r="E32" i="1"/>
  <c r="E23" i="1"/>
  <c r="E24" i="1"/>
  <c r="E25" i="1"/>
  <c r="E26" i="1"/>
  <c r="E27" i="1"/>
  <c r="E21" i="1"/>
  <c r="E22" i="1"/>
  <c r="E31" i="1"/>
  <c r="E29" i="1"/>
  <c r="E30" i="1"/>
  <c r="J11" i="1" l="1"/>
  <c r="J12" i="1" s="1"/>
  <c r="J13" i="1" s="1"/>
  <c r="J14" i="1" s="1"/>
  <c r="J15" i="1" s="1"/>
  <c r="J16" i="1" s="1"/>
  <c r="J17" i="1" s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E3" i="1"/>
  <c r="E5" i="1"/>
  <c r="E33" i="1"/>
  <c r="D9" i="1" l="1"/>
  <c r="D8" i="1"/>
  <c r="D7" i="1"/>
  <c r="D6" i="1" l="1"/>
  <c r="D5" i="1"/>
  <c r="D4" i="1"/>
  <c r="D3" i="1"/>
  <c r="E11" i="1" l="1"/>
  <c r="E17" i="1"/>
  <c r="E19" i="1"/>
  <c r="E10" i="1"/>
  <c r="E12" i="1"/>
  <c r="E20" i="1"/>
  <c r="E13" i="1"/>
  <c r="E16" i="1"/>
  <c r="E14" i="1"/>
  <c r="E15" i="1"/>
  <c r="E18" i="1"/>
</calcChain>
</file>

<file path=xl/sharedStrings.xml><?xml version="1.0" encoding="utf-8"?>
<sst xmlns="http://schemas.openxmlformats.org/spreadsheetml/2006/main" count="67" uniqueCount="63">
  <si>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</si>
  <si>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</si>
  <si>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</si>
  <si>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</si>
  <si>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</si>
  <si>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</si>
  <si>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</si>
  <si>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</si>
  <si>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qlOptionletVTSVolatility</t>
  </si>
  <si>
    <t>qlOptionletVTSVolatility2</t>
  </si>
  <si>
    <t>qlOptionletVTSBlackVariance</t>
  </si>
  <si>
    <t>qlOptionletVTSBlackVariance2</t>
  </si>
  <si>
    <t>qlRelinkableHandleOptionletVolatilityStructure</t>
  </si>
  <si>
    <t>qlConstantOptionletVolatility</t>
  </si>
  <si>
    <t>qlSpreadedOptionletVolatility</t>
  </si>
  <si>
    <t>qlStrippedOptionletAdapter</t>
  </si>
  <si>
    <t>qlStrippedOptionlet</t>
  </si>
  <si>
    <t>qlStrippedOptionletBaseStrikes</t>
  </si>
  <si>
    <t>qlStrippedOptionletBaseOptionletVolatilities</t>
  </si>
  <si>
    <t>qlStrippedOptionletBaseOptionletFixingDates</t>
  </si>
  <si>
    <t>qlStrippedOptionletBaseOptionletFixingTimes</t>
  </si>
  <si>
    <t>qlStrippedOptionletBaseAtmOptionletRates</t>
  </si>
  <si>
    <t>qlStrippedOptionletBaseDayCounter</t>
  </si>
  <si>
    <t>qlStrippedOptionletBaseCalendar</t>
  </si>
  <si>
    <t>qlStrippedOptionletBaseSettlementDays</t>
  </si>
  <si>
    <t>qlStrippedOptionletBaseBusinessDayConvention</t>
  </si>
  <si>
    <t>qlOptionletStripperOptionletFixingTenors</t>
  </si>
  <si>
    <t>qlOptionletStripperOptionletPaymentDates</t>
  </si>
  <si>
    <t>qlOptionletStripperOptionletAccrualPeriods</t>
  </si>
  <si>
    <t>qlOptionletStripper1CapFloorPrices</t>
  </si>
  <si>
    <t>qlOptionletStripper1CapFloorVolatilities</t>
  </si>
  <si>
    <t>qlOptionletStripper1OptionletPrices</t>
  </si>
  <si>
    <t>qlOptionletStripper1SwitchStrike</t>
  </si>
  <si>
    <t>qlOptionletStripper1</t>
  </si>
  <si>
    <t>qlOptionletStripper2SpreadsVol</t>
  </si>
  <si>
    <t>qlOptionletStripper2AtmCapFloorPrices</t>
  </si>
  <si>
    <t>qlOptionletStripper2AtmCapFloorStrikes</t>
  </si>
  <si>
    <t>qlOptionletStripper2</t>
  </si>
  <si>
    <t>qlCapFloorTermVTSVolatility</t>
  </si>
  <si>
    <t>qlCapFloorTermVTSVolatility2</t>
  </si>
  <si>
    <t>qlCapFloorTermVolCurveOptionTenors</t>
  </si>
  <si>
    <t>qlCapFloorTermVolCurveOptionDates</t>
  </si>
  <si>
    <t>qlCapFloorTermVolCurve</t>
  </si>
  <si>
    <t>qlCapFloorTermVolSurfaceOptionTenors</t>
  </si>
  <si>
    <t>qlCapFloorTermVolSurfaceOptionDates</t>
  </si>
  <si>
    <t>qlCapFloorTermVolSurfaceStrikes</t>
  </si>
  <si>
    <t>qlCapFloorTermVolSurface</t>
  </si>
  <si>
    <t>1y</t>
  </si>
  <si>
    <t>2y</t>
  </si>
  <si>
    <t>3y</t>
  </si>
  <si>
    <t>cv01#0000</t>
  </si>
  <si>
    <t>cv02#0000</t>
  </si>
  <si>
    <t>cv03#0000</t>
  </si>
  <si>
    <t>cv04#0000</t>
  </si>
  <si>
    <t>cv05#0000</t>
  </si>
  <si>
    <t>Actual/360</t>
  </si>
  <si>
    <t>TARGET</t>
  </si>
  <si>
    <t>Modified Following</t>
  </si>
  <si>
    <t>1Y</t>
  </si>
  <si>
    <t>cv06#0000</t>
  </si>
  <si>
    <t>cv07#0000</t>
  </si>
  <si>
    <t>cv08#0000</t>
  </si>
  <si>
    <t>cv09#0000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</si>
</sst>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41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46" bestFit="1" customWidth="1"/>
    <col min="2" max="2" width="12.7109375" bestFit="1" customWidth="1"/>
    <col min="5" max="5" width="12.7109375" bestFit="1" customWidth="1"/>
  </cols>
  <sheetData>
    <row r="1" spans="1:12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12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12" x14ac:dyDescent="0.25">
      <c r="A3" t="s">
        <v>8</v>
      </c>
      <c r="B3">
        <v>1</v>
      </c>
      <c r="D3" s="3" t="str">
        <f>IF(B3=C3,"PASS","FAIL")</f>
        <v>FAIL</v>
      </c>
      <c r="E3">
        <f>_xll.qlOptionletVTSVolatility(E8,J17,1,TRUE)</f>
        <v>1</v>
      </c>
    </row>
    <row r="4" spans="1:12" x14ac:dyDescent="0.25">
      <c r="A4" t="s">
        <v>9</v>
      </c>
      <c r="B4">
        <v>1</v>
      </c>
      <c r="D4" s="3" t="str">
        <f t="shared" ref="D4:D41" si="0">IF(B4=C4,"PASS","FAIL")</f>
        <v>FAIL</v>
      </c>
      <c r="E4">
        <f>_xll.qlOptionletVTSVolatility2(E8,"1Y",1,TRUE)</f>
        <v>1</v>
      </c>
    </row>
    <row r="5" spans="1:12" x14ac:dyDescent="0.25">
      <c r="A5" t="s">
        <v>10</v>
      </c>
      <c r="B5">
        <v>1.1111111111111112E-2</v>
      </c>
      <c r="D5" s="3" t="str">
        <f t="shared" si="0"/>
        <v>FAIL</v>
      </c>
      <c r="E5">
        <f>_xll.qlOptionletVTSBlackVariance(E8,J17,1,TRUE)</f>
        <v>1.1111111111111112E-2</v>
      </c>
    </row>
    <row r="6" spans="1:12" x14ac:dyDescent="0.25">
      <c r="A6" t="s">
        <v>11</v>
      </c>
      <c r="B6">
        <v>1.0138888888888888</v>
      </c>
      <c r="D6" s="3" t="str">
        <f t="shared" si="0"/>
        <v>FAIL</v>
      </c>
      <c r="E6">
        <f>_xll.qlOptionletVTSBlackVariance2(E8,"1Y",1,TRUE)</f>
        <v>1.0138888888888888</v>
      </c>
    </row>
    <row r="7" spans="1:12" x14ac:dyDescent="0.25">
      <c r="A7" t="s">
        <v>12</v>
      </c>
      <c r="B7" t="s">
        <v>50</v>
      </c>
      <c r="D7" s="3" t="str">
        <f t="shared" si="0"/>
        <v>FAIL</v>
      </c>
      <c r="E7" t="str">
        <f>_xll.qlRelinkableHandleOptionletVolatilityStructure("cv01")</f>
        <v>cv01#0000</v>
      </c>
    </row>
    <row r="8" spans="1:12" x14ac:dyDescent="0.25">
      <c r="A8" t="s">
        <v>13</v>
      </c>
      <c r="B8" t="s">
        <v>51</v>
      </c>
      <c r="D8" s="3" t="str">
        <f t="shared" si="0"/>
        <v>FAIL</v>
      </c>
      <c r="E8" t="str">
        <f>_xll.qlConstantOptionletVolatility("cv02",2,"target","mf",1,"actual/360","normal",0)</f>
        <v>cv02#0000</v>
      </c>
    </row>
    <row r="9" spans="1:12" x14ac:dyDescent="0.25">
      <c r="A9" t="s">
        <v>14</v>
      </c>
      <c r="B9" s="4" t="s">
        <v>52</v>
      </c>
      <c r="D9" s="3" t="str">
        <f t="shared" si="0"/>
        <v>FAIL</v>
      </c>
      <c r="E9" s="4" t="str">
        <f>_xll.qlSpreadedOptionletVolatility("cv03",E8,1)</f>
        <v>cv03#0000</v>
      </c>
    </row>
    <row r="10" spans="1:12" x14ac:dyDescent="0.25">
      <c r="A10" t="s">
        <v>15</v>
      </c>
      <c r="B10" t="s">
        <v>53</v>
      </c>
      <c r="D10" s="3" t="str">
        <f t="shared" si="0"/>
        <v>FAIL</v>
      </c>
      <c r="E10" t="str">
        <f>_xll.qlStrippedOptionletAdapter("cv04",E11)</f>
        <v>cv04#0000</v>
      </c>
      <c r="G10" t="str">
        <f>_xll.qlFlatForward(,2,"target",1,"actual/360","continuous","annual")</f>
        <v>obj_00001#0000</v>
      </c>
      <c r="J10">
        <f>_xll.qlSettingsEvaluationDate()</f>
        <v>42644</v>
      </c>
    </row>
    <row r="11" spans="1:12" x14ac:dyDescent="0.25">
      <c r="A11" t="s">
        <v>16</v>
      </c>
      <c r="B11" t="s">
        <v>54</v>
      </c>
      <c r="D11" s="3" t="str">
        <f t="shared" si="0"/>
        <v>FAIL</v>
      </c>
      <c r="E11" t="str">
        <f>_xll.qlStrippedOptionlet("cv05",2,"target","mf",G11,J11:J13,+K11+K11:K11:K13,L11:L13,"actual/360","normal",0)</f>
        <v>cv05#0000</v>
      </c>
      <c r="G11" t="str">
        <f>_xll.qlIborIndex(,"euribor","1Y",2,"eur","target","mf",TRUE,"actual/360",G10)</f>
        <v>obj_00002#0000</v>
      </c>
      <c r="J11">
        <f>J10+1</f>
        <v>42645</v>
      </c>
      <c r="K11">
        <v>1</v>
      </c>
      <c r="L11">
        <v>4</v>
      </c>
    </row>
    <row r="12" spans="1:12" x14ac:dyDescent="0.25">
      <c r="A12" t="s">
        <v>17</v>
      </c>
      <c r="B12">
        <v>2</v>
      </c>
      <c r="D12" s="3" t="str">
        <f t="shared" si="0"/>
        <v>FAIL</v>
      </c>
      <c r="E12">
        <f>_xll.qlStrippedOptionletBaseStrikes(E11)</f>
        <v>2</v>
      </c>
      <c r="J12">
        <f t="shared" ref="J12:J17" si="1">J11+1</f>
        <v>42646</v>
      </c>
      <c r="K12">
        <v>2</v>
      </c>
      <c r="L12">
        <v>5</v>
      </c>
    </row>
    <row r="13" spans="1:12" x14ac:dyDescent="0.25">
      <c r="A13" t="s">
        <v>18</v>
      </c>
      <c r="B13">
        <v>4</v>
      </c>
      <c r="D13" s="3" t="str">
        <f t="shared" si="0"/>
        <v>FAIL</v>
      </c>
      <c r="E13">
        <f>_xll.qlStrippedOptionletBaseOptionletVolatilities(E11)</f>
        <v>4</v>
      </c>
      <c r="J13">
        <f t="shared" si="1"/>
        <v>42647</v>
      </c>
      <c r="K13">
        <v>3</v>
      </c>
      <c r="L13">
        <v>6</v>
      </c>
    </row>
    <row r="14" spans="1:12" x14ac:dyDescent="0.25">
      <c r="A14" t="s">
        <v>19</v>
      </c>
      <c r="B14">
        <v>42645</v>
      </c>
      <c r="D14" s="3" t="str">
        <f t="shared" si="0"/>
        <v>FAIL</v>
      </c>
      <c r="E14">
        <f>_xll.qlStrippedOptionletBaseOptionletFixingDates(E11)</f>
        <v>42645</v>
      </c>
      <c r="J14">
        <f t="shared" si="1"/>
        <v>42648</v>
      </c>
    </row>
    <row r="15" spans="1:12" x14ac:dyDescent="0.25">
      <c r="A15" t="s">
        <v>20</v>
      </c>
      <c r="B15">
        <v>-5.5555555555555558E-3</v>
      </c>
      <c r="D15" s="3" t="str">
        <f t="shared" si="0"/>
        <v>FAIL</v>
      </c>
      <c r="E15">
        <f>_xll.qlStrippedOptionletBaseOptionletFixingTimes(E11)</f>
        <v>-5.5555555555555558E-3</v>
      </c>
      <c r="J15">
        <f t="shared" si="1"/>
        <v>42649</v>
      </c>
    </row>
    <row r="16" spans="1:12" x14ac:dyDescent="0.25">
      <c r="A16" t="s">
        <v>21</v>
      </c>
      <c r="B16" t="e">
        <v>#NUM!</v>
      </c>
      <c r="D16" s="3" t="e">
        <f t="shared" si="0"/>
        <v>#NUM!</v>
      </c>
      <c r="E16" t="e">
        <f>_xll.qlStrippedOptionletBaseAtmOptionletRates(E11)</f>
        <v>#NUM!</v>
      </c>
      <c r="J16">
        <f t="shared" si="1"/>
        <v>42650</v>
      </c>
    </row>
    <row r="17" spans="1:10" x14ac:dyDescent="0.25">
      <c r="A17" t="s">
        <v>22</v>
      </c>
      <c r="B17" t="s">
        <v>55</v>
      </c>
      <c r="D17" s="3" t="str">
        <f t="shared" si="0"/>
        <v>FAIL</v>
      </c>
      <c r="E17" t="str">
        <f>_xll.qlStrippedOptionletBaseDayCounter(E11)</f>
        <v>Actual/360</v>
      </c>
      <c r="J17">
        <f t="shared" si="1"/>
        <v>42651</v>
      </c>
    </row>
    <row r="18" spans="1:10" x14ac:dyDescent="0.25">
      <c r="A18" t="s">
        <v>23</v>
      </c>
      <c r="B18" t="s">
        <v>56</v>
      </c>
      <c r="D18" s="3" t="str">
        <f t="shared" si="0"/>
        <v>FAIL</v>
      </c>
      <c r="E18" t="str">
        <f>_xll.qlStrippedOptionletBaseCalendar(E11)</f>
        <v>TARGET</v>
      </c>
    </row>
    <row r="19" spans="1:10" x14ac:dyDescent="0.25">
      <c r="A19" t="s">
        <v>24</v>
      </c>
      <c r="B19">
        <v>2</v>
      </c>
      <c r="D19" s="3" t="str">
        <f t="shared" si="0"/>
        <v>FAIL</v>
      </c>
      <c r="E19">
        <f>_xll.qlStrippedOptionletBaseSettlementDays(E11)</f>
        <v>2</v>
      </c>
    </row>
    <row r="20" spans="1:10" x14ac:dyDescent="0.25">
      <c r="A20" t="s">
        <v>25</v>
      </c>
      <c r="B20" t="s">
        <v>57</v>
      </c>
      <c r="D20" s="3" t="str">
        <f t="shared" si="0"/>
        <v>FAIL</v>
      </c>
      <c r="E20" t="str">
        <f>_xll.qlStrippedOptionletBaseBusinessDayConvention(E11)</f>
        <v>Modified Following</v>
      </c>
    </row>
    <row r="21" spans="1:10" x14ac:dyDescent="0.25">
      <c r="A21" t="s">
        <v>26</v>
      </c>
      <c r="B21" t="s">
        <v>58</v>
      </c>
      <c r="D21" s="3" t="str">
        <f t="shared" si="0"/>
        <v>FAIL</v>
      </c>
      <c r="E21" t="str">
        <f>_xll.qlOptionletStripperOptionletFixingTenors(E28)</f>
        <v>1Y</v>
      </c>
    </row>
    <row r="22" spans="1:10" x14ac:dyDescent="0.25">
      <c r="A22" t="s">
        <v>27</v>
      </c>
      <c r="B22" t="e">
        <v>#NUM!</v>
      </c>
      <c r="D22" s="3" t="e">
        <f t="shared" si="0"/>
        <v>#NUM!</v>
      </c>
      <c r="E22" t="e">
        <f>_xll.qlOptionletStripperOptionletPaymentDates(E28)</f>
        <v>#NUM!</v>
      </c>
    </row>
    <row r="23" spans="1:10" x14ac:dyDescent="0.25">
      <c r="A23" t="s">
        <v>28</v>
      </c>
      <c r="B23" t="e">
        <v>#NUM!</v>
      </c>
      <c r="D23" s="3" t="e">
        <f t="shared" si="0"/>
        <v>#NUM!</v>
      </c>
      <c r="E23" t="e">
        <f>_xll.qlOptionletStripperOptionletAccrualPeriods(E28)</f>
        <v>#NUM!</v>
      </c>
    </row>
    <row r="24" spans="1:10" x14ac:dyDescent="0.25">
      <c r="A24" t="s">
        <v>29</v>
      </c>
      <c r="B24" t="e">
        <v>#NUM!</v>
      </c>
      <c r="D24" s="3" t="e">
        <f t="shared" si="0"/>
        <v>#NUM!</v>
      </c>
      <c r="E24" t="e">
        <f>_xll.qlOptionletStripper1CapFloorPrices(E28)</f>
        <v>#NUM!</v>
      </c>
    </row>
    <row r="25" spans="1:10" x14ac:dyDescent="0.25">
      <c r="A25" t="s">
        <v>30</v>
      </c>
      <c r="B25" t="e">
        <v>#NUM!</v>
      </c>
      <c r="D25" s="3" t="e">
        <f t="shared" si="0"/>
        <v>#NUM!</v>
      </c>
      <c r="E25" t="e">
        <f>_xll.qlOptionletStripper1CapFloorVolatilities(E28)</f>
        <v>#NUM!</v>
      </c>
    </row>
    <row r="26" spans="1:10" x14ac:dyDescent="0.25">
      <c r="A26" t="s">
        <v>31</v>
      </c>
      <c r="B26" t="e">
        <v>#NUM!</v>
      </c>
      <c r="D26" s="3" t="e">
        <f t="shared" si="0"/>
        <v>#NUM!</v>
      </c>
      <c r="E26" t="e">
        <f>_xll.qlOptionletStripper1OptionletPrices(E28)</f>
        <v>#NUM!</v>
      </c>
    </row>
    <row r="27" spans="1:10" x14ac:dyDescent="0.25">
      <c r="A27" t="s">
        <v>32</v>
      </c>
      <c r="B27" t="e">
        <v>#NUM!</v>
      </c>
      <c r="D27" s="3" t="e">
        <f t="shared" si="0"/>
        <v>#NUM!</v>
      </c>
      <c r="E27" t="e">
        <f>_xll.qlOptionletStripper1SwitchStrike(E28)</f>
        <v>#NUM!</v>
      </c>
    </row>
    <row r="28" spans="1:10" x14ac:dyDescent="0.25">
      <c r="A28" t="s">
        <v>33</v>
      </c>
      <c r="B28" t="s">
        <v>59</v>
      </c>
      <c r="D28" s="3" t="str">
        <f t="shared" si="0"/>
        <v>FAIL</v>
      </c>
      <c r="E28" t="str">
        <f>_xll.qlOptionletStripper1("cv06",E41,G11)</f>
        <v>cv06#0000</v>
      </c>
    </row>
    <row r="29" spans="1:10" x14ac:dyDescent="0.25">
      <c r="A29" t="s">
        <v>34</v>
      </c>
      <c r="B29" t="e">
        <v>#NUM!</v>
      </c>
      <c r="D29" s="3" t="e">
        <f t="shared" si="0"/>
        <v>#NUM!</v>
      </c>
      <c r="E29" t="e">
        <f>_xll.qlOptionletStripper2SpreadsVol(E32)</f>
        <v>#NUM!</v>
      </c>
    </row>
    <row r="30" spans="1:10" x14ac:dyDescent="0.25">
      <c r="A30" t="s">
        <v>35</v>
      </c>
      <c r="B30" t="e">
        <v>#NUM!</v>
      </c>
      <c r="D30" s="3" t="e">
        <f t="shared" si="0"/>
        <v>#NUM!</v>
      </c>
      <c r="E30" t="e">
        <f>_xll.qlOptionletStripper2AtmCapFloorPrices(E32)</f>
        <v>#NUM!</v>
      </c>
    </row>
    <row r="31" spans="1:10" x14ac:dyDescent="0.25">
      <c r="A31" t="s">
        <v>36</v>
      </c>
      <c r="B31" t="e">
        <v>#NUM!</v>
      </c>
      <c r="D31" s="3" t="e">
        <f t="shared" si="0"/>
        <v>#NUM!</v>
      </c>
      <c r="E31" t="e">
        <f>_xll.qlOptionletStripper2AtmCapFloorStrikes(E32)</f>
        <v>#NUM!</v>
      </c>
    </row>
    <row r="32" spans="1:10" x14ac:dyDescent="0.25">
      <c r="A32" t="s">
        <v>37</v>
      </c>
      <c r="B32" t="s">
        <v>60</v>
      </c>
      <c r="D32" s="3" t="str">
        <f t="shared" si="0"/>
        <v>FAIL</v>
      </c>
      <c r="E32" t="str">
        <f>_xll.qlOptionletStripper2("cv07",E28,E37)</f>
        <v>cv07#0000</v>
      </c>
    </row>
    <row r="33" spans="1:11" x14ac:dyDescent="0.25">
      <c r="A33" t="s">
        <v>38</v>
      </c>
      <c r="B33">
        <v>1.0958904109588663E-2</v>
      </c>
      <c r="D33" s="3" t="str">
        <f t="shared" si="0"/>
        <v>FAIL</v>
      </c>
      <c r="E33">
        <f>_xll.qlCapFloorTermVTSVolatility(E37,J17,1,TRUE)</f>
        <v>1.0958904109588663E-2</v>
      </c>
    </row>
    <row r="34" spans="1:11" x14ac:dyDescent="0.25">
      <c r="A34" t="s">
        <v>39</v>
      </c>
      <c r="B34">
        <v>1</v>
      </c>
      <c r="D34" s="3" t="str">
        <f t="shared" si="0"/>
        <v>FAIL</v>
      </c>
      <c r="E34">
        <f>_xll.qlCapFloorTermVTSVolatility2(E37,"1Y",1,TRUE)</f>
        <v>1</v>
      </c>
    </row>
    <row r="35" spans="1:11" x14ac:dyDescent="0.25">
      <c r="A35" t="s">
        <v>40</v>
      </c>
      <c r="B35" t="s">
        <v>58</v>
      </c>
      <c r="D35" s="3" t="str">
        <f t="shared" si="0"/>
        <v>FAIL</v>
      </c>
      <c r="E35" t="str">
        <f>_xll.qlCapFloorTermVolCurveOptionTenors(E37)</f>
        <v>1Y</v>
      </c>
    </row>
    <row r="36" spans="1:11" x14ac:dyDescent="0.25">
      <c r="A36" t="s">
        <v>41</v>
      </c>
      <c r="B36">
        <v>43012</v>
      </c>
      <c r="D36" s="3" t="str">
        <f t="shared" si="0"/>
        <v>FAIL</v>
      </c>
      <c r="E36">
        <f>_xll.qlCapFloorTermVolCurveOptionDates(E37)</f>
        <v>43012</v>
      </c>
    </row>
    <row r="37" spans="1:11" x14ac:dyDescent="0.25">
      <c r="A37" t="s">
        <v>42</v>
      </c>
      <c r="B37" t="s">
        <v>61</v>
      </c>
      <c r="D37" s="3" t="str">
        <f t="shared" si="0"/>
        <v>FAIL</v>
      </c>
      <c r="E37" t="str">
        <f>_xll.qlCapFloorTermVolCurve("cv08",2,"target","mf",G37:G39,H37:H39,"actual/360")</f>
        <v>cv08#0000</v>
      </c>
      <c r="G37" t="s">
        <v>47</v>
      </c>
      <c r="H37">
        <v>1</v>
      </c>
      <c r="I37">
        <v>4</v>
      </c>
      <c r="J37">
        <v>7</v>
      </c>
      <c r="K37">
        <v>10</v>
      </c>
    </row>
    <row r="38" spans="1:11" x14ac:dyDescent="0.25">
      <c r="A38" t="s">
        <v>43</v>
      </c>
      <c r="B38" t="s">
        <v>58</v>
      </c>
      <c r="D38" s="3" t="str">
        <f t="shared" si="0"/>
        <v>FAIL</v>
      </c>
      <c r="E38" t="str">
        <f>_xll.qlCapFloorTermVolSurfaceOptionTenors(E41)</f>
        <v>1Y</v>
      </c>
      <c r="G38" t="s">
        <v>48</v>
      </c>
      <c r="H38">
        <v>2</v>
      </c>
      <c r="I38">
        <v>5</v>
      </c>
      <c r="J38">
        <v>8</v>
      </c>
      <c r="K38">
        <v>11</v>
      </c>
    </row>
    <row r="39" spans="1:11" x14ac:dyDescent="0.25">
      <c r="A39" t="s">
        <v>44</v>
      </c>
      <c r="B39">
        <v>43012</v>
      </c>
      <c r="D39" s="3" t="str">
        <f t="shared" si="0"/>
        <v>FAIL</v>
      </c>
      <c r="E39">
        <f>_xll.qlCapFloorTermVolSurfaceOptionDates(E41)</f>
        <v>43012</v>
      </c>
      <c r="G39" t="s">
        <v>49</v>
      </c>
      <c r="H39">
        <v>3</v>
      </c>
      <c r="I39">
        <v>6</v>
      </c>
      <c r="J39">
        <v>9</v>
      </c>
      <c r="K39">
        <v>12</v>
      </c>
    </row>
    <row r="40" spans="1:11" x14ac:dyDescent="0.25">
      <c r="A40" t="s">
        <v>45</v>
      </c>
      <c r="B40">
        <v>1</v>
      </c>
      <c r="D40" s="3" t="str">
        <f t="shared" si="0"/>
        <v>FAIL</v>
      </c>
      <c r="E40">
        <f>_xll.qlCapFloorTermVolSurfaceStrikes(E41)</f>
        <v>1</v>
      </c>
    </row>
    <row r="41" spans="1:11" x14ac:dyDescent="0.25">
      <c r="A41" t="s">
        <v>46</v>
      </c>
      <c r="B41" t="s">
        <v>62</v>
      </c>
      <c r="D41" s="3" t="str">
        <f t="shared" si="0"/>
        <v>FAIL</v>
      </c>
      <c r="E41" t="str">
        <f>_xll.qlCapFloorTermVolSurface("cv09",2,"target","mf",G37:G39,H37:H39,I37:K39,"actual/360")</f>
        <v>cv09#0000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2016-11-18T12:50:09Z</dcterms:modified>
</cp:coreProperties>
</file>