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Dokumente\Development\finmath spreadsheets\spreadsheets\Curve Calibration\"/>
    </mc:Choice>
  </mc:AlternateContent>
  <bookViews>
    <workbookView xWindow="0" yWindow="0" windowWidth="13680" windowHeight="8190" tabRatio="989" activeTab="2"/>
  </bookViews>
  <sheets>
    <sheet name="Load Libs" sheetId="1" r:id="rId1"/>
    <sheet name="Curves Definition" sheetId="2" r:id="rId2"/>
    <sheet name="Calibration" sheetId="3" r:id="rId3"/>
    <sheet name="Curves View" sheetId="4" r:id="rId4"/>
    <sheet name="Valuation" sheetId="5" r:id="rId5"/>
    <sheet name="Sensitivities" sheetId="6" r:id="rId6"/>
  </sheets>
  <externalReferences>
    <externalReference r:id="rId7"/>
  </externalReferences>
  <definedNames>
    <definedName name="obLibs">'Load Libs'!$E$27</definedName>
  </definedNames>
  <calcPr calcId="152511" iterate="1" iterateCount="2" iterateDelta="1E-4"/>
  <extLst>
    <ext xmlns:loext="http://schemas.libreoffice.org/" uri="{7626C862-2A13-11E5-B345-FEFF819CDC9F}">
      <loext:extCalcPr stringRefSyntax="Unspecified"/>
    </ext>
  </extLst>
</workbook>
</file>

<file path=xl/calcChain.xml><?xml version="1.0" encoding="utf-8"?>
<calcChain xmlns="http://schemas.openxmlformats.org/spreadsheetml/2006/main">
  <c r="J53" i="6" l="1"/>
  <c r="J52" i="6"/>
  <c r="J40" i="6"/>
  <c r="F40" i="6"/>
  <c r="J35" i="6"/>
  <c r="F34" i="6"/>
  <c r="J29" i="6"/>
  <c r="F28" i="6"/>
  <c r="M20" i="6"/>
  <c r="J20" i="6"/>
  <c r="M19" i="6"/>
  <c r="J19" i="6"/>
  <c r="M18" i="6"/>
  <c r="M17" i="6"/>
  <c r="Q9" i="6"/>
  <c r="P9" i="6"/>
  <c r="C9" i="6"/>
  <c r="J56" i="5"/>
  <c r="J55" i="5"/>
  <c r="J34" i="5"/>
  <c r="F33" i="5"/>
  <c r="M28" i="5"/>
  <c r="J28" i="5"/>
  <c r="M27" i="5"/>
  <c r="F27" i="5"/>
  <c r="M19" i="5"/>
  <c r="J19" i="5"/>
  <c r="M18" i="5"/>
  <c r="J18" i="5"/>
  <c r="M17" i="5"/>
  <c r="M16" i="5"/>
  <c r="P8" i="5"/>
  <c r="H29" i="4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R28" i="4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67" i="4" s="1"/>
  <c r="R68" i="4" s="1"/>
  <c r="R69" i="4" s="1"/>
  <c r="R70" i="4" s="1"/>
  <c r="R71" i="4" s="1"/>
  <c r="R72" i="4" s="1"/>
  <c r="R73" i="4" s="1"/>
  <c r="R74" i="4" s="1"/>
  <c r="R75" i="4" s="1"/>
  <c r="R76" i="4" s="1"/>
  <c r="R77" i="4" s="1"/>
  <c r="R78" i="4" s="1"/>
  <c r="R79" i="4" s="1"/>
  <c r="R80" i="4" s="1"/>
  <c r="R81" i="4" s="1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R97" i="4" s="1"/>
  <c r="R98" i="4" s="1"/>
  <c r="R99" i="4" s="1"/>
  <c r="R100" i="4" s="1"/>
  <c r="R101" i="4" s="1"/>
  <c r="R102" i="4" s="1"/>
  <c r="R103" i="4" s="1"/>
  <c r="R104" i="4" s="1"/>
  <c r="R105" i="4" s="1"/>
  <c r="R106" i="4" s="1"/>
  <c r="R107" i="4" s="1"/>
  <c r="R108" i="4" s="1"/>
  <c r="R109" i="4" s="1"/>
  <c r="R110" i="4" s="1"/>
  <c r="R111" i="4" s="1"/>
  <c r="R112" i="4" s="1"/>
  <c r="R113" i="4" s="1"/>
  <c r="R114" i="4" s="1"/>
  <c r="R115" i="4" s="1"/>
  <c r="R116" i="4" s="1"/>
  <c r="R117" i="4" s="1"/>
  <c r="R118" i="4" s="1"/>
  <c r="R119" i="4" s="1"/>
  <c r="R120" i="4" s="1"/>
  <c r="R121" i="4" s="1"/>
  <c r="R122" i="4" s="1"/>
  <c r="R123" i="4" s="1"/>
  <c r="R124" i="4" s="1"/>
  <c r="R125" i="4" s="1"/>
  <c r="R126" i="4" s="1"/>
  <c r="R127" i="4" s="1"/>
  <c r="R128" i="4" s="1"/>
  <c r="R129" i="4" s="1"/>
  <c r="R130" i="4" s="1"/>
  <c r="R131" i="4" s="1"/>
  <c r="R132" i="4" s="1"/>
  <c r="R133" i="4" s="1"/>
  <c r="R134" i="4" s="1"/>
  <c r="R135" i="4" s="1"/>
  <c r="R136" i="4" s="1"/>
  <c r="R137" i="4" s="1"/>
  <c r="R138" i="4" s="1"/>
  <c r="R139" i="4" s="1"/>
  <c r="R140" i="4" s="1"/>
  <c r="R141" i="4" s="1"/>
  <c r="R142" i="4" s="1"/>
  <c r="R143" i="4" s="1"/>
  <c r="R144" i="4" s="1"/>
  <c r="R145" i="4" s="1"/>
  <c r="R146" i="4" s="1"/>
  <c r="R147" i="4" s="1"/>
  <c r="R148" i="4" s="1"/>
  <c r="R149" i="4" s="1"/>
  <c r="R150" i="4" s="1"/>
  <c r="R151" i="4" s="1"/>
  <c r="R152" i="4" s="1"/>
  <c r="R153" i="4" s="1"/>
  <c r="R154" i="4" s="1"/>
  <c r="R155" i="4" s="1"/>
  <c r="R156" i="4" s="1"/>
  <c r="R157" i="4" s="1"/>
  <c r="R158" i="4" s="1"/>
  <c r="R159" i="4" s="1"/>
  <c r="R160" i="4" s="1"/>
  <c r="R161" i="4" s="1"/>
  <c r="R162" i="4" s="1"/>
  <c r="R163" i="4" s="1"/>
  <c r="R164" i="4" s="1"/>
  <c r="R165" i="4" s="1"/>
  <c r="R166" i="4" s="1"/>
  <c r="R167" i="4" s="1"/>
  <c r="R168" i="4" s="1"/>
  <c r="R169" i="4" s="1"/>
  <c r="R170" i="4" s="1"/>
  <c r="R171" i="4" s="1"/>
  <c r="R172" i="4" s="1"/>
  <c r="R173" i="4" s="1"/>
  <c r="R174" i="4" s="1"/>
  <c r="R175" i="4" s="1"/>
  <c r="R176" i="4" s="1"/>
  <c r="R177" i="4" s="1"/>
  <c r="R178" i="4" s="1"/>
  <c r="R179" i="4" s="1"/>
  <c r="R180" i="4" s="1"/>
  <c r="R181" i="4" s="1"/>
  <c r="R182" i="4" s="1"/>
  <c r="R183" i="4" s="1"/>
  <c r="R184" i="4" s="1"/>
  <c r="R185" i="4" s="1"/>
  <c r="R186" i="4" s="1"/>
  <c r="R187" i="4" s="1"/>
  <c r="R188" i="4" s="1"/>
  <c r="R189" i="4" s="1"/>
  <c r="R190" i="4" s="1"/>
  <c r="R191" i="4" s="1"/>
  <c r="R192" i="4" s="1"/>
  <c r="R193" i="4" s="1"/>
  <c r="R194" i="4" s="1"/>
  <c r="R195" i="4" s="1"/>
  <c r="R196" i="4" s="1"/>
  <c r="R197" i="4" s="1"/>
  <c r="R198" i="4" s="1"/>
  <c r="R199" i="4" s="1"/>
  <c r="R200" i="4" s="1"/>
  <c r="R201" i="4" s="1"/>
  <c r="R202" i="4" s="1"/>
  <c r="R203" i="4" s="1"/>
  <c r="R204" i="4" s="1"/>
  <c r="R205" i="4" s="1"/>
  <c r="R206" i="4" s="1"/>
  <c r="R207" i="4" s="1"/>
  <c r="R208" i="4" s="1"/>
  <c r="R209" i="4" s="1"/>
  <c r="R210" i="4" s="1"/>
  <c r="R211" i="4" s="1"/>
  <c r="R212" i="4" s="1"/>
  <c r="R213" i="4" s="1"/>
  <c r="R214" i="4" s="1"/>
  <c r="R215" i="4" s="1"/>
  <c r="R216" i="4" s="1"/>
  <c r="R217" i="4" s="1"/>
  <c r="R218" i="4" s="1"/>
  <c r="R219" i="4" s="1"/>
  <c r="R220" i="4" s="1"/>
  <c r="R221" i="4" s="1"/>
  <c r="R222" i="4" s="1"/>
  <c r="R223" i="4" s="1"/>
  <c r="R224" i="4" s="1"/>
  <c r="R225" i="4" s="1"/>
  <c r="R226" i="4" s="1"/>
  <c r="R227" i="4" s="1"/>
  <c r="R228" i="4" s="1"/>
  <c r="R229" i="4" s="1"/>
  <c r="R230" i="4" s="1"/>
  <c r="R231" i="4" s="1"/>
  <c r="R232" i="4" s="1"/>
  <c r="R233" i="4" s="1"/>
  <c r="R234" i="4" s="1"/>
  <c r="R235" i="4" s="1"/>
  <c r="R236" i="4" s="1"/>
  <c r="R237" i="4" s="1"/>
  <c r="R238" i="4" s="1"/>
  <c r="R239" i="4" s="1"/>
  <c r="R240" i="4" s="1"/>
  <c r="R241" i="4" s="1"/>
  <c r="R242" i="4" s="1"/>
  <c r="R243" i="4" s="1"/>
  <c r="R244" i="4" s="1"/>
  <c r="R245" i="4" s="1"/>
  <c r="R246" i="4" s="1"/>
  <c r="R247" i="4" s="1"/>
  <c r="R248" i="4" s="1"/>
  <c r="R249" i="4" s="1"/>
  <c r="R250" i="4" s="1"/>
  <c r="R251" i="4" s="1"/>
  <c r="R252" i="4" s="1"/>
  <c r="R253" i="4" s="1"/>
  <c r="R254" i="4" s="1"/>
  <c r="R255" i="4" s="1"/>
  <c r="R256" i="4" s="1"/>
  <c r="R257" i="4" s="1"/>
  <c r="R258" i="4" s="1"/>
  <c r="R259" i="4" s="1"/>
  <c r="R260" i="4" s="1"/>
  <c r="R261" i="4" s="1"/>
  <c r="R262" i="4" s="1"/>
  <c r="R263" i="4" s="1"/>
  <c r="R264" i="4" s="1"/>
  <c r="R265" i="4" s="1"/>
  <c r="R266" i="4" s="1"/>
  <c r="R267" i="4" s="1"/>
  <c r="R268" i="4" s="1"/>
  <c r="R269" i="4" s="1"/>
  <c r="R270" i="4" s="1"/>
  <c r="R271" i="4" s="1"/>
  <c r="R272" i="4" s="1"/>
  <c r="R273" i="4" s="1"/>
  <c r="R274" i="4" s="1"/>
  <c r="R275" i="4" s="1"/>
  <c r="R276" i="4" s="1"/>
  <c r="R277" i="4" s="1"/>
  <c r="R278" i="4" s="1"/>
  <c r="R279" i="4" s="1"/>
  <c r="R280" i="4" s="1"/>
  <c r="R281" i="4" s="1"/>
  <c r="R282" i="4" s="1"/>
  <c r="R283" i="4" s="1"/>
  <c r="R284" i="4" s="1"/>
  <c r="R285" i="4" s="1"/>
  <c r="R286" i="4" s="1"/>
  <c r="R287" i="4" s="1"/>
  <c r="R288" i="4" s="1"/>
  <c r="R289" i="4" s="1"/>
  <c r="R290" i="4" s="1"/>
  <c r="R291" i="4" s="1"/>
  <c r="R292" i="4" s="1"/>
  <c r="R293" i="4" s="1"/>
  <c r="R294" i="4" s="1"/>
  <c r="R295" i="4" s="1"/>
  <c r="R296" i="4" s="1"/>
  <c r="R297" i="4" s="1"/>
  <c r="R298" i="4" s="1"/>
  <c r="R299" i="4" s="1"/>
  <c r="R300" i="4" s="1"/>
  <c r="R301" i="4" s="1"/>
  <c r="R302" i="4" s="1"/>
  <c r="R303" i="4" s="1"/>
  <c r="R304" i="4" s="1"/>
  <c r="R305" i="4" s="1"/>
  <c r="R306" i="4" s="1"/>
  <c r="R307" i="4" s="1"/>
  <c r="R308" i="4" s="1"/>
  <c r="R309" i="4" s="1"/>
  <c r="R310" i="4" s="1"/>
  <c r="R311" i="4" s="1"/>
  <c r="R312" i="4" s="1"/>
  <c r="R313" i="4" s="1"/>
  <c r="R314" i="4" s="1"/>
  <c r="R315" i="4" s="1"/>
  <c r="R316" i="4" s="1"/>
  <c r="R317" i="4" s="1"/>
  <c r="R318" i="4" s="1"/>
  <c r="R319" i="4" s="1"/>
  <c r="R320" i="4" s="1"/>
  <c r="R321" i="4" s="1"/>
  <c r="R322" i="4" s="1"/>
  <c r="R323" i="4" s="1"/>
  <c r="R324" i="4" s="1"/>
  <c r="R325" i="4" s="1"/>
  <c r="R326" i="4" s="1"/>
  <c r="R327" i="4" s="1"/>
  <c r="R328" i="4" s="1"/>
  <c r="R329" i="4" s="1"/>
  <c r="R330" i="4" s="1"/>
  <c r="R331" i="4" s="1"/>
  <c r="R332" i="4" s="1"/>
  <c r="R333" i="4" s="1"/>
  <c r="R334" i="4" s="1"/>
  <c r="R335" i="4" s="1"/>
  <c r="R336" i="4" s="1"/>
  <c r="R337" i="4" s="1"/>
  <c r="R338" i="4" s="1"/>
  <c r="R339" i="4" s="1"/>
  <c r="R340" i="4" s="1"/>
  <c r="R341" i="4" s="1"/>
  <c r="R342" i="4" s="1"/>
  <c r="R343" i="4" s="1"/>
  <c r="AA27" i="4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AA47" i="4" s="1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AA61" i="4" s="1"/>
  <c r="AA62" i="4" s="1"/>
  <c r="AA63" i="4" s="1"/>
  <c r="AA64" i="4" s="1"/>
  <c r="AA65" i="4" s="1"/>
  <c r="AA66" i="4" s="1"/>
  <c r="AA67" i="4" s="1"/>
  <c r="AA68" i="4" s="1"/>
  <c r="AA69" i="4" s="1"/>
  <c r="AA70" i="4" s="1"/>
  <c r="AA71" i="4" s="1"/>
  <c r="AA72" i="4" s="1"/>
  <c r="AA73" i="4" s="1"/>
  <c r="AA74" i="4" s="1"/>
  <c r="AA75" i="4" s="1"/>
  <c r="AA76" i="4" s="1"/>
  <c r="AA77" i="4" s="1"/>
  <c r="AA78" i="4" s="1"/>
  <c r="AA79" i="4" s="1"/>
  <c r="AA80" i="4" s="1"/>
  <c r="AA81" i="4" s="1"/>
  <c r="AA82" i="4" s="1"/>
  <c r="AA83" i="4" s="1"/>
  <c r="AA84" i="4" s="1"/>
  <c r="AA85" i="4" s="1"/>
  <c r="AA86" i="4" s="1"/>
  <c r="AA87" i="4" s="1"/>
  <c r="AA88" i="4" s="1"/>
  <c r="AA89" i="4" s="1"/>
  <c r="AA90" i="4" s="1"/>
  <c r="AA91" i="4" s="1"/>
  <c r="AA92" i="4" s="1"/>
  <c r="AA93" i="4" s="1"/>
  <c r="AA94" i="4" s="1"/>
  <c r="AA95" i="4" s="1"/>
  <c r="AA96" i="4" s="1"/>
  <c r="AA97" i="4" s="1"/>
  <c r="AA98" i="4" s="1"/>
  <c r="AA99" i="4" s="1"/>
  <c r="AA100" i="4" s="1"/>
  <c r="AA101" i="4" s="1"/>
  <c r="AA102" i="4" s="1"/>
  <c r="AA103" i="4" s="1"/>
  <c r="AA104" i="4" s="1"/>
  <c r="AA105" i="4" s="1"/>
  <c r="AA106" i="4" s="1"/>
  <c r="AA107" i="4" s="1"/>
  <c r="AA108" i="4" s="1"/>
  <c r="AA109" i="4" s="1"/>
  <c r="AA110" i="4" s="1"/>
  <c r="AA111" i="4" s="1"/>
  <c r="AA112" i="4" s="1"/>
  <c r="AA113" i="4" s="1"/>
  <c r="AA114" i="4" s="1"/>
  <c r="AA115" i="4" s="1"/>
  <c r="AA116" i="4" s="1"/>
  <c r="AA117" i="4" s="1"/>
  <c r="AA118" i="4" s="1"/>
  <c r="AA119" i="4" s="1"/>
  <c r="AA120" i="4" s="1"/>
  <c r="AA121" i="4" s="1"/>
  <c r="AA122" i="4" s="1"/>
  <c r="AA123" i="4" s="1"/>
  <c r="AA124" i="4" s="1"/>
  <c r="AA125" i="4" s="1"/>
  <c r="AA126" i="4" s="1"/>
  <c r="AA127" i="4" s="1"/>
  <c r="AA128" i="4" s="1"/>
  <c r="AA129" i="4" s="1"/>
  <c r="AA130" i="4" s="1"/>
  <c r="AA131" i="4" s="1"/>
  <c r="AA132" i="4" s="1"/>
  <c r="AA133" i="4" s="1"/>
  <c r="AA134" i="4" s="1"/>
  <c r="AA135" i="4" s="1"/>
  <c r="AA136" i="4" s="1"/>
  <c r="AA137" i="4" s="1"/>
  <c r="AA138" i="4" s="1"/>
  <c r="AA139" i="4" s="1"/>
  <c r="AA140" i="4" s="1"/>
  <c r="AA141" i="4" s="1"/>
  <c r="AA142" i="4" s="1"/>
  <c r="AA143" i="4" s="1"/>
  <c r="AA144" i="4" s="1"/>
  <c r="AA145" i="4" s="1"/>
  <c r="AA146" i="4" s="1"/>
  <c r="AA147" i="4" s="1"/>
  <c r="AA148" i="4" s="1"/>
  <c r="AA149" i="4" s="1"/>
  <c r="AA150" i="4" s="1"/>
  <c r="AA151" i="4" s="1"/>
  <c r="AA152" i="4" s="1"/>
  <c r="AA153" i="4" s="1"/>
  <c r="AA154" i="4" s="1"/>
  <c r="AA155" i="4" s="1"/>
  <c r="AA156" i="4" s="1"/>
  <c r="AA157" i="4" s="1"/>
  <c r="AA158" i="4" s="1"/>
  <c r="AA159" i="4" s="1"/>
  <c r="AA160" i="4" s="1"/>
  <c r="AA161" i="4" s="1"/>
  <c r="AA162" i="4" s="1"/>
  <c r="AA163" i="4" s="1"/>
  <c r="AA164" i="4" s="1"/>
  <c r="AA165" i="4" s="1"/>
  <c r="AA166" i="4" s="1"/>
  <c r="AA167" i="4" s="1"/>
  <c r="AA168" i="4" s="1"/>
  <c r="AA169" i="4" s="1"/>
  <c r="AA170" i="4" s="1"/>
  <c r="AA171" i="4" s="1"/>
  <c r="AA172" i="4" s="1"/>
  <c r="AA173" i="4" s="1"/>
  <c r="AA174" i="4" s="1"/>
  <c r="AA175" i="4" s="1"/>
  <c r="AA176" i="4" s="1"/>
  <c r="AA177" i="4" s="1"/>
  <c r="AA178" i="4" s="1"/>
  <c r="AA179" i="4" s="1"/>
  <c r="AA180" i="4" s="1"/>
  <c r="AA181" i="4" s="1"/>
  <c r="AA182" i="4" s="1"/>
  <c r="AA183" i="4" s="1"/>
  <c r="AA184" i="4" s="1"/>
  <c r="AA185" i="4" s="1"/>
  <c r="AA186" i="4" s="1"/>
  <c r="AA187" i="4" s="1"/>
  <c r="AA188" i="4" s="1"/>
  <c r="AA189" i="4" s="1"/>
  <c r="AA190" i="4" s="1"/>
  <c r="AA191" i="4" s="1"/>
  <c r="AA192" i="4" s="1"/>
  <c r="AA193" i="4" s="1"/>
  <c r="AA194" i="4" s="1"/>
  <c r="AA195" i="4" s="1"/>
  <c r="AA196" i="4" s="1"/>
  <c r="AA197" i="4" s="1"/>
  <c r="AA198" i="4" s="1"/>
  <c r="AA199" i="4" s="1"/>
  <c r="AA200" i="4" s="1"/>
  <c r="AA201" i="4" s="1"/>
  <c r="AA202" i="4" s="1"/>
  <c r="AA203" i="4" s="1"/>
  <c r="AA204" i="4" s="1"/>
  <c r="AA205" i="4" s="1"/>
  <c r="AA206" i="4" s="1"/>
  <c r="AA207" i="4" s="1"/>
  <c r="AA208" i="4" s="1"/>
  <c r="AA209" i="4" s="1"/>
  <c r="AA210" i="4" s="1"/>
  <c r="AA211" i="4" s="1"/>
  <c r="AA212" i="4" s="1"/>
  <c r="AA213" i="4" s="1"/>
  <c r="AA214" i="4" s="1"/>
  <c r="AA215" i="4" s="1"/>
  <c r="AA216" i="4" s="1"/>
  <c r="AA217" i="4" s="1"/>
  <c r="AA218" i="4" s="1"/>
  <c r="AA219" i="4" s="1"/>
  <c r="AA220" i="4" s="1"/>
  <c r="AA221" i="4" s="1"/>
  <c r="AA222" i="4" s="1"/>
  <c r="AA223" i="4" s="1"/>
  <c r="AA224" i="4" s="1"/>
  <c r="AA225" i="4" s="1"/>
  <c r="AA226" i="4" s="1"/>
  <c r="AA227" i="4" s="1"/>
  <c r="AA228" i="4" s="1"/>
  <c r="AA229" i="4" s="1"/>
  <c r="AA230" i="4" s="1"/>
  <c r="AA231" i="4" s="1"/>
  <c r="AA232" i="4" s="1"/>
  <c r="AA233" i="4" s="1"/>
  <c r="AA234" i="4" s="1"/>
  <c r="AA235" i="4" s="1"/>
  <c r="AA236" i="4" s="1"/>
  <c r="AA237" i="4" s="1"/>
  <c r="AA238" i="4" s="1"/>
  <c r="AA239" i="4" s="1"/>
  <c r="AA240" i="4" s="1"/>
  <c r="AA241" i="4" s="1"/>
  <c r="AA242" i="4" s="1"/>
  <c r="AA243" i="4" s="1"/>
  <c r="AA244" i="4" s="1"/>
  <c r="AA245" i="4" s="1"/>
  <c r="AA246" i="4" s="1"/>
  <c r="AA247" i="4" s="1"/>
  <c r="AA248" i="4" s="1"/>
  <c r="AA249" i="4" s="1"/>
  <c r="AA250" i="4" s="1"/>
  <c r="AA251" i="4" s="1"/>
  <c r="AA252" i="4" s="1"/>
  <c r="AA253" i="4" s="1"/>
  <c r="AA254" i="4" s="1"/>
  <c r="AA255" i="4" s="1"/>
  <c r="AA256" i="4" s="1"/>
  <c r="AA257" i="4" s="1"/>
  <c r="AA258" i="4" s="1"/>
  <c r="AA259" i="4" s="1"/>
  <c r="AA260" i="4" s="1"/>
  <c r="AA261" i="4" s="1"/>
  <c r="AA262" i="4" s="1"/>
  <c r="AA263" i="4" s="1"/>
  <c r="AA264" i="4" s="1"/>
  <c r="AA265" i="4" s="1"/>
  <c r="AA266" i="4" s="1"/>
  <c r="AA267" i="4" s="1"/>
  <c r="AA268" i="4" s="1"/>
  <c r="AA269" i="4" s="1"/>
  <c r="AA270" i="4" s="1"/>
  <c r="AA271" i="4" s="1"/>
  <c r="AA272" i="4" s="1"/>
  <c r="AA273" i="4" s="1"/>
  <c r="AA274" i="4" s="1"/>
  <c r="AA275" i="4" s="1"/>
  <c r="AA276" i="4" s="1"/>
  <c r="AA277" i="4" s="1"/>
  <c r="AA278" i="4" s="1"/>
  <c r="AA279" i="4" s="1"/>
  <c r="AA280" i="4" s="1"/>
  <c r="AA281" i="4" s="1"/>
  <c r="AA282" i="4" s="1"/>
  <c r="AA283" i="4" s="1"/>
  <c r="AA284" i="4" s="1"/>
  <c r="AA285" i="4" s="1"/>
  <c r="AA286" i="4" s="1"/>
  <c r="AA287" i="4" s="1"/>
  <c r="AA288" i="4" s="1"/>
  <c r="AA289" i="4" s="1"/>
  <c r="AA290" i="4" s="1"/>
  <c r="AA291" i="4" s="1"/>
  <c r="AA292" i="4" s="1"/>
  <c r="AA293" i="4" s="1"/>
  <c r="AA294" i="4" s="1"/>
  <c r="AA295" i="4" s="1"/>
  <c r="AA296" i="4" s="1"/>
  <c r="AA297" i="4" s="1"/>
  <c r="AA298" i="4" s="1"/>
  <c r="AA299" i="4" s="1"/>
  <c r="AA300" i="4" s="1"/>
  <c r="AA301" i="4" s="1"/>
  <c r="AA302" i="4" s="1"/>
  <c r="AA303" i="4" s="1"/>
  <c r="AA304" i="4" s="1"/>
  <c r="AA305" i="4" s="1"/>
  <c r="AA306" i="4" s="1"/>
  <c r="AA307" i="4" s="1"/>
  <c r="AA308" i="4" s="1"/>
  <c r="AA309" i="4" s="1"/>
  <c r="AA310" i="4" s="1"/>
  <c r="AA311" i="4" s="1"/>
  <c r="AA312" i="4" s="1"/>
  <c r="AA313" i="4" s="1"/>
  <c r="AA314" i="4" s="1"/>
  <c r="AA315" i="4" s="1"/>
  <c r="AA316" i="4" s="1"/>
  <c r="AA317" i="4" s="1"/>
  <c r="AA318" i="4" s="1"/>
  <c r="AA319" i="4" s="1"/>
  <c r="AA320" i="4" s="1"/>
  <c r="AA321" i="4" s="1"/>
  <c r="AA322" i="4" s="1"/>
  <c r="AA323" i="4" s="1"/>
  <c r="AA324" i="4" s="1"/>
  <c r="AA325" i="4" s="1"/>
  <c r="AA326" i="4" s="1"/>
  <c r="AA327" i="4" s="1"/>
  <c r="AA328" i="4" s="1"/>
  <c r="AA329" i="4" s="1"/>
  <c r="AA330" i="4" s="1"/>
  <c r="AA331" i="4" s="1"/>
  <c r="AA332" i="4" s="1"/>
  <c r="AA333" i="4" s="1"/>
  <c r="AA334" i="4" s="1"/>
  <c r="AA335" i="4" s="1"/>
  <c r="AA336" i="4" s="1"/>
  <c r="AA337" i="4" s="1"/>
  <c r="AA338" i="4" s="1"/>
  <c r="AA339" i="4" s="1"/>
  <c r="AA340" i="4" s="1"/>
  <c r="AA341" i="4" s="1"/>
  <c r="AA342" i="4" s="1"/>
  <c r="AA343" i="4" s="1"/>
  <c r="B27" i="4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AD25" i="4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49" i="4" s="1"/>
  <c r="AD50" i="4" s="1"/>
  <c r="AD51" i="4" s="1"/>
  <c r="AD52" i="4" s="1"/>
  <c r="AD53" i="4" s="1"/>
  <c r="AD54" i="4" s="1"/>
  <c r="AD55" i="4" s="1"/>
  <c r="AD56" i="4" s="1"/>
  <c r="AD57" i="4" s="1"/>
  <c r="AD58" i="4" s="1"/>
  <c r="AD59" i="4" s="1"/>
  <c r="AD60" i="4" s="1"/>
  <c r="AD61" i="4" s="1"/>
  <c r="AD62" i="4" s="1"/>
  <c r="AD63" i="4" s="1"/>
  <c r="AD64" i="4" s="1"/>
  <c r="AD65" i="4" s="1"/>
  <c r="AD66" i="4" s="1"/>
  <c r="AD67" i="4" s="1"/>
  <c r="AD68" i="4" s="1"/>
  <c r="AD69" i="4" s="1"/>
  <c r="AD70" i="4" s="1"/>
  <c r="AD71" i="4" s="1"/>
  <c r="AD72" i="4" s="1"/>
  <c r="AD73" i="4" s="1"/>
  <c r="AD74" i="4" s="1"/>
  <c r="AD75" i="4" s="1"/>
  <c r="AD76" i="4" s="1"/>
  <c r="AD77" i="4" s="1"/>
  <c r="AD78" i="4" s="1"/>
  <c r="AD79" i="4" s="1"/>
  <c r="AD80" i="4" s="1"/>
  <c r="AD81" i="4" s="1"/>
  <c r="AD82" i="4" s="1"/>
  <c r="AD83" i="4" s="1"/>
  <c r="AD84" i="4" s="1"/>
  <c r="AD85" i="4" s="1"/>
  <c r="AD86" i="4" s="1"/>
  <c r="AD87" i="4" s="1"/>
  <c r="AD88" i="4" s="1"/>
  <c r="AD89" i="4" s="1"/>
  <c r="AD90" i="4" s="1"/>
  <c r="AD91" i="4" s="1"/>
  <c r="AD92" i="4" s="1"/>
  <c r="AD93" i="4" s="1"/>
  <c r="AD94" i="4" s="1"/>
  <c r="AD95" i="4" s="1"/>
  <c r="AD96" i="4" s="1"/>
  <c r="AD97" i="4" s="1"/>
  <c r="AD98" i="4" s="1"/>
  <c r="AD99" i="4" s="1"/>
  <c r="AD100" i="4" s="1"/>
  <c r="AD101" i="4" s="1"/>
  <c r="AD102" i="4" s="1"/>
  <c r="AD103" i="4" s="1"/>
  <c r="AD104" i="4" s="1"/>
  <c r="AD105" i="4" s="1"/>
  <c r="AD106" i="4" s="1"/>
  <c r="AD107" i="4" s="1"/>
  <c r="AD108" i="4" s="1"/>
  <c r="AD109" i="4" s="1"/>
  <c r="AD110" i="4" s="1"/>
  <c r="AD111" i="4" s="1"/>
  <c r="AD112" i="4" s="1"/>
  <c r="AD113" i="4" s="1"/>
  <c r="AD114" i="4" s="1"/>
  <c r="AD115" i="4" s="1"/>
  <c r="AD116" i="4" s="1"/>
  <c r="AD117" i="4" s="1"/>
  <c r="AD118" i="4" s="1"/>
  <c r="AD119" i="4" s="1"/>
  <c r="AD120" i="4" s="1"/>
  <c r="AD121" i="4" s="1"/>
  <c r="AD122" i="4" s="1"/>
  <c r="AD123" i="4" s="1"/>
  <c r="AD124" i="4" s="1"/>
  <c r="AD125" i="4" s="1"/>
  <c r="AD126" i="4" s="1"/>
  <c r="AD127" i="4" s="1"/>
  <c r="AD128" i="4" s="1"/>
  <c r="AD129" i="4" s="1"/>
  <c r="AD130" i="4" s="1"/>
  <c r="AD131" i="4" s="1"/>
  <c r="AD132" i="4" s="1"/>
  <c r="AD133" i="4" s="1"/>
  <c r="AD134" i="4" s="1"/>
  <c r="AD135" i="4" s="1"/>
  <c r="AD136" i="4" s="1"/>
  <c r="AD137" i="4" s="1"/>
  <c r="AD138" i="4" s="1"/>
  <c r="AD139" i="4" s="1"/>
  <c r="AD140" i="4" s="1"/>
  <c r="AD141" i="4" s="1"/>
  <c r="AD142" i="4" s="1"/>
  <c r="AD143" i="4" s="1"/>
  <c r="AD144" i="4" s="1"/>
  <c r="AD145" i="4" s="1"/>
  <c r="AD146" i="4" s="1"/>
  <c r="AD147" i="4" s="1"/>
  <c r="AD148" i="4" s="1"/>
  <c r="AD149" i="4" s="1"/>
  <c r="AD150" i="4" s="1"/>
  <c r="AD151" i="4" s="1"/>
  <c r="AD152" i="4" s="1"/>
  <c r="AD153" i="4" s="1"/>
  <c r="AD154" i="4" s="1"/>
  <c r="AD155" i="4" s="1"/>
  <c r="AD156" i="4" s="1"/>
  <c r="AD157" i="4" s="1"/>
  <c r="AD158" i="4" s="1"/>
  <c r="AD159" i="4" s="1"/>
  <c r="AD160" i="4" s="1"/>
  <c r="AD161" i="4" s="1"/>
  <c r="AD162" i="4" s="1"/>
  <c r="AD163" i="4" s="1"/>
  <c r="AD164" i="4" s="1"/>
  <c r="AD165" i="4" s="1"/>
  <c r="AD166" i="4" s="1"/>
  <c r="AD167" i="4" s="1"/>
  <c r="AD168" i="4" s="1"/>
  <c r="AD169" i="4" s="1"/>
  <c r="AD170" i="4" s="1"/>
  <c r="AD171" i="4" s="1"/>
  <c r="AD172" i="4" s="1"/>
  <c r="AD173" i="4" s="1"/>
  <c r="AD174" i="4" s="1"/>
  <c r="AD175" i="4" s="1"/>
  <c r="AD176" i="4" s="1"/>
  <c r="AD177" i="4" s="1"/>
  <c r="AD178" i="4" s="1"/>
  <c r="AD179" i="4" s="1"/>
  <c r="AD180" i="4" s="1"/>
  <c r="AD181" i="4" s="1"/>
  <c r="AD182" i="4" s="1"/>
  <c r="AD183" i="4" s="1"/>
  <c r="AD184" i="4" s="1"/>
  <c r="AD185" i="4" s="1"/>
  <c r="AD186" i="4" s="1"/>
  <c r="AD187" i="4" s="1"/>
  <c r="AD188" i="4" s="1"/>
  <c r="AD189" i="4" s="1"/>
  <c r="AD190" i="4" s="1"/>
  <c r="AD191" i="4" s="1"/>
  <c r="AD192" i="4" s="1"/>
  <c r="AD193" i="4" s="1"/>
  <c r="AD194" i="4" s="1"/>
  <c r="AD195" i="4" s="1"/>
  <c r="AD196" i="4" s="1"/>
  <c r="AD197" i="4" s="1"/>
  <c r="AD198" i="4" s="1"/>
  <c r="AD199" i="4" s="1"/>
  <c r="AD200" i="4" s="1"/>
  <c r="AD201" i="4" s="1"/>
  <c r="AD202" i="4" s="1"/>
  <c r="AD203" i="4" s="1"/>
  <c r="AD204" i="4" s="1"/>
  <c r="AD205" i="4" s="1"/>
  <c r="AD206" i="4" s="1"/>
  <c r="AD207" i="4" s="1"/>
  <c r="AD208" i="4" s="1"/>
  <c r="AD209" i="4" s="1"/>
  <c r="AD210" i="4" s="1"/>
  <c r="AD211" i="4" s="1"/>
  <c r="AD212" i="4" s="1"/>
  <c r="AD213" i="4" s="1"/>
  <c r="AD214" i="4" s="1"/>
  <c r="AD215" i="4" s="1"/>
  <c r="AD216" i="4" s="1"/>
  <c r="AD217" i="4" s="1"/>
  <c r="AD218" i="4" s="1"/>
  <c r="AD219" i="4" s="1"/>
  <c r="AD220" i="4" s="1"/>
  <c r="AD221" i="4" s="1"/>
  <c r="AD222" i="4" s="1"/>
  <c r="AD223" i="4" s="1"/>
  <c r="AD224" i="4" s="1"/>
  <c r="AD225" i="4" s="1"/>
  <c r="AD226" i="4" s="1"/>
  <c r="AD227" i="4" s="1"/>
  <c r="AD228" i="4" s="1"/>
  <c r="AD229" i="4" s="1"/>
  <c r="AD230" i="4" s="1"/>
  <c r="AD231" i="4" s="1"/>
  <c r="AD232" i="4" s="1"/>
  <c r="AD233" i="4" s="1"/>
  <c r="AD234" i="4" s="1"/>
  <c r="AD235" i="4" s="1"/>
  <c r="AD236" i="4" s="1"/>
  <c r="AD237" i="4" s="1"/>
  <c r="AD238" i="4" s="1"/>
  <c r="AD239" i="4" s="1"/>
  <c r="AD240" i="4" s="1"/>
  <c r="AD241" i="4" s="1"/>
  <c r="AD242" i="4" s="1"/>
  <c r="AD243" i="4" s="1"/>
  <c r="AD244" i="4" s="1"/>
  <c r="AD245" i="4" s="1"/>
  <c r="AD246" i="4" s="1"/>
  <c r="AD247" i="4" s="1"/>
  <c r="AD248" i="4" s="1"/>
  <c r="AD249" i="4" s="1"/>
  <c r="AD250" i="4" s="1"/>
  <c r="AD251" i="4" s="1"/>
  <c r="AD252" i="4" s="1"/>
  <c r="AD253" i="4" s="1"/>
  <c r="AD254" i="4" s="1"/>
  <c r="AD255" i="4" s="1"/>
  <c r="AD256" i="4" s="1"/>
  <c r="AD257" i="4" s="1"/>
  <c r="AD258" i="4" s="1"/>
  <c r="AD259" i="4" s="1"/>
  <c r="AD260" i="4" s="1"/>
  <c r="AD261" i="4" s="1"/>
  <c r="AD262" i="4" s="1"/>
  <c r="AD263" i="4" s="1"/>
  <c r="AD264" i="4" s="1"/>
  <c r="AD265" i="4" s="1"/>
  <c r="AD266" i="4" s="1"/>
  <c r="AD267" i="4" s="1"/>
  <c r="AD268" i="4" s="1"/>
  <c r="AD269" i="4" s="1"/>
  <c r="AD270" i="4" s="1"/>
  <c r="AD271" i="4" s="1"/>
  <c r="AD272" i="4" s="1"/>
  <c r="AD273" i="4" s="1"/>
  <c r="AD274" i="4" s="1"/>
  <c r="AD275" i="4" s="1"/>
  <c r="AD276" i="4" s="1"/>
  <c r="AD277" i="4" s="1"/>
  <c r="AD278" i="4" s="1"/>
  <c r="AD279" i="4" s="1"/>
  <c r="AD280" i="4" s="1"/>
  <c r="AD281" i="4" s="1"/>
  <c r="AD282" i="4" s="1"/>
  <c r="AD283" i="4" s="1"/>
  <c r="AD284" i="4" s="1"/>
  <c r="AD285" i="4" s="1"/>
  <c r="AD286" i="4" s="1"/>
  <c r="AD287" i="4" s="1"/>
  <c r="AD288" i="4" s="1"/>
  <c r="AD289" i="4" s="1"/>
  <c r="AD290" i="4" s="1"/>
  <c r="AD291" i="4" s="1"/>
  <c r="AD292" i="4" s="1"/>
  <c r="AD293" i="4" s="1"/>
  <c r="AD294" i="4" s="1"/>
  <c r="AD295" i="4" s="1"/>
  <c r="AD296" i="4" s="1"/>
  <c r="AD297" i="4" s="1"/>
  <c r="AD298" i="4" s="1"/>
  <c r="AD299" i="4" s="1"/>
  <c r="AD300" i="4" s="1"/>
  <c r="AD301" i="4" s="1"/>
  <c r="AD302" i="4" s="1"/>
  <c r="AD303" i="4" s="1"/>
  <c r="AD304" i="4" s="1"/>
  <c r="AD305" i="4" s="1"/>
  <c r="AD306" i="4" s="1"/>
  <c r="AD307" i="4" s="1"/>
  <c r="AD308" i="4" s="1"/>
  <c r="AD309" i="4" s="1"/>
  <c r="AD310" i="4" s="1"/>
  <c r="AD311" i="4" s="1"/>
  <c r="AD312" i="4" s="1"/>
  <c r="AD313" i="4" s="1"/>
  <c r="AD314" i="4" s="1"/>
  <c r="AD315" i="4" s="1"/>
  <c r="AD316" i="4" s="1"/>
  <c r="AD317" i="4" s="1"/>
  <c r="AD318" i="4" s="1"/>
  <c r="AD319" i="4" s="1"/>
  <c r="AD320" i="4" s="1"/>
  <c r="AD321" i="4" s="1"/>
  <c r="AD322" i="4" s="1"/>
  <c r="AD323" i="4" s="1"/>
  <c r="AD324" i="4" s="1"/>
  <c r="AD325" i="4" s="1"/>
  <c r="AD326" i="4" s="1"/>
  <c r="AD327" i="4" s="1"/>
  <c r="AD328" i="4" s="1"/>
  <c r="AD329" i="4" s="1"/>
  <c r="AD330" i="4" s="1"/>
  <c r="AD331" i="4" s="1"/>
  <c r="AD332" i="4" s="1"/>
  <c r="AD333" i="4" s="1"/>
  <c r="AD334" i="4" s="1"/>
  <c r="AD335" i="4" s="1"/>
  <c r="AD336" i="4" s="1"/>
  <c r="AD337" i="4" s="1"/>
  <c r="AD338" i="4" s="1"/>
  <c r="AD339" i="4" s="1"/>
  <c r="AD340" i="4" s="1"/>
  <c r="AD341" i="4" s="1"/>
  <c r="AD342" i="4" s="1"/>
  <c r="AD343" i="4" s="1"/>
  <c r="AA25" i="4"/>
  <c r="AA26" i="4" s="1"/>
  <c r="U25" i="4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U122" i="4" s="1"/>
  <c r="U123" i="4" s="1"/>
  <c r="U124" i="4" s="1"/>
  <c r="U125" i="4" s="1"/>
  <c r="U126" i="4" s="1"/>
  <c r="U127" i="4" s="1"/>
  <c r="U128" i="4" s="1"/>
  <c r="U129" i="4" s="1"/>
  <c r="U130" i="4" s="1"/>
  <c r="U131" i="4" s="1"/>
  <c r="U132" i="4" s="1"/>
  <c r="U133" i="4" s="1"/>
  <c r="U134" i="4" s="1"/>
  <c r="U135" i="4" s="1"/>
  <c r="U136" i="4" s="1"/>
  <c r="U137" i="4" s="1"/>
  <c r="U138" i="4" s="1"/>
  <c r="U139" i="4" s="1"/>
  <c r="U140" i="4" s="1"/>
  <c r="U141" i="4" s="1"/>
  <c r="U142" i="4" s="1"/>
  <c r="U143" i="4" s="1"/>
  <c r="U144" i="4" s="1"/>
  <c r="U145" i="4" s="1"/>
  <c r="U146" i="4" s="1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U169" i="4" s="1"/>
  <c r="U170" i="4" s="1"/>
  <c r="U171" i="4" s="1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U192" i="4" s="1"/>
  <c r="U193" i="4" s="1"/>
  <c r="U194" i="4" s="1"/>
  <c r="U195" i="4" s="1"/>
  <c r="U196" i="4" s="1"/>
  <c r="U197" i="4" s="1"/>
  <c r="U198" i="4" s="1"/>
  <c r="U199" i="4" s="1"/>
  <c r="U200" i="4" s="1"/>
  <c r="U201" i="4" s="1"/>
  <c r="U202" i="4" s="1"/>
  <c r="U203" i="4" s="1"/>
  <c r="U204" i="4" s="1"/>
  <c r="U205" i="4" s="1"/>
  <c r="U206" i="4" s="1"/>
  <c r="U207" i="4" s="1"/>
  <c r="U208" i="4" s="1"/>
  <c r="U209" i="4" s="1"/>
  <c r="U210" i="4" s="1"/>
  <c r="U211" i="4" s="1"/>
  <c r="U212" i="4" s="1"/>
  <c r="U213" i="4" s="1"/>
  <c r="U214" i="4" s="1"/>
  <c r="U215" i="4" s="1"/>
  <c r="U216" i="4" s="1"/>
  <c r="U217" i="4" s="1"/>
  <c r="U218" i="4" s="1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2" i="4" s="1"/>
  <c r="U233" i="4" s="1"/>
  <c r="U234" i="4" s="1"/>
  <c r="U235" i="4" s="1"/>
  <c r="U236" i="4" s="1"/>
  <c r="U237" i="4" s="1"/>
  <c r="U238" i="4" s="1"/>
  <c r="U239" i="4" s="1"/>
  <c r="U240" i="4" s="1"/>
  <c r="U241" i="4" s="1"/>
  <c r="U242" i="4" s="1"/>
  <c r="U243" i="4" s="1"/>
  <c r="U244" i="4" s="1"/>
  <c r="U245" i="4" s="1"/>
  <c r="U246" i="4" s="1"/>
  <c r="U247" i="4" s="1"/>
  <c r="U248" i="4" s="1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62" i="4" s="1"/>
  <c r="U263" i="4" s="1"/>
  <c r="U264" i="4" s="1"/>
  <c r="U265" i="4" s="1"/>
  <c r="U266" i="4" s="1"/>
  <c r="U267" i="4" s="1"/>
  <c r="U268" i="4" s="1"/>
  <c r="U269" i="4" s="1"/>
  <c r="U270" i="4" s="1"/>
  <c r="U271" i="4" s="1"/>
  <c r="U272" i="4" s="1"/>
  <c r="U273" i="4" s="1"/>
  <c r="U274" i="4" s="1"/>
  <c r="U275" i="4" s="1"/>
  <c r="U276" i="4" s="1"/>
  <c r="U277" i="4" s="1"/>
  <c r="U278" i="4" s="1"/>
  <c r="U279" i="4" s="1"/>
  <c r="U280" i="4" s="1"/>
  <c r="U281" i="4" s="1"/>
  <c r="U282" i="4" s="1"/>
  <c r="U283" i="4" s="1"/>
  <c r="U284" i="4" s="1"/>
  <c r="U285" i="4" s="1"/>
  <c r="U286" i="4" s="1"/>
  <c r="U287" i="4" s="1"/>
  <c r="U288" i="4" s="1"/>
  <c r="U289" i="4" s="1"/>
  <c r="U290" i="4" s="1"/>
  <c r="U291" i="4" s="1"/>
  <c r="U292" i="4" s="1"/>
  <c r="U293" i="4" s="1"/>
  <c r="U294" i="4" s="1"/>
  <c r="U295" i="4" s="1"/>
  <c r="U296" i="4" s="1"/>
  <c r="U297" i="4" s="1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U313" i="4" s="1"/>
  <c r="U314" i="4" s="1"/>
  <c r="U315" i="4" s="1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U338" i="4" s="1"/>
  <c r="U339" i="4" s="1"/>
  <c r="U340" i="4" s="1"/>
  <c r="U341" i="4" s="1"/>
  <c r="U342" i="4" s="1"/>
  <c r="U343" i="4" s="1"/>
  <c r="R25" i="4"/>
  <c r="R26" i="4" s="1"/>
  <c r="R27" i="4" s="1"/>
  <c r="N25" i="4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N217" i="4" s="1"/>
  <c r="N218" i="4" s="1"/>
  <c r="N219" i="4" s="1"/>
  <c r="N220" i="4" s="1"/>
  <c r="N221" i="4" s="1"/>
  <c r="N222" i="4" s="1"/>
  <c r="N223" i="4" s="1"/>
  <c r="N224" i="4" s="1"/>
  <c r="N225" i="4" s="1"/>
  <c r="N226" i="4" s="1"/>
  <c r="N227" i="4" s="1"/>
  <c r="N228" i="4" s="1"/>
  <c r="N229" i="4" s="1"/>
  <c r="N230" i="4" s="1"/>
  <c r="N231" i="4" s="1"/>
  <c r="N232" i="4" s="1"/>
  <c r="N233" i="4" s="1"/>
  <c r="N234" i="4" s="1"/>
  <c r="N235" i="4" s="1"/>
  <c r="N236" i="4" s="1"/>
  <c r="N237" i="4" s="1"/>
  <c r="N238" i="4" s="1"/>
  <c r="N239" i="4" s="1"/>
  <c r="N240" i="4" s="1"/>
  <c r="N241" i="4" s="1"/>
  <c r="N242" i="4" s="1"/>
  <c r="N243" i="4" s="1"/>
  <c r="N244" i="4" s="1"/>
  <c r="N245" i="4" s="1"/>
  <c r="N246" i="4" s="1"/>
  <c r="N247" i="4" s="1"/>
  <c r="N248" i="4" s="1"/>
  <c r="N249" i="4" s="1"/>
  <c r="N250" i="4" s="1"/>
  <c r="N251" i="4" s="1"/>
  <c r="N252" i="4" s="1"/>
  <c r="N253" i="4" s="1"/>
  <c r="N254" i="4" s="1"/>
  <c r="N255" i="4" s="1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H25" i="4"/>
  <c r="H26" i="4" s="1"/>
  <c r="H27" i="4" s="1"/>
  <c r="H28" i="4" s="1"/>
  <c r="E25" i="4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B25" i="4"/>
  <c r="B26" i="4" s="1"/>
  <c r="U24" i="4"/>
  <c r="R24" i="4"/>
  <c r="N24" i="4"/>
  <c r="K24" i="4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AD186" i="3"/>
  <c r="AA186" i="3"/>
  <c r="Z186" i="3"/>
  <c r="T186" i="3"/>
  <c r="D186" i="3"/>
  <c r="AD185" i="3"/>
  <c r="AA185" i="3"/>
  <c r="Z185" i="3"/>
  <c r="T185" i="3"/>
  <c r="D185" i="3"/>
  <c r="AD184" i="3"/>
  <c r="AA184" i="3"/>
  <c r="Z184" i="3"/>
  <c r="T184" i="3"/>
  <c r="D184" i="3"/>
  <c r="AD183" i="3"/>
  <c r="AA183" i="3"/>
  <c r="Z183" i="3"/>
  <c r="T183" i="3"/>
  <c r="D183" i="3"/>
  <c r="AD182" i="3"/>
  <c r="AA182" i="3"/>
  <c r="Z182" i="3"/>
  <c r="T182" i="3"/>
  <c r="D182" i="3"/>
  <c r="AD181" i="3"/>
  <c r="AA181" i="3"/>
  <c r="Z181" i="3"/>
  <c r="T181" i="3"/>
  <c r="D181" i="3"/>
  <c r="AD180" i="3"/>
  <c r="AA180" i="3"/>
  <c r="Z180" i="3"/>
  <c r="T180" i="3"/>
  <c r="D180" i="3"/>
  <c r="AD179" i="3"/>
  <c r="AA179" i="3"/>
  <c r="Z179" i="3"/>
  <c r="T179" i="3"/>
  <c r="D179" i="3"/>
  <c r="AD178" i="3"/>
  <c r="AA178" i="3"/>
  <c r="Z178" i="3"/>
  <c r="T178" i="3"/>
  <c r="D178" i="3"/>
  <c r="AD177" i="3"/>
  <c r="AA177" i="3"/>
  <c r="Z177" i="3"/>
  <c r="T177" i="3"/>
  <c r="D177" i="3"/>
  <c r="AD176" i="3"/>
  <c r="AA176" i="3"/>
  <c r="Z176" i="3"/>
  <c r="T176" i="3"/>
  <c r="D176" i="3"/>
  <c r="AD175" i="3"/>
  <c r="AA175" i="3"/>
  <c r="Z175" i="3"/>
  <c r="T175" i="3"/>
  <c r="D175" i="3"/>
  <c r="AD174" i="3"/>
  <c r="AA174" i="3"/>
  <c r="Z174" i="3"/>
  <c r="T174" i="3"/>
  <c r="D174" i="3"/>
  <c r="AD173" i="3"/>
  <c r="AA173" i="3"/>
  <c r="Z173" i="3"/>
  <c r="T173" i="3"/>
  <c r="D173" i="3"/>
  <c r="AD172" i="3"/>
  <c r="AA172" i="3"/>
  <c r="Z172" i="3"/>
  <c r="T172" i="3"/>
  <c r="D172" i="3"/>
  <c r="AD171" i="3"/>
  <c r="AA171" i="3"/>
  <c r="Z171" i="3"/>
  <c r="T171" i="3"/>
  <c r="D171" i="3"/>
  <c r="AD170" i="3"/>
  <c r="AA170" i="3"/>
  <c r="Z170" i="3"/>
  <c r="T170" i="3"/>
  <c r="D170" i="3"/>
  <c r="AD169" i="3"/>
  <c r="AA169" i="3"/>
  <c r="Z169" i="3"/>
  <c r="T169" i="3"/>
  <c r="S169" i="3"/>
  <c r="AD168" i="3"/>
  <c r="AA168" i="3"/>
  <c r="Z168" i="3"/>
  <c r="T168" i="3"/>
  <c r="S168" i="3"/>
  <c r="D168" i="3"/>
  <c r="AD167" i="3"/>
  <c r="AA167" i="3"/>
  <c r="Z167" i="3"/>
  <c r="T167" i="3"/>
  <c r="S167" i="3"/>
  <c r="AD166" i="3"/>
  <c r="AA166" i="3"/>
  <c r="Z166" i="3"/>
  <c r="T166" i="3"/>
  <c r="S166" i="3"/>
  <c r="D166" i="3"/>
  <c r="AD165" i="3"/>
  <c r="AA165" i="3"/>
  <c r="Z165" i="3"/>
  <c r="T165" i="3"/>
  <c r="S165" i="3"/>
  <c r="AD164" i="3"/>
  <c r="AA164" i="3"/>
  <c r="Z164" i="3"/>
  <c r="T164" i="3"/>
  <c r="S164" i="3"/>
  <c r="D164" i="3"/>
  <c r="AD163" i="3"/>
  <c r="D163" i="3" s="1"/>
  <c r="AA163" i="3"/>
  <c r="Z163" i="3"/>
  <c r="T163" i="3"/>
  <c r="S163" i="3"/>
  <c r="AD162" i="3"/>
  <c r="AA162" i="3"/>
  <c r="Z162" i="3"/>
  <c r="T162" i="3"/>
  <c r="S162" i="3"/>
  <c r="D162" i="3"/>
  <c r="AD161" i="3"/>
  <c r="T161" i="3"/>
  <c r="P161" i="3"/>
  <c r="O161" i="3"/>
  <c r="D161" i="3"/>
  <c r="AD160" i="3"/>
  <c r="T160" i="3"/>
  <c r="P160" i="3"/>
  <c r="O160" i="3"/>
  <c r="D160" i="3"/>
  <c r="AD159" i="3"/>
  <c r="T159" i="3"/>
  <c r="P159" i="3"/>
  <c r="O159" i="3"/>
  <c r="D159" i="3"/>
  <c r="AD158" i="3"/>
  <c r="T158" i="3"/>
  <c r="P158" i="3"/>
  <c r="O158" i="3"/>
  <c r="D158" i="3"/>
  <c r="AD157" i="3"/>
  <c r="T157" i="3"/>
  <c r="P157" i="3"/>
  <c r="O157" i="3"/>
  <c r="D157" i="3"/>
  <c r="AD156" i="3"/>
  <c r="T156" i="3"/>
  <c r="P156" i="3"/>
  <c r="O156" i="3"/>
  <c r="D156" i="3"/>
  <c r="AD155" i="3"/>
  <c r="T155" i="3"/>
  <c r="P155" i="3"/>
  <c r="O155" i="3"/>
  <c r="D155" i="3"/>
  <c r="AD154" i="3"/>
  <c r="T154" i="3"/>
  <c r="P154" i="3"/>
  <c r="O154" i="3"/>
  <c r="D154" i="3"/>
  <c r="AD153" i="3"/>
  <c r="T153" i="3"/>
  <c r="P153" i="3"/>
  <c r="O153" i="3"/>
  <c r="D153" i="3"/>
  <c r="AD152" i="3"/>
  <c r="T152" i="3"/>
  <c r="P152" i="3"/>
  <c r="O152" i="3"/>
  <c r="D152" i="3"/>
  <c r="AD151" i="3"/>
  <c r="T151" i="3"/>
  <c r="P151" i="3"/>
  <c r="O151" i="3"/>
  <c r="D151" i="3"/>
  <c r="AD150" i="3"/>
  <c r="T150" i="3"/>
  <c r="P150" i="3"/>
  <c r="O150" i="3"/>
  <c r="D150" i="3"/>
  <c r="AD149" i="3"/>
  <c r="T149" i="3"/>
  <c r="P149" i="3"/>
  <c r="O149" i="3"/>
  <c r="D149" i="3"/>
  <c r="AD148" i="3"/>
  <c r="T148" i="3"/>
  <c r="P148" i="3"/>
  <c r="O148" i="3"/>
  <c r="D148" i="3"/>
  <c r="AD147" i="3"/>
  <c r="T147" i="3"/>
  <c r="P147" i="3"/>
  <c r="O147" i="3"/>
  <c r="D147" i="3"/>
  <c r="AD146" i="3"/>
  <c r="T146" i="3"/>
  <c r="P146" i="3"/>
  <c r="O146" i="3"/>
  <c r="D146" i="3"/>
  <c r="AD145" i="3"/>
  <c r="T145" i="3"/>
  <c r="P145" i="3"/>
  <c r="O145" i="3"/>
  <c r="D145" i="3"/>
  <c r="AD144" i="3"/>
  <c r="T144" i="3"/>
  <c r="P144" i="3"/>
  <c r="O144" i="3"/>
  <c r="D144" i="3"/>
  <c r="AD143" i="3"/>
  <c r="T143" i="3"/>
  <c r="P143" i="3"/>
  <c r="O143" i="3"/>
  <c r="D143" i="3"/>
  <c r="AD142" i="3"/>
  <c r="T142" i="3"/>
  <c r="P142" i="3"/>
  <c r="O142" i="3"/>
  <c r="D142" i="3"/>
  <c r="AD141" i="3"/>
  <c r="T141" i="3"/>
  <c r="P141" i="3"/>
  <c r="O141" i="3"/>
  <c r="D141" i="3"/>
  <c r="AD140" i="3"/>
  <c r="T140" i="3"/>
  <c r="P140" i="3"/>
  <c r="O140" i="3"/>
  <c r="D140" i="3"/>
  <c r="AD139" i="3"/>
  <c r="T139" i="3"/>
  <c r="P139" i="3"/>
  <c r="O139" i="3"/>
  <c r="D139" i="3"/>
  <c r="AD138" i="3"/>
  <c r="T138" i="3"/>
  <c r="P138" i="3"/>
  <c r="O138" i="3"/>
  <c r="D138" i="3"/>
  <c r="AD137" i="3"/>
  <c r="T137" i="3"/>
  <c r="D137" i="3"/>
  <c r="AD136" i="3"/>
  <c r="D136" i="3" s="1"/>
  <c r="T136" i="3"/>
  <c r="AD135" i="3"/>
  <c r="T135" i="3"/>
  <c r="AD134" i="3"/>
  <c r="T134" i="3"/>
  <c r="D134" i="3"/>
  <c r="AD133" i="3"/>
  <c r="T133" i="3"/>
  <c r="D133" i="3"/>
  <c r="AD132" i="3"/>
  <c r="D132" i="3" s="1"/>
  <c r="T132" i="3"/>
  <c r="AD131" i="3"/>
  <c r="T131" i="3"/>
  <c r="AD130" i="3"/>
  <c r="T130" i="3"/>
  <c r="D130" i="3"/>
  <c r="AD129" i="3"/>
  <c r="T129" i="3"/>
  <c r="D129" i="3"/>
  <c r="AD128" i="3"/>
  <c r="D128" i="3" s="1"/>
  <c r="T128" i="3"/>
  <c r="AD127" i="3"/>
  <c r="T127" i="3"/>
  <c r="AD126" i="3"/>
  <c r="T126" i="3"/>
  <c r="D126" i="3"/>
  <c r="AD125" i="3"/>
  <c r="Z125" i="3"/>
  <c r="T125" i="3"/>
  <c r="D125" i="3"/>
  <c r="AD124" i="3"/>
  <c r="Z124" i="3"/>
  <c r="T124" i="3"/>
  <c r="D124" i="3"/>
  <c r="AD123" i="3"/>
  <c r="Z123" i="3"/>
  <c r="T123" i="3"/>
  <c r="D123" i="3"/>
  <c r="AD122" i="3"/>
  <c r="Z122" i="3"/>
  <c r="T122" i="3"/>
  <c r="D122" i="3"/>
  <c r="AD121" i="3"/>
  <c r="Z121" i="3"/>
  <c r="T121" i="3"/>
  <c r="D121" i="3"/>
  <c r="AD120" i="3"/>
  <c r="Z120" i="3"/>
  <c r="T120" i="3"/>
  <c r="D120" i="3"/>
  <c r="AD119" i="3"/>
  <c r="Z119" i="3"/>
  <c r="T119" i="3"/>
  <c r="D119" i="3"/>
  <c r="AD118" i="3"/>
  <c r="Z118" i="3"/>
  <c r="T118" i="3"/>
  <c r="D118" i="3"/>
  <c r="AD117" i="3"/>
  <c r="Z117" i="3"/>
  <c r="T117" i="3"/>
  <c r="D117" i="3"/>
  <c r="AD116" i="3"/>
  <c r="Z116" i="3"/>
  <c r="T116" i="3"/>
  <c r="D116" i="3"/>
  <c r="AD115" i="3"/>
  <c r="Z115" i="3"/>
  <c r="T115" i="3"/>
  <c r="D115" i="3"/>
  <c r="AD114" i="3"/>
  <c r="Z114" i="3"/>
  <c r="T114" i="3"/>
  <c r="D114" i="3"/>
  <c r="AD113" i="3"/>
  <c r="Z113" i="3"/>
  <c r="T113" i="3"/>
  <c r="D113" i="3"/>
  <c r="AD112" i="3"/>
  <c r="Z112" i="3"/>
  <c r="T112" i="3"/>
  <c r="D112" i="3"/>
  <c r="AD111" i="3"/>
  <c r="Z111" i="3"/>
  <c r="T111" i="3"/>
  <c r="D111" i="3"/>
  <c r="AD110" i="3"/>
  <c r="Z110" i="3"/>
  <c r="T110" i="3"/>
  <c r="D110" i="3"/>
  <c r="AD109" i="3"/>
  <c r="Z109" i="3"/>
  <c r="T109" i="3"/>
  <c r="D109" i="3"/>
  <c r="AD108" i="3"/>
  <c r="Z108" i="3"/>
  <c r="T108" i="3"/>
  <c r="D108" i="3"/>
  <c r="AD107" i="3"/>
  <c r="Z107" i="3"/>
  <c r="T107" i="3"/>
  <c r="D107" i="3"/>
  <c r="AD106" i="3"/>
  <c r="Z106" i="3"/>
  <c r="T106" i="3"/>
  <c r="D106" i="3"/>
  <c r="AD105" i="3"/>
  <c r="Z105" i="3"/>
  <c r="T105" i="3"/>
  <c r="D105" i="3"/>
  <c r="AD104" i="3"/>
  <c r="Z104" i="3"/>
  <c r="T104" i="3"/>
  <c r="D104" i="3"/>
  <c r="AD103" i="3"/>
  <c r="Z103" i="3"/>
  <c r="T103" i="3"/>
  <c r="D103" i="3"/>
  <c r="AD102" i="3"/>
  <c r="Z102" i="3"/>
  <c r="T102" i="3"/>
  <c r="D102" i="3"/>
  <c r="AD101" i="3"/>
  <c r="Z101" i="3"/>
  <c r="T101" i="3"/>
  <c r="D101" i="3"/>
  <c r="AD100" i="3"/>
  <c r="Z100" i="3"/>
  <c r="T100" i="3"/>
  <c r="D100" i="3"/>
  <c r="AD99" i="3"/>
  <c r="Z99" i="3"/>
  <c r="T99" i="3"/>
  <c r="D99" i="3"/>
  <c r="AD98" i="3"/>
  <c r="Z98" i="3"/>
  <c r="T98" i="3"/>
  <c r="D98" i="3"/>
  <c r="AD97" i="3"/>
  <c r="Z97" i="3"/>
  <c r="T97" i="3"/>
  <c r="D97" i="3"/>
  <c r="AD96" i="3"/>
  <c r="Z96" i="3"/>
  <c r="T96" i="3"/>
  <c r="D96" i="3"/>
  <c r="AD95" i="3"/>
  <c r="Z95" i="3"/>
  <c r="T95" i="3"/>
  <c r="D95" i="3"/>
  <c r="AD94" i="3"/>
  <c r="Z94" i="3"/>
  <c r="T94" i="3"/>
  <c r="D94" i="3"/>
  <c r="AD93" i="3"/>
  <c r="Z93" i="3"/>
  <c r="T93" i="3"/>
  <c r="D93" i="3"/>
  <c r="AD92" i="3"/>
  <c r="Z92" i="3"/>
  <c r="T92" i="3"/>
  <c r="D92" i="3"/>
  <c r="AD91" i="3"/>
  <c r="Z91" i="3"/>
  <c r="T91" i="3"/>
  <c r="D91" i="3"/>
  <c r="AD90" i="3"/>
  <c r="Z90" i="3"/>
  <c r="T90" i="3"/>
  <c r="D90" i="3"/>
  <c r="AD89" i="3"/>
  <c r="Z89" i="3"/>
  <c r="T89" i="3"/>
  <c r="D89" i="3"/>
  <c r="AD88" i="3"/>
  <c r="Z88" i="3"/>
  <c r="T88" i="3"/>
  <c r="D88" i="3"/>
  <c r="AD87" i="3"/>
  <c r="Z87" i="3"/>
  <c r="T87" i="3"/>
  <c r="D87" i="3"/>
  <c r="AD86" i="3"/>
  <c r="Z86" i="3"/>
  <c r="T86" i="3"/>
  <c r="D86" i="3"/>
  <c r="AD85" i="3"/>
  <c r="Z85" i="3"/>
  <c r="T85" i="3"/>
  <c r="D85" i="3"/>
  <c r="AD84" i="3"/>
  <c r="Z84" i="3"/>
  <c r="T84" i="3"/>
  <c r="D84" i="3"/>
  <c r="AD83" i="3"/>
  <c r="Z83" i="3"/>
  <c r="T83" i="3"/>
  <c r="D83" i="3"/>
  <c r="AD82" i="3"/>
  <c r="Z82" i="3"/>
  <c r="T82" i="3"/>
  <c r="D82" i="3"/>
  <c r="AD81" i="3"/>
  <c r="Z81" i="3"/>
  <c r="T81" i="3"/>
  <c r="D81" i="3"/>
  <c r="AD80" i="3"/>
  <c r="Z80" i="3"/>
  <c r="T80" i="3"/>
  <c r="D80" i="3"/>
  <c r="AD79" i="3"/>
  <c r="Z79" i="3"/>
  <c r="T79" i="3"/>
  <c r="D79" i="3"/>
  <c r="AD78" i="3"/>
  <c r="Z78" i="3"/>
  <c r="T78" i="3"/>
  <c r="D78" i="3"/>
  <c r="AD77" i="3"/>
  <c r="Z77" i="3"/>
  <c r="T77" i="3"/>
  <c r="D77" i="3"/>
  <c r="AD76" i="3"/>
  <c r="Z76" i="3"/>
  <c r="T76" i="3"/>
  <c r="D76" i="3"/>
  <c r="AD75" i="3"/>
  <c r="T75" i="3"/>
  <c r="D75" i="3"/>
  <c r="AD74" i="3"/>
  <c r="D74" i="3" s="1"/>
  <c r="T74" i="3"/>
  <c r="AD73" i="3"/>
  <c r="T73" i="3"/>
  <c r="AD72" i="3"/>
  <c r="T72" i="3"/>
  <c r="D72" i="3"/>
  <c r="AD71" i="3"/>
  <c r="T71" i="3"/>
  <c r="D71" i="3"/>
  <c r="AD70" i="3"/>
  <c r="D70" i="3" s="1"/>
  <c r="T70" i="3"/>
  <c r="AD69" i="3"/>
  <c r="T69" i="3"/>
  <c r="AD68" i="3"/>
  <c r="T68" i="3"/>
  <c r="D68" i="3"/>
  <c r="AD67" i="3"/>
  <c r="T67" i="3"/>
  <c r="D67" i="3"/>
  <c r="AD66" i="3"/>
  <c r="D66" i="3" s="1"/>
  <c r="T66" i="3"/>
  <c r="AD65" i="3"/>
  <c r="T65" i="3"/>
  <c r="AD64" i="3"/>
  <c r="T64" i="3"/>
  <c r="D64" i="3"/>
  <c r="AD63" i="3"/>
  <c r="T63" i="3"/>
  <c r="D63" i="3"/>
  <c r="AD62" i="3"/>
  <c r="D62" i="3" s="1"/>
  <c r="T62" i="3"/>
  <c r="AD61" i="3"/>
  <c r="T61" i="3"/>
  <c r="AD60" i="3"/>
  <c r="T60" i="3"/>
  <c r="D60" i="3"/>
  <c r="AD59" i="3"/>
  <c r="T59" i="3"/>
  <c r="D59" i="3"/>
  <c r="AD58" i="3"/>
  <c r="Z58" i="3"/>
  <c r="T58" i="3"/>
  <c r="AD57" i="3"/>
  <c r="Z57" i="3"/>
  <c r="T57" i="3"/>
  <c r="AD56" i="3"/>
  <c r="Z56" i="3"/>
  <c r="T56" i="3"/>
  <c r="AD55" i="3"/>
  <c r="Z55" i="3"/>
  <c r="T55" i="3"/>
  <c r="AD54" i="3"/>
  <c r="Z54" i="3"/>
  <c r="T54" i="3"/>
  <c r="AD53" i="3"/>
  <c r="Z53" i="3"/>
  <c r="T53" i="3"/>
  <c r="AD52" i="3"/>
  <c r="Z52" i="3"/>
  <c r="T52" i="3"/>
  <c r="AD51" i="3"/>
  <c r="Z51" i="3"/>
  <c r="T51" i="3"/>
  <c r="AD50" i="3"/>
  <c r="Z50" i="3"/>
  <c r="T50" i="3"/>
  <c r="AD49" i="3"/>
  <c r="Z49" i="3"/>
  <c r="T49" i="3"/>
  <c r="AD48" i="3"/>
  <c r="Z48" i="3"/>
  <c r="T48" i="3"/>
  <c r="AD47" i="3"/>
  <c r="Z47" i="3"/>
  <c r="T47" i="3"/>
  <c r="AD46" i="3"/>
  <c r="Z46" i="3"/>
  <c r="T46" i="3"/>
  <c r="AD45" i="3"/>
  <c r="Z45" i="3"/>
  <c r="T45" i="3"/>
  <c r="AD44" i="3"/>
  <c r="Z44" i="3"/>
  <c r="T44" i="3"/>
  <c r="AD43" i="3"/>
  <c r="Z43" i="3"/>
  <c r="T43" i="3"/>
  <c r="AD42" i="3"/>
  <c r="Z42" i="3"/>
  <c r="T42" i="3"/>
  <c r="AD41" i="3"/>
  <c r="Z41" i="3"/>
  <c r="T41" i="3"/>
  <c r="S41" i="3"/>
  <c r="D41" i="3"/>
  <c r="AD40" i="3"/>
  <c r="Z40" i="3"/>
  <c r="T40" i="3"/>
  <c r="S40" i="3"/>
  <c r="D40" i="3"/>
  <c r="AD39" i="3"/>
  <c r="Z39" i="3"/>
  <c r="T39" i="3"/>
  <c r="S39" i="3"/>
  <c r="D39" i="3"/>
  <c r="AD38" i="3"/>
  <c r="Z38" i="3"/>
  <c r="T38" i="3"/>
  <c r="S38" i="3"/>
  <c r="D38" i="3"/>
  <c r="AD37" i="3"/>
  <c r="Z37" i="3"/>
  <c r="T37" i="3"/>
  <c r="S37" i="3"/>
  <c r="D37" i="3"/>
  <c r="AD36" i="3"/>
  <c r="Z36" i="3"/>
  <c r="T36" i="3"/>
  <c r="S36" i="3"/>
  <c r="D36" i="3"/>
  <c r="AD35" i="3"/>
  <c r="Z35" i="3"/>
  <c r="T35" i="3"/>
  <c r="S35" i="3"/>
  <c r="D35" i="3"/>
  <c r="AD34" i="3"/>
  <c r="Z34" i="3"/>
  <c r="T34" i="3"/>
  <c r="S34" i="3"/>
  <c r="D34" i="3"/>
  <c r="AD33" i="3"/>
  <c r="Z33" i="3"/>
  <c r="T33" i="3"/>
  <c r="AD32" i="3"/>
  <c r="Z32" i="3"/>
  <c r="T32" i="3"/>
  <c r="AD31" i="3"/>
  <c r="Z31" i="3"/>
  <c r="T31" i="3"/>
  <c r="AD30" i="3"/>
  <c r="Z30" i="3"/>
  <c r="T30" i="3"/>
  <c r="AD29" i="3"/>
  <c r="Z29" i="3"/>
  <c r="T29" i="3"/>
  <c r="AD28" i="3"/>
  <c r="Z28" i="3"/>
  <c r="T28" i="3"/>
  <c r="AD27" i="3"/>
  <c r="Z27" i="3"/>
  <c r="T27" i="3"/>
  <c r="AD26" i="3"/>
  <c r="Z26" i="3"/>
  <c r="T26" i="3"/>
  <c r="AD25" i="3"/>
  <c r="Z25" i="3"/>
  <c r="T25" i="3"/>
  <c r="AD24" i="3"/>
  <c r="Z24" i="3"/>
  <c r="T24" i="3"/>
  <c r="AD23" i="3"/>
  <c r="Z23" i="3"/>
  <c r="T23" i="3"/>
  <c r="AD22" i="3"/>
  <c r="Z22" i="3"/>
  <c r="T22" i="3"/>
  <c r="AD21" i="3"/>
  <c r="Z21" i="3"/>
  <c r="T21" i="3"/>
  <c r="AD20" i="3"/>
  <c r="Z20" i="3"/>
  <c r="T20" i="3"/>
  <c r="AD19" i="3"/>
  <c r="Z19" i="3"/>
  <c r="T19" i="3"/>
  <c r="AD18" i="3"/>
  <c r="Z18" i="3"/>
  <c r="T18" i="3"/>
  <c r="AD17" i="3"/>
  <c r="Z17" i="3"/>
  <c r="T17" i="3"/>
  <c r="AD16" i="3"/>
  <c r="Z16" i="3"/>
  <c r="T16" i="3"/>
  <c r="K357" i="2"/>
  <c r="G357" i="2"/>
  <c r="C357" i="2"/>
  <c r="K356" i="2"/>
  <c r="G356" i="2"/>
  <c r="C356" i="2"/>
  <c r="K355" i="2"/>
  <c r="G355" i="2"/>
  <c r="C355" i="2"/>
  <c r="K354" i="2"/>
  <c r="G354" i="2"/>
  <c r="C354" i="2"/>
  <c r="K353" i="2"/>
  <c r="G353" i="2"/>
  <c r="C353" i="2"/>
  <c r="K352" i="2"/>
  <c r="G352" i="2"/>
  <c r="C352" i="2"/>
  <c r="K351" i="2"/>
  <c r="G351" i="2"/>
  <c r="C351" i="2"/>
  <c r="K350" i="2"/>
  <c r="G350" i="2"/>
  <c r="C350" i="2"/>
  <c r="K349" i="2"/>
  <c r="G349" i="2"/>
  <c r="C349" i="2"/>
  <c r="K348" i="2"/>
  <c r="G348" i="2"/>
  <c r="C348" i="2"/>
  <c r="K347" i="2"/>
  <c r="G347" i="2"/>
  <c r="C347" i="2"/>
  <c r="K346" i="2"/>
  <c r="G346" i="2"/>
  <c r="C346" i="2"/>
  <c r="K345" i="2"/>
  <c r="G345" i="2"/>
  <c r="C345" i="2"/>
  <c r="K344" i="2"/>
  <c r="G344" i="2"/>
  <c r="C344" i="2"/>
  <c r="K343" i="2"/>
  <c r="G343" i="2"/>
  <c r="C343" i="2"/>
  <c r="K342" i="2"/>
  <c r="G342" i="2"/>
  <c r="C342" i="2"/>
  <c r="K341" i="2"/>
  <c r="G341" i="2"/>
  <c r="C341" i="2"/>
  <c r="K340" i="2"/>
  <c r="G340" i="2"/>
  <c r="C340" i="2"/>
  <c r="K339" i="2"/>
  <c r="G339" i="2"/>
  <c r="C339" i="2"/>
  <c r="K338" i="2"/>
  <c r="G338" i="2"/>
  <c r="C338" i="2"/>
  <c r="K337" i="2"/>
  <c r="G337" i="2"/>
  <c r="C337" i="2"/>
  <c r="K336" i="2"/>
  <c r="G336" i="2"/>
  <c r="C336" i="2"/>
  <c r="K335" i="2"/>
  <c r="G335" i="2"/>
  <c r="C335" i="2"/>
  <c r="K334" i="2"/>
  <c r="G334" i="2"/>
  <c r="C334" i="2"/>
  <c r="K333" i="2"/>
  <c r="G333" i="2"/>
  <c r="C333" i="2"/>
  <c r="K332" i="2"/>
  <c r="G332" i="2"/>
  <c r="C332" i="2"/>
  <c r="K331" i="2"/>
  <c r="G331" i="2"/>
  <c r="C331" i="2"/>
  <c r="K330" i="2"/>
  <c r="G330" i="2"/>
  <c r="C330" i="2"/>
  <c r="K329" i="2"/>
  <c r="G329" i="2"/>
  <c r="C329" i="2"/>
  <c r="K328" i="2"/>
  <c r="G328" i="2"/>
  <c r="C328" i="2"/>
  <c r="K327" i="2"/>
  <c r="G327" i="2"/>
  <c r="C327" i="2"/>
  <c r="K326" i="2"/>
  <c r="G326" i="2"/>
  <c r="C326" i="2"/>
  <c r="K325" i="2"/>
  <c r="G325" i="2"/>
  <c r="C325" i="2"/>
  <c r="K324" i="2"/>
  <c r="G324" i="2"/>
  <c r="C324" i="2"/>
  <c r="K323" i="2"/>
  <c r="G323" i="2"/>
  <c r="C323" i="2"/>
  <c r="K322" i="2"/>
  <c r="G322" i="2"/>
  <c r="C322" i="2"/>
  <c r="K321" i="2"/>
  <c r="G321" i="2"/>
  <c r="C321" i="2"/>
  <c r="K320" i="2"/>
  <c r="G320" i="2"/>
  <c r="C320" i="2"/>
  <c r="K319" i="2"/>
  <c r="G319" i="2"/>
  <c r="C319" i="2"/>
  <c r="K318" i="2"/>
  <c r="G318" i="2"/>
  <c r="C318" i="2"/>
  <c r="K317" i="2"/>
  <c r="G317" i="2"/>
  <c r="C317" i="2"/>
  <c r="K316" i="2"/>
  <c r="G316" i="2"/>
  <c r="C316" i="2"/>
  <c r="K315" i="2"/>
  <c r="G315" i="2"/>
  <c r="C315" i="2"/>
  <c r="K314" i="2"/>
  <c r="G314" i="2"/>
  <c r="C314" i="2"/>
  <c r="K313" i="2"/>
  <c r="G313" i="2"/>
  <c r="C313" i="2"/>
  <c r="K312" i="2"/>
  <c r="G312" i="2"/>
  <c r="C312" i="2"/>
  <c r="K311" i="2"/>
  <c r="G311" i="2"/>
  <c r="C311" i="2"/>
  <c r="K310" i="2"/>
  <c r="G310" i="2"/>
  <c r="C310" i="2"/>
  <c r="K309" i="2"/>
  <c r="G309" i="2"/>
  <c r="C309" i="2"/>
  <c r="K308" i="2"/>
  <c r="G308" i="2"/>
  <c r="C308" i="2"/>
  <c r="K307" i="2"/>
  <c r="G307" i="2"/>
  <c r="C307" i="2"/>
  <c r="K306" i="2"/>
  <c r="G306" i="2"/>
  <c r="C306" i="2"/>
  <c r="K305" i="2"/>
  <c r="G305" i="2"/>
  <c r="C305" i="2"/>
  <c r="K304" i="2"/>
  <c r="G304" i="2"/>
  <c r="C304" i="2"/>
  <c r="K303" i="2"/>
  <c r="G303" i="2"/>
  <c r="C303" i="2"/>
  <c r="K302" i="2"/>
  <c r="G302" i="2"/>
  <c r="C302" i="2"/>
  <c r="K301" i="2"/>
  <c r="G301" i="2"/>
  <c r="C301" i="2"/>
  <c r="K300" i="2"/>
  <c r="G300" i="2"/>
  <c r="C300" i="2"/>
  <c r="K299" i="2"/>
  <c r="G299" i="2"/>
  <c r="C299" i="2"/>
  <c r="K298" i="2"/>
  <c r="G298" i="2"/>
  <c r="C298" i="2"/>
  <c r="K297" i="2"/>
  <c r="G297" i="2"/>
  <c r="C297" i="2"/>
  <c r="K296" i="2"/>
  <c r="G296" i="2"/>
  <c r="C296" i="2"/>
  <c r="K295" i="2"/>
  <c r="G295" i="2"/>
  <c r="C295" i="2"/>
  <c r="K294" i="2"/>
  <c r="G294" i="2"/>
  <c r="C294" i="2"/>
  <c r="K293" i="2"/>
  <c r="G293" i="2"/>
  <c r="C293" i="2"/>
  <c r="K292" i="2"/>
  <c r="G292" i="2"/>
  <c r="C292" i="2"/>
  <c r="K291" i="2"/>
  <c r="G291" i="2"/>
  <c r="C291" i="2"/>
  <c r="K290" i="2"/>
  <c r="G290" i="2"/>
  <c r="C290" i="2"/>
  <c r="K289" i="2"/>
  <c r="G289" i="2"/>
  <c r="C289" i="2"/>
  <c r="K288" i="2"/>
  <c r="G288" i="2"/>
  <c r="C288" i="2"/>
  <c r="K287" i="2"/>
  <c r="G287" i="2"/>
  <c r="C287" i="2"/>
  <c r="K286" i="2"/>
  <c r="G286" i="2"/>
  <c r="C286" i="2"/>
  <c r="K285" i="2"/>
  <c r="G285" i="2"/>
  <c r="C285" i="2"/>
  <c r="K284" i="2"/>
  <c r="G284" i="2"/>
  <c r="C284" i="2"/>
  <c r="K283" i="2"/>
  <c r="G283" i="2"/>
  <c r="C283" i="2"/>
  <c r="K282" i="2"/>
  <c r="G282" i="2"/>
  <c r="C282" i="2"/>
  <c r="K281" i="2"/>
  <c r="G281" i="2"/>
  <c r="C281" i="2"/>
  <c r="K280" i="2"/>
  <c r="G280" i="2"/>
  <c r="C280" i="2"/>
  <c r="K279" i="2"/>
  <c r="G279" i="2"/>
  <c r="C279" i="2"/>
  <c r="K278" i="2"/>
  <c r="G278" i="2"/>
  <c r="C278" i="2"/>
  <c r="K277" i="2"/>
  <c r="G277" i="2"/>
  <c r="C277" i="2"/>
  <c r="K276" i="2"/>
  <c r="G276" i="2"/>
  <c r="C276" i="2"/>
  <c r="K275" i="2"/>
  <c r="G275" i="2"/>
  <c r="C275" i="2"/>
  <c r="K274" i="2"/>
  <c r="G274" i="2"/>
  <c r="C274" i="2"/>
  <c r="K273" i="2"/>
  <c r="G273" i="2"/>
  <c r="C273" i="2"/>
  <c r="K272" i="2"/>
  <c r="G272" i="2"/>
  <c r="C272" i="2"/>
  <c r="K271" i="2"/>
  <c r="G271" i="2"/>
  <c r="C271" i="2"/>
  <c r="K270" i="2"/>
  <c r="G270" i="2"/>
  <c r="C270" i="2"/>
  <c r="K269" i="2"/>
  <c r="G269" i="2"/>
  <c r="C269" i="2"/>
  <c r="K268" i="2"/>
  <c r="G268" i="2"/>
  <c r="C268" i="2"/>
  <c r="K267" i="2"/>
  <c r="G267" i="2"/>
  <c r="C267" i="2"/>
  <c r="K266" i="2"/>
  <c r="G266" i="2"/>
  <c r="C266" i="2"/>
  <c r="K265" i="2"/>
  <c r="G265" i="2"/>
  <c r="C265" i="2"/>
  <c r="K264" i="2"/>
  <c r="G264" i="2"/>
  <c r="C264" i="2"/>
  <c r="K263" i="2"/>
  <c r="G263" i="2"/>
  <c r="C263" i="2"/>
  <c r="K262" i="2"/>
  <c r="G262" i="2"/>
  <c r="C262" i="2"/>
  <c r="K261" i="2"/>
  <c r="G261" i="2"/>
  <c r="C261" i="2"/>
  <c r="K260" i="2"/>
  <c r="G260" i="2"/>
  <c r="C260" i="2"/>
  <c r="K259" i="2"/>
  <c r="G259" i="2"/>
  <c r="C259" i="2"/>
  <c r="K258" i="2"/>
  <c r="G258" i="2"/>
  <c r="C258" i="2"/>
  <c r="K257" i="2"/>
  <c r="G257" i="2"/>
  <c r="C257" i="2"/>
  <c r="K256" i="2"/>
  <c r="G256" i="2"/>
  <c r="C256" i="2"/>
  <c r="K255" i="2"/>
  <c r="G255" i="2"/>
  <c r="C255" i="2"/>
  <c r="K254" i="2"/>
  <c r="G254" i="2"/>
  <c r="C254" i="2"/>
  <c r="K253" i="2"/>
  <c r="G253" i="2"/>
  <c r="C253" i="2"/>
  <c r="K252" i="2"/>
  <c r="G252" i="2"/>
  <c r="C252" i="2"/>
  <c r="K251" i="2"/>
  <c r="G251" i="2"/>
  <c r="C251" i="2"/>
  <c r="K250" i="2"/>
  <c r="G250" i="2"/>
  <c r="C250" i="2"/>
  <c r="K249" i="2"/>
  <c r="G249" i="2"/>
  <c r="C249" i="2"/>
  <c r="K248" i="2"/>
  <c r="G248" i="2"/>
  <c r="C248" i="2"/>
  <c r="K247" i="2"/>
  <c r="G247" i="2"/>
  <c r="C247" i="2"/>
  <c r="K246" i="2"/>
  <c r="G246" i="2"/>
  <c r="C246" i="2"/>
  <c r="K245" i="2"/>
  <c r="G245" i="2"/>
  <c r="C245" i="2"/>
  <c r="K244" i="2"/>
  <c r="G244" i="2"/>
  <c r="C244" i="2"/>
  <c r="K243" i="2"/>
  <c r="G243" i="2"/>
  <c r="C243" i="2"/>
  <c r="K242" i="2"/>
  <c r="G242" i="2"/>
  <c r="C242" i="2"/>
  <c r="K241" i="2"/>
  <c r="G241" i="2"/>
  <c r="C241" i="2"/>
  <c r="K240" i="2"/>
  <c r="G240" i="2"/>
  <c r="C240" i="2"/>
  <c r="K239" i="2"/>
  <c r="G239" i="2"/>
  <c r="C239" i="2"/>
  <c r="K238" i="2"/>
  <c r="G238" i="2"/>
  <c r="C238" i="2"/>
  <c r="K237" i="2"/>
  <c r="G237" i="2"/>
  <c r="C237" i="2"/>
  <c r="K236" i="2"/>
  <c r="G236" i="2"/>
  <c r="C236" i="2"/>
  <c r="K235" i="2"/>
  <c r="G235" i="2"/>
  <c r="C235" i="2"/>
  <c r="K234" i="2"/>
  <c r="G234" i="2"/>
  <c r="C234" i="2"/>
  <c r="K233" i="2"/>
  <c r="G233" i="2"/>
  <c r="C233" i="2"/>
  <c r="K232" i="2"/>
  <c r="G232" i="2"/>
  <c r="C232" i="2"/>
  <c r="K231" i="2"/>
  <c r="G231" i="2"/>
  <c r="C231" i="2"/>
  <c r="K230" i="2"/>
  <c r="G230" i="2"/>
  <c r="C230" i="2"/>
  <c r="K229" i="2"/>
  <c r="G229" i="2"/>
  <c r="C229" i="2"/>
  <c r="K228" i="2"/>
  <c r="G228" i="2"/>
  <c r="C228" i="2"/>
  <c r="K227" i="2"/>
  <c r="G227" i="2"/>
  <c r="C227" i="2"/>
  <c r="K226" i="2"/>
  <c r="G226" i="2"/>
  <c r="C226" i="2"/>
  <c r="K225" i="2"/>
  <c r="G225" i="2"/>
  <c r="C225" i="2"/>
  <c r="K224" i="2"/>
  <c r="G224" i="2"/>
  <c r="C224" i="2"/>
  <c r="K223" i="2"/>
  <c r="G223" i="2"/>
  <c r="C223" i="2"/>
  <c r="K222" i="2"/>
  <c r="G222" i="2"/>
  <c r="C222" i="2"/>
  <c r="K221" i="2"/>
  <c r="G221" i="2"/>
  <c r="C221" i="2"/>
  <c r="K220" i="2"/>
  <c r="G220" i="2"/>
  <c r="C220" i="2"/>
  <c r="K219" i="2"/>
  <c r="G219" i="2"/>
  <c r="C219" i="2"/>
  <c r="K218" i="2"/>
  <c r="G218" i="2"/>
  <c r="C218" i="2"/>
  <c r="K217" i="2"/>
  <c r="G217" i="2"/>
  <c r="C217" i="2"/>
  <c r="K216" i="2"/>
  <c r="G216" i="2"/>
  <c r="C216" i="2"/>
  <c r="K215" i="2"/>
  <c r="G215" i="2"/>
  <c r="C215" i="2"/>
  <c r="K214" i="2"/>
  <c r="G214" i="2"/>
  <c r="C214" i="2"/>
  <c r="K213" i="2"/>
  <c r="G213" i="2"/>
  <c r="C213" i="2"/>
  <c r="K212" i="2"/>
  <c r="G212" i="2"/>
  <c r="C212" i="2"/>
  <c r="K211" i="2"/>
  <c r="G211" i="2"/>
  <c r="C211" i="2"/>
  <c r="K210" i="2"/>
  <c r="G210" i="2"/>
  <c r="C210" i="2"/>
  <c r="K209" i="2"/>
  <c r="G209" i="2"/>
  <c r="C209" i="2"/>
  <c r="K208" i="2"/>
  <c r="G208" i="2"/>
  <c r="C208" i="2"/>
  <c r="K207" i="2"/>
  <c r="G207" i="2"/>
  <c r="C207" i="2"/>
  <c r="K206" i="2"/>
  <c r="G206" i="2"/>
  <c r="C206" i="2"/>
  <c r="K205" i="2"/>
  <c r="G205" i="2"/>
  <c r="C205" i="2"/>
  <c r="K204" i="2"/>
  <c r="G204" i="2"/>
  <c r="C204" i="2"/>
  <c r="K203" i="2"/>
  <c r="G203" i="2"/>
  <c r="C203" i="2"/>
  <c r="K202" i="2"/>
  <c r="G202" i="2"/>
  <c r="C202" i="2"/>
  <c r="K201" i="2"/>
  <c r="G201" i="2"/>
  <c r="C201" i="2"/>
  <c r="K200" i="2"/>
  <c r="G200" i="2"/>
  <c r="C200" i="2"/>
  <c r="K199" i="2"/>
  <c r="G199" i="2"/>
  <c r="C199" i="2"/>
  <c r="K198" i="2"/>
  <c r="G198" i="2"/>
  <c r="C198" i="2"/>
  <c r="K197" i="2"/>
  <c r="G197" i="2"/>
  <c r="C197" i="2"/>
  <c r="K196" i="2"/>
  <c r="G196" i="2"/>
  <c r="C196" i="2"/>
  <c r="K195" i="2"/>
  <c r="G195" i="2"/>
  <c r="C195" i="2"/>
  <c r="K194" i="2"/>
  <c r="G194" i="2"/>
  <c r="C194" i="2"/>
  <c r="K193" i="2"/>
  <c r="G193" i="2"/>
  <c r="C193" i="2"/>
  <c r="K192" i="2"/>
  <c r="G192" i="2"/>
  <c r="C192" i="2"/>
  <c r="K191" i="2"/>
  <c r="G191" i="2"/>
  <c r="C191" i="2"/>
  <c r="K190" i="2"/>
  <c r="G190" i="2"/>
  <c r="C190" i="2"/>
  <c r="K189" i="2"/>
  <c r="G189" i="2"/>
  <c r="C189" i="2"/>
  <c r="K188" i="2"/>
  <c r="G188" i="2"/>
  <c r="C188" i="2"/>
  <c r="K187" i="2"/>
  <c r="G187" i="2"/>
  <c r="C187" i="2"/>
  <c r="K186" i="2"/>
  <c r="G186" i="2"/>
  <c r="C186" i="2"/>
  <c r="K185" i="2"/>
  <c r="G185" i="2"/>
  <c r="C185" i="2"/>
  <c r="K184" i="2"/>
  <c r="G184" i="2"/>
  <c r="C184" i="2"/>
  <c r="K183" i="2"/>
  <c r="G183" i="2"/>
  <c r="C183" i="2"/>
  <c r="K182" i="2"/>
  <c r="G182" i="2"/>
  <c r="C182" i="2"/>
  <c r="K181" i="2"/>
  <c r="G181" i="2"/>
  <c r="C181" i="2"/>
  <c r="K180" i="2"/>
  <c r="G180" i="2"/>
  <c r="C180" i="2"/>
  <c r="K179" i="2"/>
  <c r="G179" i="2"/>
  <c r="C179" i="2"/>
  <c r="K178" i="2"/>
  <c r="G178" i="2"/>
  <c r="C178" i="2"/>
  <c r="K177" i="2"/>
  <c r="G177" i="2"/>
  <c r="C177" i="2"/>
  <c r="K176" i="2"/>
  <c r="G176" i="2"/>
  <c r="C176" i="2"/>
  <c r="K175" i="2"/>
  <c r="G175" i="2"/>
  <c r="C175" i="2"/>
  <c r="K174" i="2"/>
  <c r="G174" i="2"/>
  <c r="C174" i="2"/>
  <c r="K173" i="2"/>
  <c r="G173" i="2"/>
  <c r="C173" i="2"/>
  <c r="K172" i="2"/>
  <c r="G172" i="2"/>
  <c r="C172" i="2"/>
  <c r="K171" i="2"/>
  <c r="G171" i="2"/>
  <c r="C171" i="2"/>
  <c r="K170" i="2"/>
  <c r="G170" i="2"/>
  <c r="C170" i="2"/>
  <c r="K169" i="2"/>
  <c r="G169" i="2"/>
  <c r="C169" i="2"/>
  <c r="K168" i="2"/>
  <c r="G168" i="2"/>
  <c r="C168" i="2"/>
  <c r="K167" i="2"/>
  <c r="G167" i="2"/>
  <c r="C167" i="2"/>
  <c r="K166" i="2"/>
  <c r="G166" i="2"/>
  <c r="C166" i="2"/>
  <c r="K165" i="2"/>
  <c r="G165" i="2"/>
  <c r="C165" i="2"/>
  <c r="K164" i="2"/>
  <c r="G164" i="2"/>
  <c r="C164" i="2"/>
  <c r="K163" i="2"/>
  <c r="G163" i="2"/>
  <c r="C163" i="2"/>
  <c r="K162" i="2"/>
  <c r="G162" i="2"/>
  <c r="C162" i="2"/>
  <c r="K161" i="2"/>
  <c r="G161" i="2"/>
  <c r="C161" i="2"/>
  <c r="K160" i="2"/>
  <c r="G160" i="2"/>
  <c r="C160" i="2"/>
  <c r="K159" i="2"/>
  <c r="G159" i="2"/>
  <c r="C159" i="2"/>
  <c r="K158" i="2"/>
  <c r="G158" i="2"/>
  <c r="C158" i="2"/>
  <c r="K157" i="2"/>
  <c r="G157" i="2"/>
  <c r="C157" i="2"/>
  <c r="K156" i="2"/>
  <c r="G156" i="2"/>
  <c r="C156" i="2"/>
  <c r="K155" i="2"/>
  <c r="G155" i="2"/>
  <c r="C155" i="2"/>
  <c r="K154" i="2"/>
  <c r="G154" i="2"/>
  <c r="C154" i="2"/>
  <c r="K153" i="2"/>
  <c r="G153" i="2"/>
  <c r="C153" i="2"/>
  <c r="K152" i="2"/>
  <c r="G152" i="2"/>
  <c r="C152" i="2"/>
  <c r="K151" i="2"/>
  <c r="G151" i="2"/>
  <c r="C151" i="2"/>
  <c r="K150" i="2"/>
  <c r="G150" i="2"/>
  <c r="C150" i="2"/>
  <c r="K149" i="2"/>
  <c r="G149" i="2"/>
  <c r="C149" i="2"/>
  <c r="K148" i="2"/>
  <c r="G148" i="2"/>
  <c r="C148" i="2"/>
  <c r="K147" i="2"/>
  <c r="G147" i="2"/>
  <c r="C147" i="2"/>
  <c r="K146" i="2"/>
  <c r="G146" i="2"/>
  <c r="C146" i="2"/>
  <c r="K145" i="2"/>
  <c r="G145" i="2"/>
  <c r="C145" i="2"/>
  <c r="K144" i="2"/>
  <c r="G144" i="2"/>
  <c r="C144" i="2"/>
  <c r="K143" i="2"/>
  <c r="G143" i="2"/>
  <c r="C143" i="2"/>
  <c r="K142" i="2"/>
  <c r="G142" i="2"/>
  <c r="C142" i="2"/>
  <c r="K141" i="2"/>
  <c r="G141" i="2"/>
  <c r="C141" i="2"/>
  <c r="K140" i="2"/>
  <c r="G140" i="2"/>
  <c r="C140" i="2"/>
  <c r="K139" i="2"/>
  <c r="G139" i="2"/>
  <c r="C139" i="2"/>
  <c r="K138" i="2"/>
  <c r="G138" i="2"/>
  <c r="C138" i="2"/>
  <c r="K137" i="2"/>
  <c r="G137" i="2"/>
  <c r="C137" i="2"/>
  <c r="K136" i="2"/>
  <c r="G136" i="2"/>
  <c r="C136" i="2"/>
  <c r="K135" i="2"/>
  <c r="G135" i="2"/>
  <c r="C135" i="2"/>
  <c r="K134" i="2"/>
  <c r="G134" i="2"/>
  <c r="C134" i="2"/>
  <c r="K133" i="2"/>
  <c r="G133" i="2"/>
  <c r="C133" i="2"/>
  <c r="K132" i="2"/>
  <c r="G132" i="2"/>
  <c r="C132" i="2"/>
  <c r="K131" i="2"/>
  <c r="G131" i="2"/>
  <c r="C131" i="2"/>
  <c r="K130" i="2"/>
  <c r="G130" i="2"/>
  <c r="C130" i="2"/>
  <c r="K129" i="2"/>
  <c r="G129" i="2"/>
  <c r="C129" i="2"/>
  <c r="K128" i="2"/>
  <c r="G128" i="2"/>
  <c r="C128" i="2"/>
  <c r="K127" i="2"/>
  <c r="G127" i="2"/>
  <c r="C127" i="2"/>
  <c r="K126" i="2"/>
  <c r="G126" i="2"/>
  <c r="C126" i="2"/>
  <c r="K125" i="2"/>
  <c r="G125" i="2"/>
  <c r="C125" i="2"/>
  <c r="K124" i="2"/>
  <c r="G124" i="2"/>
  <c r="C124" i="2"/>
  <c r="K123" i="2"/>
  <c r="G123" i="2"/>
  <c r="C123" i="2"/>
  <c r="K122" i="2"/>
  <c r="G122" i="2"/>
  <c r="C122" i="2"/>
  <c r="K121" i="2"/>
  <c r="G121" i="2"/>
  <c r="C121" i="2"/>
  <c r="K120" i="2"/>
  <c r="G120" i="2"/>
  <c r="C120" i="2"/>
  <c r="K119" i="2"/>
  <c r="G119" i="2"/>
  <c r="C119" i="2"/>
  <c r="K118" i="2"/>
  <c r="G118" i="2"/>
  <c r="C118" i="2"/>
  <c r="K117" i="2"/>
  <c r="G117" i="2"/>
  <c r="C117" i="2"/>
  <c r="K116" i="2"/>
  <c r="G116" i="2"/>
  <c r="C116" i="2"/>
  <c r="K115" i="2"/>
  <c r="G115" i="2"/>
  <c r="C115" i="2"/>
  <c r="K114" i="2"/>
  <c r="G114" i="2"/>
  <c r="C114" i="2"/>
  <c r="K113" i="2"/>
  <c r="G113" i="2"/>
  <c r="C113" i="2"/>
  <c r="K112" i="2"/>
  <c r="G112" i="2"/>
  <c r="C112" i="2"/>
  <c r="K111" i="2"/>
  <c r="G111" i="2"/>
  <c r="C111" i="2"/>
  <c r="K110" i="2"/>
  <c r="G110" i="2"/>
  <c r="C110" i="2"/>
  <c r="K109" i="2"/>
  <c r="G109" i="2"/>
  <c r="C109" i="2"/>
  <c r="K108" i="2"/>
  <c r="G108" i="2"/>
  <c r="C108" i="2"/>
  <c r="K107" i="2"/>
  <c r="G107" i="2"/>
  <c r="C107" i="2"/>
  <c r="K106" i="2"/>
  <c r="G106" i="2"/>
  <c r="C106" i="2"/>
  <c r="K105" i="2"/>
  <c r="G105" i="2"/>
  <c r="C105" i="2"/>
  <c r="K104" i="2"/>
  <c r="G104" i="2"/>
  <c r="C104" i="2"/>
  <c r="K103" i="2"/>
  <c r="G103" i="2"/>
  <c r="C103" i="2"/>
  <c r="K102" i="2"/>
  <c r="G102" i="2"/>
  <c r="C102" i="2"/>
  <c r="K101" i="2"/>
  <c r="G101" i="2"/>
  <c r="C101" i="2"/>
  <c r="K100" i="2"/>
  <c r="G100" i="2"/>
  <c r="C100" i="2"/>
  <c r="K99" i="2"/>
  <c r="G99" i="2"/>
  <c r="C99" i="2"/>
  <c r="K98" i="2"/>
  <c r="G98" i="2"/>
  <c r="C98" i="2"/>
  <c r="K97" i="2"/>
  <c r="G97" i="2"/>
  <c r="C97" i="2"/>
  <c r="K96" i="2"/>
  <c r="G96" i="2"/>
  <c r="C96" i="2"/>
  <c r="K95" i="2"/>
  <c r="G95" i="2"/>
  <c r="C95" i="2"/>
  <c r="K94" i="2"/>
  <c r="G94" i="2"/>
  <c r="C94" i="2"/>
  <c r="K93" i="2"/>
  <c r="G93" i="2"/>
  <c r="C93" i="2"/>
  <c r="K92" i="2"/>
  <c r="G92" i="2"/>
  <c r="C92" i="2"/>
  <c r="K91" i="2"/>
  <c r="G91" i="2"/>
  <c r="C91" i="2"/>
  <c r="K90" i="2"/>
  <c r="G90" i="2"/>
  <c r="C90" i="2"/>
  <c r="K89" i="2"/>
  <c r="G89" i="2"/>
  <c r="C89" i="2"/>
  <c r="K88" i="2"/>
  <c r="G88" i="2"/>
  <c r="C88" i="2"/>
  <c r="K87" i="2"/>
  <c r="G87" i="2"/>
  <c r="C87" i="2"/>
  <c r="K86" i="2"/>
  <c r="G86" i="2"/>
  <c r="C86" i="2"/>
  <c r="K85" i="2"/>
  <c r="G85" i="2"/>
  <c r="C85" i="2"/>
  <c r="K84" i="2"/>
  <c r="G84" i="2"/>
  <c r="C84" i="2"/>
  <c r="K83" i="2"/>
  <c r="G83" i="2"/>
  <c r="C83" i="2"/>
  <c r="K82" i="2"/>
  <c r="G82" i="2"/>
  <c r="C82" i="2"/>
  <c r="K81" i="2"/>
  <c r="G81" i="2"/>
  <c r="C81" i="2"/>
  <c r="K80" i="2"/>
  <c r="G80" i="2"/>
  <c r="C80" i="2"/>
  <c r="K79" i="2"/>
  <c r="G79" i="2"/>
  <c r="C79" i="2"/>
  <c r="K78" i="2"/>
  <c r="G78" i="2"/>
  <c r="C78" i="2"/>
  <c r="K77" i="2"/>
  <c r="G77" i="2"/>
  <c r="C77" i="2"/>
  <c r="K76" i="2"/>
  <c r="G76" i="2"/>
  <c r="C76" i="2"/>
  <c r="K75" i="2"/>
  <c r="G75" i="2"/>
  <c r="C75" i="2"/>
  <c r="K74" i="2"/>
  <c r="G74" i="2"/>
  <c r="C74" i="2"/>
  <c r="K73" i="2"/>
  <c r="G73" i="2"/>
  <c r="C73" i="2"/>
  <c r="K72" i="2"/>
  <c r="G72" i="2"/>
  <c r="C72" i="2"/>
  <c r="K71" i="2"/>
  <c r="G71" i="2"/>
  <c r="C71" i="2"/>
  <c r="K70" i="2"/>
  <c r="G70" i="2"/>
  <c r="C70" i="2"/>
  <c r="K69" i="2"/>
  <c r="G69" i="2"/>
  <c r="C69" i="2"/>
  <c r="K68" i="2"/>
  <c r="G68" i="2"/>
  <c r="C68" i="2"/>
  <c r="K67" i="2"/>
  <c r="G67" i="2"/>
  <c r="C67" i="2"/>
  <c r="K66" i="2"/>
  <c r="G66" i="2"/>
  <c r="C66" i="2"/>
  <c r="K65" i="2"/>
  <c r="G65" i="2"/>
  <c r="C65" i="2"/>
  <c r="K64" i="2"/>
  <c r="G64" i="2"/>
  <c r="C64" i="2"/>
  <c r="K63" i="2"/>
  <c r="G63" i="2"/>
  <c r="C63" i="2"/>
  <c r="K62" i="2"/>
  <c r="G62" i="2"/>
  <c r="C62" i="2"/>
  <c r="K61" i="2"/>
  <c r="G61" i="2"/>
  <c r="C61" i="2"/>
  <c r="K60" i="2"/>
  <c r="G60" i="2"/>
  <c r="C60" i="2"/>
  <c r="K59" i="2"/>
  <c r="G59" i="2"/>
  <c r="C59" i="2"/>
  <c r="K58" i="2"/>
  <c r="G58" i="2"/>
  <c r="C58" i="2"/>
  <c r="K57" i="2"/>
  <c r="G57" i="2"/>
  <c r="C57" i="2"/>
  <c r="K56" i="2"/>
  <c r="G56" i="2"/>
  <c r="C56" i="2"/>
  <c r="K55" i="2"/>
  <c r="G55" i="2"/>
  <c r="C55" i="2"/>
  <c r="K54" i="2"/>
  <c r="G54" i="2"/>
  <c r="C54" i="2"/>
  <c r="K53" i="2"/>
  <c r="G53" i="2"/>
  <c r="C53" i="2"/>
  <c r="K52" i="2"/>
  <c r="G52" i="2"/>
  <c r="C52" i="2"/>
  <c r="K51" i="2"/>
  <c r="G51" i="2"/>
  <c r="C51" i="2"/>
  <c r="K50" i="2"/>
  <c r="G50" i="2"/>
  <c r="C50" i="2"/>
  <c r="K49" i="2"/>
  <c r="G49" i="2"/>
  <c r="C49" i="2"/>
  <c r="K48" i="2"/>
  <c r="G48" i="2"/>
  <c r="C48" i="2"/>
  <c r="K47" i="2"/>
  <c r="G47" i="2"/>
  <c r="C47" i="2"/>
  <c r="K46" i="2"/>
  <c r="G46" i="2"/>
  <c r="C46" i="2"/>
  <c r="K45" i="2"/>
  <c r="G45" i="2"/>
  <c r="C45" i="2"/>
  <c r="K44" i="2"/>
  <c r="G44" i="2"/>
  <c r="C44" i="2"/>
  <c r="K43" i="2"/>
  <c r="G43" i="2"/>
  <c r="C43" i="2"/>
  <c r="K42" i="2"/>
  <c r="G42" i="2"/>
  <c r="C42" i="2"/>
  <c r="K41" i="2"/>
  <c r="G41" i="2"/>
  <c r="C41" i="2"/>
  <c r="K40" i="2"/>
  <c r="G40" i="2"/>
  <c r="C40" i="2"/>
  <c r="K39" i="2"/>
  <c r="G39" i="2"/>
  <c r="C39" i="2"/>
  <c r="K38" i="2"/>
  <c r="G38" i="2"/>
  <c r="C38" i="2"/>
  <c r="K37" i="2"/>
  <c r="G37" i="2"/>
  <c r="C37" i="2"/>
  <c r="K25" i="2"/>
  <c r="G25" i="2"/>
  <c r="F18" i="1"/>
  <c r="F9" i="1"/>
  <c r="C8" i="1"/>
  <c r="T70" i="6"/>
  <c r="T68" i="6"/>
  <c r="T66" i="6"/>
  <c r="T64" i="6"/>
  <c r="T62" i="6"/>
  <c r="T69" i="6"/>
  <c r="U69" i="6" s="1"/>
  <c r="T67" i="6"/>
  <c r="U67" i="6" s="1"/>
  <c r="T65" i="6"/>
  <c r="U65" i="6" s="1"/>
  <c r="T63" i="6"/>
  <c r="U63" i="6" s="1"/>
  <c r="T61" i="6"/>
  <c r="U61" i="6" s="1"/>
  <c r="E10" i="6"/>
  <c r="E9" i="5"/>
  <c r="U64" i="6"/>
  <c r="U66" i="6"/>
  <c r="C10" i="6"/>
  <c r="U68" i="6"/>
  <c r="U62" i="6"/>
  <c r="AU186" i="3"/>
  <c r="AQ186" i="3"/>
  <c r="AL186" i="3"/>
  <c r="AG186" i="3"/>
  <c r="AU185" i="3"/>
  <c r="AQ185" i="3"/>
  <c r="AL185" i="3"/>
  <c r="AG185" i="3"/>
  <c r="AU184" i="3"/>
  <c r="AQ184" i="3"/>
  <c r="AL184" i="3"/>
  <c r="AG184" i="3"/>
  <c r="AU183" i="3"/>
  <c r="AQ183" i="3"/>
  <c r="AL183" i="3"/>
  <c r="AG183" i="3"/>
  <c r="AU182" i="3"/>
  <c r="AQ182" i="3"/>
  <c r="AL182" i="3"/>
  <c r="AG182" i="3"/>
  <c r="AU181" i="3"/>
  <c r="AQ181" i="3"/>
  <c r="AL181" i="3"/>
  <c r="AG181" i="3"/>
  <c r="AU180" i="3"/>
  <c r="AQ180" i="3"/>
  <c r="AL180" i="3"/>
  <c r="AG180" i="3"/>
  <c r="AU179" i="3"/>
  <c r="AQ179" i="3"/>
  <c r="AL179" i="3"/>
  <c r="AG179" i="3"/>
  <c r="AU178" i="3"/>
  <c r="AQ178" i="3"/>
  <c r="AL178" i="3"/>
  <c r="AG178" i="3"/>
  <c r="AU177" i="3"/>
  <c r="AQ177" i="3"/>
  <c r="AL177" i="3"/>
  <c r="AG177" i="3"/>
  <c r="AU176" i="3"/>
  <c r="AQ176" i="3"/>
  <c r="AL176" i="3"/>
  <c r="AG176" i="3"/>
  <c r="AU175" i="3"/>
  <c r="AQ175" i="3"/>
  <c r="AL175" i="3"/>
  <c r="AG175" i="3"/>
  <c r="AU174" i="3"/>
  <c r="AQ174" i="3"/>
  <c r="AL174" i="3"/>
  <c r="AG174" i="3"/>
  <c r="AU173" i="3"/>
  <c r="AQ173" i="3"/>
  <c r="AL173" i="3"/>
  <c r="AG173" i="3"/>
  <c r="AU172" i="3"/>
  <c r="AQ172" i="3"/>
  <c r="AL172" i="3"/>
  <c r="AG172" i="3"/>
  <c r="AU171" i="3"/>
  <c r="AQ171" i="3"/>
  <c r="AL171" i="3"/>
  <c r="AG171" i="3"/>
  <c r="AU170" i="3"/>
  <c r="AQ170" i="3"/>
  <c r="AL170" i="3"/>
  <c r="AG170" i="3"/>
  <c r="AU169" i="3"/>
  <c r="AQ169" i="3"/>
  <c r="AL169" i="3"/>
  <c r="AG169" i="3"/>
  <c r="AU168" i="3"/>
  <c r="AQ168" i="3"/>
  <c r="AL168" i="3"/>
  <c r="AG168" i="3"/>
  <c r="AU167" i="3"/>
  <c r="AQ167" i="3"/>
  <c r="AL167" i="3"/>
  <c r="AG167" i="3"/>
  <c r="AU166" i="3"/>
  <c r="AQ166" i="3"/>
  <c r="AL166" i="3"/>
  <c r="AG166" i="3"/>
  <c r="AU165" i="3"/>
  <c r="AQ165" i="3"/>
  <c r="AL165" i="3"/>
  <c r="AG165" i="3"/>
  <c r="AU164" i="3"/>
  <c r="AQ164" i="3"/>
  <c r="AL164" i="3"/>
  <c r="AG164" i="3"/>
  <c r="AU163" i="3"/>
  <c r="AQ163" i="3"/>
  <c r="AL163" i="3"/>
  <c r="AG163" i="3"/>
  <c r="AU162" i="3"/>
  <c r="AQ162" i="3"/>
  <c r="AL162" i="3"/>
  <c r="AG162" i="3"/>
  <c r="AU161" i="3"/>
  <c r="AQ161" i="3"/>
  <c r="AL161" i="3"/>
  <c r="AG161" i="3"/>
  <c r="AU160" i="3"/>
  <c r="AQ160" i="3"/>
  <c r="AL160" i="3"/>
  <c r="AG160" i="3"/>
  <c r="AU159" i="3"/>
  <c r="AQ159" i="3"/>
  <c r="AL159" i="3"/>
  <c r="AX186" i="3"/>
  <c r="AK186" i="3"/>
  <c r="AX185" i="3"/>
  <c r="AK185" i="3"/>
  <c r="AX184" i="3"/>
  <c r="AK184" i="3"/>
  <c r="AX183" i="3"/>
  <c r="AK183" i="3"/>
  <c r="AX182" i="3"/>
  <c r="AK182" i="3"/>
  <c r="AX181" i="3"/>
  <c r="AK181" i="3"/>
  <c r="AX180" i="3"/>
  <c r="AK180" i="3"/>
  <c r="AX179" i="3"/>
  <c r="AK179" i="3"/>
  <c r="AX178" i="3"/>
  <c r="AK178" i="3"/>
  <c r="AX177" i="3"/>
  <c r="AK177" i="3"/>
  <c r="AX176" i="3"/>
  <c r="AK176" i="3"/>
  <c r="AX175" i="3"/>
  <c r="AK175" i="3"/>
  <c r="AX174" i="3"/>
  <c r="AK174" i="3"/>
  <c r="AX173" i="3"/>
  <c r="AK173" i="3"/>
  <c r="AX172" i="3"/>
  <c r="AK172" i="3"/>
  <c r="AX171" i="3"/>
  <c r="AK171" i="3"/>
  <c r="AX170" i="3"/>
  <c r="AK170" i="3"/>
  <c r="AX169" i="3"/>
  <c r="AK169" i="3"/>
  <c r="AX168" i="3"/>
  <c r="AK168" i="3"/>
  <c r="AX167" i="3"/>
  <c r="AK167" i="3"/>
  <c r="AX166" i="3"/>
  <c r="AK166" i="3"/>
  <c r="AX165" i="3"/>
  <c r="AK165" i="3"/>
  <c r="AX164" i="3"/>
  <c r="AK164" i="3"/>
  <c r="AX163" i="3"/>
  <c r="AK163" i="3"/>
  <c r="AX162" i="3"/>
  <c r="AK162" i="3"/>
  <c r="AX161" i="3"/>
  <c r="AK161" i="3"/>
  <c r="AX160" i="3"/>
  <c r="AK160" i="3"/>
  <c r="AX159" i="3"/>
  <c r="AK159" i="3"/>
  <c r="AX158" i="3"/>
  <c r="AK158" i="3"/>
  <c r="AX157" i="3"/>
  <c r="AK157" i="3"/>
  <c r="AX156" i="3"/>
  <c r="AK156" i="3"/>
  <c r="AX155" i="3"/>
  <c r="AK155" i="3"/>
  <c r="AW186" i="3"/>
  <c r="AS186" i="3"/>
  <c r="AO186" i="3"/>
  <c r="AI186" i="3"/>
  <c r="AW185" i="3"/>
  <c r="AS185" i="3"/>
  <c r="AO185" i="3"/>
  <c r="AI185" i="3"/>
  <c r="AW184" i="3"/>
  <c r="AS184" i="3"/>
  <c r="AO184" i="3"/>
  <c r="AI184" i="3"/>
  <c r="AW183" i="3"/>
  <c r="AS183" i="3"/>
  <c r="AO183" i="3"/>
  <c r="AI183" i="3"/>
  <c r="AW182" i="3"/>
  <c r="AS182" i="3"/>
  <c r="AO182" i="3"/>
  <c r="AI182" i="3"/>
  <c r="AW181" i="3"/>
  <c r="AS181" i="3"/>
  <c r="AO181" i="3"/>
  <c r="AI181" i="3"/>
  <c r="AW180" i="3"/>
  <c r="AS180" i="3"/>
  <c r="AO180" i="3"/>
  <c r="AI180" i="3"/>
  <c r="AW179" i="3"/>
  <c r="AS179" i="3"/>
  <c r="AO179" i="3"/>
  <c r="AI179" i="3"/>
  <c r="AW178" i="3"/>
  <c r="AS178" i="3"/>
  <c r="AO178" i="3"/>
  <c r="AI178" i="3"/>
  <c r="AW177" i="3"/>
  <c r="AS177" i="3"/>
  <c r="AO177" i="3"/>
  <c r="AI177" i="3"/>
  <c r="AW176" i="3"/>
  <c r="AS176" i="3"/>
  <c r="AO176" i="3"/>
  <c r="AI176" i="3"/>
  <c r="AW175" i="3"/>
  <c r="AS175" i="3"/>
  <c r="AO175" i="3"/>
  <c r="AI175" i="3"/>
  <c r="AW174" i="3"/>
  <c r="AS174" i="3"/>
  <c r="AO174" i="3"/>
  <c r="AI174" i="3"/>
  <c r="AW173" i="3"/>
  <c r="AS173" i="3"/>
  <c r="AO173" i="3"/>
  <c r="AI173" i="3"/>
  <c r="AW172" i="3"/>
  <c r="AS172" i="3"/>
  <c r="AO172" i="3"/>
  <c r="AI172" i="3"/>
  <c r="AW171" i="3"/>
  <c r="AS171" i="3"/>
  <c r="AO171" i="3"/>
  <c r="AI171" i="3"/>
  <c r="AW170" i="3"/>
  <c r="AS170" i="3"/>
  <c r="AO170" i="3"/>
  <c r="AI170" i="3"/>
  <c r="AW169" i="3"/>
  <c r="AS169" i="3"/>
  <c r="AO169" i="3"/>
  <c r="AI169" i="3"/>
  <c r="AW168" i="3"/>
  <c r="AS168" i="3"/>
  <c r="AO168" i="3"/>
  <c r="AI168" i="3"/>
  <c r="AW167" i="3"/>
  <c r="AS167" i="3"/>
  <c r="AO167" i="3"/>
  <c r="AI167" i="3"/>
  <c r="AW166" i="3"/>
  <c r="AS166" i="3"/>
  <c r="AO166" i="3"/>
  <c r="AI166" i="3"/>
  <c r="AW165" i="3"/>
  <c r="AS165" i="3"/>
  <c r="AO165" i="3"/>
  <c r="AI165" i="3"/>
  <c r="AW164" i="3"/>
  <c r="AS164" i="3"/>
  <c r="AO164" i="3"/>
  <c r="AI164" i="3"/>
  <c r="AW163" i="3"/>
  <c r="AS163" i="3"/>
  <c r="AO163" i="3"/>
  <c r="AI163" i="3"/>
  <c r="AW162" i="3"/>
  <c r="AS162" i="3"/>
  <c r="AN186" i="3"/>
  <c r="AR185" i="3"/>
  <c r="AV184" i="3"/>
  <c r="AH183" i="3"/>
  <c r="AN182" i="3"/>
  <c r="AR181" i="3"/>
  <c r="AV180" i="3"/>
  <c r="AH179" i="3"/>
  <c r="AN178" i="3"/>
  <c r="AR177" i="3"/>
  <c r="AV176" i="3"/>
  <c r="AH175" i="3"/>
  <c r="AN174" i="3"/>
  <c r="AR173" i="3"/>
  <c r="AV172" i="3"/>
  <c r="AH171" i="3"/>
  <c r="AN170" i="3"/>
  <c r="AR169" i="3"/>
  <c r="AV168" i="3"/>
  <c r="AH167" i="3"/>
  <c r="AN166" i="3"/>
  <c r="AR165" i="3"/>
  <c r="AV164" i="3"/>
  <c r="AH163" i="3"/>
  <c r="AO162" i="3"/>
  <c r="AS161" i="3"/>
  <c r="AI161" i="3"/>
  <c r="AW160" i="3"/>
  <c r="AO160" i="3"/>
  <c r="AS159" i="3"/>
  <c r="AI159" i="3"/>
  <c r="AU158" i="3"/>
  <c r="AO158" i="3"/>
  <c r="AH158" i="3"/>
  <c r="AS157" i="3"/>
  <c r="AN157" i="3"/>
  <c r="AG157" i="3"/>
  <c r="AW156" i="3"/>
  <c r="AR156" i="3"/>
  <c r="AL156" i="3"/>
  <c r="AV155" i="3"/>
  <c r="AQ155" i="3"/>
  <c r="AI155" i="3"/>
  <c r="AV154" i="3"/>
  <c r="AR154" i="3"/>
  <c r="AN154" i="3"/>
  <c r="AH154" i="3"/>
  <c r="AV153" i="3"/>
  <c r="AR153" i="3"/>
  <c r="AN153" i="3"/>
  <c r="AH153" i="3"/>
  <c r="AV152" i="3"/>
  <c r="AR152" i="3"/>
  <c r="AN152" i="3"/>
  <c r="AH152" i="3"/>
  <c r="AV151" i="3"/>
  <c r="AR151" i="3"/>
  <c r="AN151" i="3"/>
  <c r="AH151" i="3"/>
  <c r="AV150" i="3"/>
  <c r="AR150" i="3"/>
  <c r="AN150" i="3"/>
  <c r="AH150" i="3"/>
  <c r="AV149" i="3"/>
  <c r="AR149" i="3"/>
  <c r="AN149" i="3"/>
  <c r="AH149" i="3"/>
  <c r="AV148" i="3"/>
  <c r="AR148" i="3"/>
  <c r="AN148" i="3"/>
  <c r="AH148" i="3"/>
  <c r="AV147" i="3"/>
  <c r="AR147" i="3"/>
  <c r="AN147" i="3"/>
  <c r="AH147" i="3"/>
  <c r="AV146" i="3"/>
  <c r="AR146" i="3"/>
  <c r="AN146" i="3"/>
  <c r="AH146" i="3"/>
  <c r="AV145" i="3"/>
  <c r="AR145" i="3"/>
  <c r="AN145" i="3"/>
  <c r="AH145" i="3"/>
  <c r="AV144" i="3"/>
  <c r="AR144" i="3"/>
  <c r="AN144" i="3"/>
  <c r="AH144" i="3"/>
  <c r="AV143" i="3"/>
  <c r="AR143" i="3"/>
  <c r="AN143" i="3"/>
  <c r="AH143" i="3"/>
  <c r="AV142" i="3"/>
  <c r="AR142" i="3"/>
  <c r="AN142" i="3"/>
  <c r="AH142" i="3"/>
  <c r="AV141" i="3"/>
  <c r="AR141" i="3"/>
  <c r="AN141" i="3"/>
  <c r="AH141" i="3"/>
  <c r="AV140" i="3"/>
  <c r="AR140" i="3"/>
  <c r="AN140" i="3"/>
  <c r="AH140" i="3"/>
  <c r="AV139" i="3"/>
  <c r="AR139" i="3"/>
  <c r="AN139" i="3"/>
  <c r="AH139" i="3"/>
  <c r="AV138" i="3"/>
  <c r="AR138" i="3"/>
  <c r="AN138" i="3"/>
  <c r="AH138" i="3"/>
  <c r="AV137" i="3"/>
  <c r="AR137" i="3"/>
  <c r="AN137" i="3"/>
  <c r="AH137" i="3"/>
  <c r="AV136" i="3"/>
  <c r="AR136" i="3"/>
  <c r="AN136" i="3"/>
  <c r="AH136" i="3"/>
  <c r="AV135" i="3"/>
  <c r="AR135" i="3"/>
  <c r="AN135" i="3"/>
  <c r="AH135" i="3"/>
  <c r="AV134" i="3"/>
  <c r="AR134" i="3"/>
  <c r="AN134" i="3"/>
  <c r="AH134" i="3"/>
  <c r="AV133" i="3"/>
  <c r="AR133" i="3"/>
  <c r="AN133" i="3"/>
  <c r="AH133" i="3"/>
  <c r="AV132" i="3"/>
  <c r="AR132" i="3"/>
  <c r="AN132" i="3"/>
  <c r="AH132" i="3"/>
  <c r="AV131" i="3"/>
  <c r="AR131" i="3"/>
  <c r="AN131" i="3"/>
  <c r="AH131" i="3"/>
  <c r="AV130" i="3"/>
  <c r="AR130" i="3"/>
  <c r="AN130" i="3"/>
  <c r="AH130" i="3"/>
  <c r="AV129" i="3"/>
  <c r="AR129" i="3"/>
  <c r="AN129" i="3"/>
  <c r="AH129" i="3"/>
  <c r="AV128" i="3"/>
  <c r="AR128" i="3"/>
  <c r="AN128" i="3"/>
  <c r="AH128" i="3"/>
  <c r="AV127" i="3"/>
  <c r="AR127" i="3"/>
  <c r="AN127" i="3"/>
  <c r="AH127" i="3"/>
  <c r="AV126" i="3"/>
  <c r="AR126" i="3"/>
  <c r="AN126" i="3"/>
  <c r="AH126" i="3"/>
  <c r="AV125" i="3"/>
  <c r="AR125" i="3"/>
  <c r="AN125" i="3"/>
  <c r="AH125" i="3"/>
  <c r="AV124" i="3"/>
  <c r="AR124" i="3"/>
  <c r="AN124" i="3"/>
  <c r="AH124" i="3"/>
  <c r="AV123" i="3"/>
  <c r="AR123" i="3"/>
  <c r="AN123" i="3"/>
  <c r="AH123" i="3"/>
  <c r="AV122" i="3"/>
  <c r="AR122" i="3"/>
  <c r="AN122" i="3"/>
  <c r="AH122" i="3"/>
  <c r="AV121" i="3"/>
  <c r="AR121" i="3"/>
  <c r="AN121" i="3"/>
  <c r="AH121" i="3"/>
  <c r="AV120" i="3"/>
  <c r="AR120" i="3"/>
  <c r="AN120" i="3"/>
  <c r="AH120" i="3"/>
  <c r="AV119" i="3"/>
  <c r="AR119" i="3"/>
  <c r="AN119" i="3"/>
  <c r="AH119" i="3"/>
  <c r="AV118" i="3"/>
  <c r="AR118" i="3"/>
  <c r="AN118" i="3"/>
  <c r="AH118" i="3"/>
  <c r="AV117" i="3"/>
  <c r="AR117" i="3"/>
  <c r="AN117" i="3"/>
  <c r="AH117" i="3"/>
  <c r="AV116" i="3"/>
  <c r="AR116" i="3"/>
  <c r="AN116" i="3"/>
  <c r="AH116" i="3"/>
  <c r="AV115" i="3"/>
  <c r="AR115" i="3"/>
  <c r="AN115" i="3"/>
  <c r="AH115" i="3"/>
  <c r="AV114" i="3"/>
  <c r="AR114" i="3"/>
  <c r="AN114" i="3"/>
  <c r="AH114" i="3"/>
  <c r="AV113" i="3"/>
  <c r="AR113" i="3"/>
  <c r="AN113" i="3"/>
  <c r="AH113" i="3"/>
  <c r="AV112" i="3"/>
  <c r="AR112" i="3"/>
  <c r="AN112" i="3"/>
  <c r="AH112" i="3"/>
  <c r="AV111" i="3"/>
  <c r="AR111" i="3"/>
  <c r="AN111" i="3"/>
  <c r="AH111" i="3"/>
  <c r="AV110" i="3"/>
  <c r="AR110" i="3"/>
  <c r="AN110" i="3"/>
  <c r="AH110" i="3"/>
  <c r="AV109" i="3"/>
  <c r="AR109" i="3"/>
  <c r="AN109" i="3"/>
  <c r="AH109" i="3"/>
  <c r="AV108" i="3"/>
  <c r="AR108" i="3"/>
  <c r="AN108" i="3"/>
  <c r="AH108" i="3"/>
  <c r="AV107" i="3"/>
  <c r="AR107" i="3"/>
  <c r="AN107" i="3"/>
  <c r="AH107" i="3"/>
  <c r="AV106" i="3"/>
  <c r="AR106" i="3"/>
  <c r="AN106" i="3"/>
  <c r="AH106" i="3"/>
  <c r="AV105" i="3"/>
  <c r="AR105" i="3"/>
  <c r="AN105" i="3"/>
  <c r="AH105" i="3"/>
  <c r="AV104" i="3"/>
  <c r="AR104" i="3"/>
  <c r="AN104" i="3"/>
  <c r="AH104" i="3"/>
  <c r="AV103" i="3"/>
  <c r="AR103" i="3"/>
  <c r="AN103" i="3"/>
  <c r="AH103" i="3"/>
  <c r="AV102" i="3"/>
  <c r="AR102" i="3"/>
  <c r="AN102" i="3"/>
  <c r="AH102" i="3"/>
  <c r="AV101" i="3"/>
  <c r="AR101" i="3"/>
  <c r="AN101" i="3"/>
  <c r="AH101" i="3"/>
  <c r="AV100" i="3"/>
  <c r="AR100" i="3"/>
  <c r="AN100" i="3"/>
  <c r="AH100" i="3"/>
  <c r="AV99" i="3"/>
  <c r="AR99" i="3"/>
  <c r="AN99" i="3"/>
  <c r="AH99" i="3"/>
  <c r="AV98" i="3"/>
  <c r="AR98" i="3"/>
  <c r="AN98" i="3"/>
  <c r="AH98" i="3"/>
  <c r="AV97" i="3"/>
  <c r="AR97" i="3"/>
  <c r="AN97" i="3"/>
  <c r="AH97" i="3"/>
  <c r="AV96" i="3"/>
  <c r="AR96" i="3"/>
  <c r="AN96" i="3"/>
  <c r="AH96" i="3"/>
  <c r="AV95" i="3"/>
  <c r="AR95" i="3"/>
  <c r="AN95" i="3"/>
  <c r="AH95" i="3"/>
  <c r="AV94" i="3"/>
  <c r="AR94" i="3"/>
  <c r="AN94" i="3"/>
  <c r="AH94" i="3"/>
  <c r="AV93" i="3"/>
  <c r="AR93" i="3"/>
  <c r="AN93" i="3"/>
  <c r="AH93" i="3"/>
  <c r="AV92" i="3"/>
  <c r="AR92" i="3"/>
  <c r="AN92" i="3"/>
  <c r="AH92" i="3"/>
  <c r="AV91" i="3"/>
  <c r="AR91" i="3"/>
  <c r="AN91" i="3"/>
  <c r="AH91" i="3"/>
  <c r="AV90" i="3"/>
  <c r="AR90" i="3"/>
  <c r="AN90" i="3"/>
  <c r="AH90" i="3"/>
  <c r="AV89" i="3"/>
  <c r="AR89" i="3"/>
  <c r="AN89" i="3"/>
  <c r="AH89" i="3"/>
  <c r="AV88" i="3"/>
  <c r="AR88" i="3"/>
  <c r="AN88" i="3"/>
  <c r="AH88" i="3"/>
  <c r="AV87" i="3"/>
  <c r="AR87" i="3"/>
  <c r="AN87" i="3"/>
  <c r="AH186" i="3"/>
  <c r="AN185" i="3"/>
  <c r="AR184" i="3"/>
  <c r="AV183" i="3"/>
  <c r="AH182" i="3"/>
  <c r="AN181" i="3"/>
  <c r="AR180" i="3"/>
  <c r="AV179" i="3"/>
  <c r="AH178" i="3"/>
  <c r="AN177" i="3"/>
  <c r="AR176" i="3"/>
  <c r="AV175" i="3"/>
  <c r="AH174" i="3"/>
  <c r="AN173" i="3"/>
  <c r="AR172" i="3"/>
  <c r="AV171" i="3"/>
  <c r="AH170" i="3"/>
  <c r="AN169" i="3"/>
  <c r="AR168" i="3"/>
  <c r="AV167" i="3"/>
  <c r="AH166" i="3"/>
  <c r="AN165" i="3"/>
  <c r="AR164" i="3"/>
  <c r="AV163" i="3"/>
  <c r="AN162" i="3"/>
  <c r="AR161" i="3"/>
  <c r="AH161" i="3"/>
  <c r="AV160" i="3"/>
  <c r="AN160" i="3"/>
  <c r="AR159" i="3"/>
  <c r="AH159" i="3"/>
  <c r="AS158" i="3"/>
  <c r="AN158" i="3"/>
  <c r="AG158" i="3"/>
  <c r="AW157" i="3"/>
  <c r="AR157" i="3"/>
  <c r="AL157" i="3"/>
  <c r="AV156" i="3"/>
  <c r="AQ156" i="3"/>
  <c r="AI156" i="3"/>
  <c r="AU155" i="3"/>
  <c r="AO155" i="3"/>
  <c r="AH155" i="3"/>
  <c r="AU154" i="3"/>
  <c r="AQ154" i="3"/>
  <c r="AL154" i="3"/>
  <c r="AG154" i="3"/>
  <c r="AU153" i="3"/>
  <c r="AQ153" i="3"/>
  <c r="AL153" i="3"/>
  <c r="AG153" i="3"/>
  <c r="AU152" i="3"/>
  <c r="AQ152" i="3"/>
  <c r="AL152" i="3"/>
  <c r="AG152" i="3"/>
  <c r="AU151" i="3"/>
  <c r="AQ151" i="3"/>
  <c r="AL151" i="3"/>
  <c r="AG151" i="3"/>
  <c r="AU150" i="3"/>
  <c r="AQ150" i="3"/>
  <c r="AL150" i="3"/>
  <c r="AG150" i="3"/>
  <c r="AU149" i="3"/>
  <c r="AQ149" i="3"/>
  <c r="AL149" i="3"/>
  <c r="AG149" i="3"/>
  <c r="AU148" i="3"/>
  <c r="AQ148" i="3"/>
  <c r="AL148" i="3"/>
  <c r="AG148" i="3"/>
  <c r="AU147" i="3"/>
  <c r="AQ147" i="3"/>
  <c r="AL147" i="3"/>
  <c r="AG147" i="3"/>
  <c r="AU146" i="3"/>
  <c r="AQ146" i="3"/>
  <c r="AL146" i="3"/>
  <c r="AG146" i="3"/>
  <c r="AU145" i="3"/>
  <c r="AQ145" i="3"/>
  <c r="AL145" i="3"/>
  <c r="AG145" i="3"/>
  <c r="AU144" i="3"/>
  <c r="AQ144" i="3"/>
  <c r="AL144" i="3"/>
  <c r="AG144" i="3"/>
  <c r="AU143" i="3"/>
  <c r="AQ143" i="3"/>
  <c r="AL143" i="3"/>
  <c r="AG143" i="3"/>
  <c r="AU142" i="3"/>
  <c r="AQ142" i="3"/>
  <c r="AL142" i="3"/>
  <c r="AG142" i="3"/>
  <c r="AU141" i="3"/>
  <c r="AQ141" i="3"/>
  <c r="AL141" i="3"/>
  <c r="AG141" i="3"/>
  <c r="AU140" i="3"/>
  <c r="AQ140" i="3"/>
  <c r="AL140" i="3"/>
  <c r="AG140" i="3"/>
  <c r="AU139" i="3"/>
  <c r="AQ139" i="3"/>
  <c r="AL139" i="3"/>
  <c r="AG139" i="3"/>
  <c r="AU138" i="3"/>
  <c r="AQ138" i="3"/>
  <c r="AL138" i="3"/>
  <c r="AG138" i="3"/>
  <c r="AU137" i="3"/>
  <c r="AQ137" i="3"/>
  <c r="AL137" i="3"/>
  <c r="AG137" i="3"/>
  <c r="AU136" i="3"/>
  <c r="AQ136" i="3"/>
  <c r="AL136" i="3"/>
  <c r="AG136" i="3"/>
  <c r="AU135" i="3"/>
  <c r="AQ135" i="3"/>
  <c r="AL135" i="3"/>
  <c r="AG135" i="3"/>
  <c r="AU134" i="3"/>
  <c r="AQ134" i="3"/>
  <c r="AL134" i="3"/>
  <c r="AG134" i="3"/>
  <c r="AU133" i="3"/>
  <c r="AQ133" i="3"/>
  <c r="AL133" i="3"/>
  <c r="AG133" i="3"/>
  <c r="AU132" i="3"/>
  <c r="AQ132" i="3"/>
  <c r="AL132" i="3"/>
  <c r="AG132" i="3"/>
  <c r="AU131" i="3"/>
  <c r="AQ131" i="3"/>
  <c r="AL131" i="3"/>
  <c r="AG131" i="3"/>
  <c r="AU130" i="3"/>
  <c r="AQ130" i="3"/>
  <c r="AL130" i="3"/>
  <c r="AG130" i="3"/>
  <c r="AU129" i="3"/>
  <c r="AQ129" i="3"/>
  <c r="AL129" i="3"/>
  <c r="AG129" i="3"/>
  <c r="AU128" i="3"/>
  <c r="AQ128" i="3"/>
  <c r="AL128" i="3"/>
  <c r="AG128" i="3"/>
  <c r="AU127" i="3"/>
  <c r="AQ127" i="3"/>
  <c r="AL127" i="3"/>
  <c r="AG127" i="3"/>
  <c r="AU126" i="3"/>
  <c r="AQ126" i="3"/>
  <c r="AL126" i="3"/>
  <c r="AG126" i="3"/>
  <c r="AU125" i="3"/>
  <c r="AQ125" i="3"/>
  <c r="AL125" i="3"/>
  <c r="AG125" i="3"/>
  <c r="AU124" i="3"/>
  <c r="AQ124" i="3"/>
  <c r="AL124" i="3"/>
  <c r="AG124" i="3"/>
  <c r="AU123" i="3"/>
  <c r="AQ123" i="3"/>
  <c r="AL123" i="3"/>
  <c r="AG123" i="3"/>
  <c r="AU122" i="3"/>
  <c r="AQ122" i="3"/>
  <c r="AL122" i="3"/>
  <c r="AG122" i="3"/>
  <c r="AU121" i="3"/>
  <c r="AQ121" i="3"/>
  <c r="AL121" i="3"/>
  <c r="AG121" i="3"/>
  <c r="AU120" i="3"/>
  <c r="AQ120" i="3"/>
  <c r="AL120" i="3"/>
  <c r="AG120" i="3"/>
  <c r="AU119" i="3"/>
  <c r="AQ119" i="3"/>
  <c r="AL119" i="3"/>
  <c r="AG119" i="3"/>
  <c r="AU118" i="3"/>
  <c r="AQ118" i="3"/>
  <c r="AL118" i="3"/>
  <c r="AG118" i="3"/>
  <c r="AU117" i="3"/>
  <c r="AQ117" i="3"/>
  <c r="AL117" i="3"/>
  <c r="AG117" i="3"/>
  <c r="AU116" i="3"/>
  <c r="AQ116" i="3"/>
  <c r="AL116" i="3"/>
  <c r="AG116" i="3"/>
  <c r="AU115" i="3"/>
  <c r="AQ115" i="3"/>
  <c r="AL115" i="3"/>
  <c r="AG115" i="3"/>
  <c r="AU114" i="3"/>
  <c r="AQ114" i="3"/>
  <c r="AL114" i="3"/>
  <c r="AG114" i="3"/>
  <c r="AU113" i="3"/>
  <c r="AQ113" i="3"/>
  <c r="AL113" i="3"/>
  <c r="AG113" i="3"/>
  <c r="AU112" i="3"/>
  <c r="AQ112" i="3"/>
  <c r="AL112" i="3"/>
  <c r="AG112" i="3"/>
  <c r="AU111" i="3"/>
  <c r="AQ111" i="3"/>
  <c r="AL111" i="3"/>
  <c r="AG111" i="3"/>
  <c r="AU110" i="3"/>
  <c r="AQ110" i="3"/>
  <c r="AL110" i="3"/>
  <c r="AG110" i="3"/>
  <c r="AU109" i="3"/>
  <c r="AQ109" i="3"/>
  <c r="AL109" i="3"/>
  <c r="AG109" i="3"/>
  <c r="AU108" i="3"/>
  <c r="AQ108" i="3"/>
  <c r="AL108" i="3"/>
  <c r="AG108" i="3"/>
  <c r="AU107" i="3"/>
  <c r="AQ107" i="3"/>
  <c r="AL107" i="3"/>
  <c r="AG107" i="3"/>
  <c r="AU106" i="3"/>
  <c r="AQ106" i="3"/>
  <c r="AL106" i="3"/>
  <c r="AG106" i="3"/>
  <c r="AU105" i="3"/>
  <c r="AQ105" i="3"/>
  <c r="AL105" i="3"/>
  <c r="AG105" i="3"/>
  <c r="AU104" i="3"/>
  <c r="AQ104" i="3"/>
  <c r="AL104" i="3"/>
  <c r="AG104" i="3"/>
  <c r="AU103" i="3"/>
  <c r="AQ103" i="3"/>
  <c r="AL103" i="3"/>
  <c r="AG103" i="3"/>
  <c r="AU102" i="3"/>
  <c r="AQ102" i="3"/>
  <c r="AL102" i="3"/>
  <c r="AG102" i="3"/>
  <c r="AU101" i="3"/>
  <c r="AQ101" i="3"/>
  <c r="AL101" i="3"/>
  <c r="AG101" i="3"/>
  <c r="AU100" i="3"/>
  <c r="AQ100" i="3"/>
  <c r="AL100" i="3"/>
  <c r="AG100" i="3"/>
  <c r="AU99" i="3"/>
  <c r="AQ99" i="3"/>
  <c r="AL99" i="3"/>
  <c r="AG99" i="3"/>
  <c r="AU98" i="3"/>
  <c r="AQ98" i="3"/>
  <c r="AL98" i="3"/>
  <c r="AG98" i="3"/>
  <c r="AU97" i="3"/>
  <c r="AQ97" i="3"/>
  <c r="AL97" i="3"/>
  <c r="AG97" i="3"/>
  <c r="AU96" i="3"/>
  <c r="AQ96" i="3"/>
  <c r="AL96" i="3"/>
  <c r="AG96" i="3"/>
  <c r="AU95" i="3"/>
  <c r="AQ95" i="3"/>
  <c r="AL95" i="3"/>
  <c r="AG95" i="3"/>
  <c r="AU94" i="3"/>
  <c r="AQ94" i="3"/>
  <c r="AL94" i="3"/>
  <c r="AG94" i="3"/>
  <c r="AU93" i="3"/>
  <c r="AQ93" i="3"/>
  <c r="AL93" i="3"/>
  <c r="AG93" i="3"/>
  <c r="AU92" i="3"/>
  <c r="AQ92" i="3"/>
  <c r="AL92" i="3"/>
  <c r="AG92" i="3"/>
  <c r="AU91" i="3"/>
  <c r="AQ91" i="3"/>
  <c r="AL91" i="3"/>
  <c r="AG91" i="3"/>
  <c r="AU90" i="3"/>
  <c r="AQ90" i="3"/>
  <c r="AL90" i="3"/>
  <c r="AG90" i="3"/>
  <c r="AU89" i="3"/>
  <c r="AQ89" i="3"/>
  <c r="AL89" i="3"/>
  <c r="AG89" i="3"/>
  <c r="AU88" i="3"/>
  <c r="AQ88" i="3"/>
  <c r="AL88" i="3"/>
  <c r="AG88" i="3"/>
  <c r="AU87" i="3"/>
  <c r="AQ87" i="3"/>
  <c r="AL87" i="3"/>
  <c r="AG87" i="3"/>
  <c r="AU86" i="3"/>
  <c r="AQ86" i="3"/>
  <c r="AL86" i="3"/>
  <c r="AG86" i="3"/>
  <c r="AU85" i="3"/>
  <c r="AQ85" i="3"/>
  <c r="AL85" i="3"/>
  <c r="AG85" i="3"/>
  <c r="AU84" i="3"/>
  <c r="AQ84" i="3"/>
  <c r="AL84" i="3"/>
  <c r="AG84" i="3"/>
  <c r="AU83" i="3"/>
  <c r="AQ83" i="3"/>
  <c r="AL83" i="3"/>
  <c r="AG83" i="3"/>
  <c r="AU82" i="3"/>
  <c r="AQ82" i="3"/>
  <c r="AL82" i="3"/>
  <c r="AG82" i="3"/>
  <c r="AU81" i="3"/>
  <c r="AQ81" i="3"/>
  <c r="AL81" i="3"/>
  <c r="AG81" i="3"/>
  <c r="AU80" i="3"/>
  <c r="AQ80" i="3"/>
  <c r="AL80" i="3"/>
  <c r="AG80" i="3"/>
  <c r="AU79" i="3"/>
  <c r="AQ79" i="3"/>
  <c r="AL79" i="3"/>
  <c r="AG79" i="3"/>
  <c r="AU78" i="3"/>
  <c r="AQ78" i="3"/>
  <c r="AL78" i="3"/>
  <c r="AG78" i="3"/>
  <c r="AU77" i="3"/>
  <c r="AQ77" i="3"/>
  <c r="AL77" i="3"/>
  <c r="AG77" i="3"/>
  <c r="AU76" i="3"/>
  <c r="AQ76" i="3"/>
  <c r="AL76" i="3"/>
  <c r="AG76" i="3"/>
  <c r="AU75" i="3"/>
  <c r="AQ75" i="3"/>
  <c r="AL75" i="3"/>
  <c r="AG75" i="3"/>
  <c r="AU74" i="3"/>
  <c r="AQ74" i="3"/>
  <c r="AL74" i="3"/>
  <c r="AG74" i="3"/>
  <c r="AU73" i="3"/>
  <c r="AQ73" i="3"/>
  <c r="AL73" i="3"/>
  <c r="AG73" i="3"/>
  <c r="AU72" i="3"/>
  <c r="AQ72" i="3"/>
  <c r="AL72" i="3"/>
  <c r="AG72" i="3"/>
  <c r="AU71" i="3"/>
  <c r="AQ71" i="3"/>
  <c r="AL71" i="3"/>
  <c r="AG71" i="3"/>
  <c r="AU70" i="3"/>
  <c r="AQ70" i="3"/>
  <c r="AL70" i="3"/>
  <c r="AG70" i="3"/>
  <c r="AU69" i="3"/>
  <c r="AQ69" i="3"/>
  <c r="AL69" i="3"/>
  <c r="AG69" i="3"/>
  <c r="AU68" i="3"/>
  <c r="AQ68" i="3"/>
  <c r="AL68" i="3"/>
  <c r="AG68" i="3"/>
  <c r="AU67" i="3"/>
  <c r="AQ67" i="3"/>
  <c r="AL67" i="3"/>
  <c r="AG67" i="3"/>
  <c r="AU66" i="3"/>
  <c r="AQ66" i="3"/>
  <c r="AL66" i="3"/>
  <c r="AG66" i="3"/>
  <c r="AU65" i="3"/>
  <c r="AQ65" i="3"/>
  <c r="AL65" i="3"/>
  <c r="AG65" i="3"/>
  <c r="AU64" i="3"/>
  <c r="AQ64" i="3"/>
  <c r="AL64" i="3"/>
  <c r="AG64" i="3"/>
  <c r="AU63" i="3"/>
  <c r="AQ63" i="3"/>
  <c r="AV186" i="3"/>
  <c r="AH185" i="3"/>
  <c r="AN184" i="3"/>
  <c r="AR183" i="3"/>
  <c r="AV182" i="3"/>
  <c r="AH181" i="3"/>
  <c r="AN180" i="3"/>
  <c r="AR179" i="3"/>
  <c r="AV178" i="3"/>
  <c r="AH177" i="3"/>
  <c r="AN176" i="3"/>
  <c r="AR175" i="3"/>
  <c r="AV174" i="3"/>
  <c r="AH173" i="3"/>
  <c r="AN172" i="3"/>
  <c r="AR171" i="3"/>
  <c r="AV170" i="3"/>
  <c r="AH169" i="3"/>
  <c r="AN168" i="3"/>
  <c r="AR167" i="3"/>
  <c r="AV166" i="3"/>
  <c r="AH165" i="3"/>
  <c r="AN164" i="3"/>
  <c r="AR163" i="3"/>
  <c r="AV162" i="3"/>
  <c r="AI162" i="3"/>
  <c r="AW161" i="3"/>
  <c r="AO161" i="3"/>
  <c r="AS160" i="3"/>
  <c r="AI160" i="3"/>
  <c r="AW159" i="3"/>
  <c r="AO159" i="3"/>
  <c r="AG159" i="3"/>
  <c r="AW158" i="3"/>
  <c r="AR158" i="3"/>
  <c r="AL158" i="3"/>
  <c r="AV157" i="3"/>
  <c r="AQ157" i="3"/>
  <c r="AI157" i="3"/>
  <c r="AU156" i="3"/>
  <c r="AO156" i="3"/>
  <c r="AH156" i="3"/>
  <c r="AS155" i="3"/>
  <c r="AN155" i="3"/>
  <c r="AG155" i="3"/>
  <c r="AX154" i="3"/>
  <c r="AK154" i="3"/>
  <c r="AX153" i="3"/>
  <c r="AK153" i="3"/>
  <c r="AX152" i="3"/>
  <c r="AK152" i="3"/>
  <c r="AX151" i="3"/>
  <c r="AK151" i="3"/>
  <c r="AX150" i="3"/>
  <c r="AK150" i="3"/>
  <c r="AX149" i="3"/>
  <c r="AK149" i="3"/>
  <c r="AX148" i="3"/>
  <c r="AK148" i="3"/>
  <c r="AX147" i="3"/>
  <c r="AK147" i="3"/>
  <c r="AX146" i="3"/>
  <c r="AK146" i="3"/>
  <c r="AX145" i="3"/>
  <c r="AK145" i="3"/>
  <c r="AX144" i="3"/>
  <c r="AK144" i="3"/>
  <c r="AX143" i="3"/>
  <c r="AK143" i="3"/>
  <c r="AX142" i="3"/>
  <c r="AK142" i="3"/>
  <c r="AX141" i="3"/>
  <c r="AK141" i="3"/>
  <c r="AX140" i="3"/>
  <c r="AK140" i="3"/>
  <c r="AX139" i="3"/>
  <c r="AK139" i="3"/>
  <c r="AX138" i="3"/>
  <c r="AK138" i="3"/>
  <c r="AX137" i="3"/>
  <c r="AK137" i="3"/>
  <c r="AX136" i="3"/>
  <c r="AK136" i="3"/>
  <c r="AX135" i="3"/>
  <c r="AK135" i="3"/>
  <c r="AX134" i="3"/>
  <c r="AK134" i="3"/>
  <c r="AX133" i="3"/>
  <c r="AK133" i="3"/>
  <c r="AX132" i="3"/>
  <c r="AK132" i="3"/>
  <c r="AX131" i="3"/>
  <c r="AK131" i="3"/>
  <c r="AX130" i="3"/>
  <c r="AK130" i="3"/>
  <c r="AX129" i="3"/>
  <c r="AK129" i="3"/>
  <c r="AX128" i="3"/>
  <c r="AK128" i="3"/>
  <c r="AX127" i="3"/>
  <c r="AK127" i="3"/>
  <c r="AX126" i="3"/>
  <c r="AK126" i="3"/>
  <c r="AX125" i="3"/>
  <c r="AK125" i="3"/>
  <c r="AX124" i="3"/>
  <c r="AK124" i="3"/>
  <c r="AX123" i="3"/>
  <c r="AK123" i="3"/>
  <c r="AX122" i="3"/>
  <c r="AK122" i="3"/>
  <c r="AX121" i="3"/>
  <c r="AK121" i="3"/>
  <c r="AX120" i="3"/>
  <c r="AK120" i="3"/>
  <c r="AX119" i="3"/>
  <c r="AK119" i="3"/>
  <c r="AX118" i="3"/>
  <c r="AK118" i="3"/>
  <c r="AX117" i="3"/>
  <c r="AK117" i="3"/>
  <c r="AX116" i="3"/>
  <c r="AK116" i="3"/>
  <c r="AX115" i="3"/>
  <c r="AK115" i="3"/>
  <c r="AX114" i="3"/>
  <c r="AK114" i="3"/>
  <c r="AX113" i="3"/>
  <c r="AK113" i="3"/>
  <c r="AX112" i="3"/>
  <c r="AK112" i="3"/>
  <c r="AX111" i="3"/>
  <c r="AK111" i="3"/>
  <c r="AX110" i="3"/>
  <c r="AK110" i="3"/>
  <c r="AX109" i="3"/>
  <c r="AK109" i="3"/>
  <c r="AX108" i="3"/>
  <c r="AK108" i="3"/>
  <c r="AX107" i="3"/>
  <c r="AK107" i="3"/>
  <c r="AX106" i="3"/>
  <c r="AK106" i="3"/>
  <c r="AX105" i="3"/>
  <c r="AK105" i="3"/>
  <c r="AX104" i="3"/>
  <c r="AK104" i="3"/>
  <c r="AX103" i="3"/>
  <c r="AK103" i="3"/>
  <c r="U70" i="6"/>
  <c r="AV181" i="3"/>
  <c r="AR178" i="3"/>
  <c r="AN175" i="3"/>
  <c r="AH172" i="3"/>
  <c r="AV165" i="3"/>
  <c r="AR162" i="3"/>
  <c r="AN159" i="3"/>
  <c r="AI158" i="3"/>
  <c r="AH157" i="3"/>
  <c r="AG156" i="3"/>
  <c r="AI154" i="3"/>
  <c r="AO153" i="3"/>
  <c r="AS152" i="3"/>
  <c r="AW151" i="3"/>
  <c r="AI150" i="3"/>
  <c r="AO149" i="3"/>
  <c r="AS148" i="3"/>
  <c r="AW147" i="3"/>
  <c r="AI146" i="3"/>
  <c r="AO145" i="3"/>
  <c r="AS144" i="3"/>
  <c r="AW143" i="3"/>
  <c r="AI142" i="3"/>
  <c r="AO141" i="3"/>
  <c r="AS140" i="3"/>
  <c r="AW139" i="3"/>
  <c r="AI138" i="3"/>
  <c r="AO137" i="3"/>
  <c r="AS136" i="3"/>
  <c r="AW135" i="3"/>
  <c r="AI134" i="3"/>
  <c r="AO133" i="3"/>
  <c r="AS132" i="3"/>
  <c r="AW131" i="3"/>
  <c r="AI130" i="3"/>
  <c r="AO129" i="3"/>
  <c r="AS128" i="3"/>
  <c r="AW127" i="3"/>
  <c r="AI126" i="3"/>
  <c r="AO125" i="3"/>
  <c r="AS124" i="3"/>
  <c r="AW123" i="3"/>
  <c r="AI122" i="3"/>
  <c r="AO121" i="3"/>
  <c r="AS120" i="3"/>
  <c r="AW119" i="3"/>
  <c r="AI118" i="3"/>
  <c r="AO117" i="3"/>
  <c r="AS116" i="3"/>
  <c r="AW115" i="3"/>
  <c r="AI114" i="3"/>
  <c r="AO113" i="3"/>
  <c r="AS112" i="3"/>
  <c r="AW111" i="3"/>
  <c r="AI110" i="3"/>
  <c r="AO109" i="3"/>
  <c r="AS108" i="3"/>
  <c r="AW107" i="3"/>
  <c r="AI106" i="3"/>
  <c r="AO105" i="3"/>
  <c r="AS104" i="3"/>
  <c r="AW103" i="3"/>
  <c r="AK102" i="3"/>
  <c r="AX101" i="3"/>
  <c r="AK100" i="3"/>
  <c r="AX99" i="3"/>
  <c r="AK98" i="3"/>
  <c r="AX97" i="3"/>
  <c r="AK96" i="3"/>
  <c r="AX95" i="3"/>
  <c r="AK94" i="3"/>
  <c r="AH184" i="3"/>
  <c r="AV177" i="3"/>
  <c r="AR174" i="3"/>
  <c r="AN171" i="3"/>
  <c r="AH168" i="3"/>
  <c r="AH162" i="3"/>
  <c r="AR160" i="3"/>
  <c r="AW155" i="3"/>
  <c r="AW154" i="3"/>
  <c r="AI153" i="3"/>
  <c r="AO152" i="3"/>
  <c r="AS151" i="3"/>
  <c r="AW150" i="3"/>
  <c r="AI149" i="3"/>
  <c r="AO148" i="3"/>
  <c r="AS147" i="3"/>
  <c r="AW146" i="3"/>
  <c r="AI145" i="3"/>
  <c r="AO144" i="3"/>
  <c r="AS143" i="3"/>
  <c r="AW142" i="3"/>
  <c r="AI141" i="3"/>
  <c r="AO140" i="3"/>
  <c r="AS139" i="3"/>
  <c r="AW138" i="3"/>
  <c r="AI137" i="3"/>
  <c r="AO136" i="3"/>
  <c r="AS135" i="3"/>
  <c r="AW134" i="3"/>
  <c r="AI133" i="3"/>
  <c r="AO132" i="3"/>
  <c r="AS131" i="3"/>
  <c r="AW130" i="3"/>
  <c r="AI129" i="3"/>
  <c r="AO128" i="3"/>
  <c r="AS127" i="3"/>
  <c r="AW126" i="3"/>
  <c r="AI125" i="3"/>
  <c r="AO124" i="3"/>
  <c r="AS123" i="3"/>
  <c r="AW122" i="3"/>
  <c r="AI121" i="3"/>
  <c r="AO120" i="3"/>
  <c r="AS119" i="3"/>
  <c r="AW118" i="3"/>
  <c r="AI117" i="3"/>
  <c r="AO116" i="3"/>
  <c r="AS115" i="3"/>
  <c r="AW114" i="3"/>
  <c r="AI113" i="3"/>
  <c r="AO112" i="3"/>
  <c r="AS111" i="3"/>
  <c r="AW110" i="3"/>
  <c r="AI109" i="3"/>
  <c r="AO108" i="3"/>
  <c r="AS107" i="3"/>
  <c r="AW106" i="3"/>
  <c r="AI105" i="3"/>
  <c r="AO104" i="3"/>
  <c r="AS103" i="3"/>
  <c r="AS102" i="3"/>
  <c r="AI102" i="3"/>
  <c r="AW101" i="3"/>
  <c r="AO101" i="3"/>
  <c r="AS100" i="3"/>
  <c r="AI100" i="3"/>
  <c r="AW99" i="3"/>
  <c r="AO99" i="3"/>
  <c r="AS98" i="3"/>
  <c r="AI98" i="3"/>
  <c r="AW97" i="3"/>
  <c r="AO97" i="3"/>
  <c r="AS96" i="3"/>
  <c r="AI96" i="3"/>
  <c r="AW95" i="3"/>
  <c r="AO95" i="3"/>
  <c r="AS94" i="3"/>
  <c r="AI94" i="3"/>
  <c r="AW93" i="3"/>
  <c r="AO93" i="3"/>
  <c r="AS92" i="3"/>
  <c r="AI92" i="3"/>
  <c r="AW91" i="3"/>
  <c r="AO91" i="3"/>
  <c r="AS90" i="3"/>
  <c r="AI90" i="3"/>
  <c r="AW89" i="3"/>
  <c r="AO89" i="3"/>
  <c r="AS88" i="3"/>
  <c r="AI88" i="3"/>
  <c r="AW87" i="3"/>
  <c r="AO87" i="3"/>
  <c r="AW86" i="3"/>
  <c r="AR86" i="3"/>
  <c r="AK86" i="3"/>
  <c r="AV85" i="3"/>
  <c r="AI85" i="3"/>
  <c r="AO84" i="3"/>
  <c r="AH84" i="3"/>
  <c r="AX83" i="3"/>
  <c r="AS83" i="3"/>
  <c r="AN83" i="3"/>
  <c r="AW82" i="3"/>
  <c r="AR82" i="3"/>
  <c r="AK82" i="3"/>
  <c r="AV81" i="3"/>
  <c r="AI81" i="3"/>
  <c r="AO80" i="3"/>
  <c r="AH80" i="3"/>
  <c r="AX79" i="3"/>
  <c r="AS79" i="3"/>
  <c r="AN79" i="3"/>
  <c r="AW78" i="3"/>
  <c r="AR78" i="3"/>
  <c r="AK78" i="3"/>
  <c r="AV77" i="3"/>
  <c r="AI77" i="3"/>
  <c r="AO76" i="3"/>
  <c r="AH76" i="3"/>
  <c r="AX75" i="3"/>
  <c r="AS75" i="3"/>
  <c r="AN75" i="3"/>
  <c r="AW74" i="3"/>
  <c r="AR74" i="3"/>
  <c r="AK74" i="3"/>
  <c r="AV73" i="3"/>
  <c r="AI73" i="3"/>
  <c r="AO72" i="3"/>
  <c r="AH72" i="3"/>
  <c r="AX71" i="3"/>
  <c r="AS71" i="3"/>
  <c r="AN71" i="3"/>
  <c r="AW70" i="3"/>
  <c r="AR70" i="3"/>
  <c r="AK70" i="3"/>
  <c r="AV69" i="3"/>
  <c r="AI69" i="3"/>
  <c r="AO68" i="3"/>
  <c r="AH68" i="3"/>
  <c r="AX67" i="3"/>
  <c r="AS67" i="3"/>
  <c r="AN67" i="3"/>
  <c r="AW66" i="3"/>
  <c r="AR66" i="3"/>
  <c r="AK66" i="3"/>
  <c r="AV65" i="3"/>
  <c r="AI65" i="3"/>
  <c r="AO64" i="3"/>
  <c r="AH64" i="3"/>
  <c r="AX63" i="3"/>
  <c r="AS63" i="3"/>
  <c r="AN63" i="3"/>
  <c r="AH63" i="3"/>
  <c r="AV62" i="3"/>
  <c r="AR62" i="3"/>
  <c r="AN62" i="3"/>
  <c r="AH62" i="3"/>
  <c r="AV61" i="3"/>
  <c r="AR61" i="3"/>
  <c r="AN61" i="3"/>
  <c r="AH61" i="3"/>
  <c r="AV60" i="3"/>
  <c r="AR60" i="3"/>
  <c r="AN60" i="3"/>
  <c r="AH60" i="3"/>
  <c r="AV59" i="3"/>
  <c r="AR59" i="3"/>
  <c r="AN59" i="3"/>
  <c r="AH59" i="3"/>
  <c r="AV58" i="3"/>
  <c r="AR58" i="3"/>
  <c r="AN58" i="3"/>
  <c r="AH58" i="3"/>
  <c r="AV57" i="3"/>
  <c r="AR57" i="3"/>
  <c r="AN57" i="3"/>
  <c r="AR186" i="3"/>
  <c r="AN183" i="3"/>
  <c r="AH180" i="3"/>
  <c r="AV173" i="3"/>
  <c r="AR170" i="3"/>
  <c r="AN167" i="3"/>
  <c r="AH164" i="3"/>
  <c r="AV161" i="3"/>
  <c r="AH160" i="3"/>
  <c r="AV158" i="3"/>
  <c r="AU157" i="3"/>
  <c r="AS156" i="3"/>
  <c r="AR155" i="3"/>
  <c r="AS154" i="3"/>
  <c r="AW153" i="3"/>
  <c r="AI152" i="3"/>
  <c r="AO151" i="3"/>
  <c r="AS150" i="3"/>
  <c r="AW149" i="3"/>
  <c r="AI148" i="3"/>
  <c r="AO147" i="3"/>
  <c r="AS146" i="3"/>
  <c r="AW145" i="3"/>
  <c r="AI144" i="3"/>
  <c r="AO143" i="3"/>
  <c r="AS142" i="3"/>
  <c r="AW141" i="3"/>
  <c r="AI140" i="3"/>
  <c r="AO139" i="3"/>
  <c r="AS138" i="3"/>
  <c r="AW137" i="3"/>
  <c r="AI136" i="3"/>
  <c r="AO135" i="3"/>
  <c r="AS134" i="3"/>
  <c r="AW133" i="3"/>
  <c r="AI132" i="3"/>
  <c r="AO131" i="3"/>
  <c r="AS130" i="3"/>
  <c r="AW129" i="3"/>
  <c r="AI128" i="3"/>
  <c r="AO127" i="3"/>
  <c r="AS126" i="3"/>
  <c r="AW125" i="3"/>
  <c r="AI124" i="3"/>
  <c r="AO123" i="3"/>
  <c r="AS122" i="3"/>
  <c r="AW121" i="3"/>
  <c r="AI120" i="3"/>
  <c r="AO119" i="3"/>
  <c r="AS118" i="3"/>
  <c r="AW117" i="3"/>
  <c r="AI116" i="3"/>
  <c r="AO115" i="3"/>
  <c r="AS114" i="3"/>
  <c r="AW113" i="3"/>
  <c r="AI112" i="3"/>
  <c r="AO111" i="3"/>
  <c r="AS110" i="3"/>
  <c r="AW109" i="3"/>
  <c r="AI108" i="3"/>
  <c r="AO107" i="3"/>
  <c r="AS106" i="3"/>
  <c r="AW105" i="3"/>
  <c r="AI104" i="3"/>
  <c r="AO103" i="3"/>
  <c r="AX102" i="3"/>
  <c r="AK101" i="3"/>
  <c r="AX100" i="3"/>
  <c r="AK99" i="3"/>
  <c r="AX98" i="3"/>
  <c r="AK97" i="3"/>
  <c r="AX96" i="3"/>
  <c r="AK95" i="3"/>
  <c r="AX94" i="3"/>
  <c r="AK93" i="3"/>
  <c r="AX92" i="3"/>
  <c r="AK91" i="3"/>
  <c r="AX90" i="3"/>
  <c r="AK89" i="3"/>
  <c r="AX88" i="3"/>
  <c r="AK87" i="3"/>
  <c r="AV86" i="3"/>
  <c r="AI86" i="3"/>
  <c r="AO85" i="3"/>
  <c r="AH85" i="3"/>
  <c r="AX84" i="3"/>
  <c r="AS84" i="3"/>
  <c r="AN84" i="3"/>
  <c r="AW83" i="3"/>
  <c r="AR83" i="3"/>
  <c r="AK83" i="3"/>
  <c r="AV82" i="3"/>
  <c r="AI82" i="3"/>
  <c r="AO81" i="3"/>
  <c r="AH81" i="3"/>
  <c r="AX80" i="3"/>
  <c r="AS80" i="3"/>
  <c r="AN80" i="3"/>
  <c r="AW79" i="3"/>
  <c r="AR79" i="3"/>
  <c r="AK79" i="3"/>
  <c r="AV78" i="3"/>
  <c r="AI78" i="3"/>
  <c r="AO77" i="3"/>
  <c r="AH77" i="3"/>
  <c r="AX76" i="3"/>
  <c r="AS76" i="3"/>
  <c r="AN76" i="3"/>
  <c r="AW75" i="3"/>
  <c r="AR75" i="3"/>
  <c r="AK75" i="3"/>
  <c r="AV74" i="3"/>
  <c r="AI74" i="3"/>
  <c r="AO73" i="3"/>
  <c r="AH73" i="3"/>
  <c r="AX72" i="3"/>
  <c r="AS72" i="3"/>
  <c r="AN72" i="3"/>
  <c r="AW71" i="3"/>
  <c r="AR71" i="3"/>
  <c r="AK71" i="3"/>
  <c r="AV70" i="3"/>
  <c r="AI70" i="3"/>
  <c r="AO69" i="3"/>
  <c r="AH69" i="3"/>
  <c r="AX68" i="3"/>
  <c r="AS68" i="3"/>
  <c r="AN68" i="3"/>
  <c r="AW67" i="3"/>
  <c r="AR67" i="3"/>
  <c r="AK67" i="3"/>
  <c r="AV66" i="3"/>
  <c r="AI66" i="3"/>
  <c r="AO65" i="3"/>
  <c r="AH65" i="3"/>
  <c r="AX64" i="3"/>
  <c r="AS64" i="3"/>
  <c r="AN64" i="3"/>
  <c r="AW63" i="3"/>
  <c r="AR63" i="3"/>
  <c r="AL63" i="3"/>
  <c r="AG63" i="3"/>
  <c r="AU62" i="3"/>
  <c r="AQ62" i="3"/>
  <c r="AL62" i="3"/>
  <c r="AG62" i="3"/>
  <c r="AU61" i="3"/>
  <c r="AQ61" i="3"/>
  <c r="AL61" i="3"/>
  <c r="AG61" i="3"/>
  <c r="AU60" i="3"/>
  <c r="AQ60" i="3"/>
  <c r="AL60" i="3"/>
  <c r="AG60" i="3"/>
  <c r="AU59" i="3"/>
  <c r="AQ59" i="3"/>
  <c r="AL59" i="3"/>
  <c r="AG59" i="3"/>
  <c r="AU58" i="3"/>
  <c r="AQ58" i="3"/>
  <c r="AL58" i="3"/>
  <c r="AG58" i="3"/>
  <c r="AU57" i="3"/>
  <c r="AQ57" i="3"/>
  <c r="AL57" i="3"/>
  <c r="AG57" i="3"/>
  <c r="AU56" i="3"/>
  <c r="AQ56" i="3"/>
  <c r="AL56" i="3"/>
  <c r="AG56" i="3"/>
  <c r="AU55" i="3"/>
  <c r="AQ55" i="3"/>
  <c r="AL55" i="3"/>
  <c r="AG55" i="3"/>
  <c r="AU54" i="3"/>
  <c r="AQ54" i="3"/>
  <c r="AL54" i="3"/>
  <c r="AG54" i="3"/>
  <c r="AU53" i="3"/>
  <c r="AQ53" i="3"/>
  <c r="AL53" i="3"/>
  <c r="AG53" i="3"/>
  <c r="AU52" i="3"/>
  <c r="AQ52" i="3"/>
  <c r="AL52" i="3"/>
  <c r="AG52" i="3"/>
  <c r="AU51" i="3"/>
  <c r="AQ51" i="3"/>
  <c r="AL51" i="3"/>
  <c r="AG51" i="3"/>
  <c r="AU50" i="3"/>
  <c r="AQ50" i="3"/>
  <c r="AL50" i="3"/>
  <c r="AG50" i="3"/>
  <c r="AU49" i="3"/>
  <c r="AQ49" i="3"/>
  <c r="AL49" i="3"/>
  <c r="AG49" i="3"/>
  <c r="AU48" i="3"/>
  <c r="AQ48" i="3"/>
  <c r="AL48" i="3"/>
  <c r="AG48" i="3"/>
  <c r="AU47" i="3"/>
  <c r="AQ47" i="3"/>
  <c r="AL47" i="3"/>
  <c r="AG47" i="3"/>
  <c r="AU46" i="3"/>
  <c r="AQ46" i="3"/>
  <c r="AL46" i="3"/>
  <c r="AG46" i="3"/>
  <c r="AU45" i="3"/>
  <c r="AQ45" i="3"/>
  <c r="AL45" i="3"/>
  <c r="AG45" i="3"/>
  <c r="AU44" i="3"/>
  <c r="AQ44" i="3"/>
  <c r="AL44" i="3"/>
  <c r="AG44" i="3"/>
  <c r="AU43" i="3"/>
  <c r="AQ43" i="3"/>
  <c r="AL43" i="3"/>
  <c r="AG43" i="3"/>
  <c r="AU42" i="3"/>
  <c r="AQ42" i="3"/>
  <c r="AL42" i="3"/>
  <c r="AG42" i="3"/>
  <c r="AU41" i="3"/>
  <c r="AQ41" i="3"/>
  <c r="AL41" i="3"/>
  <c r="AG41" i="3"/>
  <c r="AU40" i="3"/>
  <c r="AQ40" i="3"/>
  <c r="AL40" i="3"/>
  <c r="AG40" i="3"/>
  <c r="AU39" i="3"/>
  <c r="AQ39" i="3"/>
  <c r="AL39" i="3"/>
  <c r="AG39" i="3"/>
  <c r="AU38" i="3"/>
  <c r="AQ38" i="3"/>
  <c r="AL38" i="3"/>
  <c r="AG38" i="3"/>
  <c r="AU37" i="3"/>
  <c r="AQ37" i="3"/>
  <c r="AL37" i="3"/>
  <c r="AG37" i="3"/>
  <c r="AV185" i="3"/>
  <c r="AR182" i="3"/>
  <c r="AN179" i="3"/>
  <c r="AH176" i="3"/>
  <c r="AV169" i="3"/>
  <c r="AR166" i="3"/>
  <c r="AN163" i="3"/>
  <c r="AN161" i="3"/>
  <c r="AV159" i="3"/>
  <c r="AQ158" i="3"/>
  <c r="AO157" i="3"/>
  <c r="AN156" i="3"/>
  <c r="AL155" i="3"/>
  <c r="AO154" i="3"/>
  <c r="AS153" i="3"/>
  <c r="AW152" i="3"/>
  <c r="AI151" i="3"/>
  <c r="AO150" i="3"/>
  <c r="AS149" i="3"/>
  <c r="AW148" i="3"/>
  <c r="AI147" i="3"/>
  <c r="AO146" i="3"/>
  <c r="AS145" i="3"/>
  <c r="AW144" i="3"/>
  <c r="AI143" i="3"/>
  <c r="AO142" i="3"/>
  <c r="AS141" i="3"/>
  <c r="AW140" i="3"/>
  <c r="AI139" i="3"/>
  <c r="AO138" i="3"/>
  <c r="AS137" i="3"/>
  <c r="AW136" i="3"/>
  <c r="AI135" i="3"/>
  <c r="AO134" i="3"/>
  <c r="AS133" i="3"/>
  <c r="AW132" i="3"/>
  <c r="AI131" i="3"/>
  <c r="AO130" i="3"/>
  <c r="AS129" i="3"/>
  <c r="AW128" i="3"/>
  <c r="AI127" i="3"/>
  <c r="AO126" i="3"/>
  <c r="AS125" i="3"/>
  <c r="AW124" i="3"/>
  <c r="AI123" i="3"/>
  <c r="AO122" i="3"/>
  <c r="AS121" i="3"/>
  <c r="AW120" i="3"/>
  <c r="AI119" i="3"/>
  <c r="AO118" i="3"/>
  <c r="AS117" i="3"/>
  <c r="AW116" i="3"/>
  <c r="AI115" i="3"/>
  <c r="AO114" i="3"/>
  <c r="AS113" i="3"/>
  <c r="AW112" i="3"/>
  <c r="AI111" i="3"/>
  <c r="AO110" i="3"/>
  <c r="AS109" i="3"/>
  <c r="AW108" i="3"/>
  <c r="AI107" i="3"/>
  <c r="AO106" i="3"/>
  <c r="AS105" i="3"/>
  <c r="AW104" i="3"/>
  <c r="AI103" i="3"/>
  <c r="AW102" i="3"/>
  <c r="AO102" i="3"/>
  <c r="AS101" i="3"/>
  <c r="AI101" i="3"/>
  <c r="AW100" i="3"/>
  <c r="AO100" i="3"/>
  <c r="AS99" i="3"/>
  <c r="AI99" i="3"/>
  <c r="AW98" i="3"/>
  <c r="AO98" i="3"/>
  <c r="AS97" i="3"/>
  <c r="AI97" i="3"/>
  <c r="AW96" i="3"/>
  <c r="AO96" i="3"/>
  <c r="AS95" i="3"/>
  <c r="AI95" i="3"/>
  <c r="AW94" i="3"/>
  <c r="AO94" i="3"/>
  <c r="AS93" i="3"/>
  <c r="AI93" i="3"/>
  <c r="AW92" i="3"/>
  <c r="AO92" i="3"/>
  <c r="AS91" i="3"/>
  <c r="AI91" i="3"/>
  <c r="AW90" i="3"/>
  <c r="AO90" i="3"/>
  <c r="AS89" i="3"/>
  <c r="AI89" i="3"/>
  <c r="AW88" i="3"/>
  <c r="AO88" i="3"/>
  <c r="AS87" i="3"/>
  <c r="AI87" i="3"/>
  <c r="AO86" i="3"/>
  <c r="AH86" i="3"/>
  <c r="AX85" i="3"/>
  <c r="AS85" i="3"/>
  <c r="AN85" i="3"/>
  <c r="AW84" i="3"/>
  <c r="AR84" i="3"/>
  <c r="AK84" i="3"/>
  <c r="AV83" i="3"/>
  <c r="AI83" i="3"/>
  <c r="AO82" i="3"/>
  <c r="AH82" i="3"/>
  <c r="AX81" i="3"/>
  <c r="AS81" i="3"/>
  <c r="AN81" i="3"/>
  <c r="AW80" i="3"/>
  <c r="AR80" i="3"/>
  <c r="AK80" i="3"/>
  <c r="AV79" i="3"/>
  <c r="AI79" i="3"/>
  <c r="AO78" i="3"/>
  <c r="AH78" i="3"/>
  <c r="AX77" i="3"/>
  <c r="AS77" i="3"/>
  <c r="AN77" i="3"/>
  <c r="AW76" i="3"/>
  <c r="AR76" i="3"/>
  <c r="AK76" i="3"/>
  <c r="AV75" i="3"/>
  <c r="AI75" i="3"/>
  <c r="AO74" i="3"/>
  <c r="AH74" i="3"/>
  <c r="AX73" i="3"/>
  <c r="AS73" i="3"/>
  <c r="AN73" i="3"/>
  <c r="AW72" i="3"/>
  <c r="AR72" i="3"/>
  <c r="AK72" i="3"/>
  <c r="AV71" i="3"/>
  <c r="AI71" i="3"/>
  <c r="AO70" i="3"/>
  <c r="AH70" i="3"/>
  <c r="AX69" i="3"/>
  <c r="AS69" i="3"/>
  <c r="AN69" i="3"/>
  <c r="AW68" i="3"/>
  <c r="AR68" i="3"/>
  <c r="AK68" i="3"/>
  <c r="AV67" i="3"/>
  <c r="AI67" i="3"/>
  <c r="AO66" i="3"/>
  <c r="AH66" i="3"/>
  <c r="AX65" i="3"/>
  <c r="AS65" i="3"/>
  <c r="AN65" i="3"/>
  <c r="AW64" i="3"/>
  <c r="AR64" i="3"/>
  <c r="AK64" i="3"/>
  <c r="AV63" i="3"/>
  <c r="AK63" i="3"/>
  <c r="AX62" i="3"/>
  <c r="AK62" i="3"/>
  <c r="AX61" i="3"/>
  <c r="AK61" i="3"/>
  <c r="AX60" i="3"/>
  <c r="AK60" i="3"/>
  <c r="AX59" i="3"/>
  <c r="AK59" i="3"/>
  <c r="AX58" i="3"/>
  <c r="AX93" i="3"/>
  <c r="AK92" i="3"/>
  <c r="AN86" i="3"/>
  <c r="AK85" i="3"/>
  <c r="AI84" i="3"/>
  <c r="AH83" i="3"/>
  <c r="AX78" i="3"/>
  <c r="AW77" i="3"/>
  <c r="AV76" i="3"/>
  <c r="AS74" i="3"/>
  <c r="AR73" i="3"/>
  <c r="AO71" i="3"/>
  <c r="AN70" i="3"/>
  <c r="AK69" i="3"/>
  <c r="AI68" i="3"/>
  <c r="AH67" i="3"/>
  <c r="AI62" i="3"/>
  <c r="AO61" i="3"/>
  <c r="AS60" i="3"/>
  <c r="AW59" i="3"/>
  <c r="AK57" i="3"/>
  <c r="AV56" i="3"/>
  <c r="AI56" i="3"/>
  <c r="AO55" i="3"/>
  <c r="AH55" i="3"/>
  <c r="AX54" i="3"/>
  <c r="AS54" i="3"/>
  <c r="AN54" i="3"/>
  <c r="AW53" i="3"/>
  <c r="AR53" i="3"/>
  <c r="AK53" i="3"/>
  <c r="AV52" i="3"/>
  <c r="AI52" i="3"/>
  <c r="AO51" i="3"/>
  <c r="AH51" i="3"/>
  <c r="AX50" i="3"/>
  <c r="AS50" i="3"/>
  <c r="AN50" i="3"/>
  <c r="AW49" i="3"/>
  <c r="AR49" i="3"/>
  <c r="AK49" i="3"/>
  <c r="AV48" i="3"/>
  <c r="AI48" i="3"/>
  <c r="AO47" i="3"/>
  <c r="AH47" i="3"/>
  <c r="AX46" i="3"/>
  <c r="AS46" i="3"/>
  <c r="AN46" i="3"/>
  <c r="AW45" i="3"/>
  <c r="AR45" i="3"/>
  <c r="AK45" i="3"/>
  <c r="AV44" i="3"/>
  <c r="AI44" i="3"/>
  <c r="AO43" i="3"/>
  <c r="AH43" i="3"/>
  <c r="AX42" i="3"/>
  <c r="AS42" i="3"/>
  <c r="AN42" i="3"/>
  <c r="AW41" i="3"/>
  <c r="AR41" i="3"/>
  <c r="AK41" i="3"/>
  <c r="AV40" i="3"/>
  <c r="AI40" i="3"/>
  <c r="AO39" i="3"/>
  <c r="AH39" i="3"/>
  <c r="AX38" i="3"/>
  <c r="AS38" i="3"/>
  <c r="AN38" i="3"/>
  <c r="AW37" i="3"/>
  <c r="AR37" i="3"/>
  <c r="AK37" i="3"/>
  <c r="AV36" i="3"/>
  <c r="AR36" i="3"/>
  <c r="AN36" i="3"/>
  <c r="AH36" i="3"/>
  <c r="AV35" i="3"/>
  <c r="AR35" i="3"/>
  <c r="AN35" i="3"/>
  <c r="AH35" i="3"/>
  <c r="AV34" i="3"/>
  <c r="AR34" i="3"/>
  <c r="AN34" i="3"/>
  <c r="AH34" i="3"/>
  <c r="AV33" i="3"/>
  <c r="AR33" i="3"/>
  <c r="AN33" i="3"/>
  <c r="AH33" i="3"/>
  <c r="AV32" i="3"/>
  <c r="AR32" i="3"/>
  <c r="AN32" i="3"/>
  <c r="AH32" i="3"/>
  <c r="AV31" i="3"/>
  <c r="AR31" i="3"/>
  <c r="AN31" i="3"/>
  <c r="AH31" i="3"/>
  <c r="AV30" i="3"/>
  <c r="AR30" i="3"/>
  <c r="AN30" i="3"/>
  <c r="AH30" i="3"/>
  <c r="AV29" i="3"/>
  <c r="AR29" i="3"/>
  <c r="AN29" i="3"/>
  <c r="AH29" i="3"/>
  <c r="AV28" i="3"/>
  <c r="AR28" i="3"/>
  <c r="AN28" i="3"/>
  <c r="AH28" i="3"/>
  <c r="AV27" i="3"/>
  <c r="AR27" i="3"/>
  <c r="AN27" i="3"/>
  <c r="AH27" i="3"/>
  <c r="AV26" i="3"/>
  <c r="AR26" i="3"/>
  <c r="AN26" i="3"/>
  <c r="AH26" i="3"/>
  <c r="AV25" i="3"/>
  <c r="AR25" i="3"/>
  <c r="AN25" i="3"/>
  <c r="AH25" i="3"/>
  <c r="AV24" i="3"/>
  <c r="AR24" i="3"/>
  <c r="AN24" i="3"/>
  <c r="AH24" i="3"/>
  <c r="AV23" i="3"/>
  <c r="AR23" i="3"/>
  <c r="AN23" i="3"/>
  <c r="AH23" i="3"/>
  <c r="AV22" i="3"/>
  <c r="AR22" i="3"/>
  <c r="AN22" i="3"/>
  <c r="AH22" i="3"/>
  <c r="AV21" i="3"/>
  <c r="AR21" i="3"/>
  <c r="AN21" i="3"/>
  <c r="AH21" i="3"/>
  <c r="AV20" i="3"/>
  <c r="AR20" i="3"/>
  <c r="AN20" i="3"/>
  <c r="AH20" i="3"/>
  <c r="AV19" i="3"/>
  <c r="AR19" i="3"/>
  <c r="AN19" i="3"/>
  <c r="AH19" i="3"/>
  <c r="AV18" i="3"/>
  <c r="AR18" i="3"/>
  <c r="AN18" i="3"/>
  <c r="AH18" i="3"/>
  <c r="AV17" i="3"/>
  <c r="AR17" i="3"/>
  <c r="AN17" i="3"/>
  <c r="AH17" i="3"/>
  <c r="AV16" i="3"/>
  <c r="AR16" i="3"/>
  <c r="AN16" i="3"/>
  <c r="AH16" i="3"/>
  <c r="H9" i="3"/>
  <c r="F12" i="1"/>
  <c r="AX91" i="3"/>
  <c r="AK90" i="3"/>
  <c r="AH87" i="3"/>
  <c r="AX82" i="3"/>
  <c r="AW81" i="3"/>
  <c r="AV80" i="3"/>
  <c r="AS78" i="3"/>
  <c r="AR77" i="3"/>
  <c r="AO75" i="3"/>
  <c r="AN74" i="3"/>
  <c r="AK73" i="3"/>
  <c r="AI72" i="3"/>
  <c r="AH71" i="3"/>
  <c r="AX66" i="3"/>
  <c r="AW65" i="3"/>
  <c r="AV64" i="3"/>
  <c r="AW62" i="3"/>
  <c r="AI61" i="3"/>
  <c r="AO60" i="3"/>
  <c r="AS59" i="3"/>
  <c r="AW58" i="3"/>
  <c r="AO58" i="3"/>
  <c r="AS57" i="3"/>
  <c r="AI57" i="3"/>
  <c r="AO56" i="3"/>
  <c r="AH56" i="3"/>
  <c r="AX55" i="3"/>
  <c r="AS55" i="3"/>
  <c r="AN55" i="3"/>
  <c r="AW54" i="3"/>
  <c r="AR54" i="3"/>
  <c r="AK54" i="3"/>
  <c r="AV53" i="3"/>
  <c r="AI53" i="3"/>
  <c r="AO52" i="3"/>
  <c r="AH52" i="3"/>
  <c r="AX51" i="3"/>
  <c r="AS51" i="3"/>
  <c r="AN51" i="3"/>
  <c r="AW50" i="3"/>
  <c r="AR50" i="3"/>
  <c r="AK50" i="3"/>
  <c r="AV49" i="3"/>
  <c r="AI49" i="3"/>
  <c r="AO48" i="3"/>
  <c r="AH48" i="3"/>
  <c r="AX47" i="3"/>
  <c r="AS47" i="3"/>
  <c r="AN47" i="3"/>
  <c r="AW46" i="3"/>
  <c r="AR46" i="3"/>
  <c r="AK46" i="3"/>
  <c r="AV45" i="3"/>
  <c r="AI45" i="3"/>
  <c r="AO44" i="3"/>
  <c r="AH44" i="3"/>
  <c r="AX43" i="3"/>
  <c r="AS43" i="3"/>
  <c r="AN43" i="3"/>
  <c r="AW42" i="3"/>
  <c r="AR42" i="3"/>
  <c r="AK42" i="3"/>
  <c r="AV41" i="3"/>
  <c r="AI41" i="3"/>
  <c r="AO40" i="3"/>
  <c r="AH40" i="3"/>
  <c r="AX39" i="3"/>
  <c r="AS39" i="3"/>
  <c r="AN39" i="3"/>
  <c r="AW38" i="3"/>
  <c r="AR38" i="3"/>
  <c r="AK38" i="3"/>
  <c r="AV37" i="3"/>
  <c r="AI37" i="3"/>
  <c r="AU36" i="3"/>
  <c r="AQ36" i="3"/>
  <c r="AL36" i="3"/>
  <c r="AG36" i="3"/>
  <c r="AU35" i="3"/>
  <c r="AQ35" i="3"/>
  <c r="AL35" i="3"/>
  <c r="AG35" i="3"/>
  <c r="AU34" i="3"/>
  <c r="AQ34" i="3"/>
  <c r="AL34" i="3"/>
  <c r="AG34" i="3"/>
  <c r="AU33" i="3"/>
  <c r="AQ33" i="3"/>
  <c r="AL33" i="3"/>
  <c r="AG33" i="3"/>
  <c r="AU32" i="3"/>
  <c r="AQ32" i="3"/>
  <c r="AL32" i="3"/>
  <c r="AG32" i="3"/>
  <c r="AU31" i="3"/>
  <c r="AQ31" i="3"/>
  <c r="AL31" i="3"/>
  <c r="AG31" i="3"/>
  <c r="AU30" i="3"/>
  <c r="AQ30" i="3"/>
  <c r="AL30" i="3"/>
  <c r="AG30" i="3"/>
  <c r="AU29" i="3"/>
  <c r="AQ29" i="3"/>
  <c r="AL29" i="3"/>
  <c r="AG29" i="3"/>
  <c r="AU28" i="3"/>
  <c r="AQ28" i="3"/>
  <c r="AL28" i="3"/>
  <c r="AG28" i="3"/>
  <c r="AU27" i="3"/>
  <c r="AQ27" i="3"/>
  <c r="AL27" i="3"/>
  <c r="AG27" i="3"/>
  <c r="AU26" i="3"/>
  <c r="AQ26" i="3"/>
  <c r="AL26" i="3"/>
  <c r="AG26" i="3"/>
  <c r="AU25" i="3"/>
  <c r="AQ25" i="3"/>
  <c r="AL25" i="3"/>
  <c r="AG25" i="3"/>
  <c r="AU24" i="3"/>
  <c r="AQ24" i="3"/>
  <c r="AL24" i="3"/>
  <c r="AG24" i="3"/>
  <c r="AU23" i="3"/>
  <c r="AQ23" i="3"/>
  <c r="AL23" i="3"/>
  <c r="AG23" i="3"/>
  <c r="AU22" i="3"/>
  <c r="AQ22" i="3"/>
  <c r="AL22" i="3"/>
  <c r="AG22" i="3"/>
  <c r="AU21" i="3"/>
  <c r="AQ21" i="3"/>
  <c r="AL21" i="3"/>
  <c r="AG21" i="3"/>
  <c r="AU20" i="3"/>
  <c r="AQ20" i="3"/>
  <c r="AL20" i="3"/>
  <c r="AG20" i="3"/>
  <c r="AU19" i="3"/>
  <c r="AQ19" i="3"/>
  <c r="AL19" i="3"/>
  <c r="AG19" i="3"/>
  <c r="AU18" i="3"/>
  <c r="AQ18" i="3"/>
  <c r="AL18" i="3"/>
  <c r="AG18" i="3"/>
  <c r="AU17" i="3"/>
  <c r="AQ17" i="3"/>
  <c r="AL17" i="3"/>
  <c r="AG17" i="3"/>
  <c r="AU16" i="3"/>
  <c r="AQ16" i="3"/>
  <c r="AL16" i="3"/>
  <c r="AG16" i="3"/>
  <c r="F21" i="1"/>
  <c r="B11" i="1"/>
  <c r="AX89" i="3"/>
  <c r="AK88" i="3"/>
  <c r="AX86" i="3"/>
  <c r="AW85" i="3"/>
  <c r="AV84" i="3"/>
  <c r="AS82" i="3"/>
  <c r="AR81" i="3"/>
  <c r="AO79" i="3"/>
  <c r="AN78" i="3"/>
  <c r="AK77" i="3"/>
  <c r="AI76" i="3"/>
  <c r="AH75" i="3"/>
  <c r="AX70" i="3"/>
  <c r="AW69" i="3"/>
  <c r="AV68" i="3"/>
  <c r="AS66" i="3"/>
  <c r="AR65" i="3"/>
  <c r="AO63" i="3"/>
  <c r="AS62" i="3"/>
  <c r="AW61" i="3"/>
  <c r="AI60" i="3"/>
  <c r="AO59" i="3"/>
  <c r="AK58" i="3"/>
  <c r="AX57" i="3"/>
  <c r="AH57" i="3"/>
  <c r="AX56" i="3"/>
  <c r="AS56" i="3"/>
  <c r="AN56" i="3"/>
  <c r="AW55" i="3"/>
  <c r="AR55" i="3"/>
  <c r="AK55" i="3"/>
  <c r="AV54" i="3"/>
  <c r="AI54" i="3"/>
  <c r="AO53" i="3"/>
  <c r="AH53" i="3"/>
  <c r="AX52" i="3"/>
  <c r="AS52" i="3"/>
  <c r="AN52" i="3"/>
  <c r="AW51" i="3"/>
  <c r="AR51" i="3"/>
  <c r="AK51" i="3"/>
  <c r="AV50" i="3"/>
  <c r="AI50" i="3"/>
  <c r="AO49" i="3"/>
  <c r="AH49" i="3"/>
  <c r="AX48" i="3"/>
  <c r="AS48" i="3"/>
  <c r="AN48" i="3"/>
  <c r="AW47" i="3"/>
  <c r="AR47" i="3"/>
  <c r="AK47" i="3"/>
  <c r="AV46" i="3"/>
  <c r="AI46" i="3"/>
  <c r="AO45" i="3"/>
  <c r="AH45" i="3"/>
  <c r="AX44" i="3"/>
  <c r="AS44" i="3"/>
  <c r="AN44" i="3"/>
  <c r="AW43" i="3"/>
  <c r="AR43" i="3"/>
  <c r="AK43" i="3"/>
  <c r="AV42" i="3"/>
  <c r="AI42" i="3"/>
  <c r="AO41" i="3"/>
  <c r="AH41" i="3"/>
  <c r="AX40" i="3"/>
  <c r="AS40" i="3"/>
  <c r="AN40" i="3"/>
  <c r="AW39" i="3"/>
  <c r="AR39" i="3"/>
  <c r="AK39" i="3"/>
  <c r="AV38" i="3"/>
  <c r="AI38" i="3"/>
  <c r="AO37" i="3"/>
  <c r="AH37" i="3"/>
  <c r="AX36" i="3"/>
  <c r="AK36" i="3"/>
  <c r="AX35" i="3"/>
  <c r="AK35" i="3"/>
  <c r="AX34" i="3"/>
  <c r="AK34" i="3"/>
  <c r="AX33" i="3"/>
  <c r="AK33" i="3"/>
  <c r="AX32" i="3"/>
  <c r="AK32" i="3"/>
  <c r="AX31" i="3"/>
  <c r="AK31" i="3"/>
  <c r="AX30" i="3"/>
  <c r="AK30" i="3"/>
  <c r="AX29" i="3"/>
  <c r="AK29" i="3"/>
  <c r="AX28" i="3"/>
  <c r="AK28" i="3"/>
  <c r="AX27" i="3"/>
  <c r="AK27" i="3"/>
  <c r="AX26" i="3"/>
  <c r="AK26" i="3"/>
  <c r="AX25" i="3"/>
  <c r="AK25" i="3"/>
  <c r="AX24" i="3"/>
  <c r="AK24" i="3"/>
  <c r="AX23" i="3"/>
  <c r="AK23" i="3"/>
  <c r="AX22" i="3"/>
  <c r="AK22" i="3"/>
  <c r="AX21" i="3"/>
  <c r="AK21" i="3"/>
  <c r="AX20" i="3"/>
  <c r="AK20" i="3"/>
  <c r="AX19" i="3"/>
  <c r="AK19" i="3"/>
  <c r="AX18" i="3"/>
  <c r="AK18" i="3"/>
  <c r="AX17" i="3"/>
  <c r="AK17" i="3"/>
  <c r="AX16" i="3"/>
  <c r="AK16" i="3"/>
  <c r="B8" i="3"/>
  <c r="J25" i="2"/>
  <c r="J18" i="2"/>
  <c r="C18" i="1"/>
  <c r="AX87" i="3"/>
  <c r="AS86" i="3"/>
  <c r="AR85" i="3"/>
  <c r="AO83" i="3"/>
  <c r="AN82" i="3"/>
  <c r="AK81" i="3"/>
  <c r="AI80" i="3"/>
  <c r="AH79" i="3"/>
  <c r="AX74" i="3"/>
  <c r="AW73" i="3"/>
  <c r="AV72" i="3"/>
  <c r="AS70" i="3"/>
  <c r="AR69" i="3"/>
  <c r="AO67" i="3"/>
  <c r="AN66" i="3"/>
  <c r="AK65" i="3"/>
  <c r="AI64" i="3"/>
  <c r="AI63" i="3"/>
  <c r="AO62" i="3"/>
  <c r="AS61" i="3"/>
  <c r="AW60" i="3"/>
  <c r="AI59" i="3"/>
  <c r="AS58" i="3"/>
  <c r="AI58" i="3"/>
  <c r="AW57" i="3"/>
  <c r="AO57" i="3"/>
  <c r="AW56" i="3"/>
  <c r="AR56" i="3"/>
  <c r="AK56" i="3"/>
  <c r="AV55" i="3"/>
  <c r="AI55" i="3"/>
  <c r="AO54" i="3"/>
  <c r="AH54" i="3"/>
  <c r="AX53" i="3"/>
  <c r="AS53" i="3"/>
  <c r="AN53" i="3"/>
  <c r="AW52" i="3"/>
  <c r="AR52" i="3"/>
  <c r="AK52" i="3"/>
  <c r="AV51" i="3"/>
  <c r="AI51" i="3"/>
  <c r="AO50" i="3"/>
  <c r="AH50" i="3"/>
  <c r="AX49" i="3"/>
  <c r="AS49" i="3"/>
  <c r="AN49" i="3"/>
  <c r="AW48" i="3"/>
  <c r="AR48" i="3"/>
  <c r="AK48" i="3"/>
  <c r="AV47" i="3"/>
  <c r="AI47" i="3"/>
  <c r="AO46" i="3"/>
  <c r="AH46" i="3"/>
  <c r="AX45" i="3"/>
  <c r="AS45" i="3"/>
  <c r="AN45" i="3"/>
  <c r="AW44" i="3"/>
  <c r="AR44" i="3"/>
  <c r="AK44" i="3"/>
  <c r="AV43" i="3"/>
  <c r="AI43" i="3"/>
  <c r="AO42" i="3"/>
  <c r="AH42" i="3"/>
  <c r="AX41" i="3"/>
  <c r="AS41" i="3"/>
  <c r="AN41" i="3"/>
  <c r="AW40" i="3"/>
  <c r="AR40" i="3"/>
  <c r="AK40" i="3"/>
  <c r="AV39" i="3"/>
  <c r="AI39" i="3"/>
  <c r="AO38" i="3"/>
  <c r="AH38" i="3"/>
  <c r="AX37" i="3"/>
  <c r="AS37" i="3"/>
  <c r="AN37" i="3"/>
  <c r="AW36" i="3"/>
  <c r="AS36" i="3"/>
  <c r="AO36" i="3"/>
  <c r="AI36" i="3"/>
  <c r="AW35" i="3"/>
  <c r="AS35" i="3"/>
  <c r="AO35" i="3"/>
  <c r="AI35" i="3"/>
  <c r="AW34" i="3"/>
  <c r="AS34" i="3"/>
  <c r="AO34" i="3"/>
  <c r="AI34" i="3"/>
  <c r="AW33" i="3"/>
  <c r="AS33" i="3"/>
  <c r="AO33" i="3"/>
  <c r="AI33" i="3"/>
  <c r="AW32" i="3"/>
  <c r="AS32" i="3"/>
  <c r="AO32" i="3"/>
  <c r="AI32" i="3"/>
  <c r="AW31" i="3"/>
  <c r="AS31" i="3"/>
  <c r="AO31" i="3"/>
  <c r="AI31" i="3"/>
  <c r="AW30" i="3"/>
  <c r="AS30" i="3"/>
  <c r="AO30" i="3"/>
  <c r="AI30" i="3"/>
  <c r="AW29" i="3"/>
  <c r="AS29" i="3"/>
  <c r="AO29" i="3"/>
  <c r="AI29" i="3"/>
  <c r="AW28" i="3"/>
  <c r="AS28" i="3"/>
  <c r="AO28" i="3"/>
  <c r="AI28" i="3"/>
  <c r="AW27" i="3"/>
  <c r="AS27" i="3"/>
  <c r="AO27" i="3"/>
  <c r="AI27" i="3"/>
  <c r="AW26" i="3"/>
  <c r="AS26" i="3"/>
  <c r="AO26" i="3"/>
  <c r="AI26" i="3"/>
  <c r="AW25" i="3"/>
  <c r="AS25" i="3"/>
  <c r="AO25" i="3"/>
  <c r="AI25" i="3"/>
  <c r="AW24" i="3"/>
  <c r="AS24" i="3"/>
  <c r="AO24" i="3"/>
  <c r="AI24" i="3"/>
  <c r="AW23" i="3"/>
  <c r="AS23" i="3"/>
  <c r="AO23" i="3"/>
  <c r="AI23" i="3"/>
  <c r="AW22" i="3"/>
  <c r="AS22" i="3"/>
  <c r="AO22" i="3"/>
  <c r="AI22" i="3"/>
  <c r="AW21" i="3"/>
  <c r="AS21" i="3"/>
  <c r="AO21" i="3"/>
  <c r="AI21" i="3"/>
  <c r="AW20" i="3"/>
  <c r="AS20" i="3"/>
  <c r="AO20" i="3"/>
  <c r="AI20" i="3"/>
  <c r="AW19" i="3"/>
  <c r="AS19" i="3"/>
  <c r="AO19" i="3"/>
  <c r="AI19" i="3"/>
  <c r="AW18" i="3"/>
  <c r="AS18" i="3"/>
  <c r="AO18" i="3"/>
  <c r="AI18" i="3"/>
  <c r="AW17" i="3"/>
  <c r="AS17" i="3"/>
  <c r="AO17" i="3"/>
  <c r="AI17" i="3"/>
  <c r="AW16" i="3"/>
  <c r="AS16" i="3"/>
  <c r="AO16" i="3"/>
  <c r="AI16" i="3"/>
  <c r="F25" i="2"/>
  <c r="F18" i="2"/>
  <c r="C17" i="1"/>
  <c r="B3" i="3" l="1"/>
  <c r="E27" i="1"/>
  <c r="D61" i="3"/>
  <c r="D65" i="3"/>
  <c r="D69" i="3"/>
  <c r="D73" i="3"/>
  <c r="D127" i="3"/>
  <c r="D131" i="3"/>
  <c r="D135" i="3"/>
  <c r="D16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167" i="3"/>
  <c r="D169" i="3"/>
  <c r="E11" i="6"/>
  <c r="B17" i="6"/>
  <c r="O17" i="6" s="1"/>
  <c r="J20" i="2"/>
  <c r="F20" i="2"/>
  <c r="B20" i="2"/>
  <c r="H10" i="3"/>
  <c r="F21" i="2"/>
  <c r="E9" i="6"/>
  <c r="E10" i="5"/>
  <c r="B63" i="6"/>
  <c r="O63" i="6" s="1"/>
  <c r="B50" i="6"/>
  <c r="O50" i="6" s="1"/>
  <c r="B40" i="6"/>
  <c r="O40" i="6" s="1"/>
  <c r="B31" i="6"/>
  <c r="O31" i="6" s="1"/>
  <c r="B20" i="6"/>
  <c r="O20" i="6" s="1"/>
  <c r="B19" i="5"/>
  <c r="F19" i="2"/>
  <c r="B19" i="2"/>
  <c r="J31" i="2"/>
  <c r="J19" i="2"/>
  <c r="B64" i="6"/>
  <c r="O64" i="6" s="1"/>
  <c r="B16" i="5"/>
  <c r="B67" i="6"/>
  <c r="O67" i="6" s="1"/>
  <c r="B53" i="6"/>
  <c r="O53" i="6" s="1"/>
  <c r="B45" i="6"/>
  <c r="O45" i="6" s="1"/>
  <c r="B35" i="6"/>
  <c r="O35" i="6" s="1"/>
  <c r="B28" i="6"/>
  <c r="O28" i="6" s="1"/>
  <c r="B18" i="6"/>
  <c r="O18" i="6" s="1"/>
  <c r="E8" i="5"/>
  <c r="B66" i="6"/>
  <c r="O66" i="6" s="1"/>
  <c r="B69" i="6"/>
  <c r="O69" i="6" s="1"/>
  <c r="B29" i="6"/>
  <c r="O29" i="6" s="1"/>
  <c r="B17" i="5"/>
  <c r="C24" i="1"/>
  <c r="H8" i="3"/>
  <c r="AP91" i="3"/>
  <c r="AE91" i="3" s="1"/>
  <c r="AY91" i="3" s="1"/>
  <c r="AP54" i="3"/>
  <c r="AE54" i="3" s="1"/>
  <c r="AY54" i="3" s="1"/>
  <c r="AT45" i="3"/>
  <c r="AP36" i="3"/>
  <c r="AE36" i="3" s="1"/>
  <c r="AY36" i="3" s="1"/>
  <c r="AP32" i="3"/>
  <c r="AE32" i="3" s="1"/>
  <c r="AY32" i="3" s="1"/>
  <c r="AP28" i="3"/>
  <c r="AE28" i="3" s="1"/>
  <c r="AY28" i="3" s="1"/>
  <c r="AP24" i="3"/>
  <c r="AE24" i="3" s="1"/>
  <c r="AY24" i="3" s="1"/>
  <c r="AP20" i="3"/>
  <c r="AE20" i="3" s="1"/>
  <c r="AY20" i="3" s="1"/>
  <c r="AP16" i="3"/>
  <c r="AE16" i="3" s="1"/>
  <c r="AY16" i="3" s="1"/>
  <c r="AT92" i="3"/>
  <c r="AT54" i="3"/>
  <c r="B54" i="3" s="1"/>
  <c r="F23" i="2"/>
  <c r="E3" i="2"/>
  <c r="F31" i="2"/>
  <c r="B55" i="5"/>
  <c r="B61" i="6"/>
  <c r="O61" i="6" s="1"/>
  <c r="B19" i="6"/>
  <c r="O19" i="6" s="1"/>
  <c r="AT185" i="3"/>
  <c r="AT177" i="3"/>
  <c r="AT169" i="3"/>
  <c r="AT161" i="3"/>
  <c r="AP151" i="3"/>
  <c r="AE151" i="3" s="1"/>
  <c r="AY151" i="3" s="1"/>
  <c r="AP143" i="3"/>
  <c r="AE143" i="3" s="1"/>
  <c r="AY143" i="3" s="1"/>
  <c r="AP135" i="3"/>
  <c r="AE135" i="3" s="1"/>
  <c r="AY135" i="3" s="1"/>
  <c r="AP127" i="3"/>
  <c r="AE127" i="3" s="1"/>
  <c r="AY127" i="3" s="1"/>
  <c r="AP119" i="3"/>
  <c r="AE119" i="3" s="1"/>
  <c r="AY119" i="3" s="1"/>
  <c r="AP111" i="3"/>
  <c r="AE111" i="3" s="1"/>
  <c r="AY111" i="3" s="1"/>
  <c r="AP103" i="3"/>
  <c r="AE103" i="3" s="1"/>
  <c r="AY103" i="3" s="1"/>
  <c r="AP85" i="3"/>
  <c r="AE85" i="3" s="1"/>
  <c r="AY85" i="3" s="1"/>
  <c r="AT95" i="3"/>
  <c r="AT82" i="3"/>
  <c r="AT61" i="3"/>
  <c r="AP58" i="3"/>
  <c r="AE58" i="3" s="1"/>
  <c r="AY58" i="3" s="1"/>
  <c r="AP48" i="3"/>
  <c r="AE48" i="3" s="1"/>
  <c r="AY48" i="3" s="1"/>
  <c r="AT39" i="3"/>
  <c r="J24" i="2"/>
  <c r="AP41" i="3"/>
  <c r="AE41" i="3" s="1"/>
  <c r="AY41" i="3" s="1"/>
  <c r="F24" i="2"/>
  <c r="AP50" i="3"/>
  <c r="AE50" i="3" s="1"/>
  <c r="AY50" i="3" s="1"/>
  <c r="AT41" i="3"/>
  <c r="AT34" i="3"/>
  <c r="AT30" i="3"/>
  <c r="AT26" i="3"/>
  <c r="AT22" i="3"/>
  <c r="AT18" i="3"/>
  <c r="J23" i="2"/>
  <c r="AT50" i="3"/>
  <c r="B37" i="5"/>
  <c r="B49" i="6"/>
  <c r="O49" i="6" s="1"/>
  <c r="B53" i="5"/>
  <c r="AT183" i="3"/>
  <c r="AT175" i="3"/>
  <c r="AT167" i="3"/>
  <c r="AT159" i="3"/>
  <c r="AP149" i="3"/>
  <c r="AE149" i="3" s="1"/>
  <c r="AY149" i="3" s="1"/>
  <c r="AP141" i="3"/>
  <c r="AE141" i="3" s="1"/>
  <c r="AY141" i="3" s="1"/>
  <c r="AP133" i="3"/>
  <c r="AE133" i="3" s="1"/>
  <c r="AY133" i="3" s="1"/>
  <c r="AP125" i="3"/>
  <c r="AE125" i="3" s="1"/>
  <c r="AY125" i="3" s="1"/>
  <c r="AP117" i="3"/>
  <c r="AE117" i="3" s="1"/>
  <c r="AY117" i="3" s="1"/>
  <c r="AP109" i="3"/>
  <c r="AE109" i="3" s="1"/>
  <c r="AY109" i="3" s="1"/>
  <c r="AT102" i="3"/>
  <c r="AT91" i="3"/>
  <c r="B91" i="3" s="1"/>
  <c r="AT73" i="3"/>
  <c r="AP75" i="3"/>
  <c r="AE75" i="3" s="1"/>
  <c r="AY75" i="3" s="1"/>
  <c r="AT59" i="3"/>
  <c r="AT57" i="3"/>
  <c r="J22" i="2"/>
  <c r="AT79" i="3"/>
  <c r="AT52" i="3"/>
  <c r="B41" i="3"/>
  <c r="F22" i="2"/>
  <c r="F28" i="2" s="1"/>
  <c r="F34" i="2" s="1"/>
  <c r="AT67" i="3"/>
  <c r="B50" i="3"/>
  <c r="AP38" i="3"/>
  <c r="AE38" i="3" s="1"/>
  <c r="AY38" i="3" s="1"/>
  <c r="AP34" i="3"/>
  <c r="AE34" i="3" s="1"/>
  <c r="AY34" i="3" s="1"/>
  <c r="B34" i="3" s="1"/>
  <c r="AP30" i="3"/>
  <c r="AE30" i="3" s="1"/>
  <c r="AY30" i="3" s="1"/>
  <c r="B30" i="3" s="1"/>
  <c r="AP26" i="3"/>
  <c r="AE26" i="3" s="1"/>
  <c r="AY26" i="3" s="1"/>
  <c r="B26" i="3" s="1"/>
  <c r="AP22" i="3"/>
  <c r="AE22" i="3" s="1"/>
  <c r="AY22" i="3" s="1"/>
  <c r="B22" i="3" s="1"/>
  <c r="AP18" i="3"/>
  <c r="AE18" i="3" s="1"/>
  <c r="AY18" i="3" s="1"/>
  <c r="B18" i="3" s="1"/>
  <c r="J21" i="2"/>
  <c r="J28" i="2" s="1"/>
  <c r="J34" i="2" s="1"/>
  <c r="AT71" i="3"/>
  <c r="AP47" i="3"/>
  <c r="AE47" i="3" s="1"/>
  <c r="AY47" i="3" s="1"/>
  <c r="AT38" i="3"/>
  <c r="B38" i="3" s="1"/>
  <c r="B18" i="5"/>
  <c r="B38" i="6"/>
  <c r="O38" i="6" s="1"/>
  <c r="B34" i="5"/>
  <c r="AT181" i="3"/>
  <c r="AT173" i="3"/>
  <c r="AT165" i="3"/>
  <c r="AT157" i="3"/>
  <c r="AP147" i="3"/>
  <c r="AE147" i="3" s="1"/>
  <c r="AY147" i="3" s="1"/>
  <c r="AP139" i="3"/>
  <c r="AE139" i="3" s="1"/>
  <c r="AY139" i="3" s="1"/>
  <c r="AP131" i="3"/>
  <c r="AE131" i="3" s="1"/>
  <c r="AY131" i="3" s="1"/>
  <c r="AP123" i="3"/>
  <c r="AE123" i="3" s="1"/>
  <c r="AY123" i="3" s="1"/>
  <c r="AP115" i="3"/>
  <c r="AE115" i="3" s="1"/>
  <c r="AY115" i="3" s="1"/>
  <c r="AP107" i="3"/>
  <c r="AE107" i="3" s="1"/>
  <c r="AY107" i="3" s="1"/>
  <c r="AT98" i="3"/>
  <c r="AT76" i="3"/>
  <c r="AT87" i="3"/>
  <c r="AP66" i="3"/>
  <c r="AE66" i="3" s="1"/>
  <c r="AY66" i="3" s="1"/>
  <c r="AT55" i="3"/>
  <c r="B18" i="2"/>
  <c r="B34" i="2" s="1"/>
  <c r="B8" i="2" s="1"/>
  <c r="AT63" i="3"/>
  <c r="AT48" i="3"/>
  <c r="B48" i="3" s="1"/>
  <c r="E8" i="2"/>
  <c r="AP57" i="3"/>
  <c r="AE57" i="3" s="1"/>
  <c r="AY57" i="3" s="1"/>
  <c r="B57" i="3" s="1"/>
  <c r="AT36" i="3"/>
  <c r="B36" i="3" s="1"/>
  <c r="AT32" i="3"/>
  <c r="B32" i="3" s="1"/>
  <c r="AT28" i="3"/>
  <c r="B28" i="3" s="1"/>
  <c r="AT24" i="3"/>
  <c r="B24" i="3" s="1"/>
  <c r="AT20" i="3"/>
  <c r="B20" i="3" s="1"/>
  <c r="AT16" i="3"/>
  <c r="B16" i="3" s="1"/>
  <c r="AP43" i="3"/>
  <c r="AE43" i="3" s="1"/>
  <c r="AY43" i="3" s="1"/>
  <c r="B68" i="6"/>
  <c r="O68" i="6" s="1"/>
  <c r="B27" i="6"/>
  <c r="O27" i="6" s="1"/>
  <c r="B34" i="6"/>
  <c r="O34" i="6" s="1"/>
  <c r="B44" i="6"/>
  <c r="O44" i="6" s="1"/>
  <c r="B52" i="6"/>
  <c r="O52" i="6" s="1"/>
  <c r="B65" i="6"/>
  <c r="O65" i="6" s="1"/>
  <c r="B62" i="6"/>
  <c r="O62" i="6" s="1"/>
  <c r="B70" i="6"/>
  <c r="O70" i="6" s="1"/>
  <c r="B30" i="5"/>
  <c r="B48" i="5"/>
  <c r="B33" i="5"/>
  <c r="B52" i="5"/>
  <c r="B41" i="5"/>
  <c r="B56" i="5"/>
  <c r="B26" i="5"/>
  <c r="B42" i="5"/>
  <c r="B27" i="5"/>
  <c r="B46" i="5"/>
  <c r="B28" i="5"/>
  <c r="B47" i="5"/>
  <c r="AP45" i="3"/>
  <c r="AE45" i="3" s="1"/>
  <c r="AY45" i="3" s="1"/>
  <c r="B45" i="3" s="1"/>
  <c r="AT43" i="3"/>
  <c r="B43" i="3" s="1"/>
  <c r="AP52" i="3"/>
  <c r="AE52" i="3" s="1"/>
  <c r="AY52" i="3" s="1"/>
  <c r="B52" i="3" s="1"/>
  <c r="AT75" i="3"/>
  <c r="B75" i="3" s="1"/>
  <c r="AT66" i="3"/>
  <c r="B66" i="3" s="1"/>
  <c r="AP82" i="3"/>
  <c r="AE82" i="3" s="1"/>
  <c r="AY82" i="3" s="1"/>
  <c r="B82" i="3" s="1"/>
  <c r="AT99" i="3"/>
  <c r="AP69" i="3"/>
  <c r="AE69" i="3" s="1"/>
  <c r="AY69" i="3" s="1"/>
  <c r="AT94" i="3"/>
  <c r="AP105" i="3"/>
  <c r="AE105" i="3" s="1"/>
  <c r="AY105" i="3" s="1"/>
  <c r="AP113" i="3"/>
  <c r="AE113" i="3" s="1"/>
  <c r="AY113" i="3" s="1"/>
  <c r="AP121" i="3"/>
  <c r="AE121" i="3" s="1"/>
  <c r="AY121" i="3" s="1"/>
  <c r="AP129" i="3"/>
  <c r="AE129" i="3" s="1"/>
  <c r="AY129" i="3" s="1"/>
  <c r="AP137" i="3"/>
  <c r="AE137" i="3" s="1"/>
  <c r="AY137" i="3" s="1"/>
  <c r="AP145" i="3"/>
  <c r="AE145" i="3" s="1"/>
  <c r="AY145" i="3" s="1"/>
  <c r="AP153" i="3"/>
  <c r="AE153" i="3" s="1"/>
  <c r="AY153" i="3" s="1"/>
  <c r="AT155" i="3"/>
  <c r="AT163" i="3"/>
  <c r="AT171" i="3"/>
  <c r="AT179" i="3"/>
  <c r="AP59" i="3"/>
  <c r="AE59" i="3" s="1"/>
  <c r="AY59" i="3" s="1"/>
  <c r="B59" i="3" s="1"/>
  <c r="AP61" i="3"/>
  <c r="AE61" i="3" s="1"/>
  <c r="AY61" i="3" s="1"/>
  <c r="B61" i="3" s="1"/>
  <c r="AP63" i="3"/>
  <c r="AE63" i="3" s="1"/>
  <c r="AY63" i="3" s="1"/>
  <c r="B63" i="3" s="1"/>
  <c r="AT70" i="3"/>
  <c r="AP79" i="3"/>
  <c r="AE79" i="3" s="1"/>
  <c r="AY79" i="3" s="1"/>
  <c r="B79" i="3" s="1"/>
  <c r="AT86" i="3"/>
  <c r="AP70" i="3"/>
  <c r="AE70" i="3" s="1"/>
  <c r="AY70" i="3" s="1"/>
  <c r="B70" i="3" s="1"/>
  <c r="AT77" i="3"/>
  <c r="AP86" i="3"/>
  <c r="AE86" i="3" s="1"/>
  <c r="AY86" i="3" s="1"/>
  <c r="B86" i="3" s="1"/>
  <c r="AP90" i="3"/>
  <c r="AE90" i="3" s="1"/>
  <c r="AY90" i="3" s="1"/>
  <c r="AP94" i="3"/>
  <c r="AE94" i="3" s="1"/>
  <c r="AY94" i="3" s="1"/>
  <c r="B94" i="3" s="1"/>
  <c r="AP98" i="3"/>
  <c r="AE98" i="3" s="1"/>
  <c r="AY98" i="3" s="1"/>
  <c r="B98" i="3" s="1"/>
  <c r="AP102" i="3"/>
  <c r="AE102" i="3" s="1"/>
  <c r="AY102" i="3" s="1"/>
  <c r="B102" i="3" s="1"/>
  <c r="AT64" i="3"/>
  <c r="AP73" i="3"/>
  <c r="AE73" i="3" s="1"/>
  <c r="AY73" i="3" s="1"/>
  <c r="B73" i="3" s="1"/>
  <c r="AT80" i="3"/>
  <c r="AP97" i="3"/>
  <c r="AE97" i="3" s="1"/>
  <c r="AY97" i="3" s="1"/>
  <c r="AP101" i="3"/>
  <c r="AE101" i="3" s="1"/>
  <c r="AY101" i="3" s="1"/>
  <c r="AT104" i="3"/>
  <c r="AT106" i="3"/>
  <c r="AT108" i="3"/>
  <c r="AT110" i="3"/>
  <c r="AT112" i="3"/>
  <c r="AT114" i="3"/>
  <c r="AT116" i="3"/>
  <c r="AT118" i="3"/>
  <c r="AT120" i="3"/>
  <c r="AT122" i="3"/>
  <c r="AT124" i="3"/>
  <c r="AT126" i="3"/>
  <c r="AT128" i="3"/>
  <c r="AT130" i="3"/>
  <c r="AT132" i="3"/>
  <c r="AT134" i="3"/>
  <c r="AT136" i="3"/>
  <c r="AT138" i="3"/>
  <c r="AT140" i="3"/>
  <c r="AT142" i="3"/>
  <c r="AT144" i="3"/>
  <c r="AT146" i="3"/>
  <c r="AT148" i="3"/>
  <c r="AT150" i="3"/>
  <c r="AT152" i="3"/>
  <c r="AT154" i="3"/>
  <c r="AP155" i="3"/>
  <c r="AE155" i="3" s="1"/>
  <c r="AY155" i="3" s="1"/>
  <c r="B155" i="3" s="1"/>
  <c r="AP157" i="3"/>
  <c r="AE157" i="3" s="1"/>
  <c r="AY157" i="3" s="1"/>
  <c r="B157" i="3" s="1"/>
  <c r="AP159" i="3"/>
  <c r="AE159" i="3" s="1"/>
  <c r="AY159" i="3" s="1"/>
  <c r="B159" i="3" s="1"/>
  <c r="AP161" i="3"/>
  <c r="AE161" i="3" s="1"/>
  <c r="AY161" i="3" s="1"/>
  <c r="B161" i="3" s="1"/>
  <c r="AP163" i="3"/>
  <c r="AE163" i="3" s="1"/>
  <c r="AY163" i="3" s="1"/>
  <c r="B163" i="3" s="1"/>
  <c r="AP165" i="3"/>
  <c r="AE165" i="3" s="1"/>
  <c r="AY165" i="3" s="1"/>
  <c r="B165" i="3" s="1"/>
  <c r="AP167" i="3"/>
  <c r="AE167" i="3" s="1"/>
  <c r="AY167" i="3" s="1"/>
  <c r="B167" i="3" s="1"/>
  <c r="AP169" i="3"/>
  <c r="AE169" i="3" s="1"/>
  <c r="AY169" i="3" s="1"/>
  <c r="B169" i="3" s="1"/>
  <c r="AP171" i="3"/>
  <c r="AE171" i="3" s="1"/>
  <c r="AY171" i="3" s="1"/>
  <c r="B171" i="3" s="1"/>
  <c r="AP173" i="3"/>
  <c r="AE173" i="3" s="1"/>
  <c r="AY173" i="3" s="1"/>
  <c r="B173" i="3" s="1"/>
  <c r="AP175" i="3"/>
  <c r="AE175" i="3" s="1"/>
  <c r="AY175" i="3" s="1"/>
  <c r="B175" i="3" s="1"/>
  <c r="AP177" i="3"/>
  <c r="AE177" i="3" s="1"/>
  <c r="AY177" i="3" s="1"/>
  <c r="B177" i="3" s="1"/>
  <c r="AP179" i="3"/>
  <c r="AE179" i="3" s="1"/>
  <c r="AY179" i="3" s="1"/>
  <c r="B179" i="3" s="1"/>
  <c r="AP181" i="3"/>
  <c r="AE181" i="3" s="1"/>
  <c r="AY181" i="3" s="1"/>
  <c r="B181" i="3" s="1"/>
  <c r="AP183" i="3"/>
  <c r="AE183" i="3" s="1"/>
  <c r="AY183" i="3" s="1"/>
  <c r="B183" i="3" s="1"/>
  <c r="AP185" i="3"/>
  <c r="AE185" i="3" s="1"/>
  <c r="AY185" i="3" s="1"/>
  <c r="B185" i="3" s="1"/>
  <c r="AP39" i="3"/>
  <c r="AE39" i="3" s="1"/>
  <c r="AY39" i="3" s="1"/>
  <c r="B39" i="3" s="1"/>
  <c r="AT46" i="3"/>
  <c r="AP55" i="3"/>
  <c r="AE55" i="3" s="1"/>
  <c r="AY55" i="3" s="1"/>
  <c r="B55" i="3" s="1"/>
  <c r="AP84" i="3"/>
  <c r="AE84" i="3" s="1"/>
  <c r="AY84" i="3" s="1"/>
  <c r="AP17" i="3"/>
  <c r="AE17" i="3" s="1"/>
  <c r="AY17" i="3" s="1"/>
  <c r="AP19" i="3"/>
  <c r="AE19" i="3" s="1"/>
  <c r="AY19" i="3" s="1"/>
  <c r="AP21" i="3"/>
  <c r="AE21" i="3" s="1"/>
  <c r="AY21" i="3" s="1"/>
  <c r="AP23" i="3"/>
  <c r="AE23" i="3" s="1"/>
  <c r="AY23" i="3" s="1"/>
  <c r="AP25" i="3"/>
  <c r="AE25" i="3" s="1"/>
  <c r="AY25" i="3" s="1"/>
  <c r="AP27" i="3"/>
  <c r="AE27" i="3" s="1"/>
  <c r="AY27" i="3" s="1"/>
  <c r="AP29" i="3"/>
  <c r="AE29" i="3" s="1"/>
  <c r="AY29" i="3" s="1"/>
  <c r="AP31" i="3"/>
  <c r="AE31" i="3" s="1"/>
  <c r="AY31" i="3" s="1"/>
  <c r="AP33" i="3"/>
  <c r="AE33" i="3" s="1"/>
  <c r="AY33" i="3" s="1"/>
  <c r="AP35" i="3"/>
  <c r="AE35" i="3" s="1"/>
  <c r="AY35" i="3" s="1"/>
  <c r="AT37" i="3"/>
  <c r="AP46" i="3"/>
  <c r="AE46" i="3" s="1"/>
  <c r="AY46" i="3" s="1"/>
  <c r="B46" i="3" s="1"/>
  <c r="AT53" i="3"/>
  <c r="AT58" i="3"/>
  <c r="B58" i="3" s="1"/>
  <c r="AP80" i="3"/>
  <c r="AE80" i="3" s="1"/>
  <c r="AY80" i="3" s="1"/>
  <c r="B80" i="3" s="1"/>
  <c r="AP37" i="3"/>
  <c r="AE37" i="3" s="1"/>
  <c r="AY37" i="3" s="1"/>
  <c r="B37" i="3" s="1"/>
  <c r="AT44" i="3"/>
  <c r="AP53" i="3"/>
  <c r="AE53" i="3" s="1"/>
  <c r="AY53" i="3" s="1"/>
  <c r="B53" i="3" s="1"/>
  <c r="AT88" i="3"/>
  <c r="AP44" i="3"/>
  <c r="AE44" i="3" s="1"/>
  <c r="AY44" i="3" s="1"/>
  <c r="B44" i="3" s="1"/>
  <c r="AT51" i="3"/>
  <c r="AP87" i="3"/>
  <c r="AE87" i="3" s="1"/>
  <c r="AY87" i="3" s="1"/>
  <c r="B87" i="3" s="1"/>
  <c r="AP60" i="3"/>
  <c r="AE60" i="3" s="1"/>
  <c r="AY60" i="3" s="1"/>
  <c r="AP62" i="3"/>
  <c r="AE62" i="3" s="1"/>
  <c r="AY62" i="3" s="1"/>
  <c r="AP71" i="3"/>
  <c r="AE71" i="3" s="1"/>
  <c r="AY71" i="3" s="1"/>
  <c r="B71" i="3" s="1"/>
  <c r="AT78" i="3"/>
  <c r="AT69" i="3"/>
  <c r="B69" i="3" s="1"/>
  <c r="AP78" i="3"/>
  <c r="AE78" i="3" s="1"/>
  <c r="AY78" i="3" s="1"/>
  <c r="B78" i="3" s="1"/>
  <c r="AT85" i="3"/>
  <c r="B85" i="3" s="1"/>
  <c r="AP88" i="3"/>
  <c r="AE88" i="3" s="1"/>
  <c r="AY88" i="3" s="1"/>
  <c r="B88" i="3" s="1"/>
  <c r="AP92" i="3"/>
  <c r="AE92" i="3" s="1"/>
  <c r="AY92" i="3" s="1"/>
  <c r="B92" i="3" s="1"/>
  <c r="AP96" i="3"/>
  <c r="AE96" i="3" s="1"/>
  <c r="AY96" i="3" s="1"/>
  <c r="AP100" i="3"/>
  <c r="AE100" i="3" s="1"/>
  <c r="AY100" i="3" s="1"/>
  <c r="AP65" i="3"/>
  <c r="AE65" i="3" s="1"/>
  <c r="AY65" i="3" s="1"/>
  <c r="AT72" i="3"/>
  <c r="AP81" i="3"/>
  <c r="AE81" i="3" s="1"/>
  <c r="AY81" i="3" s="1"/>
  <c r="AP95" i="3"/>
  <c r="AE95" i="3" s="1"/>
  <c r="AY95" i="3" s="1"/>
  <c r="B95" i="3" s="1"/>
  <c r="AP99" i="3"/>
  <c r="AE99" i="3" s="1"/>
  <c r="AY99" i="3" s="1"/>
  <c r="B99" i="3" s="1"/>
  <c r="AT103" i="3"/>
  <c r="B103" i="3" s="1"/>
  <c r="AT105" i="3"/>
  <c r="B105" i="3" s="1"/>
  <c r="AT107" i="3"/>
  <c r="B107" i="3" s="1"/>
  <c r="AT109" i="3"/>
  <c r="B109" i="3" s="1"/>
  <c r="AT111" i="3"/>
  <c r="B111" i="3" s="1"/>
  <c r="AT113" i="3"/>
  <c r="B113" i="3" s="1"/>
  <c r="AT115" i="3"/>
  <c r="B115" i="3" s="1"/>
  <c r="AT117" i="3"/>
  <c r="B117" i="3" s="1"/>
  <c r="AT119" i="3"/>
  <c r="B119" i="3" s="1"/>
  <c r="AT121" i="3"/>
  <c r="B121" i="3" s="1"/>
  <c r="AT123" i="3"/>
  <c r="B123" i="3" s="1"/>
  <c r="AT125" i="3"/>
  <c r="B125" i="3" s="1"/>
  <c r="AT127" i="3"/>
  <c r="B127" i="3" s="1"/>
  <c r="AT129" i="3"/>
  <c r="B129" i="3" s="1"/>
  <c r="AT131" i="3"/>
  <c r="B131" i="3" s="1"/>
  <c r="AT133" i="3"/>
  <c r="B133" i="3" s="1"/>
  <c r="AT135" i="3"/>
  <c r="B135" i="3" s="1"/>
  <c r="AT137" i="3"/>
  <c r="B137" i="3" s="1"/>
  <c r="AT139" i="3"/>
  <c r="B139" i="3" s="1"/>
  <c r="AT141" i="3"/>
  <c r="B141" i="3" s="1"/>
  <c r="AT143" i="3"/>
  <c r="B143" i="3" s="1"/>
  <c r="AT145" i="3"/>
  <c r="B145" i="3" s="1"/>
  <c r="AT147" i="3"/>
  <c r="B147" i="3" s="1"/>
  <c r="AT149" i="3"/>
  <c r="B149" i="3" s="1"/>
  <c r="AT151" i="3"/>
  <c r="B151" i="3" s="1"/>
  <c r="AT153" i="3"/>
  <c r="B153" i="3" s="1"/>
  <c r="AP156" i="3"/>
  <c r="AE156" i="3" s="1"/>
  <c r="AY156" i="3" s="1"/>
  <c r="AP158" i="3"/>
  <c r="AE158" i="3" s="1"/>
  <c r="AY158" i="3" s="1"/>
  <c r="AP160" i="3"/>
  <c r="AE160" i="3" s="1"/>
  <c r="AY160" i="3" s="1"/>
  <c r="AP162" i="3"/>
  <c r="AE162" i="3" s="1"/>
  <c r="AY162" i="3" s="1"/>
  <c r="AP164" i="3"/>
  <c r="AE164" i="3" s="1"/>
  <c r="AY164" i="3" s="1"/>
  <c r="AP166" i="3"/>
  <c r="AE166" i="3" s="1"/>
  <c r="AY166" i="3" s="1"/>
  <c r="AP168" i="3"/>
  <c r="AE168" i="3" s="1"/>
  <c r="AY168" i="3" s="1"/>
  <c r="AP170" i="3"/>
  <c r="AE170" i="3" s="1"/>
  <c r="AY170" i="3" s="1"/>
  <c r="AP172" i="3"/>
  <c r="AE172" i="3" s="1"/>
  <c r="AY172" i="3" s="1"/>
  <c r="AP174" i="3"/>
  <c r="AE174" i="3" s="1"/>
  <c r="AY174" i="3" s="1"/>
  <c r="AP176" i="3"/>
  <c r="AE176" i="3" s="1"/>
  <c r="AY176" i="3" s="1"/>
  <c r="AP178" i="3"/>
  <c r="AE178" i="3" s="1"/>
  <c r="AY178" i="3" s="1"/>
  <c r="AP180" i="3"/>
  <c r="AE180" i="3" s="1"/>
  <c r="AY180" i="3" s="1"/>
  <c r="AP182" i="3"/>
  <c r="AE182" i="3" s="1"/>
  <c r="AY182" i="3" s="1"/>
  <c r="AP184" i="3"/>
  <c r="AE184" i="3" s="1"/>
  <c r="AY184" i="3" s="1"/>
  <c r="AP186" i="3"/>
  <c r="AE186" i="3" s="1"/>
  <c r="AY186" i="3" s="1"/>
  <c r="AT42" i="3"/>
  <c r="AP51" i="3"/>
  <c r="AE51" i="3" s="1"/>
  <c r="AY51" i="3" s="1"/>
  <c r="B51" i="3" s="1"/>
  <c r="AP68" i="3"/>
  <c r="AE68" i="3" s="1"/>
  <c r="AY68" i="3" s="1"/>
  <c r="AP89" i="3"/>
  <c r="AE89" i="3" s="1"/>
  <c r="AY89" i="3" s="1"/>
  <c r="AT17" i="3"/>
  <c r="B17" i="3" s="1"/>
  <c r="AT19" i="3"/>
  <c r="B19" i="3" s="1"/>
  <c r="AT21" i="3"/>
  <c r="B21" i="3" s="1"/>
  <c r="AT23" i="3"/>
  <c r="B23" i="3" s="1"/>
  <c r="AT25" i="3"/>
  <c r="B25" i="3" s="1"/>
  <c r="AT27" i="3"/>
  <c r="B27" i="3" s="1"/>
  <c r="AT29" i="3"/>
  <c r="B29" i="3" s="1"/>
  <c r="AT31" i="3"/>
  <c r="B31" i="3" s="1"/>
  <c r="AT33" i="3"/>
  <c r="B33" i="3" s="1"/>
  <c r="AT35" i="3"/>
  <c r="B35" i="3" s="1"/>
  <c r="AP42" i="3"/>
  <c r="AE42" i="3" s="1"/>
  <c r="AY42" i="3" s="1"/>
  <c r="B42" i="3" s="1"/>
  <c r="AT49" i="3"/>
  <c r="AP64" i="3"/>
  <c r="AE64" i="3" s="1"/>
  <c r="AY64" i="3" s="1"/>
  <c r="B64" i="3" s="1"/>
  <c r="AT83" i="3"/>
  <c r="AT40" i="3"/>
  <c r="AP49" i="3"/>
  <c r="AE49" i="3" s="1"/>
  <c r="AY49" i="3" s="1"/>
  <c r="B49" i="3" s="1"/>
  <c r="AT56" i="3"/>
  <c r="AP76" i="3"/>
  <c r="AE76" i="3" s="1"/>
  <c r="AY76" i="3" s="1"/>
  <c r="B76" i="3" s="1"/>
  <c r="AP93" i="3"/>
  <c r="AE93" i="3" s="1"/>
  <c r="AY93" i="3" s="1"/>
  <c r="AP40" i="3"/>
  <c r="AE40" i="3" s="1"/>
  <c r="AY40" i="3" s="1"/>
  <c r="B40" i="3" s="1"/>
  <c r="AT47" i="3"/>
  <c r="B47" i="3" s="1"/>
  <c r="AP56" i="3"/>
  <c r="AE56" i="3" s="1"/>
  <c r="AY56" i="3" s="1"/>
  <c r="B56" i="3" s="1"/>
  <c r="AP72" i="3"/>
  <c r="AE72" i="3" s="1"/>
  <c r="AY72" i="3" s="1"/>
  <c r="B72" i="3" s="1"/>
  <c r="AT90" i="3"/>
  <c r="B90" i="3" s="1"/>
  <c r="AT60" i="3"/>
  <c r="B60" i="3" s="1"/>
  <c r="AT62" i="3"/>
  <c r="B62" i="3" s="1"/>
  <c r="AP67" i="3"/>
  <c r="AE67" i="3" s="1"/>
  <c r="AY67" i="3" s="1"/>
  <c r="B67" i="3" s="1"/>
  <c r="AT74" i="3"/>
  <c r="AP83" i="3"/>
  <c r="AE83" i="3" s="1"/>
  <c r="AY83" i="3" s="1"/>
  <c r="B83" i="3" s="1"/>
  <c r="AT65" i="3"/>
  <c r="B65" i="3" s="1"/>
  <c r="AP74" i="3"/>
  <c r="AE74" i="3" s="1"/>
  <c r="AY74" i="3" s="1"/>
  <c r="B74" i="3" s="1"/>
  <c r="AT81" i="3"/>
  <c r="B81" i="3" s="1"/>
  <c r="AT89" i="3"/>
  <c r="B89" i="3" s="1"/>
  <c r="AT93" i="3"/>
  <c r="B93" i="3" s="1"/>
  <c r="AT97" i="3"/>
  <c r="B97" i="3" s="1"/>
  <c r="AT101" i="3"/>
  <c r="B101" i="3" s="1"/>
  <c r="AT68" i="3"/>
  <c r="B68" i="3" s="1"/>
  <c r="AP77" i="3"/>
  <c r="AE77" i="3" s="1"/>
  <c r="AY77" i="3" s="1"/>
  <c r="B77" i="3" s="1"/>
  <c r="AT84" i="3"/>
  <c r="B84" i="3" s="1"/>
  <c r="AT96" i="3"/>
  <c r="B96" i="3" s="1"/>
  <c r="AT100" i="3"/>
  <c r="B100" i="3" s="1"/>
  <c r="AP104" i="3"/>
  <c r="AE104" i="3" s="1"/>
  <c r="AY104" i="3" s="1"/>
  <c r="B104" i="3" s="1"/>
  <c r="AP106" i="3"/>
  <c r="AE106" i="3" s="1"/>
  <c r="AY106" i="3" s="1"/>
  <c r="B106" i="3" s="1"/>
  <c r="AP108" i="3"/>
  <c r="AE108" i="3" s="1"/>
  <c r="AY108" i="3" s="1"/>
  <c r="B108" i="3" s="1"/>
  <c r="AP110" i="3"/>
  <c r="AE110" i="3" s="1"/>
  <c r="AY110" i="3" s="1"/>
  <c r="B110" i="3" s="1"/>
  <c r="AP112" i="3"/>
  <c r="AE112" i="3" s="1"/>
  <c r="AY112" i="3" s="1"/>
  <c r="B112" i="3" s="1"/>
  <c r="AP114" i="3"/>
  <c r="AE114" i="3" s="1"/>
  <c r="AY114" i="3" s="1"/>
  <c r="B114" i="3" s="1"/>
  <c r="AP116" i="3"/>
  <c r="AE116" i="3" s="1"/>
  <c r="AY116" i="3" s="1"/>
  <c r="B116" i="3" s="1"/>
  <c r="AP118" i="3"/>
  <c r="AE118" i="3" s="1"/>
  <c r="AY118" i="3" s="1"/>
  <c r="B118" i="3" s="1"/>
  <c r="AP120" i="3"/>
  <c r="AE120" i="3" s="1"/>
  <c r="AY120" i="3" s="1"/>
  <c r="B120" i="3" s="1"/>
  <c r="AP122" i="3"/>
  <c r="AE122" i="3" s="1"/>
  <c r="AY122" i="3" s="1"/>
  <c r="B122" i="3" s="1"/>
  <c r="AP124" i="3"/>
  <c r="AE124" i="3" s="1"/>
  <c r="AY124" i="3" s="1"/>
  <c r="B124" i="3" s="1"/>
  <c r="AP126" i="3"/>
  <c r="AE126" i="3" s="1"/>
  <c r="AY126" i="3" s="1"/>
  <c r="B126" i="3" s="1"/>
  <c r="AP128" i="3"/>
  <c r="AE128" i="3" s="1"/>
  <c r="AY128" i="3" s="1"/>
  <c r="B128" i="3" s="1"/>
  <c r="AP130" i="3"/>
  <c r="AE130" i="3" s="1"/>
  <c r="AY130" i="3" s="1"/>
  <c r="B130" i="3" s="1"/>
  <c r="AP132" i="3"/>
  <c r="AE132" i="3" s="1"/>
  <c r="AY132" i="3" s="1"/>
  <c r="B132" i="3" s="1"/>
  <c r="AP134" i="3"/>
  <c r="AE134" i="3" s="1"/>
  <c r="AY134" i="3" s="1"/>
  <c r="B134" i="3" s="1"/>
  <c r="AP136" i="3"/>
  <c r="AE136" i="3" s="1"/>
  <c r="AY136" i="3" s="1"/>
  <c r="B136" i="3" s="1"/>
  <c r="AP138" i="3"/>
  <c r="AE138" i="3" s="1"/>
  <c r="AY138" i="3" s="1"/>
  <c r="B138" i="3" s="1"/>
  <c r="AP140" i="3"/>
  <c r="AE140" i="3" s="1"/>
  <c r="AY140" i="3" s="1"/>
  <c r="B140" i="3" s="1"/>
  <c r="AP142" i="3"/>
  <c r="AE142" i="3" s="1"/>
  <c r="AY142" i="3" s="1"/>
  <c r="B142" i="3" s="1"/>
  <c r="AP144" i="3"/>
  <c r="AE144" i="3" s="1"/>
  <c r="AY144" i="3" s="1"/>
  <c r="B144" i="3" s="1"/>
  <c r="AP146" i="3"/>
  <c r="AE146" i="3" s="1"/>
  <c r="AY146" i="3" s="1"/>
  <c r="B146" i="3" s="1"/>
  <c r="AP148" i="3"/>
  <c r="AE148" i="3" s="1"/>
  <c r="AY148" i="3" s="1"/>
  <c r="B148" i="3" s="1"/>
  <c r="AP150" i="3"/>
  <c r="AE150" i="3" s="1"/>
  <c r="AY150" i="3" s="1"/>
  <c r="B150" i="3" s="1"/>
  <c r="AP152" i="3"/>
  <c r="AE152" i="3" s="1"/>
  <c r="AY152" i="3" s="1"/>
  <c r="B152" i="3" s="1"/>
  <c r="AP154" i="3"/>
  <c r="AE154" i="3" s="1"/>
  <c r="AY154" i="3" s="1"/>
  <c r="B154" i="3" s="1"/>
  <c r="AT156" i="3"/>
  <c r="B156" i="3" s="1"/>
  <c r="AT158" i="3"/>
  <c r="B158" i="3" s="1"/>
  <c r="AT160" i="3"/>
  <c r="B160" i="3" s="1"/>
  <c r="AT162" i="3"/>
  <c r="B162" i="3" s="1"/>
  <c r="AT164" i="3"/>
  <c r="B164" i="3" s="1"/>
  <c r="AT166" i="3"/>
  <c r="B166" i="3" s="1"/>
  <c r="AT168" i="3"/>
  <c r="B168" i="3" s="1"/>
  <c r="AT170" i="3"/>
  <c r="B170" i="3" s="1"/>
  <c r="AT172" i="3"/>
  <c r="B172" i="3" s="1"/>
  <c r="AT174" i="3"/>
  <c r="B174" i="3" s="1"/>
  <c r="AT176" i="3"/>
  <c r="B176" i="3" s="1"/>
  <c r="AT178" i="3"/>
  <c r="B178" i="3" s="1"/>
  <c r="AT180" i="3"/>
  <c r="B180" i="3" s="1"/>
  <c r="AT182" i="3"/>
  <c r="B182" i="3" s="1"/>
  <c r="AT184" i="3"/>
  <c r="B184" i="3" s="1"/>
  <c r="AT186" i="3"/>
  <c r="B186" i="3" s="1"/>
  <c r="B11" i="3" s="1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40" i="3"/>
  <c r="C44" i="3"/>
  <c r="C48" i="3"/>
  <c r="C52" i="3"/>
  <c r="C56" i="3"/>
  <c r="C60" i="3"/>
  <c r="C77" i="3"/>
  <c r="C16" i="3"/>
  <c r="C39" i="3"/>
  <c r="C43" i="3"/>
  <c r="C47" i="3"/>
  <c r="C51" i="3"/>
  <c r="C55" i="3"/>
  <c r="C61" i="3"/>
  <c r="C73" i="3"/>
  <c r="B14" i="3"/>
  <c r="C38" i="3"/>
  <c r="C42" i="3"/>
  <c r="C46" i="3"/>
  <c r="C50" i="3"/>
  <c r="C54" i="3"/>
  <c r="C58" i="3"/>
  <c r="C62" i="3"/>
  <c r="C69" i="3"/>
  <c r="C85" i="3"/>
  <c r="C37" i="3"/>
  <c r="C41" i="3"/>
  <c r="C45" i="3"/>
  <c r="C49" i="3"/>
  <c r="C53" i="3"/>
  <c r="C57" i="3"/>
  <c r="C59" i="3"/>
  <c r="C63" i="3"/>
  <c r="C65" i="3"/>
  <c r="C81" i="3"/>
  <c r="C64" i="3"/>
  <c r="C68" i="3"/>
  <c r="C72" i="3"/>
  <c r="C76" i="3"/>
  <c r="C80" i="3"/>
  <c r="C84" i="3"/>
  <c r="C88" i="3"/>
  <c r="C90" i="3"/>
  <c r="C92" i="3"/>
  <c r="C94" i="3"/>
  <c r="C96" i="3"/>
  <c r="C98" i="3"/>
  <c r="C100" i="3"/>
  <c r="C102" i="3"/>
  <c r="C104" i="3"/>
  <c r="C108" i="3"/>
  <c r="C112" i="3"/>
  <c r="C116" i="3"/>
  <c r="C120" i="3"/>
  <c r="C124" i="3"/>
  <c r="C128" i="3"/>
  <c r="C132" i="3"/>
  <c r="C136" i="3"/>
  <c r="C140" i="3"/>
  <c r="C144" i="3"/>
  <c r="C148" i="3"/>
  <c r="C152" i="3"/>
  <c r="C67" i="3"/>
  <c r="C71" i="3"/>
  <c r="C75" i="3"/>
  <c r="C79" i="3"/>
  <c r="C83" i="3"/>
  <c r="C87" i="3"/>
  <c r="C105" i="3"/>
  <c r="C109" i="3"/>
  <c r="C113" i="3"/>
  <c r="C117" i="3"/>
  <c r="C121" i="3"/>
  <c r="C125" i="3"/>
  <c r="C129" i="3"/>
  <c r="C133" i="3"/>
  <c r="C137" i="3"/>
  <c r="C141" i="3"/>
  <c r="C145" i="3"/>
  <c r="C149" i="3"/>
  <c r="C153" i="3"/>
  <c r="C66" i="3"/>
  <c r="C70" i="3"/>
  <c r="C74" i="3"/>
  <c r="C78" i="3"/>
  <c r="C82" i="3"/>
  <c r="C86" i="3"/>
  <c r="C89" i="3"/>
  <c r="C91" i="3"/>
  <c r="C93" i="3"/>
  <c r="C95" i="3"/>
  <c r="C97" i="3"/>
  <c r="C99" i="3"/>
  <c r="C101" i="3"/>
  <c r="C103" i="3"/>
  <c r="C106" i="3"/>
  <c r="C110" i="3"/>
  <c r="C114" i="3"/>
  <c r="C118" i="3"/>
  <c r="C122" i="3"/>
  <c r="C126" i="3"/>
  <c r="C130" i="3"/>
  <c r="C134" i="3"/>
  <c r="C138" i="3"/>
  <c r="C142" i="3"/>
  <c r="C146" i="3"/>
  <c r="C150" i="3"/>
  <c r="C154" i="3"/>
  <c r="C159" i="3"/>
  <c r="C107" i="3"/>
  <c r="C111" i="3"/>
  <c r="C115" i="3"/>
  <c r="C119" i="3"/>
  <c r="C123" i="3"/>
  <c r="C127" i="3"/>
  <c r="C131" i="3"/>
  <c r="C135" i="3"/>
  <c r="C139" i="3"/>
  <c r="C143" i="3"/>
  <c r="C147" i="3"/>
  <c r="C151" i="3"/>
  <c r="C155" i="3"/>
  <c r="C158" i="3"/>
  <c r="C161" i="3"/>
  <c r="C157" i="3"/>
  <c r="C8" i="4"/>
  <c r="C156" i="3"/>
  <c r="C160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8" i="5"/>
  <c r="Q11" i="6"/>
  <c r="Q12" i="6" s="1"/>
  <c r="AA20" i="4"/>
  <c r="AB23" i="4" s="1" a="1"/>
  <c r="K20" i="4"/>
  <c r="L23" i="4" s="1" a="1"/>
  <c r="B20" i="4"/>
  <c r="C23" i="4" s="1" a="1"/>
  <c r="N20" i="4"/>
  <c r="O23" i="4" s="1" a="1"/>
  <c r="AD20" i="4"/>
  <c r="AE23" i="4" s="1" a="1"/>
  <c r="E20" i="4"/>
  <c r="F23" i="4" s="1" a="1"/>
  <c r="R20" i="4"/>
  <c r="S23" i="4" s="1" a="1"/>
  <c r="H20" i="4"/>
  <c r="I23" i="4" s="1" a="1"/>
  <c r="U20" i="4"/>
  <c r="V23" i="4" s="1" a="1"/>
  <c r="O47" i="5"/>
  <c r="O28" i="5"/>
  <c r="O46" i="5"/>
  <c r="O27" i="5"/>
  <c r="O42" i="5"/>
  <c r="O26" i="5"/>
  <c r="O56" i="5"/>
  <c r="O41" i="5"/>
  <c r="O52" i="5"/>
  <c r="O33" i="5"/>
  <c r="O48" i="5"/>
  <c r="O30" i="5"/>
  <c r="O34" i="5"/>
  <c r="O18" i="5"/>
  <c r="O53" i="5"/>
  <c r="O37" i="5"/>
  <c r="O55" i="5"/>
  <c r="O17" i="5"/>
  <c r="O16" i="5"/>
  <c r="O19" i="5"/>
  <c r="P56" i="5" l="1"/>
  <c r="P53" i="5"/>
  <c r="P42" i="5"/>
  <c r="P47" i="5"/>
  <c r="V342" i="4"/>
  <c r="V338" i="4"/>
  <c r="V334" i="4"/>
  <c r="V330" i="4"/>
  <c r="V326" i="4"/>
  <c r="V322" i="4"/>
  <c r="V318" i="4"/>
  <c r="V314" i="4"/>
  <c r="V310" i="4"/>
  <c r="V306" i="4"/>
  <c r="V302" i="4"/>
  <c r="V298" i="4"/>
  <c r="V294" i="4"/>
  <c r="V290" i="4"/>
  <c r="V286" i="4"/>
  <c r="V282" i="4"/>
  <c r="V278" i="4"/>
  <c r="V274" i="4"/>
  <c r="V270" i="4"/>
  <c r="V266" i="4"/>
  <c r="V262" i="4"/>
  <c r="V258" i="4"/>
  <c r="V254" i="4"/>
  <c r="V250" i="4"/>
  <c r="V246" i="4"/>
  <c r="V242" i="4"/>
  <c r="V238" i="4"/>
  <c r="V234" i="4"/>
  <c r="V230" i="4"/>
  <c r="V226" i="4"/>
  <c r="V222" i="4"/>
  <c r="V218" i="4"/>
  <c r="V214" i="4"/>
  <c r="V210" i="4"/>
  <c r="V206" i="4"/>
  <c r="V202" i="4"/>
  <c r="V198" i="4"/>
  <c r="V194" i="4"/>
  <c r="V190" i="4"/>
  <c r="V186" i="4"/>
  <c r="V182" i="4"/>
  <c r="V178" i="4"/>
  <c r="V174" i="4"/>
  <c r="V170" i="4"/>
  <c r="V166" i="4"/>
  <c r="V162" i="4"/>
  <c r="V158" i="4"/>
  <c r="V154" i="4"/>
  <c r="V150" i="4"/>
  <c r="V146" i="4"/>
  <c r="V142" i="4"/>
  <c r="V138" i="4"/>
  <c r="V134" i="4"/>
  <c r="V130" i="4"/>
  <c r="V126" i="4"/>
  <c r="V122" i="4"/>
  <c r="V118" i="4"/>
  <c r="V114" i="4"/>
  <c r="V110" i="4"/>
  <c r="V106" i="4"/>
  <c r="V102" i="4"/>
  <c r="V98" i="4"/>
  <c r="V94" i="4"/>
  <c r="V90" i="4"/>
  <c r="V86" i="4"/>
  <c r="V82" i="4"/>
  <c r="V78" i="4"/>
  <c r="V74" i="4"/>
  <c r="V70" i="4"/>
  <c r="V66" i="4"/>
  <c r="V62" i="4"/>
  <c r="V58" i="4"/>
  <c r="V54" i="4"/>
  <c r="V50" i="4"/>
  <c r="V46" i="4"/>
  <c r="V42" i="4"/>
  <c r="V38" i="4"/>
  <c r="V34" i="4"/>
  <c r="V30" i="4"/>
  <c r="V26" i="4"/>
  <c r="V341" i="4"/>
  <c r="V337" i="4"/>
  <c r="V333" i="4"/>
  <c r="V329" i="4"/>
  <c r="V325" i="4"/>
  <c r="V321" i="4"/>
  <c r="V317" i="4"/>
  <c r="V313" i="4"/>
  <c r="V309" i="4"/>
  <c r="V305" i="4"/>
  <c r="V301" i="4"/>
  <c r="V297" i="4"/>
  <c r="V293" i="4"/>
  <c r="V289" i="4"/>
  <c r="V285" i="4"/>
  <c r="V281" i="4"/>
  <c r="V277" i="4"/>
  <c r="V273" i="4"/>
  <c r="V269" i="4"/>
  <c r="V265" i="4"/>
  <c r="V261" i="4"/>
  <c r="V257" i="4"/>
  <c r="V253" i="4"/>
  <c r="V249" i="4"/>
  <c r="V245" i="4"/>
  <c r="V241" i="4"/>
  <c r="V237" i="4"/>
  <c r="V233" i="4"/>
  <c r="V229" i="4"/>
  <c r="V225" i="4"/>
  <c r="V221" i="4"/>
  <c r="V217" i="4"/>
  <c r="V213" i="4"/>
  <c r="V209" i="4"/>
  <c r="V205" i="4"/>
  <c r="V201" i="4"/>
  <c r="V197" i="4"/>
  <c r="V193" i="4"/>
  <c r="V189" i="4"/>
  <c r="V185" i="4"/>
  <c r="V181" i="4"/>
  <c r="V177" i="4"/>
  <c r="V173" i="4"/>
  <c r="V169" i="4"/>
  <c r="V165" i="4"/>
  <c r="V161" i="4"/>
  <c r="V157" i="4"/>
  <c r="V153" i="4"/>
  <c r="V149" i="4"/>
  <c r="V145" i="4"/>
  <c r="V141" i="4"/>
  <c r="V137" i="4"/>
  <c r="V133" i="4"/>
  <c r="V129" i="4"/>
  <c r="V125" i="4"/>
  <c r="V121" i="4"/>
  <c r="V117" i="4"/>
  <c r="V113" i="4"/>
  <c r="V109" i="4"/>
  <c r="V105" i="4"/>
  <c r="V101" i="4"/>
  <c r="V97" i="4"/>
  <c r="V93" i="4"/>
  <c r="V89" i="4"/>
  <c r="V85" i="4"/>
  <c r="V81" i="4"/>
  <c r="V77" i="4"/>
  <c r="V73" i="4"/>
  <c r="V69" i="4"/>
  <c r="V65" i="4"/>
  <c r="V61" i="4"/>
  <c r="V57" i="4"/>
  <c r="V53" i="4"/>
  <c r="V49" i="4"/>
  <c r="V45" i="4"/>
  <c r="V41" i="4"/>
  <c r="V37" i="4"/>
  <c r="V33" i="4"/>
  <c r="V29" i="4"/>
  <c r="V25" i="4"/>
  <c r="V340" i="4"/>
  <c r="V336" i="4"/>
  <c r="V332" i="4"/>
  <c r="V328" i="4"/>
  <c r="V324" i="4"/>
  <c r="V320" i="4"/>
  <c r="V316" i="4"/>
  <c r="V312" i="4"/>
  <c r="V308" i="4"/>
  <c r="V304" i="4"/>
  <c r="V300" i="4"/>
  <c r="V296" i="4"/>
  <c r="V292" i="4"/>
  <c r="V288" i="4"/>
  <c r="V284" i="4"/>
  <c r="V280" i="4"/>
  <c r="V276" i="4"/>
  <c r="V272" i="4"/>
  <c r="V268" i="4"/>
  <c r="V264" i="4"/>
  <c r="V260" i="4"/>
  <c r="V256" i="4"/>
  <c r="V252" i="4"/>
  <c r="V248" i="4"/>
  <c r="V244" i="4"/>
  <c r="V240" i="4"/>
  <c r="V236" i="4"/>
  <c r="V232" i="4"/>
  <c r="V228" i="4"/>
  <c r="V224" i="4"/>
  <c r="V220" i="4"/>
  <c r="V216" i="4"/>
  <c r="V212" i="4"/>
  <c r="V208" i="4"/>
  <c r="V204" i="4"/>
  <c r="V200" i="4"/>
  <c r="V196" i="4"/>
  <c r="V192" i="4"/>
  <c r="V188" i="4"/>
  <c r="V184" i="4"/>
  <c r="V180" i="4"/>
  <c r="V176" i="4"/>
  <c r="V172" i="4"/>
  <c r="V168" i="4"/>
  <c r="V164" i="4"/>
  <c r="V160" i="4"/>
  <c r="V156" i="4"/>
  <c r="V152" i="4"/>
  <c r="V148" i="4"/>
  <c r="V144" i="4"/>
  <c r="V140" i="4"/>
  <c r="V136" i="4"/>
  <c r="V132" i="4"/>
  <c r="V128" i="4"/>
  <c r="V124" i="4"/>
  <c r="V120" i="4"/>
  <c r="V116" i="4"/>
  <c r="V112" i="4"/>
  <c r="V108" i="4"/>
  <c r="V104" i="4"/>
  <c r="V100" i="4"/>
  <c r="V96" i="4"/>
  <c r="V92" i="4"/>
  <c r="V88" i="4"/>
  <c r="V84" i="4"/>
  <c r="V80" i="4"/>
  <c r="V76" i="4"/>
  <c r="V72" i="4"/>
  <c r="V68" i="4"/>
  <c r="V64" i="4"/>
  <c r="V60" i="4"/>
  <c r="V56" i="4"/>
  <c r="V52" i="4"/>
  <c r="V48" i="4"/>
  <c r="V44" i="4"/>
  <c r="V40" i="4"/>
  <c r="V36" i="4"/>
  <c r="V32" i="4"/>
  <c r="V28" i="4"/>
  <c r="V24" i="4"/>
  <c r="V339" i="4"/>
  <c r="V323" i="4"/>
  <c r="V307" i="4"/>
  <c r="V291" i="4"/>
  <c r="V275" i="4"/>
  <c r="V259" i="4"/>
  <c r="V243" i="4"/>
  <c r="V227" i="4"/>
  <c r="V211" i="4"/>
  <c r="V195" i="4"/>
  <c r="V179" i="4"/>
  <c r="V163" i="4"/>
  <c r="V147" i="4"/>
  <c r="V131" i="4"/>
  <c r="V115" i="4"/>
  <c r="V99" i="4"/>
  <c r="V83" i="4"/>
  <c r="V67" i="4"/>
  <c r="V51" i="4"/>
  <c r="V35" i="4"/>
  <c r="V335" i="4"/>
  <c r="V319" i="4"/>
  <c r="V303" i="4"/>
  <c r="V287" i="4"/>
  <c r="V271" i="4"/>
  <c r="V255" i="4"/>
  <c r="V239" i="4"/>
  <c r="V223" i="4"/>
  <c r="V207" i="4"/>
  <c r="V191" i="4"/>
  <c r="V175" i="4"/>
  <c r="V159" i="4"/>
  <c r="V143" i="4"/>
  <c r="V127" i="4"/>
  <c r="V111" i="4"/>
  <c r="V95" i="4"/>
  <c r="V79" i="4"/>
  <c r="V63" i="4"/>
  <c r="V47" i="4"/>
  <c r="V31" i="4"/>
  <c r="V331" i="4"/>
  <c r="V315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327" i="4"/>
  <c r="V263" i="4"/>
  <c r="V199" i="4"/>
  <c r="V135" i="4"/>
  <c r="V71" i="4"/>
  <c r="V311" i="4"/>
  <c r="V247" i="4"/>
  <c r="V183" i="4"/>
  <c r="V119" i="4"/>
  <c r="V55" i="4"/>
  <c r="V295" i="4"/>
  <c r="V231" i="4"/>
  <c r="V167" i="4"/>
  <c r="V103" i="4"/>
  <c r="V39" i="4"/>
  <c r="V151" i="4"/>
  <c r="V343" i="4"/>
  <c r="V87" i="4"/>
  <c r="V279" i="4"/>
  <c r="V23" i="4"/>
  <c r="V215" i="4"/>
  <c r="I340" i="4"/>
  <c r="I336" i="4"/>
  <c r="I332" i="4"/>
  <c r="I328" i="4"/>
  <c r="I324" i="4"/>
  <c r="I320" i="4"/>
  <c r="I316" i="4"/>
  <c r="I312" i="4"/>
  <c r="I308" i="4"/>
  <c r="I304" i="4"/>
  <c r="I300" i="4"/>
  <c r="I296" i="4"/>
  <c r="I292" i="4"/>
  <c r="I288" i="4"/>
  <c r="I284" i="4"/>
  <c r="I280" i="4"/>
  <c r="I276" i="4"/>
  <c r="I272" i="4"/>
  <c r="I268" i="4"/>
  <c r="I264" i="4"/>
  <c r="I260" i="4"/>
  <c r="I256" i="4"/>
  <c r="I252" i="4"/>
  <c r="I248" i="4"/>
  <c r="I244" i="4"/>
  <c r="I240" i="4"/>
  <c r="I236" i="4"/>
  <c r="I232" i="4"/>
  <c r="I228" i="4"/>
  <c r="I224" i="4"/>
  <c r="I220" i="4"/>
  <c r="I216" i="4"/>
  <c r="I212" i="4"/>
  <c r="I208" i="4"/>
  <c r="I204" i="4"/>
  <c r="I200" i="4"/>
  <c r="I196" i="4"/>
  <c r="I192" i="4"/>
  <c r="I188" i="4"/>
  <c r="I184" i="4"/>
  <c r="I180" i="4"/>
  <c r="I176" i="4"/>
  <c r="I172" i="4"/>
  <c r="I168" i="4"/>
  <c r="I164" i="4"/>
  <c r="I160" i="4"/>
  <c r="I156" i="4"/>
  <c r="I152" i="4"/>
  <c r="I148" i="4"/>
  <c r="I144" i="4"/>
  <c r="I140" i="4"/>
  <c r="I136" i="4"/>
  <c r="I132" i="4"/>
  <c r="I128" i="4"/>
  <c r="I124" i="4"/>
  <c r="I120" i="4"/>
  <c r="I116" i="4"/>
  <c r="I112" i="4"/>
  <c r="I108" i="4"/>
  <c r="I104" i="4"/>
  <c r="I100" i="4"/>
  <c r="I96" i="4"/>
  <c r="I92" i="4"/>
  <c r="I88" i="4"/>
  <c r="I84" i="4"/>
  <c r="I80" i="4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343" i="4"/>
  <c r="I339" i="4"/>
  <c r="I335" i="4"/>
  <c r="I331" i="4"/>
  <c r="I327" i="4"/>
  <c r="I323" i="4"/>
  <c r="I319" i="4"/>
  <c r="I315" i="4"/>
  <c r="I311" i="4"/>
  <c r="I307" i="4"/>
  <c r="I303" i="4"/>
  <c r="I299" i="4"/>
  <c r="I295" i="4"/>
  <c r="I291" i="4"/>
  <c r="I287" i="4"/>
  <c r="I283" i="4"/>
  <c r="I279" i="4"/>
  <c r="I275" i="4"/>
  <c r="I271" i="4"/>
  <c r="I267" i="4"/>
  <c r="I263" i="4"/>
  <c r="I259" i="4"/>
  <c r="I255" i="4"/>
  <c r="I251" i="4"/>
  <c r="I247" i="4"/>
  <c r="I243" i="4"/>
  <c r="I239" i="4"/>
  <c r="I235" i="4"/>
  <c r="I231" i="4"/>
  <c r="I227" i="4"/>
  <c r="I223" i="4"/>
  <c r="I219" i="4"/>
  <c r="I215" i="4"/>
  <c r="I211" i="4"/>
  <c r="I207" i="4"/>
  <c r="I203" i="4"/>
  <c r="I199" i="4"/>
  <c r="I195" i="4"/>
  <c r="I191" i="4"/>
  <c r="I187" i="4"/>
  <c r="I183" i="4"/>
  <c r="I179" i="4"/>
  <c r="I175" i="4"/>
  <c r="I171" i="4"/>
  <c r="I167" i="4"/>
  <c r="I163" i="4"/>
  <c r="I159" i="4"/>
  <c r="I155" i="4"/>
  <c r="I151" i="4"/>
  <c r="I147" i="4"/>
  <c r="I143" i="4"/>
  <c r="I139" i="4"/>
  <c r="I135" i="4"/>
  <c r="I131" i="4"/>
  <c r="I127" i="4"/>
  <c r="I123" i="4"/>
  <c r="I119" i="4"/>
  <c r="I115" i="4"/>
  <c r="I111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337" i="4"/>
  <c r="I321" i="4"/>
  <c r="I305" i="4"/>
  <c r="I289" i="4"/>
  <c r="I273" i="4"/>
  <c r="I257" i="4"/>
  <c r="I241" i="4"/>
  <c r="I225" i="4"/>
  <c r="I209" i="4"/>
  <c r="I193" i="4"/>
  <c r="I177" i="4"/>
  <c r="I161" i="4"/>
  <c r="I145" i="4"/>
  <c r="I129" i="4"/>
  <c r="I113" i="4"/>
  <c r="I103" i="4"/>
  <c r="I95" i="4"/>
  <c r="I87" i="4"/>
  <c r="I79" i="4"/>
  <c r="I71" i="4"/>
  <c r="I63" i="4"/>
  <c r="I55" i="4"/>
  <c r="I47" i="4"/>
  <c r="I39" i="4"/>
  <c r="I31" i="4"/>
  <c r="I23" i="4"/>
  <c r="I333" i="4"/>
  <c r="I317" i="4"/>
  <c r="I301" i="4"/>
  <c r="I285" i="4"/>
  <c r="I269" i="4"/>
  <c r="I253" i="4"/>
  <c r="I237" i="4"/>
  <c r="I221" i="4"/>
  <c r="I205" i="4"/>
  <c r="I189" i="4"/>
  <c r="I173" i="4"/>
  <c r="I157" i="4"/>
  <c r="I141" i="4"/>
  <c r="I125" i="4"/>
  <c r="I109" i="4"/>
  <c r="I101" i="4"/>
  <c r="I93" i="4"/>
  <c r="I85" i="4"/>
  <c r="I77" i="4"/>
  <c r="I69" i="4"/>
  <c r="I61" i="4"/>
  <c r="I53" i="4"/>
  <c r="I45" i="4"/>
  <c r="I37" i="4"/>
  <c r="I29" i="4"/>
  <c r="I329" i="4"/>
  <c r="I313" i="4"/>
  <c r="I297" i="4"/>
  <c r="I281" i="4"/>
  <c r="I265" i="4"/>
  <c r="I249" i="4"/>
  <c r="I233" i="4"/>
  <c r="I217" i="4"/>
  <c r="I201" i="4"/>
  <c r="I185" i="4"/>
  <c r="I169" i="4"/>
  <c r="I153" i="4"/>
  <c r="I137" i="4"/>
  <c r="I121" i="4"/>
  <c r="I107" i="4"/>
  <c r="I99" i="4"/>
  <c r="I91" i="4"/>
  <c r="I83" i="4"/>
  <c r="I75" i="4"/>
  <c r="I67" i="4"/>
  <c r="I59" i="4"/>
  <c r="I51" i="4"/>
  <c r="I43" i="4"/>
  <c r="I35" i="4"/>
  <c r="I27" i="4"/>
  <c r="I325" i="4"/>
  <c r="I261" i="4"/>
  <c r="I197" i="4"/>
  <c r="I133" i="4"/>
  <c r="I89" i="4"/>
  <c r="I57" i="4"/>
  <c r="I25" i="4"/>
  <c r="I309" i="4"/>
  <c r="I245" i="4"/>
  <c r="I181" i="4"/>
  <c r="I117" i="4"/>
  <c r="I81" i="4"/>
  <c r="I49" i="4"/>
  <c r="I293" i="4"/>
  <c r="I229" i="4"/>
  <c r="I165" i="4"/>
  <c r="I105" i="4"/>
  <c r="I73" i="4"/>
  <c r="I41" i="4"/>
  <c r="I277" i="4"/>
  <c r="I65" i="4"/>
  <c r="I213" i="4"/>
  <c r="I33" i="4"/>
  <c r="I149" i="4"/>
  <c r="I341" i="4"/>
  <c r="I97" i="4"/>
  <c r="S340" i="4"/>
  <c r="S336" i="4"/>
  <c r="X336" i="4" s="1"/>
  <c r="S332" i="4"/>
  <c r="X332" i="4" s="1"/>
  <c r="S328" i="4"/>
  <c r="S324" i="4"/>
  <c r="S320" i="4"/>
  <c r="X320" i="4" s="1"/>
  <c r="S316" i="4"/>
  <c r="X316" i="4" s="1"/>
  <c r="S312" i="4"/>
  <c r="S308" i="4"/>
  <c r="S304" i="4"/>
  <c r="X304" i="4" s="1"/>
  <c r="S300" i="4"/>
  <c r="X300" i="4" s="1"/>
  <c r="S296" i="4"/>
  <c r="S292" i="4"/>
  <c r="S288" i="4"/>
  <c r="X288" i="4" s="1"/>
  <c r="S284" i="4"/>
  <c r="X284" i="4" s="1"/>
  <c r="S280" i="4"/>
  <c r="S276" i="4"/>
  <c r="S272" i="4"/>
  <c r="X272" i="4" s="1"/>
  <c r="S268" i="4"/>
  <c r="X268" i="4" s="1"/>
  <c r="S264" i="4"/>
  <c r="S260" i="4"/>
  <c r="S256" i="4"/>
  <c r="X256" i="4" s="1"/>
  <c r="S252" i="4"/>
  <c r="X252" i="4" s="1"/>
  <c r="S248" i="4"/>
  <c r="S244" i="4"/>
  <c r="S240" i="4"/>
  <c r="X240" i="4" s="1"/>
  <c r="S236" i="4"/>
  <c r="X236" i="4" s="1"/>
  <c r="S232" i="4"/>
  <c r="S228" i="4"/>
  <c r="S224" i="4"/>
  <c r="X224" i="4" s="1"/>
  <c r="S220" i="4"/>
  <c r="X220" i="4" s="1"/>
  <c r="S216" i="4"/>
  <c r="S212" i="4"/>
  <c r="S208" i="4"/>
  <c r="X208" i="4" s="1"/>
  <c r="S204" i="4"/>
  <c r="X204" i="4" s="1"/>
  <c r="S200" i="4"/>
  <c r="S196" i="4"/>
  <c r="S343" i="4"/>
  <c r="X343" i="4" s="1"/>
  <c r="S339" i="4"/>
  <c r="X339" i="4" s="1"/>
  <c r="S335" i="4"/>
  <c r="S331" i="4"/>
  <c r="S327" i="4"/>
  <c r="X327" i="4" s="1"/>
  <c r="S323" i="4"/>
  <c r="X323" i="4" s="1"/>
  <c r="S319" i="4"/>
  <c r="X319" i="4" s="1"/>
  <c r="S315" i="4"/>
  <c r="X315" i="4" s="1"/>
  <c r="S311" i="4"/>
  <c r="X311" i="4" s="1"/>
  <c r="S307" i="4"/>
  <c r="X307" i="4" s="1"/>
  <c r="S303" i="4"/>
  <c r="X303" i="4" s="1"/>
  <c r="S299" i="4"/>
  <c r="X299" i="4" s="1"/>
  <c r="S295" i="4"/>
  <c r="X295" i="4" s="1"/>
  <c r="S291" i="4"/>
  <c r="S287" i="4"/>
  <c r="S283" i="4"/>
  <c r="S279" i="4"/>
  <c r="X279" i="4" s="1"/>
  <c r="S275" i="4"/>
  <c r="X275" i="4" s="1"/>
  <c r="S271" i="4"/>
  <c r="S267" i="4"/>
  <c r="S263" i="4"/>
  <c r="X263" i="4" s="1"/>
  <c r="S259" i="4"/>
  <c r="X259" i="4" s="1"/>
  <c r="S255" i="4"/>
  <c r="X255" i="4" s="1"/>
  <c r="S251" i="4"/>
  <c r="X251" i="4" s="1"/>
  <c r="S247" i="4"/>
  <c r="X247" i="4" s="1"/>
  <c r="S243" i="4"/>
  <c r="X243" i="4" s="1"/>
  <c r="S239" i="4"/>
  <c r="X239" i="4" s="1"/>
  <c r="S235" i="4"/>
  <c r="X235" i="4" s="1"/>
  <c r="S231" i="4"/>
  <c r="X231" i="4" s="1"/>
  <c r="S227" i="4"/>
  <c r="S223" i="4"/>
  <c r="S219" i="4"/>
  <c r="S215" i="4"/>
  <c r="X215" i="4" s="1"/>
  <c r="S211" i="4"/>
  <c r="X211" i="4" s="1"/>
  <c r="S207" i="4"/>
  <c r="S203" i="4"/>
  <c r="S199" i="4"/>
  <c r="X199" i="4" s="1"/>
  <c r="S195" i="4"/>
  <c r="X195" i="4" s="1"/>
  <c r="S191" i="4"/>
  <c r="X191" i="4" s="1"/>
  <c r="S187" i="4"/>
  <c r="X187" i="4" s="1"/>
  <c r="S183" i="4"/>
  <c r="X183" i="4" s="1"/>
  <c r="S179" i="4"/>
  <c r="X179" i="4" s="1"/>
  <c r="S175" i="4"/>
  <c r="X175" i="4" s="1"/>
  <c r="S171" i="4"/>
  <c r="X171" i="4" s="1"/>
  <c r="S167" i="4"/>
  <c r="X167" i="4" s="1"/>
  <c r="S342" i="4"/>
  <c r="X342" i="4" s="1"/>
  <c r="S338" i="4"/>
  <c r="X338" i="4" s="1"/>
  <c r="S334" i="4"/>
  <c r="X334" i="4" s="1"/>
  <c r="S330" i="4"/>
  <c r="X330" i="4" s="1"/>
  <c r="S326" i="4"/>
  <c r="X326" i="4" s="1"/>
  <c r="S322" i="4"/>
  <c r="X322" i="4" s="1"/>
  <c r="S318" i="4"/>
  <c r="X318" i="4" s="1"/>
  <c r="S314" i="4"/>
  <c r="X314" i="4" s="1"/>
  <c r="S310" i="4"/>
  <c r="X310" i="4" s="1"/>
  <c r="S306" i="4"/>
  <c r="X306" i="4" s="1"/>
  <c r="S302" i="4"/>
  <c r="X302" i="4" s="1"/>
  <c r="S298" i="4"/>
  <c r="X298" i="4" s="1"/>
  <c r="S294" i="4"/>
  <c r="X294" i="4" s="1"/>
  <c r="S290" i="4"/>
  <c r="X290" i="4" s="1"/>
  <c r="S286" i="4"/>
  <c r="X286" i="4" s="1"/>
  <c r="S282" i="4"/>
  <c r="X282" i="4" s="1"/>
  <c r="S278" i="4"/>
  <c r="X278" i="4" s="1"/>
  <c r="S274" i="4"/>
  <c r="X274" i="4" s="1"/>
  <c r="S270" i="4"/>
  <c r="X270" i="4" s="1"/>
  <c r="S266" i="4"/>
  <c r="X266" i="4" s="1"/>
  <c r="S262" i="4"/>
  <c r="X262" i="4" s="1"/>
  <c r="S258" i="4"/>
  <c r="X258" i="4" s="1"/>
  <c r="S254" i="4"/>
  <c r="X254" i="4" s="1"/>
  <c r="S250" i="4"/>
  <c r="X250" i="4" s="1"/>
  <c r="S246" i="4"/>
  <c r="X246" i="4" s="1"/>
  <c r="S242" i="4"/>
  <c r="X242" i="4" s="1"/>
  <c r="S238" i="4"/>
  <c r="X238" i="4" s="1"/>
  <c r="S234" i="4"/>
  <c r="X234" i="4" s="1"/>
  <c r="S230" i="4"/>
  <c r="X230" i="4" s="1"/>
  <c r="S226" i="4"/>
  <c r="X226" i="4" s="1"/>
  <c r="S222" i="4"/>
  <c r="X222" i="4" s="1"/>
  <c r="S218" i="4"/>
  <c r="X218" i="4" s="1"/>
  <c r="S214" i="4"/>
  <c r="X214" i="4" s="1"/>
  <c r="S210" i="4"/>
  <c r="X210" i="4" s="1"/>
  <c r="S206" i="4"/>
  <c r="X206" i="4" s="1"/>
  <c r="S202" i="4"/>
  <c r="X202" i="4" s="1"/>
  <c r="S198" i="4"/>
  <c r="X198" i="4" s="1"/>
  <c r="S194" i="4"/>
  <c r="X194" i="4" s="1"/>
  <c r="S190" i="4"/>
  <c r="X190" i="4" s="1"/>
  <c r="S186" i="4"/>
  <c r="X186" i="4" s="1"/>
  <c r="S182" i="4"/>
  <c r="X182" i="4" s="1"/>
  <c r="S178" i="4"/>
  <c r="X178" i="4" s="1"/>
  <c r="S174" i="4"/>
  <c r="X174" i="4" s="1"/>
  <c r="S170" i="4"/>
  <c r="X170" i="4" s="1"/>
  <c r="S166" i="4"/>
  <c r="X166" i="4" s="1"/>
  <c r="S162" i="4"/>
  <c r="X162" i="4" s="1"/>
  <c r="S158" i="4"/>
  <c r="X158" i="4" s="1"/>
  <c r="S154" i="4"/>
  <c r="X154" i="4" s="1"/>
  <c r="S150" i="4"/>
  <c r="X150" i="4" s="1"/>
  <c r="S146" i="4"/>
  <c r="X146" i="4" s="1"/>
  <c r="S142" i="4"/>
  <c r="X142" i="4" s="1"/>
  <c r="S138" i="4"/>
  <c r="X138" i="4" s="1"/>
  <c r="S134" i="4"/>
  <c r="X134" i="4" s="1"/>
  <c r="S130" i="4"/>
  <c r="X130" i="4" s="1"/>
  <c r="S126" i="4"/>
  <c r="X126" i="4" s="1"/>
  <c r="S122" i="4"/>
  <c r="X122" i="4" s="1"/>
  <c r="S118" i="4"/>
  <c r="X118" i="4" s="1"/>
  <c r="S114" i="4"/>
  <c r="X114" i="4" s="1"/>
  <c r="S110" i="4"/>
  <c r="X110" i="4" s="1"/>
  <c r="S341" i="4"/>
  <c r="X341" i="4" s="1"/>
  <c r="S325" i="4"/>
  <c r="X325" i="4" s="1"/>
  <c r="S309" i="4"/>
  <c r="S293" i="4"/>
  <c r="S277" i="4"/>
  <c r="X277" i="4" s="1"/>
  <c r="S261" i="4"/>
  <c r="X261" i="4" s="1"/>
  <c r="S245" i="4"/>
  <c r="S229" i="4"/>
  <c r="S213" i="4"/>
  <c r="X213" i="4" s="1"/>
  <c r="S197" i="4"/>
  <c r="X197" i="4" s="1"/>
  <c r="S188" i="4"/>
  <c r="X188" i="4" s="1"/>
  <c r="S180" i="4"/>
  <c r="S172" i="4"/>
  <c r="X172" i="4" s="1"/>
  <c r="S164" i="4"/>
  <c r="X164" i="4" s="1"/>
  <c r="S159" i="4"/>
  <c r="S153" i="4"/>
  <c r="S148" i="4"/>
  <c r="X148" i="4" s="1"/>
  <c r="S143" i="4"/>
  <c r="X143" i="4" s="1"/>
  <c r="S137" i="4"/>
  <c r="S132" i="4"/>
  <c r="S127" i="4"/>
  <c r="X127" i="4" s="1"/>
  <c r="S121" i="4"/>
  <c r="S116" i="4"/>
  <c r="S111" i="4"/>
  <c r="X111" i="4" s="1"/>
  <c r="S106" i="4"/>
  <c r="X106" i="4" s="1"/>
  <c r="S102" i="4"/>
  <c r="X102" i="4" s="1"/>
  <c r="S98" i="4"/>
  <c r="X98" i="4" s="1"/>
  <c r="S94" i="4"/>
  <c r="X94" i="4" s="1"/>
  <c r="S90" i="4"/>
  <c r="X90" i="4" s="1"/>
  <c r="S86" i="4"/>
  <c r="X86" i="4" s="1"/>
  <c r="S82" i="4"/>
  <c r="X82" i="4" s="1"/>
  <c r="S78" i="4"/>
  <c r="X78" i="4" s="1"/>
  <c r="S74" i="4"/>
  <c r="X74" i="4" s="1"/>
  <c r="S70" i="4"/>
  <c r="X70" i="4" s="1"/>
  <c r="S66" i="4"/>
  <c r="X66" i="4" s="1"/>
  <c r="S62" i="4"/>
  <c r="X62" i="4" s="1"/>
  <c r="S58" i="4"/>
  <c r="X58" i="4" s="1"/>
  <c r="S54" i="4"/>
  <c r="X54" i="4" s="1"/>
  <c r="S50" i="4"/>
  <c r="X50" i="4" s="1"/>
  <c r="S46" i="4"/>
  <c r="X46" i="4" s="1"/>
  <c r="S42" i="4"/>
  <c r="X42" i="4" s="1"/>
  <c r="S38" i="4"/>
  <c r="X38" i="4" s="1"/>
  <c r="S34" i="4"/>
  <c r="X34" i="4" s="1"/>
  <c r="S30" i="4"/>
  <c r="X30" i="4" s="1"/>
  <c r="S26" i="4"/>
  <c r="X26" i="4" s="1"/>
  <c r="S337" i="4"/>
  <c r="X337" i="4" s="1"/>
  <c r="S321" i="4"/>
  <c r="X321" i="4" s="1"/>
  <c r="S305" i="4"/>
  <c r="X305" i="4" s="1"/>
  <c r="S289" i="4"/>
  <c r="X289" i="4" s="1"/>
  <c r="S273" i="4"/>
  <c r="X273" i="4" s="1"/>
  <c r="S257" i="4"/>
  <c r="X257" i="4" s="1"/>
  <c r="S241" i="4"/>
  <c r="X241" i="4" s="1"/>
  <c r="S225" i="4"/>
  <c r="X225" i="4" s="1"/>
  <c r="S209" i="4"/>
  <c r="X209" i="4" s="1"/>
  <c r="S193" i="4"/>
  <c r="X193" i="4" s="1"/>
  <c r="S185" i="4"/>
  <c r="S177" i="4"/>
  <c r="X177" i="4" s="1"/>
  <c r="S169" i="4"/>
  <c r="S163" i="4"/>
  <c r="S157" i="4"/>
  <c r="X157" i="4" s="1"/>
  <c r="S152" i="4"/>
  <c r="X152" i="4" s="1"/>
  <c r="S147" i="4"/>
  <c r="X147" i="4" s="1"/>
  <c r="S141" i="4"/>
  <c r="X141" i="4" s="1"/>
  <c r="S136" i="4"/>
  <c r="S131" i="4"/>
  <c r="X131" i="4" s="1"/>
  <c r="S125" i="4"/>
  <c r="X125" i="4" s="1"/>
  <c r="S120" i="4"/>
  <c r="S115" i="4"/>
  <c r="X115" i="4" s="1"/>
  <c r="S109" i="4"/>
  <c r="X109" i="4" s="1"/>
  <c r="S105" i="4"/>
  <c r="S101" i="4"/>
  <c r="S97" i="4"/>
  <c r="X97" i="4" s="1"/>
  <c r="S93" i="4"/>
  <c r="X93" i="4" s="1"/>
  <c r="S89" i="4"/>
  <c r="S85" i="4"/>
  <c r="S81" i="4"/>
  <c r="X81" i="4" s="1"/>
  <c r="S77" i="4"/>
  <c r="X77" i="4" s="1"/>
  <c r="S73" i="4"/>
  <c r="S69" i="4"/>
  <c r="S65" i="4"/>
  <c r="X65" i="4" s="1"/>
  <c r="S61" i="4"/>
  <c r="X61" i="4" s="1"/>
  <c r="S57" i="4"/>
  <c r="S53" i="4"/>
  <c r="S49" i="4"/>
  <c r="X49" i="4" s="1"/>
  <c r="S45" i="4"/>
  <c r="X45" i="4" s="1"/>
  <c r="S41" i="4"/>
  <c r="S37" i="4"/>
  <c r="S33" i="4"/>
  <c r="X33" i="4" s="1"/>
  <c r="S29" i="4"/>
  <c r="X29" i="4" s="1"/>
  <c r="S25" i="4"/>
  <c r="S333" i="4"/>
  <c r="X333" i="4" s="1"/>
  <c r="S317" i="4"/>
  <c r="X317" i="4" s="1"/>
  <c r="S301" i="4"/>
  <c r="X301" i="4" s="1"/>
  <c r="S285" i="4"/>
  <c r="X285" i="4" s="1"/>
  <c r="S269" i="4"/>
  <c r="X269" i="4" s="1"/>
  <c r="S253" i="4"/>
  <c r="X253" i="4" s="1"/>
  <c r="S237" i="4"/>
  <c r="X237" i="4" s="1"/>
  <c r="S221" i="4"/>
  <c r="X221" i="4" s="1"/>
  <c r="S205" i="4"/>
  <c r="X205" i="4" s="1"/>
  <c r="S192" i="4"/>
  <c r="X192" i="4" s="1"/>
  <c r="S184" i="4"/>
  <c r="X184" i="4" s="1"/>
  <c r="S176" i="4"/>
  <c r="X176" i="4" s="1"/>
  <c r="S168" i="4"/>
  <c r="S161" i="4"/>
  <c r="X161" i="4" s="1"/>
  <c r="S156" i="4"/>
  <c r="X156" i="4" s="1"/>
  <c r="S151" i="4"/>
  <c r="S145" i="4"/>
  <c r="X145" i="4" s="1"/>
  <c r="S140" i="4"/>
  <c r="X140" i="4" s="1"/>
  <c r="S135" i="4"/>
  <c r="X135" i="4" s="1"/>
  <c r="S129" i="4"/>
  <c r="X129" i="4" s="1"/>
  <c r="S124" i="4"/>
  <c r="X124" i="4" s="1"/>
  <c r="S119" i="4"/>
  <c r="S113" i="4"/>
  <c r="X113" i="4" s="1"/>
  <c r="S108" i="4"/>
  <c r="X108" i="4" s="1"/>
  <c r="S104" i="4"/>
  <c r="S100" i="4"/>
  <c r="S96" i="4"/>
  <c r="X96" i="4" s="1"/>
  <c r="S92" i="4"/>
  <c r="X92" i="4" s="1"/>
  <c r="S88" i="4"/>
  <c r="S84" i="4"/>
  <c r="S80" i="4"/>
  <c r="X80" i="4" s="1"/>
  <c r="S76" i="4"/>
  <c r="X76" i="4" s="1"/>
  <c r="S72" i="4"/>
  <c r="S68" i="4"/>
  <c r="S64" i="4"/>
  <c r="X64" i="4" s="1"/>
  <c r="S60" i="4"/>
  <c r="X60" i="4" s="1"/>
  <c r="S56" i="4"/>
  <c r="S52" i="4"/>
  <c r="S48" i="4"/>
  <c r="X48" i="4" s="1"/>
  <c r="S44" i="4"/>
  <c r="X44" i="4" s="1"/>
  <c r="S40" i="4"/>
  <c r="S36" i="4"/>
  <c r="S32" i="4"/>
  <c r="X32" i="4" s="1"/>
  <c r="S28" i="4"/>
  <c r="X28" i="4" s="1"/>
  <c r="S24" i="4"/>
  <c r="S329" i="4"/>
  <c r="S265" i="4"/>
  <c r="X265" i="4" s="1"/>
  <c r="S201" i="4"/>
  <c r="S165" i="4"/>
  <c r="S144" i="4"/>
  <c r="X144" i="4" s="1"/>
  <c r="S123" i="4"/>
  <c r="X123" i="4" s="1"/>
  <c r="S103" i="4"/>
  <c r="X103" i="4" s="1"/>
  <c r="S87" i="4"/>
  <c r="X87" i="4" s="1"/>
  <c r="S71" i="4"/>
  <c r="S55" i="4"/>
  <c r="X55" i="4" s="1"/>
  <c r="S39" i="4"/>
  <c r="X39" i="4" s="1"/>
  <c r="S23" i="4"/>
  <c r="S313" i="4"/>
  <c r="S249" i="4"/>
  <c r="X249" i="4" s="1"/>
  <c r="S189" i="4"/>
  <c r="X189" i="4" s="1"/>
  <c r="S160" i="4"/>
  <c r="X160" i="4" s="1"/>
  <c r="S139" i="4"/>
  <c r="S117" i="4"/>
  <c r="X117" i="4" s="1"/>
  <c r="S99" i="4"/>
  <c r="S83" i="4"/>
  <c r="S67" i="4"/>
  <c r="X67" i="4" s="1"/>
  <c r="S51" i="4"/>
  <c r="X51" i="4" s="1"/>
  <c r="S35" i="4"/>
  <c r="S297" i="4"/>
  <c r="S233" i="4"/>
  <c r="S181" i="4"/>
  <c r="X181" i="4" s="1"/>
  <c r="S155" i="4"/>
  <c r="S133" i="4"/>
  <c r="S112" i="4"/>
  <c r="X112" i="4" s="1"/>
  <c r="S95" i="4"/>
  <c r="X95" i="4" s="1"/>
  <c r="S79" i="4"/>
  <c r="X79" i="4" s="1"/>
  <c r="S63" i="4"/>
  <c r="X63" i="4" s="1"/>
  <c r="S47" i="4"/>
  <c r="X47" i="4" s="1"/>
  <c r="S31" i="4"/>
  <c r="X31" i="4" s="1"/>
  <c r="S217" i="4"/>
  <c r="X217" i="4" s="1"/>
  <c r="S107" i="4"/>
  <c r="X107" i="4" s="1"/>
  <c r="S43" i="4"/>
  <c r="X43" i="4" s="1"/>
  <c r="S173" i="4"/>
  <c r="X173" i="4" s="1"/>
  <c r="S91" i="4"/>
  <c r="X91" i="4" s="1"/>
  <c r="S27" i="4"/>
  <c r="S149" i="4"/>
  <c r="S75" i="4"/>
  <c r="X75" i="4" s="1"/>
  <c r="S281" i="4"/>
  <c r="X281" i="4" s="1"/>
  <c r="S128" i="4"/>
  <c r="X128" i="4" s="1"/>
  <c r="S59" i="4"/>
  <c r="X59" i="4" s="1"/>
  <c r="F342" i="4"/>
  <c r="F338" i="4"/>
  <c r="F334" i="4"/>
  <c r="F340" i="4"/>
  <c r="F336" i="4"/>
  <c r="F332" i="4"/>
  <c r="F328" i="4"/>
  <c r="F324" i="4"/>
  <c r="F320" i="4"/>
  <c r="F316" i="4"/>
  <c r="F312" i="4"/>
  <c r="F337" i="4"/>
  <c r="F330" i="4"/>
  <c r="F325" i="4"/>
  <c r="F319" i="4"/>
  <c r="F314" i="4"/>
  <c r="F309" i="4"/>
  <c r="F305" i="4"/>
  <c r="F301" i="4"/>
  <c r="F297" i="4"/>
  <c r="F293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53" i="4"/>
  <c r="F49" i="4"/>
  <c r="F45" i="4"/>
  <c r="F41" i="4"/>
  <c r="F37" i="4"/>
  <c r="F33" i="4"/>
  <c r="F29" i="4"/>
  <c r="F25" i="4"/>
  <c r="F343" i="4"/>
  <c r="F335" i="4"/>
  <c r="F329" i="4"/>
  <c r="F323" i="4"/>
  <c r="F318" i="4"/>
  <c r="F313" i="4"/>
  <c r="F308" i="4"/>
  <c r="F304" i="4"/>
  <c r="F300" i="4"/>
  <c r="F296" i="4"/>
  <c r="F292" i="4"/>
  <c r="F288" i="4"/>
  <c r="F284" i="4"/>
  <c r="F280" i="4"/>
  <c r="F276" i="4"/>
  <c r="F272" i="4"/>
  <c r="F268" i="4"/>
  <c r="F264" i="4"/>
  <c r="F260" i="4"/>
  <c r="F256" i="4"/>
  <c r="F252" i="4"/>
  <c r="F248" i="4"/>
  <c r="F244" i="4"/>
  <c r="F240" i="4"/>
  <c r="F236" i="4"/>
  <c r="F232" i="4"/>
  <c r="F228" i="4"/>
  <c r="F224" i="4"/>
  <c r="F220" i="4"/>
  <c r="F216" i="4"/>
  <c r="F212" i="4"/>
  <c r="F208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F341" i="4"/>
  <c r="F333" i="4"/>
  <c r="F327" i="4"/>
  <c r="F322" i="4"/>
  <c r="F317" i="4"/>
  <c r="F311" i="4"/>
  <c r="F307" i="4"/>
  <c r="F303" i="4"/>
  <c r="F299" i="4"/>
  <c r="F295" i="4"/>
  <c r="F291" i="4"/>
  <c r="F287" i="4"/>
  <c r="F283" i="4"/>
  <c r="F279" i="4"/>
  <c r="F275" i="4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03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7" i="4"/>
  <c r="F23" i="4"/>
  <c r="F321" i="4"/>
  <c r="F302" i="4"/>
  <c r="F286" i="4"/>
  <c r="F270" i="4"/>
  <c r="F254" i="4"/>
  <c r="F238" i="4"/>
  <c r="F222" i="4"/>
  <c r="F206" i="4"/>
  <c r="F190" i="4"/>
  <c r="F174" i="4"/>
  <c r="F158" i="4"/>
  <c r="F142" i="4"/>
  <c r="F126" i="4"/>
  <c r="F110" i="4"/>
  <c r="F94" i="4"/>
  <c r="F78" i="4"/>
  <c r="F62" i="4"/>
  <c r="F46" i="4"/>
  <c r="F30" i="4"/>
  <c r="F339" i="4"/>
  <c r="F315" i="4"/>
  <c r="F298" i="4"/>
  <c r="F282" i="4"/>
  <c r="F266" i="4"/>
  <c r="F250" i="4"/>
  <c r="F234" i="4"/>
  <c r="F218" i="4"/>
  <c r="F202" i="4"/>
  <c r="F186" i="4"/>
  <c r="F170" i="4"/>
  <c r="F154" i="4"/>
  <c r="F138" i="4"/>
  <c r="F122" i="4"/>
  <c r="F106" i="4"/>
  <c r="F90" i="4"/>
  <c r="F74" i="4"/>
  <c r="F58" i="4"/>
  <c r="F42" i="4"/>
  <c r="F26" i="4"/>
  <c r="F331" i="4"/>
  <c r="F310" i="4"/>
  <c r="F294" i="4"/>
  <c r="F278" i="4"/>
  <c r="F262" i="4"/>
  <c r="F246" i="4"/>
  <c r="F230" i="4"/>
  <c r="F214" i="4"/>
  <c r="F198" i="4"/>
  <c r="F182" i="4"/>
  <c r="F166" i="4"/>
  <c r="F150" i="4"/>
  <c r="F134" i="4"/>
  <c r="F118" i="4"/>
  <c r="F102" i="4"/>
  <c r="F86" i="4"/>
  <c r="F70" i="4"/>
  <c r="F54" i="4"/>
  <c r="F38" i="4"/>
  <c r="F290" i="4"/>
  <c r="F226" i="4"/>
  <c r="F162" i="4"/>
  <c r="F98" i="4"/>
  <c r="F34" i="4"/>
  <c r="F274" i="4"/>
  <c r="F210" i="4"/>
  <c r="F146" i="4"/>
  <c r="F82" i="4"/>
  <c r="F326" i="4"/>
  <c r="F258" i="4"/>
  <c r="F194" i="4"/>
  <c r="F130" i="4"/>
  <c r="F66" i="4"/>
  <c r="F306" i="4"/>
  <c r="F242" i="4"/>
  <c r="F178" i="4"/>
  <c r="F114" i="4"/>
  <c r="F50" i="4"/>
  <c r="AE343" i="4"/>
  <c r="AE339" i="4"/>
  <c r="AE335" i="4"/>
  <c r="AE331" i="4"/>
  <c r="AE327" i="4"/>
  <c r="AE323" i="4"/>
  <c r="AE319" i="4"/>
  <c r="AE315" i="4"/>
  <c r="AE311" i="4"/>
  <c r="AE307" i="4"/>
  <c r="AE303" i="4"/>
  <c r="AE299" i="4"/>
  <c r="AE295" i="4"/>
  <c r="AE291" i="4"/>
  <c r="AE287" i="4"/>
  <c r="AE283" i="4"/>
  <c r="AE279" i="4"/>
  <c r="AE275" i="4"/>
  <c r="AE271" i="4"/>
  <c r="AE267" i="4"/>
  <c r="AE263" i="4"/>
  <c r="AE259" i="4"/>
  <c r="AE255" i="4"/>
  <c r="AE251" i="4"/>
  <c r="AE247" i="4"/>
  <c r="AE243" i="4"/>
  <c r="AE239" i="4"/>
  <c r="AE235" i="4"/>
  <c r="AE231" i="4"/>
  <c r="AE227" i="4"/>
  <c r="AE223" i="4"/>
  <c r="AE219" i="4"/>
  <c r="AE215" i="4"/>
  <c r="AE211" i="4"/>
  <c r="AE207" i="4"/>
  <c r="AE203" i="4"/>
  <c r="AE199" i="4"/>
  <c r="AE195" i="4"/>
  <c r="AE191" i="4"/>
  <c r="AE187" i="4"/>
  <c r="AE183" i="4"/>
  <c r="AE179" i="4"/>
  <c r="AE175" i="4"/>
  <c r="AE171" i="4"/>
  <c r="AE167" i="4"/>
  <c r="AE163" i="4"/>
  <c r="AE159" i="4"/>
  <c r="AE155" i="4"/>
  <c r="AE151" i="4"/>
  <c r="AE147" i="4"/>
  <c r="AE143" i="4"/>
  <c r="AE139" i="4"/>
  <c r="AE135" i="4"/>
  <c r="AE342" i="4"/>
  <c r="AE338" i="4"/>
  <c r="AE334" i="4"/>
  <c r="AE330" i="4"/>
  <c r="AE326" i="4"/>
  <c r="AE322" i="4"/>
  <c r="AE318" i="4"/>
  <c r="AE314" i="4"/>
  <c r="AE310" i="4"/>
  <c r="AE306" i="4"/>
  <c r="AE302" i="4"/>
  <c r="AE298" i="4"/>
  <c r="AE294" i="4"/>
  <c r="AE290" i="4"/>
  <c r="AE286" i="4"/>
  <c r="AE282" i="4"/>
  <c r="AE278" i="4"/>
  <c r="AE274" i="4"/>
  <c r="AE270" i="4"/>
  <c r="AE266" i="4"/>
  <c r="AE262" i="4"/>
  <c r="AE258" i="4"/>
  <c r="AE254" i="4"/>
  <c r="AE250" i="4"/>
  <c r="AE246" i="4"/>
  <c r="AE242" i="4"/>
  <c r="AE238" i="4"/>
  <c r="AE234" i="4"/>
  <c r="AE230" i="4"/>
  <c r="AE226" i="4"/>
  <c r="AE222" i="4"/>
  <c r="AE218" i="4"/>
  <c r="AE336" i="4"/>
  <c r="AE328" i="4"/>
  <c r="AE320" i="4"/>
  <c r="AE312" i="4"/>
  <c r="AE304" i="4"/>
  <c r="AE296" i="4"/>
  <c r="AE288" i="4"/>
  <c r="AE280" i="4"/>
  <c r="AE272" i="4"/>
  <c r="AE264" i="4"/>
  <c r="AE256" i="4"/>
  <c r="AE248" i="4"/>
  <c r="AE240" i="4"/>
  <c r="AE232" i="4"/>
  <c r="AE224" i="4"/>
  <c r="AE216" i="4"/>
  <c r="AE210" i="4"/>
  <c r="AE205" i="4"/>
  <c r="AE200" i="4"/>
  <c r="AE194" i="4"/>
  <c r="AE189" i="4"/>
  <c r="AE184" i="4"/>
  <c r="AE178" i="4"/>
  <c r="AE173" i="4"/>
  <c r="AE168" i="4"/>
  <c r="AE162" i="4"/>
  <c r="AE157" i="4"/>
  <c r="AE152" i="4"/>
  <c r="AE146" i="4"/>
  <c r="AE141" i="4"/>
  <c r="AE136" i="4"/>
  <c r="AE131" i="4"/>
  <c r="AE127" i="4"/>
  <c r="AE123" i="4"/>
  <c r="AE119" i="4"/>
  <c r="AE115" i="4"/>
  <c r="AE111" i="4"/>
  <c r="AE107" i="4"/>
  <c r="AE103" i="4"/>
  <c r="AE99" i="4"/>
  <c r="AE95" i="4"/>
  <c r="AE91" i="4"/>
  <c r="AE87" i="4"/>
  <c r="AE83" i="4"/>
  <c r="AE79" i="4"/>
  <c r="AE75" i="4"/>
  <c r="AE71" i="4"/>
  <c r="AE67" i="4"/>
  <c r="AE63" i="4"/>
  <c r="AE59" i="4"/>
  <c r="AE55" i="4"/>
  <c r="AE51" i="4"/>
  <c r="AE47" i="4"/>
  <c r="AE43" i="4"/>
  <c r="AE39" i="4"/>
  <c r="AE35" i="4"/>
  <c r="AE31" i="4"/>
  <c r="AE27" i="4"/>
  <c r="AE23" i="4"/>
  <c r="AE341" i="4"/>
  <c r="AE333" i="4"/>
  <c r="AE325" i="4"/>
  <c r="AE317" i="4"/>
  <c r="AE309" i="4"/>
  <c r="AE301" i="4"/>
  <c r="AE293" i="4"/>
  <c r="AE285" i="4"/>
  <c r="AE277" i="4"/>
  <c r="AE269" i="4"/>
  <c r="AE261" i="4"/>
  <c r="AE253" i="4"/>
  <c r="AE245" i="4"/>
  <c r="AE237" i="4"/>
  <c r="AE229" i="4"/>
  <c r="AE221" i="4"/>
  <c r="AE214" i="4"/>
  <c r="AE209" i="4"/>
  <c r="AE204" i="4"/>
  <c r="AE198" i="4"/>
  <c r="AE193" i="4"/>
  <c r="AE188" i="4"/>
  <c r="AE182" i="4"/>
  <c r="AE177" i="4"/>
  <c r="AE172" i="4"/>
  <c r="AE166" i="4"/>
  <c r="AE161" i="4"/>
  <c r="AE156" i="4"/>
  <c r="AE150" i="4"/>
  <c r="AE145" i="4"/>
  <c r="AE140" i="4"/>
  <c r="AE340" i="4"/>
  <c r="AE332" i="4"/>
  <c r="AE324" i="4"/>
  <c r="AE316" i="4"/>
  <c r="AE308" i="4"/>
  <c r="AE300" i="4"/>
  <c r="AE292" i="4"/>
  <c r="AE284" i="4"/>
  <c r="AE276" i="4"/>
  <c r="AE268" i="4"/>
  <c r="AE260" i="4"/>
  <c r="AE252" i="4"/>
  <c r="AE244" i="4"/>
  <c r="AE236" i="4"/>
  <c r="AE228" i="4"/>
  <c r="AE220" i="4"/>
  <c r="AE213" i="4"/>
  <c r="AE208" i="4"/>
  <c r="AE202" i="4"/>
  <c r="AE197" i="4"/>
  <c r="AE192" i="4"/>
  <c r="AE186" i="4"/>
  <c r="AE181" i="4"/>
  <c r="AE176" i="4"/>
  <c r="AE170" i="4"/>
  <c r="AE165" i="4"/>
  <c r="AE160" i="4"/>
  <c r="AE154" i="4"/>
  <c r="AE149" i="4"/>
  <c r="AE144" i="4"/>
  <c r="AE138" i="4"/>
  <c r="AE133" i="4"/>
  <c r="AE129" i="4"/>
  <c r="AE125" i="4"/>
  <c r="AE121" i="4"/>
  <c r="AE117" i="4"/>
  <c r="AE113" i="4"/>
  <c r="AE109" i="4"/>
  <c r="AE105" i="4"/>
  <c r="AE101" i="4"/>
  <c r="AE97" i="4"/>
  <c r="AE93" i="4"/>
  <c r="AE89" i="4"/>
  <c r="AE85" i="4"/>
  <c r="AE81" i="4"/>
  <c r="AE77" i="4"/>
  <c r="AE73" i="4"/>
  <c r="AE69" i="4"/>
  <c r="AE65" i="4"/>
  <c r="AE61" i="4"/>
  <c r="AE57" i="4"/>
  <c r="AE53" i="4"/>
  <c r="AE49" i="4"/>
  <c r="AE45" i="4"/>
  <c r="AE41" i="4"/>
  <c r="AE37" i="4"/>
  <c r="AE33" i="4"/>
  <c r="AE29" i="4"/>
  <c r="AE25" i="4"/>
  <c r="AE329" i="4"/>
  <c r="AE297" i="4"/>
  <c r="AE265" i="4"/>
  <c r="AE233" i="4"/>
  <c r="AE206" i="4"/>
  <c r="AE185" i="4"/>
  <c r="AE164" i="4"/>
  <c r="AE142" i="4"/>
  <c r="AE130" i="4"/>
  <c r="AE122" i="4"/>
  <c r="AE114" i="4"/>
  <c r="AE106" i="4"/>
  <c r="AE98" i="4"/>
  <c r="AE90" i="4"/>
  <c r="AE82" i="4"/>
  <c r="AE74" i="4"/>
  <c r="AE66" i="4"/>
  <c r="AE58" i="4"/>
  <c r="AE50" i="4"/>
  <c r="AE42" i="4"/>
  <c r="AE34" i="4"/>
  <c r="AE26" i="4"/>
  <c r="AE321" i="4"/>
  <c r="AE289" i="4"/>
  <c r="AE257" i="4"/>
  <c r="AE225" i="4"/>
  <c r="AE201" i="4"/>
  <c r="AE180" i="4"/>
  <c r="AE158" i="4"/>
  <c r="AE137" i="4"/>
  <c r="AE128" i="4"/>
  <c r="AE120" i="4"/>
  <c r="AE112" i="4"/>
  <c r="AE104" i="4"/>
  <c r="AE96" i="4"/>
  <c r="AE88" i="4"/>
  <c r="AE80" i="4"/>
  <c r="AE72" i="4"/>
  <c r="AE64" i="4"/>
  <c r="AE56" i="4"/>
  <c r="AE48" i="4"/>
  <c r="AE40" i="4"/>
  <c r="AE32" i="4"/>
  <c r="AE24" i="4"/>
  <c r="AE313" i="4"/>
  <c r="AE281" i="4"/>
  <c r="AE249" i="4"/>
  <c r="AE217" i="4"/>
  <c r="AE196" i="4"/>
  <c r="AE174" i="4"/>
  <c r="AE153" i="4"/>
  <c r="AE134" i="4"/>
  <c r="AE126" i="4"/>
  <c r="AE118" i="4"/>
  <c r="AE110" i="4"/>
  <c r="AE102" i="4"/>
  <c r="AE94" i="4"/>
  <c r="AE86" i="4"/>
  <c r="AE78" i="4"/>
  <c r="AE70" i="4"/>
  <c r="AE62" i="4"/>
  <c r="AE54" i="4"/>
  <c r="AE46" i="4"/>
  <c r="AE38" i="4"/>
  <c r="AE30" i="4"/>
  <c r="AE273" i="4"/>
  <c r="AE169" i="4"/>
  <c r="AE116" i="4"/>
  <c r="AE84" i="4"/>
  <c r="AE52" i="4"/>
  <c r="AE241" i="4"/>
  <c r="AE148" i="4"/>
  <c r="AE108" i="4"/>
  <c r="AE76" i="4"/>
  <c r="AE44" i="4"/>
  <c r="AE337" i="4"/>
  <c r="AE212" i="4"/>
  <c r="AE132" i="4"/>
  <c r="AE100" i="4"/>
  <c r="AE68" i="4"/>
  <c r="AE36" i="4"/>
  <c r="AE305" i="4"/>
  <c r="AE60" i="4"/>
  <c r="AE190" i="4"/>
  <c r="AE28" i="4"/>
  <c r="AE124" i="4"/>
  <c r="AE92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329" i="4"/>
  <c r="O313" i="4"/>
  <c r="O297" i="4"/>
  <c r="O281" i="4"/>
  <c r="O265" i="4"/>
  <c r="O249" i="4"/>
  <c r="O233" i="4"/>
  <c r="O217" i="4"/>
  <c r="O201" i="4"/>
  <c r="O185" i="4"/>
  <c r="O169" i="4"/>
  <c r="O153" i="4"/>
  <c r="O137" i="4"/>
  <c r="O121" i="4"/>
  <c r="O105" i="4"/>
  <c r="O89" i="4"/>
  <c r="O73" i="4"/>
  <c r="O57" i="4"/>
  <c r="O47" i="4"/>
  <c r="O39" i="4"/>
  <c r="O31" i="4"/>
  <c r="O23" i="4"/>
  <c r="O341" i="4"/>
  <c r="O325" i="4"/>
  <c r="O309" i="4"/>
  <c r="O293" i="4"/>
  <c r="O277" i="4"/>
  <c r="O261" i="4"/>
  <c r="O245" i="4"/>
  <c r="O229" i="4"/>
  <c r="O213" i="4"/>
  <c r="O197" i="4"/>
  <c r="O181" i="4"/>
  <c r="O165" i="4"/>
  <c r="O149" i="4"/>
  <c r="O133" i="4"/>
  <c r="O117" i="4"/>
  <c r="O101" i="4"/>
  <c r="O85" i="4"/>
  <c r="O69" i="4"/>
  <c r="O53" i="4"/>
  <c r="O45" i="4"/>
  <c r="O37" i="4"/>
  <c r="O29" i="4"/>
  <c r="O337" i="4"/>
  <c r="O321" i="4"/>
  <c r="O305" i="4"/>
  <c r="O289" i="4"/>
  <c r="O273" i="4"/>
  <c r="O257" i="4"/>
  <c r="O241" i="4"/>
  <c r="O225" i="4"/>
  <c r="O209" i="4"/>
  <c r="O193" i="4"/>
  <c r="O177" i="4"/>
  <c r="O161" i="4"/>
  <c r="O145" i="4"/>
  <c r="O129" i="4"/>
  <c r="O113" i="4"/>
  <c r="O97" i="4"/>
  <c r="O81" i="4"/>
  <c r="O65" i="4"/>
  <c r="O51" i="4"/>
  <c r="O43" i="4"/>
  <c r="O35" i="4"/>
  <c r="O27" i="4"/>
  <c r="O301" i="4"/>
  <c r="O237" i="4"/>
  <c r="O173" i="4"/>
  <c r="O109" i="4"/>
  <c r="O49" i="4"/>
  <c r="O285" i="4"/>
  <c r="O221" i="4"/>
  <c r="O157" i="4"/>
  <c r="O93" i="4"/>
  <c r="O41" i="4"/>
  <c r="O333" i="4"/>
  <c r="O269" i="4"/>
  <c r="O205" i="4"/>
  <c r="O141" i="4"/>
  <c r="O77" i="4"/>
  <c r="O33" i="4"/>
  <c r="O317" i="4"/>
  <c r="O61" i="4"/>
  <c r="O253" i="4"/>
  <c r="O25" i="4"/>
  <c r="O189" i="4"/>
  <c r="O125" i="4"/>
  <c r="C343" i="4"/>
  <c r="C339" i="4"/>
  <c r="C335" i="4"/>
  <c r="C331" i="4"/>
  <c r="C327" i="4"/>
  <c r="C323" i="4"/>
  <c r="C319" i="4"/>
  <c r="C315" i="4"/>
  <c r="C311" i="4"/>
  <c r="C307" i="4"/>
  <c r="C303" i="4"/>
  <c r="C299" i="4"/>
  <c r="C295" i="4"/>
  <c r="C291" i="4"/>
  <c r="C287" i="4"/>
  <c r="C283" i="4"/>
  <c r="C279" i="4"/>
  <c r="C275" i="4"/>
  <c r="C271" i="4"/>
  <c r="C267" i="4"/>
  <c r="C263" i="4"/>
  <c r="C259" i="4"/>
  <c r="C255" i="4"/>
  <c r="C251" i="4"/>
  <c r="C247" i="4"/>
  <c r="C243" i="4"/>
  <c r="C239" i="4"/>
  <c r="C235" i="4"/>
  <c r="C231" i="4"/>
  <c r="C227" i="4"/>
  <c r="C223" i="4"/>
  <c r="C219" i="4"/>
  <c r="C215" i="4"/>
  <c r="C211" i="4"/>
  <c r="C207" i="4"/>
  <c r="C203" i="4"/>
  <c r="C199" i="4"/>
  <c r="C195" i="4"/>
  <c r="C191" i="4"/>
  <c r="C187" i="4"/>
  <c r="C183" i="4"/>
  <c r="C179" i="4"/>
  <c r="C175" i="4"/>
  <c r="C171" i="4"/>
  <c r="C167" i="4"/>
  <c r="C163" i="4"/>
  <c r="C159" i="4"/>
  <c r="C155" i="4"/>
  <c r="C151" i="4"/>
  <c r="C147" i="4"/>
  <c r="C143" i="4"/>
  <c r="C139" i="4"/>
  <c r="C135" i="4"/>
  <c r="C131" i="4"/>
  <c r="C127" i="4"/>
  <c r="C123" i="4"/>
  <c r="C119" i="4"/>
  <c r="C115" i="4"/>
  <c r="C111" i="4"/>
  <c r="C107" i="4"/>
  <c r="C103" i="4"/>
  <c r="C99" i="4"/>
  <c r="C95" i="4"/>
  <c r="C91" i="4"/>
  <c r="C87" i="4"/>
  <c r="C83" i="4"/>
  <c r="C79" i="4"/>
  <c r="C75" i="4"/>
  <c r="C71" i="4"/>
  <c r="C67" i="4"/>
  <c r="C63" i="4"/>
  <c r="C59" i="4"/>
  <c r="C55" i="4"/>
  <c r="C51" i="4"/>
  <c r="C47" i="4"/>
  <c r="C43" i="4"/>
  <c r="C39" i="4"/>
  <c r="C35" i="4"/>
  <c r="C31" i="4"/>
  <c r="C27" i="4"/>
  <c r="C23" i="4"/>
  <c r="C342" i="4"/>
  <c r="C338" i="4"/>
  <c r="C334" i="4"/>
  <c r="C330" i="4"/>
  <c r="C326" i="4"/>
  <c r="C322" i="4"/>
  <c r="C318" i="4"/>
  <c r="C314" i="4"/>
  <c r="C310" i="4"/>
  <c r="C306" i="4"/>
  <c r="C302" i="4"/>
  <c r="C298" i="4"/>
  <c r="C294" i="4"/>
  <c r="C290" i="4"/>
  <c r="C286" i="4"/>
  <c r="C282" i="4"/>
  <c r="C278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06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341" i="4"/>
  <c r="C337" i="4"/>
  <c r="C333" i="4"/>
  <c r="C329" i="4"/>
  <c r="C325" i="4"/>
  <c r="C321" i="4"/>
  <c r="C317" i="4"/>
  <c r="C313" i="4"/>
  <c r="C309" i="4"/>
  <c r="C305" i="4"/>
  <c r="C301" i="4"/>
  <c r="C297" i="4"/>
  <c r="C293" i="4"/>
  <c r="C289" i="4"/>
  <c r="C285" i="4"/>
  <c r="C281" i="4"/>
  <c r="C277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09" i="4"/>
  <c r="C205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336" i="4"/>
  <c r="C320" i="4"/>
  <c r="C304" i="4"/>
  <c r="C288" i="4"/>
  <c r="C272" i="4"/>
  <c r="C256" i="4"/>
  <c r="C240" i="4"/>
  <c r="C224" i="4"/>
  <c r="C208" i="4"/>
  <c r="C192" i="4"/>
  <c r="C176" i="4"/>
  <c r="C160" i="4"/>
  <c r="C144" i="4"/>
  <c r="C128" i="4"/>
  <c r="C112" i="4"/>
  <c r="C96" i="4"/>
  <c r="C80" i="4"/>
  <c r="C64" i="4"/>
  <c r="C48" i="4"/>
  <c r="C32" i="4"/>
  <c r="C332" i="4"/>
  <c r="C316" i="4"/>
  <c r="C300" i="4"/>
  <c r="C284" i="4"/>
  <c r="C268" i="4"/>
  <c r="C252" i="4"/>
  <c r="C236" i="4"/>
  <c r="C220" i="4"/>
  <c r="C204" i="4"/>
  <c r="C188" i="4"/>
  <c r="C172" i="4"/>
  <c r="C156" i="4"/>
  <c r="C140" i="4"/>
  <c r="C124" i="4"/>
  <c r="C108" i="4"/>
  <c r="C92" i="4"/>
  <c r="C76" i="4"/>
  <c r="C60" i="4"/>
  <c r="C44" i="4"/>
  <c r="C28" i="4"/>
  <c r="C328" i="4"/>
  <c r="C312" i="4"/>
  <c r="C296" i="4"/>
  <c r="C280" i="4"/>
  <c r="C264" i="4"/>
  <c r="C248" i="4"/>
  <c r="C232" i="4"/>
  <c r="C216" i="4"/>
  <c r="C200" i="4"/>
  <c r="C184" i="4"/>
  <c r="C168" i="4"/>
  <c r="C152" i="4"/>
  <c r="C136" i="4"/>
  <c r="C120" i="4"/>
  <c r="C104" i="4"/>
  <c r="C88" i="4"/>
  <c r="C72" i="4"/>
  <c r="C56" i="4"/>
  <c r="C40" i="4"/>
  <c r="C24" i="4"/>
  <c r="C292" i="4"/>
  <c r="C228" i="4"/>
  <c r="C164" i="4"/>
  <c r="C100" i="4"/>
  <c r="C36" i="4"/>
  <c r="C340" i="4"/>
  <c r="C276" i="4"/>
  <c r="C212" i="4"/>
  <c r="C148" i="4"/>
  <c r="C84" i="4"/>
  <c r="C324" i="4"/>
  <c r="C260" i="4"/>
  <c r="C196" i="4"/>
  <c r="C132" i="4"/>
  <c r="C68" i="4"/>
  <c r="C308" i="4"/>
  <c r="C244" i="4"/>
  <c r="C180" i="4"/>
  <c r="C116" i="4"/>
  <c r="C52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6" i="4"/>
  <c r="L282" i="4"/>
  <c r="L278" i="4"/>
  <c r="L340" i="4"/>
  <c r="L336" i="4"/>
  <c r="L332" i="4"/>
  <c r="L328" i="4"/>
  <c r="L324" i="4"/>
  <c r="L320" i="4"/>
  <c r="L316" i="4"/>
  <c r="L312" i="4"/>
  <c r="L308" i="4"/>
  <c r="L304" i="4"/>
  <c r="L300" i="4"/>
  <c r="L296" i="4"/>
  <c r="L292" i="4"/>
  <c r="L288" i="4"/>
  <c r="L284" i="4"/>
  <c r="L280" i="4"/>
  <c r="L276" i="4"/>
  <c r="L272" i="4"/>
  <c r="L268" i="4"/>
  <c r="L264" i="4"/>
  <c r="L260" i="4"/>
  <c r="L337" i="4"/>
  <c r="L329" i="4"/>
  <c r="L321" i="4"/>
  <c r="L313" i="4"/>
  <c r="L305" i="4"/>
  <c r="L297" i="4"/>
  <c r="L289" i="4"/>
  <c r="L281" i="4"/>
  <c r="L274" i="4"/>
  <c r="L269" i="4"/>
  <c r="L263" i="4"/>
  <c r="L258" i="4"/>
  <c r="L254" i="4"/>
  <c r="L250" i="4"/>
  <c r="L246" i="4"/>
  <c r="L242" i="4"/>
  <c r="L238" i="4"/>
  <c r="L234" i="4"/>
  <c r="L230" i="4"/>
  <c r="L226" i="4"/>
  <c r="L222" i="4"/>
  <c r="L218" i="4"/>
  <c r="L214" i="4"/>
  <c r="L210" i="4"/>
  <c r="L206" i="4"/>
  <c r="L202" i="4"/>
  <c r="L198" i="4"/>
  <c r="L194" i="4"/>
  <c r="L190" i="4"/>
  <c r="L186" i="4"/>
  <c r="L182" i="4"/>
  <c r="L178" i="4"/>
  <c r="L174" i="4"/>
  <c r="L170" i="4"/>
  <c r="L166" i="4"/>
  <c r="L162" i="4"/>
  <c r="L158" i="4"/>
  <c r="L154" i="4"/>
  <c r="L150" i="4"/>
  <c r="L146" i="4"/>
  <c r="L142" i="4"/>
  <c r="L138" i="4"/>
  <c r="L134" i="4"/>
  <c r="L130" i="4"/>
  <c r="L126" i="4"/>
  <c r="L122" i="4"/>
  <c r="L118" i="4"/>
  <c r="L114" i="4"/>
  <c r="L110" i="4"/>
  <c r="L106" i="4"/>
  <c r="L102" i="4"/>
  <c r="L98" i="4"/>
  <c r="L94" i="4"/>
  <c r="L90" i="4"/>
  <c r="L86" i="4"/>
  <c r="L82" i="4"/>
  <c r="L78" i="4"/>
  <c r="L74" i="4"/>
  <c r="L70" i="4"/>
  <c r="L66" i="4"/>
  <c r="L62" i="4"/>
  <c r="L58" i="4"/>
  <c r="L54" i="4"/>
  <c r="L50" i="4"/>
  <c r="L46" i="4"/>
  <c r="L42" i="4"/>
  <c r="L38" i="4"/>
  <c r="L34" i="4"/>
  <c r="L30" i="4"/>
  <c r="L26" i="4"/>
  <c r="L343" i="4"/>
  <c r="L335" i="4"/>
  <c r="L327" i="4"/>
  <c r="L319" i="4"/>
  <c r="L311" i="4"/>
  <c r="L303" i="4"/>
  <c r="L295" i="4"/>
  <c r="L287" i="4"/>
  <c r="L279" i="4"/>
  <c r="L273" i="4"/>
  <c r="L267" i="4"/>
  <c r="L262" i="4"/>
  <c r="L257" i="4"/>
  <c r="L253" i="4"/>
  <c r="L249" i="4"/>
  <c r="L245" i="4"/>
  <c r="L241" i="4"/>
  <c r="L237" i="4"/>
  <c r="L233" i="4"/>
  <c r="L229" i="4"/>
  <c r="L225" i="4"/>
  <c r="L221" i="4"/>
  <c r="L217" i="4"/>
  <c r="L213" i="4"/>
  <c r="L209" i="4"/>
  <c r="L205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101" i="4"/>
  <c r="L97" i="4"/>
  <c r="L93" i="4"/>
  <c r="L89" i="4"/>
  <c r="L85" i="4"/>
  <c r="L81" i="4"/>
  <c r="L77" i="4"/>
  <c r="L73" i="4"/>
  <c r="L69" i="4"/>
  <c r="L65" i="4"/>
  <c r="L61" i="4"/>
  <c r="L57" i="4"/>
  <c r="L53" i="4"/>
  <c r="L49" i="4"/>
  <c r="L45" i="4"/>
  <c r="L41" i="4"/>
  <c r="L37" i="4"/>
  <c r="L33" i="4"/>
  <c r="L29" i="4"/>
  <c r="L25" i="4"/>
  <c r="L341" i="4"/>
  <c r="L333" i="4"/>
  <c r="L325" i="4"/>
  <c r="L317" i="4"/>
  <c r="L309" i="4"/>
  <c r="L301" i="4"/>
  <c r="L293" i="4"/>
  <c r="L285" i="4"/>
  <c r="L277" i="4"/>
  <c r="L271" i="4"/>
  <c r="L266" i="4"/>
  <c r="L261" i="4"/>
  <c r="L256" i="4"/>
  <c r="L252" i="4"/>
  <c r="L248" i="4"/>
  <c r="L244" i="4"/>
  <c r="L240" i="4"/>
  <c r="L236" i="4"/>
  <c r="L232" i="4"/>
  <c r="L228" i="4"/>
  <c r="L224" i="4"/>
  <c r="L220" i="4"/>
  <c r="L216" i="4"/>
  <c r="L212" i="4"/>
  <c r="L208" i="4"/>
  <c r="L204" i="4"/>
  <c r="L200" i="4"/>
  <c r="L196" i="4"/>
  <c r="L192" i="4"/>
  <c r="L188" i="4"/>
  <c r="L184" i="4"/>
  <c r="L180" i="4"/>
  <c r="L176" i="4"/>
  <c r="L172" i="4"/>
  <c r="L168" i="4"/>
  <c r="L164" i="4"/>
  <c r="L160" i="4"/>
  <c r="L156" i="4"/>
  <c r="L152" i="4"/>
  <c r="L148" i="4"/>
  <c r="L144" i="4"/>
  <c r="L140" i="4"/>
  <c r="L136" i="4"/>
  <c r="L132" i="4"/>
  <c r="L128" i="4"/>
  <c r="L124" i="4"/>
  <c r="L120" i="4"/>
  <c r="L116" i="4"/>
  <c r="L112" i="4"/>
  <c r="L108" i="4"/>
  <c r="L104" i="4"/>
  <c r="L100" i="4"/>
  <c r="L96" i="4"/>
  <c r="L92" i="4"/>
  <c r="L88" i="4"/>
  <c r="L84" i="4"/>
  <c r="L80" i="4"/>
  <c r="L76" i="4"/>
  <c r="L72" i="4"/>
  <c r="L68" i="4"/>
  <c r="L64" i="4"/>
  <c r="L60" i="4"/>
  <c r="L56" i="4"/>
  <c r="L52" i="4"/>
  <c r="L48" i="4"/>
  <c r="L44" i="4"/>
  <c r="L40" i="4"/>
  <c r="L36" i="4"/>
  <c r="L32" i="4"/>
  <c r="L28" i="4"/>
  <c r="L24" i="4"/>
  <c r="L339" i="4"/>
  <c r="L307" i="4"/>
  <c r="L275" i="4"/>
  <c r="L255" i="4"/>
  <c r="L239" i="4"/>
  <c r="L223" i="4"/>
  <c r="L207" i="4"/>
  <c r="L191" i="4"/>
  <c r="L175" i="4"/>
  <c r="L159" i="4"/>
  <c r="L143" i="4"/>
  <c r="L127" i="4"/>
  <c r="L111" i="4"/>
  <c r="L95" i="4"/>
  <c r="L79" i="4"/>
  <c r="L63" i="4"/>
  <c r="L47" i="4"/>
  <c r="L31" i="4"/>
  <c r="L331" i="4"/>
  <c r="L299" i="4"/>
  <c r="L270" i="4"/>
  <c r="L251" i="4"/>
  <c r="L235" i="4"/>
  <c r="L219" i="4"/>
  <c r="L203" i="4"/>
  <c r="L187" i="4"/>
  <c r="L171" i="4"/>
  <c r="L155" i="4"/>
  <c r="L139" i="4"/>
  <c r="L123" i="4"/>
  <c r="L107" i="4"/>
  <c r="L91" i="4"/>
  <c r="L75" i="4"/>
  <c r="L59" i="4"/>
  <c r="L43" i="4"/>
  <c r="L27" i="4"/>
  <c r="L323" i="4"/>
  <c r="L291" i="4"/>
  <c r="L265" i="4"/>
  <c r="L247" i="4"/>
  <c r="L231" i="4"/>
  <c r="L215" i="4"/>
  <c r="L199" i="4"/>
  <c r="L183" i="4"/>
  <c r="L167" i="4"/>
  <c r="L151" i="4"/>
  <c r="L135" i="4"/>
  <c r="L119" i="4"/>
  <c r="L103" i="4"/>
  <c r="L87" i="4"/>
  <c r="L71" i="4"/>
  <c r="L55" i="4"/>
  <c r="L39" i="4"/>
  <c r="L23" i="4"/>
  <c r="L259" i="4"/>
  <c r="L195" i="4"/>
  <c r="L131" i="4"/>
  <c r="L67" i="4"/>
  <c r="L243" i="4"/>
  <c r="L179" i="4"/>
  <c r="L115" i="4"/>
  <c r="L51" i="4"/>
  <c r="L315" i="4"/>
  <c r="L227" i="4"/>
  <c r="L163" i="4"/>
  <c r="L99" i="4"/>
  <c r="L35" i="4"/>
  <c r="L211" i="4"/>
  <c r="L147" i="4"/>
  <c r="L83" i="4"/>
  <c r="L283" i="4"/>
  <c r="AB341" i="4"/>
  <c r="AG341" i="4" s="1"/>
  <c r="AB337" i="4"/>
  <c r="AG337" i="4" s="1"/>
  <c r="AB333" i="4"/>
  <c r="AG333" i="4" s="1"/>
  <c r="AB329" i="4"/>
  <c r="AG329" i="4" s="1"/>
  <c r="AB325" i="4"/>
  <c r="AG325" i="4" s="1"/>
  <c r="AB321" i="4"/>
  <c r="AB317" i="4"/>
  <c r="AB313" i="4"/>
  <c r="AG313" i="4" s="1"/>
  <c r="AB309" i="4"/>
  <c r="AG309" i="4" s="1"/>
  <c r="AB305" i="4"/>
  <c r="AB301" i="4"/>
  <c r="AG301" i="4" s="1"/>
  <c r="AB297" i="4"/>
  <c r="AG297" i="4" s="1"/>
  <c r="AB293" i="4"/>
  <c r="AG293" i="4" s="1"/>
  <c r="AB289" i="4"/>
  <c r="AG289" i="4" s="1"/>
  <c r="AB285" i="4"/>
  <c r="AB281" i="4"/>
  <c r="AG281" i="4" s="1"/>
  <c r="AB343" i="4"/>
  <c r="AG343" i="4" s="1"/>
  <c r="AB339" i="4"/>
  <c r="AG339" i="4" s="1"/>
  <c r="AB335" i="4"/>
  <c r="AG335" i="4" s="1"/>
  <c r="AB331" i="4"/>
  <c r="AG331" i="4" s="1"/>
  <c r="AB327" i="4"/>
  <c r="AG327" i="4" s="1"/>
  <c r="AB323" i="4"/>
  <c r="AG323" i="4" s="1"/>
  <c r="AB319" i="4"/>
  <c r="AG319" i="4" s="1"/>
  <c r="AB315" i="4"/>
  <c r="AG315" i="4" s="1"/>
  <c r="AB311" i="4"/>
  <c r="AG311" i="4" s="1"/>
  <c r="AB307" i="4"/>
  <c r="AG307" i="4" s="1"/>
  <c r="AB303" i="4"/>
  <c r="AG303" i="4" s="1"/>
  <c r="AB299" i="4"/>
  <c r="AG299" i="4" s="1"/>
  <c r="AB295" i="4"/>
  <c r="AG295" i="4" s="1"/>
  <c r="AB291" i="4"/>
  <c r="AG291" i="4" s="1"/>
  <c r="AB287" i="4"/>
  <c r="AG287" i="4" s="1"/>
  <c r="AB283" i="4"/>
  <c r="AG283" i="4" s="1"/>
  <c r="AB279" i="4"/>
  <c r="AG279" i="4" s="1"/>
  <c r="AB340" i="4"/>
  <c r="AB332" i="4"/>
  <c r="AB324" i="4"/>
  <c r="AG324" i="4" s="1"/>
  <c r="AB316" i="4"/>
  <c r="AG316" i="4" s="1"/>
  <c r="AB308" i="4"/>
  <c r="AB300" i="4"/>
  <c r="AB292" i="4"/>
  <c r="AG292" i="4" s="1"/>
  <c r="AB284" i="4"/>
  <c r="AG284" i="4" s="1"/>
  <c r="AB277" i="4"/>
  <c r="AB273" i="4"/>
  <c r="AB269" i="4"/>
  <c r="AG269" i="4" s="1"/>
  <c r="AB265" i="4"/>
  <c r="AG265" i="4" s="1"/>
  <c r="AB261" i="4"/>
  <c r="AG261" i="4" s="1"/>
  <c r="AB257" i="4"/>
  <c r="AG257" i="4" s="1"/>
  <c r="AB253" i="4"/>
  <c r="AG253" i="4" s="1"/>
  <c r="AB249" i="4"/>
  <c r="AG249" i="4" s="1"/>
  <c r="AB245" i="4"/>
  <c r="AB241" i="4"/>
  <c r="AB237" i="4"/>
  <c r="AG237" i="4" s="1"/>
  <c r="AB233" i="4"/>
  <c r="AG233" i="4" s="1"/>
  <c r="AB229" i="4"/>
  <c r="AG229" i="4" s="1"/>
  <c r="AB225" i="4"/>
  <c r="AB221" i="4"/>
  <c r="AG221" i="4" s="1"/>
  <c r="AB217" i="4"/>
  <c r="AG217" i="4" s="1"/>
  <c r="AB213" i="4"/>
  <c r="AB209" i="4"/>
  <c r="AG209" i="4" s="1"/>
  <c r="AB205" i="4"/>
  <c r="AG205" i="4" s="1"/>
  <c r="AB201" i="4"/>
  <c r="AG201" i="4" s="1"/>
  <c r="AB197" i="4"/>
  <c r="AG197" i="4" s="1"/>
  <c r="AB193" i="4"/>
  <c r="AB189" i="4"/>
  <c r="AG189" i="4" s="1"/>
  <c r="AB185" i="4"/>
  <c r="AB181" i="4"/>
  <c r="AG181" i="4" s="1"/>
  <c r="AB177" i="4"/>
  <c r="AB173" i="4"/>
  <c r="AG173" i="4" s="1"/>
  <c r="AB169" i="4"/>
  <c r="AG169" i="4" s="1"/>
  <c r="AB165" i="4"/>
  <c r="AB161" i="4"/>
  <c r="AG161" i="4" s="1"/>
  <c r="AB157" i="4"/>
  <c r="AG157" i="4" s="1"/>
  <c r="AB153" i="4"/>
  <c r="AG153" i="4" s="1"/>
  <c r="AB149" i="4"/>
  <c r="AB145" i="4"/>
  <c r="AG145" i="4" s="1"/>
  <c r="AB141" i="4"/>
  <c r="AG141" i="4" s="1"/>
  <c r="AB137" i="4"/>
  <c r="AB133" i="4"/>
  <c r="AG133" i="4" s="1"/>
  <c r="AB129" i="4"/>
  <c r="AB125" i="4"/>
  <c r="AG125" i="4" s="1"/>
  <c r="AB121" i="4"/>
  <c r="AG121" i="4" s="1"/>
  <c r="AB117" i="4"/>
  <c r="AG117" i="4" s="1"/>
  <c r="AB113" i="4"/>
  <c r="AB109" i="4"/>
  <c r="AG109" i="4" s="1"/>
  <c r="AB105" i="4"/>
  <c r="AG105" i="4" s="1"/>
  <c r="AB101" i="4"/>
  <c r="AG101" i="4" s="1"/>
  <c r="AB97" i="4"/>
  <c r="AB93" i="4"/>
  <c r="AG93" i="4" s="1"/>
  <c r="AB89" i="4"/>
  <c r="AG89" i="4" s="1"/>
  <c r="AB85" i="4"/>
  <c r="AG85" i="4" s="1"/>
  <c r="AB81" i="4"/>
  <c r="AB77" i="4"/>
  <c r="AG77" i="4" s="1"/>
  <c r="AB73" i="4"/>
  <c r="AG73" i="4" s="1"/>
  <c r="AB69" i="4"/>
  <c r="AG69" i="4" s="1"/>
  <c r="AB65" i="4"/>
  <c r="AB61" i="4"/>
  <c r="AG61" i="4" s="1"/>
  <c r="AB338" i="4"/>
  <c r="AG338" i="4" s="1"/>
  <c r="AB330" i="4"/>
  <c r="AB322" i="4"/>
  <c r="AG322" i="4" s="1"/>
  <c r="AB314" i="4"/>
  <c r="AG314" i="4" s="1"/>
  <c r="AB306" i="4"/>
  <c r="AG306" i="4" s="1"/>
  <c r="AB298" i="4"/>
  <c r="AB290" i="4"/>
  <c r="AG290" i="4" s="1"/>
  <c r="AB282" i="4"/>
  <c r="AG282" i="4" s="1"/>
  <c r="AB276" i="4"/>
  <c r="AB272" i="4"/>
  <c r="AG272" i="4" s="1"/>
  <c r="AB268" i="4"/>
  <c r="AB264" i="4"/>
  <c r="AG264" i="4" s="1"/>
  <c r="AB260" i="4"/>
  <c r="AG260" i="4" s="1"/>
  <c r="AB256" i="4"/>
  <c r="AB252" i="4"/>
  <c r="AG252" i="4" s="1"/>
  <c r="AB248" i="4"/>
  <c r="AG248" i="4" s="1"/>
  <c r="AB244" i="4"/>
  <c r="AB240" i="4"/>
  <c r="AG240" i="4" s="1"/>
  <c r="AB236" i="4"/>
  <c r="AB232" i="4"/>
  <c r="AG232" i="4" s="1"/>
  <c r="AB228" i="4"/>
  <c r="AG228" i="4" s="1"/>
  <c r="AB224" i="4"/>
  <c r="AB220" i="4"/>
  <c r="AG220" i="4" s="1"/>
  <c r="AB216" i="4"/>
  <c r="AG216" i="4" s="1"/>
  <c r="AB212" i="4"/>
  <c r="AG212" i="4" s="1"/>
  <c r="AB208" i="4"/>
  <c r="AB204" i="4"/>
  <c r="AG204" i="4" s="1"/>
  <c r="AB200" i="4"/>
  <c r="AG200" i="4" s="1"/>
  <c r="AB196" i="4"/>
  <c r="AG196" i="4" s="1"/>
  <c r="AB192" i="4"/>
  <c r="AB188" i="4"/>
  <c r="AG188" i="4" s="1"/>
  <c r="AB184" i="4"/>
  <c r="AG184" i="4" s="1"/>
  <c r="AB180" i="4"/>
  <c r="AG180" i="4" s="1"/>
  <c r="AB176" i="4"/>
  <c r="AG176" i="4" s="1"/>
  <c r="AB172" i="4"/>
  <c r="AB168" i="4"/>
  <c r="AG168" i="4" s="1"/>
  <c r="AB164" i="4"/>
  <c r="AG164" i="4" s="1"/>
  <c r="AB160" i="4"/>
  <c r="AG160" i="4" s="1"/>
  <c r="AB156" i="4"/>
  <c r="AB152" i="4"/>
  <c r="AG152" i="4" s="1"/>
  <c r="AB148" i="4"/>
  <c r="AG148" i="4" s="1"/>
  <c r="AB144" i="4"/>
  <c r="AB140" i="4"/>
  <c r="AG140" i="4" s="1"/>
  <c r="AB136" i="4"/>
  <c r="AG136" i="4" s="1"/>
  <c r="AB132" i="4"/>
  <c r="AB128" i="4"/>
  <c r="AB124" i="4"/>
  <c r="AB120" i="4"/>
  <c r="AG120" i="4" s="1"/>
  <c r="AB116" i="4"/>
  <c r="AG116" i="4" s="1"/>
  <c r="AB112" i="4"/>
  <c r="AG112" i="4" s="1"/>
  <c r="AB108" i="4"/>
  <c r="AG108" i="4" s="1"/>
  <c r="AB104" i="4"/>
  <c r="AG104" i="4" s="1"/>
  <c r="AB100" i="4"/>
  <c r="AG100" i="4" s="1"/>
  <c r="AB96" i="4"/>
  <c r="AB92" i="4"/>
  <c r="AB88" i="4"/>
  <c r="AG88" i="4" s="1"/>
  <c r="AB84" i="4"/>
  <c r="AG84" i="4" s="1"/>
  <c r="AB80" i="4"/>
  <c r="AG80" i="4" s="1"/>
  <c r="AB76" i="4"/>
  <c r="AB72" i="4"/>
  <c r="AG72" i="4" s="1"/>
  <c r="AB68" i="4"/>
  <c r="AG68" i="4" s="1"/>
  <c r="AB64" i="4"/>
  <c r="AB336" i="4"/>
  <c r="AG336" i="4" s="1"/>
  <c r="AB328" i="4"/>
  <c r="AG328" i="4" s="1"/>
  <c r="AB320" i="4"/>
  <c r="AB312" i="4"/>
  <c r="AB304" i="4"/>
  <c r="AG304" i="4" s="1"/>
  <c r="AB296" i="4"/>
  <c r="AG296" i="4" s="1"/>
  <c r="AB288" i="4"/>
  <c r="AB280" i="4"/>
  <c r="AB275" i="4"/>
  <c r="AG275" i="4" s="1"/>
  <c r="AB271" i="4"/>
  <c r="AG271" i="4" s="1"/>
  <c r="AB267" i="4"/>
  <c r="AB263" i="4"/>
  <c r="AB259" i="4"/>
  <c r="AG259" i="4" s="1"/>
  <c r="AB255" i="4"/>
  <c r="AG255" i="4" s="1"/>
  <c r="AB251" i="4"/>
  <c r="AB247" i="4"/>
  <c r="AB243" i="4"/>
  <c r="AG243" i="4" s="1"/>
  <c r="AB239" i="4"/>
  <c r="AG239" i="4" s="1"/>
  <c r="AB235" i="4"/>
  <c r="AB231" i="4"/>
  <c r="AB227" i="4"/>
  <c r="AG227" i="4" s="1"/>
  <c r="AB223" i="4"/>
  <c r="AG223" i="4" s="1"/>
  <c r="AB219" i="4"/>
  <c r="AB215" i="4"/>
  <c r="AB211" i="4"/>
  <c r="AG211" i="4" s="1"/>
  <c r="AB207" i="4"/>
  <c r="AG207" i="4" s="1"/>
  <c r="AB203" i="4"/>
  <c r="AB199" i="4"/>
  <c r="AB195" i="4"/>
  <c r="AG195" i="4" s="1"/>
  <c r="AB191" i="4"/>
  <c r="AG191" i="4" s="1"/>
  <c r="AB187" i="4"/>
  <c r="AB183" i="4"/>
  <c r="AB179" i="4"/>
  <c r="AG179" i="4" s="1"/>
  <c r="AB175" i="4"/>
  <c r="AG175" i="4" s="1"/>
  <c r="AB171" i="4"/>
  <c r="AB167" i="4"/>
  <c r="AB163" i="4"/>
  <c r="AG163" i="4" s="1"/>
  <c r="AB159" i="4"/>
  <c r="AG159" i="4" s="1"/>
  <c r="AB155" i="4"/>
  <c r="AB151" i="4"/>
  <c r="AB147" i="4"/>
  <c r="AG147" i="4" s="1"/>
  <c r="AB143" i="4"/>
  <c r="AG143" i="4" s="1"/>
  <c r="AB139" i="4"/>
  <c r="AB135" i="4"/>
  <c r="AB131" i="4"/>
  <c r="AB127" i="4"/>
  <c r="AG127" i="4" s="1"/>
  <c r="AB123" i="4"/>
  <c r="AG123" i="4" s="1"/>
  <c r="AB119" i="4"/>
  <c r="AB115" i="4"/>
  <c r="AB111" i="4"/>
  <c r="AG111" i="4" s="1"/>
  <c r="AB107" i="4"/>
  <c r="AG107" i="4" s="1"/>
  <c r="AB103" i="4"/>
  <c r="AB99" i="4"/>
  <c r="AB95" i="4"/>
  <c r="AG95" i="4" s="1"/>
  <c r="AB91" i="4"/>
  <c r="AG91" i="4" s="1"/>
  <c r="AB87" i="4"/>
  <c r="AB83" i="4"/>
  <c r="AB79" i="4"/>
  <c r="AG79" i="4" s="1"/>
  <c r="AB75" i="4"/>
  <c r="AG75" i="4" s="1"/>
  <c r="AB71" i="4"/>
  <c r="AB67" i="4"/>
  <c r="AB342" i="4"/>
  <c r="AG342" i="4" s="1"/>
  <c r="AB310" i="4"/>
  <c r="AG310" i="4" s="1"/>
  <c r="AB278" i="4"/>
  <c r="AG278" i="4" s="1"/>
  <c r="AB262" i="4"/>
  <c r="AG262" i="4" s="1"/>
  <c r="AB246" i="4"/>
  <c r="AG246" i="4" s="1"/>
  <c r="AB230" i="4"/>
  <c r="AG230" i="4" s="1"/>
  <c r="AB214" i="4"/>
  <c r="AB198" i="4"/>
  <c r="AB182" i="4"/>
  <c r="AG182" i="4" s="1"/>
  <c r="AB166" i="4"/>
  <c r="AG166" i="4" s="1"/>
  <c r="AB150" i="4"/>
  <c r="AB134" i="4"/>
  <c r="AG134" i="4" s="1"/>
  <c r="AB118" i="4"/>
  <c r="AG118" i="4" s="1"/>
  <c r="AB102" i="4"/>
  <c r="AG102" i="4" s="1"/>
  <c r="AB86" i="4"/>
  <c r="AB70" i="4"/>
  <c r="AG70" i="4" s="1"/>
  <c r="AB60" i="4"/>
  <c r="AG60" i="4" s="1"/>
  <c r="AB56" i="4"/>
  <c r="AG56" i="4" s="1"/>
  <c r="AB52" i="4"/>
  <c r="AB48" i="4"/>
  <c r="AG48" i="4" s="1"/>
  <c r="AB44" i="4"/>
  <c r="AG44" i="4" s="1"/>
  <c r="AB40" i="4"/>
  <c r="AB36" i="4"/>
  <c r="AG36" i="4" s="1"/>
  <c r="AB32" i="4"/>
  <c r="AB28" i="4"/>
  <c r="AG28" i="4" s="1"/>
  <c r="AB24" i="4"/>
  <c r="AG24" i="4" s="1"/>
  <c r="AB334" i="4"/>
  <c r="AB302" i="4"/>
  <c r="AB274" i="4"/>
  <c r="AG274" i="4" s="1"/>
  <c r="AB258" i="4"/>
  <c r="AG258" i="4" s="1"/>
  <c r="AB242" i="4"/>
  <c r="AG242" i="4" s="1"/>
  <c r="AB226" i="4"/>
  <c r="AG226" i="4" s="1"/>
  <c r="AB210" i="4"/>
  <c r="AG210" i="4" s="1"/>
  <c r="AB194" i="4"/>
  <c r="AG194" i="4" s="1"/>
  <c r="AB178" i="4"/>
  <c r="AB162" i="4"/>
  <c r="AG162" i="4" s="1"/>
  <c r="AB146" i="4"/>
  <c r="AG146" i="4" s="1"/>
  <c r="AB130" i="4"/>
  <c r="AG130" i="4" s="1"/>
  <c r="AB114" i="4"/>
  <c r="AB98" i="4"/>
  <c r="AG98" i="4" s="1"/>
  <c r="AB82" i="4"/>
  <c r="AG82" i="4" s="1"/>
  <c r="AB66" i="4"/>
  <c r="AG66" i="4" s="1"/>
  <c r="AB59" i="4"/>
  <c r="AG59" i="4" s="1"/>
  <c r="AB55" i="4"/>
  <c r="AB51" i="4"/>
  <c r="AG51" i="4" s="1"/>
  <c r="AB47" i="4"/>
  <c r="AG47" i="4" s="1"/>
  <c r="AB43" i="4"/>
  <c r="AG43" i="4" s="1"/>
  <c r="AB39" i="4"/>
  <c r="AB35" i="4"/>
  <c r="AG35" i="4" s="1"/>
  <c r="AB31" i="4"/>
  <c r="AG31" i="4" s="1"/>
  <c r="AB27" i="4"/>
  <c r="AG27" i="4" s="1"/>
  <c r="AB23" i="4"/>
  <c r="AB326" i="4"/>
  <c r="AG326" i="4" s="1"/>
  <c r="AB294" i="4"/>
  <c r="AG294" i="4" s="1"/>
  <c r="AB270" i="4"/>
  <c r="AB254" i="4"/>
  <c r="AB238" i="4"/>
  <c r="AG238" i="4" s="1"/>
  <c r="AB222" i="4"/>
  <c r="AG222" i="4" s="1"/>
  <c r="AB206" i="4"/>
  <c r="AG206" i="4" s="1"/>
  <c r="AB190" i="4"/>
  <c r="AG190" i="4" s="1"/>
  <c r="AB174" i="4"/>
  <c r="AG174" i="4" s="1"/>
  <c r="AB158" i="4"/>
  <c r="AG158" i="4" s="1"/>
  <c r="AB142" i="4"/>
  <c r="AG142" i="4" s="1"/>
  <c r="AB126" i="4"/>
  <c r="AG126" i="4" s="1"/>
  <c r="AB110" i="4"/>
  <c r="AG110" i="4" s="1"/>
  <c r="AB94" i="4"/>
  <c r="AG94" i="4" s="1"/>
  <c r="AB78" i="4"/>
  <c r="AB63" i="4"/>
  <c r="AG63" i="4" s="1"/>
  <c r="AB58" i="4"/>
  <c r="AG58" i="4" s="1"/>
  <c r="AB54" i="4"/>
  <c r="AG54" i="4" s="1"/>
  <c r="AB50" i="4"/>
  <c r="AB46" i="4"/>
  <c r="AB42" i="4"/>
  <c r="AG42" i="4" s="1"/>
  <c r="AB38" i="4"/>
  <c r="AG38" i="4" s="1"/>
  <c r="AB34" i="4"/>
  <c r="AG34" i="4" s="1"/>
  <c r="AB30" i="4"/>
  <c r="AG30" i="4" s="1"/>
  <c r="AB26" i="4"/>
  <c r="AG26" i="4" s="1"/>
  <c r="AB266" i="4"/>
  <c r="AG266" i="4" s="1"/>
  <c r="AB202" i="4"/>
  <c r="AG202" i="4" s="1"/>
  <c r="AB138" i="4"/>
  <c r="AG138" i="4" s="1"/>
  <c r="AB74" i="4"/>
  <c r="AG74" i="4" s="1"/>
  <c r="AB49" i="4"/>
  <c r="AG49" i="4" s="1"/>
  <c r="AB33" i="4"/>
  <c r="AB250" i="4"/>
  <c r="AB186" i="4"/>
  <c r="AG186" i="4" s="1"/>
  <c r="AB122" i="4"/>
  <c r="AG122" i="4" s="1"/>
  <c r="AB62" i="4"/>
  <c r="AG62" i="4" s="1"/>
  <c r="AB45" i="4"/>
  <c r="AB29" i="4"/>
  <c r="AG29" i="4" s="1"/>
  <c r="AB318" i="4"/>
  <c r="AG318" i="4" s="1"/>
  <c r="AB234" i="4"/>
  <c r="AB170" i="4"/>
  <c r="AB106" i="4"/>
  <c r="AG106" i="4" s="1"/>
  <c r="AB57" i="4"/>
  <c r="AG57" i="4" s="1"/>
  <c r="AB41" i="4"/>
  <c r="AG41" i="4" s="1"/>
  <c r="AB25" i="4"/>
  <c r="AG25" i="4" s="1"/>
  <c r="AB90" i="4"/>
  <c r="AG90" i="4" s="1"/>
  <c r="AB286" i="4"/>
  <c r="AG286" i="4" s="1"/>
  <c r="AB53" i="4"/>
  <c r="AG53" i="4" s="1"/>
  <c r="AB218" i="4"/>
  <c r="AB37" i="4"/>
  <c r="AG37" i="4" s="1"/>
  <c r="AB154" i="4"/>
  <c r="AG154" i="4" s="1"/>
  <c r="B13" i="3"/>
  <c r="H10" i="2"/>
  <c r="Q62" i="6"/>
  <c r="P52" i="6"/>
  <c r="P34" i="6"/>
  <c r="Q68" i="6"/>
  <c r="Q38" i="6"/>
  <c r="Q19" i="6"/>
  <c r="Q29" i="6"/>
  <c r="P66" i="6"/>
  <c r="Q28" i="6"/>
  <c r="Q45" i="6"/>
  <c r="Q67" i="6"/>
  <c r="Q20" i="6"/>
  <c r="Q40" i="6"/>
  <c r="Q63" i="6"/>
  <c r="Q65" i="6"/>
  <c r="Q27" i="6"/>
  <c r="Q66" i="6"/>
  <c r="P67" i="6"/>
  <c r="P63" i="6"/>
  <c r="P62" i="6"/>
  <c r="Q52" i="6"/>
  <c r="Q34" i="6"/>
  <c r="P68" i="6"/>
  <c r="P49" i="6"/>
  <c r="P61" i="6"/>
  <c r="P69" i="6"/>
  <c r="P18" i="6"/>
  <c r="P35" i="6"/>
  <c r="P53" i="6"/>
  <c r="Q64" i="6"/>
  <c r="P31" i="6"/>
  <c r="P50" i="6"/>
  <c r="P17" i="6"/>
  <c r="Q44" i="6"/>
  <c r="P38" i="6"/>
  <c r="P29" i="6"/>
  <c r="P28" i="6"/>
  <c r="P20" i="6"/>
  <c r="Q70" i="6"/>
  <c r="P65" i="6"/>
  <c r="P44" i="6"/>
  <c r="P27" i="6"/>
  <c r="Q49" i="6"/>
  <c r="Q61" i="6"/>
  <c r="Q69" i="6"/>
  <c r="Q18" i="6"/>
  <c r="Q35" i="6"/>
  <c r="Q53" i="6"/>
  <c r="P64" i="6"/>
  <c r="Q31" i="6"/>
  <c r="Q50" i="6"/>
  <c r="Q17" i="6"/>
  <c r="P70" i="6"/>
  <c r="P19" i="6"/>
  <c r="P45" i="6"/>
  <c r="P40" i="6"/>
  <c r="Q71" i="6" l="1"/>
  <c r="AG218" i="4"/>
  <c r="AG170" i="4"/>
  <c r="AG45" i="4"/>
  <c r="AG250" i="4"/>
  <c r="AG46" i="4"/>
  <c r="AG254" i="4"/>
  <c r="AG23" i="4"/>
  <c r="AG39" i="4"/>
  <c r="AG55" i="4"/>
  <c r="AG302" i="4"/>
  <c r="AG32" i="4"/>
  <c r="AG198" i="4"/>
  <c r="AG67" i="4"/>
  <c r="AG83" i="4"/>
  <c r="AG99" i="4"/>
  <c r="AG115" i="4"/>
  <c r="AG131" i="4"/>
  <c r="AG76" i="4"/>
  <c r="AG92" i="4"/>
  <c r="AG124" i="4"/>
  <c r="AG156" i="4"/>
  <c r="AG172" i="4"/>
  <c r="AG236" i="4"/>
  <c r="AG268" i="4"/>
  <c r="AG65" i="4"/>
  <c r="AG81" i="4"/>
  <c r="AG97" i="4"/>
  <c r="AG113" i="4"/>
  <c r="AG129" i="4"/>
  <c r="AG177" i="4"/>
  <c r="AG193" i="4"/>
  <c r="AG225" i="4"/>
  <c r="AG241" i="4"/>
  <c r="AG273" i="4"/>
  <c r="AG300" i="4"/>
  <c r="AG332" i="4"/>
  <c r="AG285" i="4"/>
  <c r="AG317" i="4"/>
  <c r="X149" i="4"/>
  <c r="X233" i="4"/>
  <c r="X139" i="4"/>
  <c r="X313" i="4"/>
  <c r="X71" i="4"/>
  <c r="X329" i="4"/>
  <c r="X36" i="4"/>
  <c r="X52" i="4"/>
  <c r="X68" i="4"/>
  <c r="X84" i="4"/>
  <c r="X100" i="4"/>
  <c r="X119" i="4"/>
  <c r="X136" i="4"/>
  <c r="X185" i="4"/>
  <c r="X132" i="4"/>
  <c r="X153" i="4"/>
  <c r="X180" i="4"/>
  <c r="X229" i="4"/>
  <c r="X293" i="4"/>
  <c r="X203" i="4"/>
  <c r="X219" i="4"/>
  <c r="X267" i="4"/>
  <c r="X283" i="4"/>
  <c r="X331" i="4"/>
  <c r="X196" i="4"/>
  <c r="X212" i="4"/>
  <c r="X228" i="4"/>
  <c r="X244" i="4"/>
  <c r="X260" i="4"/>
  <c r="X276" i="4"/>
  <c r="X292" i="4"/>
  <c r="X308" i="4"/>
  <c r="X324" i="4"/>
  <c r="X340" i="4"/>
  <c r="AG234" i="4"/>
  <c r="AG33" i="4"/>
  <c r="AG50" i="4"/>
  <c r="AG78" i="4"/>
  <c r="AG270" i="4"/>
  <c r="AG114" i="4"/>
  <c r="AG178" i="4"/>
  <c r="AG334" i="4"/>
  <c r="AG52" i="4"/>
  <c r="AG86" i="4"/>
  <c r="AG150" i="4"/>
  <c r="AG214" i="4"/>
  <c r="AG71" i="4"/>
  <c r="AG87" i="4"/>
  <c r="AG103" i="4"/>
  <c r="AG119" i="4"/>
  <c r="AG135" i="4"/>
  <c r="AG151" i="4"/>
  <c r="AG167" i="4"/>
  <c r="AG183" i="4"/>
  <c r="AG199" i="4"/>
  <c r="AG215" i="4"/>
  <c r="AG231" i="4"/>
  <c r="AG247" i="4"/>
  <c r="AG263" i="4"/>
  <c r="AG280" i="4"/>
  <c r="AG312" i="4"/>
  <c r="AG64" i="4"/>
  <c r="AG96" i="4"/>
  <c r="AG128" i="4"/>
  <c r="AG144" i="4"/>
  <c r="AG192" i="4"/>
  <c r="AG208" i="4"/>
  <c r="AG224" i="4"/>
  <c r="AG256" i="4"/>
  <c r="AG298" i="4"/>
  <c r="AG330" i="4"/>
  <c r="AG149" i="4"/>
  <c r="AG165" i="4"/>
  <c r="AG213" i="4"/>
  <c r="AG245" i="4"/>
  <c r="AG277" i="4"/>
  <c r="AG308" i="4"/>
  <c r="AG340" i="4"/>
  <c r="AG305" i="4"/>
  <c r="AG321" i="4"/>
  <c r="X27" i="4"/>
  <c r="X133" i="4"/>
  <c r="X297" i="4"/>
  <c r="X83" i="4"/>
  <c r="X23" i="4"/>
  <c r="X165" i="4"/>
  <c r="X24" i="4"/>
  <c r="X40" i="4"/>
  <c r="X56" i="4"/>
  <c r="X72" i="4"/>
  <c r="X88" i="4"/>
  <c r="X104" i="4"/>
  <c r="X168" i="4"/>
  <c r="X37" i="4"/>
  <c r="X53" i="4"/>
  <c r="X69" i="4"/>
  <c r="X85" i="4"/>
  <c r="X101" i="4"/>
  <c r="X120" i="4"/>
  <c r="X163" i="4"/>
  <c r="X116" i="4"/>
  <c r="X137" i="4"/>
  <c r="X159" i="4"/>
  <c r="X245" i="4"/>
  <c r="X309" i="4"/>
  <c r="X207" i="4"/>
  <c r="X223" i="4"/>
  <c r="X271" i="4"/>
  <c r="X287" i="4"/>
  <c r="X335" i="4"/>
  <c r="X200" i="4"/>
  <c r="X216" i="4"/>
  <c r="X232" i="4"/>
  <c r="X248" i="4"/>
  <c r="X264" i="4"/>
  <c r="X280" i="4"/>
  <c r="X296" i="4"/>
  <c r="X312" i="4"/>
  <c r="X328" i="4"/>
  <c r="AG40" i="4"/>
  <c r="AG139" i="4"/>
  <c r="AG155" i="4"/>
  <c r="AG171" i="4"/>
  <c r="AG187" i="4"/>
  <c r="AG203" i="4"/>
  <c r="AG219" i="4"/>
  <c r="AG235" i="4"/>
  <c r="AG251" i="4"/>
  <c r="AG267" i="4"/>
  <c r="AG288" i="4"/>
  <c r="AG320" i="4"/>
  <c r="AG132" i="4"/>
  <c r="AG244" i="4"/>
  <c r="AG276" i="4"/>
  <c r="AG137" i="4"/>
  <c r="AG185" i="4"/>
  <c r="X155" i="4"/>
  <c r="X35" i="4"/>
  <c r="X99" i="4"/>
  <c r="X201" i="4"/>
  <c r="X151" i="4"/>
  <c r="X25" i="4"/>
  <c r="X41" i="4"/>
  <c r="X57" i="4"/>
  <c r="X73" i="4"/>
  <c r="X89" i="4"/>
  <c r="X105" i="4"/>
  <c r="X169" i="4"/>
  <c r="X121" i="4"/>
  <c r="X227" i="4"/>
  <c r="X291" i="4"/>
</calcChain>
</file>

<file path=xl/sharedStrings.xml><?xml version="1.0" encoding="utf-8"?>
<sst xmlns="http://schemas.openxmlformats.org/spreadsheetml/2006/main" count="2774" uniqueCount="201">
  <si>
    <r>
      <rPr>
        <i/>
        <sz val="8"/>
        <rFont val="Arial"/>
        <family val="2"/>
      </rPr>
      <t>Note:</t>
    </r>
    <r>
      <rPr>
        <i/>
        <u/>
        <sz val="8"/>
        <color rgb="FF0000FF"/>
        <rFont val="Arial"/>
        <family val="2"/>
      </rPr>
      <t>This sheet requires Obba 4.0.14 or better (</t>
    </r>
    <r>
      <rPr>
        <i/>
        <sz val="8"/>
        <rFont val="Arial"/>
        <family val="2"/>
      </rPr>
      <t>http://www.obba.info/</t>
    </r>
    <r>
      <rPr>
        <i/>
        <sz val="8"/>
        <rFont val="Arial"/>
        <family val="2"/>
      </rPr>
      <t>)</t>
    </r>
  </si>
  <si>
    <t>Object Viewer</t>
  </si>
  <si>
    <t>Libraries (folder with JAR files)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</si>
  <si>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</si>
  <si>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</si>
  <si>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</si>
  <si>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</si>
  <si>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</si>
  <si>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</si>
  <si>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</si>
  <si>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</si>
  <si>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</si>
  <si>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</si>
  <si>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</si>
  <si>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</si>
  <si>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</si>
  <si>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finmath lib Version</t>
  </si>
  <si>
    <t>Reference cell below to ensure lib is loaded:</t>
  </si>
  <si>
    <t>Curve Defintion (and past fixings)</t>
  </si>
  <si>
    <t>Common parameters</t>
  </si>
  <si>
    <t>Use this sheet to pre-define defined properties of curves used in calibration and set past fixings of the curve.</t>
  </si>
  <si>
    <t>If a curve is not definied here, but referenced during calibration, it will be created (without past fixings and default parameters inferred).</t>
  </si>
  <si>
    <t>Curves</t>
  </si>
  <si>
    <t>Curves are „collected“ in a model:</t>
  </si>
  <si>
    <t>We first define a model containing all discount curve (since these might be needed for defining forward).</t>
  </si>
  <si>
    <t>Object:</t>
  </si>
  <si>
    <t>We then define a model containing all discount cuves and forward curves.</t>
  </si>
  <si>
    <t>On the sheet „Calibration“: We obtain a new model containing all correponding curves, calibrated to the market data.</t>
  </si>
  <si>
    <t/>
  </si>
  <si>
    <t>Curve Properties and Past Fixings</t>
  </si>
  <si>
    <t>Create Curve Object</t>
  </si>
  <si>
    <t>Parameters</t>
  </si>
  <si>
    <t>Curve Name</t>
  </si>
  <si>
    <t>discount-EUR-OIS</t>
  </si>
  <si>
    <t>forward-EUR-3M</t>
  </si>
  <si>
    <t>forward-EUR-6M</t>
  </si>
  <si>
    <t>CUBIC_SPLINE</t>
  </si>
  <si>
    <t>3M</t>
  </si>
  <si>
    <t>6M</t>
  </si>
  <si>
    <t>LINEAR</t>
  </si>
  <si>
    <t>BusinessdayCalendarExcludingTARGETHolidays</t>
  </si>
  <si>
    <t>LOG_OF_VALUE</t>
  </si>
  <si>
    <t>MODIFIED_FOLLOWING</t>
  </si>
  <si>
    <t>CONSTANT</t>
  </si>
  <si>
    <t>VALUE</t>
  </si>
  <si>
    <t>FORWARD</t>
  </si>
  <si>
    <t>Curve object (empty, with properties above)</t>
  </si>
  <si>
    <t>Curve object with fixings</t>
  </si>
  <si>
    <t>Object (of type Curve)</t>
  </si>
  <si>
    <t>date</t>
  </si>
  <si>
    <t>time</t>
  </si>
  <si>
    <t>value</t>
  </si>
  <si>
    <t>Calibrate Discount and Forward Curves to Market Data (- please send feedback to info@finmath.net -)</t>
  </si>
  <si>
    <t>Color Coding:</t>
  </si>
  <si>
    <t>INPUT</t>
  </si>
  <si>
    <t>Note:</t>
  </si>
  <si>
    <t>To add data, duplicate a whole row (ensure to include the formulas at the end of the input fields)</t>
  </si>
  <si>
    <t>Create Collection of Calibrated Curves from Market Data</t>
  </si>
  <si>
    <t>Notes:</t>
  </si>
  <si>
    <t>See settings and conventions used here are for illustrative purposes. Market conventions may differ.</t>
  </si>
  <si>
    <t>See sheet „Curves View“ for result of calibration</t>
  </si>
  <si>
    <t>first</t>
  </si>
  <si>
    <t>Object</t>
  </si>
  <si>
    <t>Define the receiver leg here. Specify a name for a curve for the forward of leave the name empty.</t>
  </si>
  <si>
    <t>Define the payer leg here.</t>
  </si>
  <si>
    <t>Define the curve and time to calibrate from this product.</t>
  </si>
  <si>
    <t>bus.days.</t>
  </si>
  <si>
    <t>Reciever Leg</t>
  </si>
  <si>
    <t>Payer Leg</t>
  </si>
  <si>
    <t>Calibration entity</t>
  </si>
  <si>
    <t>symbol</t>
  </si>
  <si>
    <t>type</t>
  </si>
  <si>
    <t>spot offset</t>
  </si>
  <si>
    <t>start offset</t>
  </si>
  <si>
    <t>maturity</t>
  </si>
  <si>
    <t>frequency</t>
  </si>
  <si>
    <t>daycounting</t>
  </si>
  <si>
    <t>bus. day adj.</t>
  </si>
  <si>
    <t>fixing offset</t>
  </si>
  <si>
    <t>pay offset</t>
  </si>
  <si>
    <t>forward curve</t>
  </si>
  <si>
    <t>spread</t>
  </si>
  <si>
    <t>discount curve</t>
  </si>
  <si>
    <t>calibration curve</t>
  </si>
  <si>
    <t>calibration time</t>
  </si>
  <si>
    <t>spot date</t>
  </si>
  <si>
    <t>start offset rec</t>
  </si>
  <si>
    <t>maturity rec</t>
  </si>
  <si>
    <t>start offset pay</t>
  </si>
  <si>
    <t>maturity pay</t>
  </si>
  <si>
    <t>tenor rec</t>
  </si>
  <si>
    <t>forward rec</t>
  </si>
  <si>
    <t>spread rec</t>
  </si>
  <si>
    <t>discount rec</t>
  </si>
  <si>
    <t>tenor pay</t>
  </si>
  <si>
    <t>forward pay</t>
  </si>
  <si>
    <t>spread pay</t>
  </si>
  <si>
    <t>disocunt pay</t>
  </si>
  <si>
    <t>Swap</t>
  </si>
  <si>
    <t>0D</t>
  </si>
  <si>
    <t>1Y</t>
  </si>
  <si>
    <t>annual</t>
  </si>
  <si>
    <t>act/365</t>
  </si>
  <si>
    <t>following</t>
  </si>
  <si>
    <t>act/360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</si>
  <si>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</si>
  <si>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</si>
  <si>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</si>
  <si>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</si>
  <si>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</si>
  <si>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</si>
  <si>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</si>
  <si>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</si>
  <si>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</si>
  <si>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</si>
  <si>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</si>
  <si>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</si>
  <si>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</si>
  <si>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</si>
  <si>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</si>
  <si>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</si>
  <si>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</si>
  <si>
    <t>tenor</t>
  </si>
  <si>
    <t>1M</t>
  </si>
  <si>
    <t>2M</t>
  </si>
  <si>
    <t>4M</t>
  </si>
  <si>
    <t>5M</t>
  </si>
  <si>
    <t>8M</t>
  </si>
  <si>
    <t>quarterly</t>
  </si>
  <si>
    <t>E30/360</t>
  </si>
  <si>
    <t>semiannual</t>
  </si>
  <si>
    <t>discount-USD-OIS</t>
  </si>
  <si>
    <t>forward-USD-3M</t>
  </si>
  <si>
    <t>forward-USD-3M-EUR-OIS</t>
  </si>
  <si>
    <t>discount-USD-EUR-OIS</t>
  </si>
  <si>
    <t>SwapLeg</t>
  </si>
  <si>
    <t>discount-EUR-FND</t>
  </si>
  <si>
    <t>discount-EUR-FND2</t>
  </si>
  <si>
    <t>forward-EUR-3M-FND</t>
  </si>
  <si>
    <t>Result: Calibrated Curves</t>
  </si>
  <si>
    <t>calibrateModel</t>
  </si>
  <si>
    <t>Difference of the two ways to construct the USD forward collaterlized in EUR:</t>
  </si>
  <si>
    <t>Difference of the two ways to construct the funding curve:</t>
  </si>
  <si>
    <t>Results</t>
  </si>
  <si>
    <t>Fetch Curve Object</t>
  </si>
  <si>
    <t>difference (bp)</t>
  </si>
  <si>
    <t>Some Valuations using the Calibrated Curves</t>
  </si>
  <si>
    <t>In contrast to spot offset, start offset is not adjusted, i.e. it is an offset on baseDate and the result stays unadjusted.</t>
  </si>
  <si>
    <t>Valuation</t>
  </si>
  <si>
    <t>Simplified Swap Schedule Creation</t>
  </si>
  <si>
    <t>start</t>
  </si>
  <si>
    <t>end</t>
  </si>
  <si>
    <t>period length</t>
  </si>
  <si>
    <t>notional exchange</t>
  </si>
  <si>
    <t>Remarks</t>
  </si>
  <si>
    <t>An OIS discounted swap leg is not at par!</t>
  </si>
  <si>
    <t>Self disocunting the leg is at par (using forward curve as discount curve)</t>
  </si>
  <si>
    <t>The OIS discounted fixed leg is not at par either!</t>
  </si>
  <si>
    <t>Meta Data Swap Schedule Creation</t>
  </si>
  <si>
    <t>A self disconted floater is at par.</t>
  </si>
  <si>
    <t>e30/360</t>
  </si>
  <si>
    <t>A running deal</t>
  </si>
  <si>
    <t>The impact of the definition of the foreign forward collaterlized in domestic currency:</t>
  </si>
  <si>
    <t>Checking the funding floater:</t>
  </si>
  <si>
    <t>The impact of the definition of the uncollaterlized forward:</t>
  </si>
  <si>
    <t>Some Valuations and Sensitivities using the Calibrated Curves</t>
  </si>
  <si>
    <t>In contrast to spot offset, 'start' is not adjusted, i.e. it is an offset on baseDate and the result stays unadjusted.</t>
  </si>
  <si>
    <t>discount-EUR-OIS-10Y</t>
  </si>
  <si>
    <t>ENABLE SHEET:</t>
  </si>
  <si>
    <t>← Set this to TRUE to have the sheet calculated! Set to FALSE to disable and save performance.</t>
  </si>
  <si>
    <t>Check the different thetas</t>
  </si>
  <si>
    <t>forward-EUR-3M-10Y</t>
  </si>
  <si>
    <t>Try the symbols in column S in cell Q9</t>
  </si>
  <si>
    <t>forward-USD-3M-10Y</t>
  </si>
  <si>
    <t>discount-USD-OIS-10Y</t>
  </si>
  <si>
    <t>discount-USD-EUR-OIS-10Y</t>
  </si>
  <si>
    <t>calibratedCurves</t>
  </si>
  <si>
    <t>Shift:</t>
  </si>
  <si>
    <t>discount-EUR-FND-10Y</t>
  </si>
  <si>
    <t>Symbol:</t>
  </si>
  <si>
    <t>discount-EUR-FND2-10Y</t>
  </si>
  <si>
    <t>Calibration:</t>
  </si>
  <si>
    <t>Model:</t>
  </si>
  <si>
    <t>theta</t>
  </si>
  <si>
    <t>delta (bp per bp)</t>
  </si>
  <si>
    <t>delta</t>
  </si>
  <si>
    <t>has small ois sensitivity</t>
  </si>
  <si>
    <t>The sensitivity of a FRA, which is not part of the curve construction (check different interpolation methods)</t>
  </si>
  <si>
    <t>7x10</t>
  </si>
  <si>
    <t>← try these below and check the sensitivities, repeat this when changing interpolation from FORWARD to DISCOUNTFACTOR</t>
  </si>
  <si>
    <t>9x12</t>
  </si>
  <si>
    <t>forward-EUR-3M-0Dx3M</t>
  </si>
  <si>
    <t>forward-EUR-3M-1Mx3M</t>
  </si>
  <si>
    <t>forward-EUR-3M-2Mx3M</t>
  </si>
  <si>
    <t>forward-EUR-3M-3Mx3M</t>
  </si>
  <si>
    <t>forward-EUR-3M-4Mx3M</t>
  </si>
  <si>
    <t>forward-EUR-3M-5Mx3M</t>
  </si>
  <si>
    <t>forward-EUR-3M-6Mx3M</t>
  </si>
  <si>
    <t>forward-EUR-3M-7Mx3M</t>
  </si>
  <si>
    <t>forward-EUR-3M-8Mx3M</t>
  </si>
  <si>
    <t>forward-EUR-3M-1Y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</si>
</sst>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WAHR&quot;;&quot;WAHR&quot;;&quot;FALSCH&quot;"/>
    <numFmt numFmtId="165" formatCode="dd/mm/yy"/>
    <numFmt numFmtId="166" formatCode="0.000"/>
    <numFmt numFmtId="167" formatCode="0.00E+000"/>
    <numFmt numFmtId="168" formatCode="0.000%"/>
    <numFmt numFmtId="169" formatCode="0.00000000000"/>
    <numFmt numFmtId="170" formatCode="0.0"/>
    <numFmt numFmtId="171" formatCode="&quot;TRUE&quot;;&quot;TRUE&quot;;&quot;FALSE&quot;"/>
  </numFmts>
  <fonts count="15" x14ac:knownFonts="1">
    <font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u/>
      <sz val="8"/>
      <color rgb="FF0000FF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b/>
      <sz val="12"/>
      <name val="Arial"/>
      <family val="2"/>
    </font>
    <font>
      <i/>
      <sz val="10"/>
      <color rgb="FFFF3333"/>
      <name val="Arial"/>
      <family val="2"/>
    </font>
    <font>
      <sz val="12"/>
      <color rgb="FF0000FF"/>
      <name val="Arial"/>
      <family val="2"/>
    </font>
    <font>
      <b/>
      <sz val="10"/>
      <name val="Arial"/>
      <family val="2"/>
    </font>
    <font>
      <b/>
      <sz val="10"/>
      <color rgb="FFFF420E"/>
      <name val="Arial"/>
      <family val="2"/>
    </font>
    <font>
      <i/>
      <sz val="10"/>
      <name val="Arial"/>
      <family val="2"/>
    </font>
    <font>
      <sz val="10"/>
      <color rgb="FF808080"/>
      <name val="Arial"/>
      <family val="2"/>
    </font>
    <font>
      <sz val="10"/>
      <color rgb="FFC0C0C0"/>
      <name val="Arial"/>
      <family val="2"/>
    </font>
    <font>
      <b/>
      <i/>
      <sz val="10"/>
      <color rgb="FFFF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FF"/>
        <bgColor rgb="FFE6E6E6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90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vertical="top"/>
    </xf>
    <xf numFmtId="0" fontId="5" fillId="2" borderId="0" xfId="1" applyFont="1" applyFill="1" applyBorder="1" applyAlignment="1" applyProtection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/>
    <xf numFmtId="0" fontId="0" fillId="2" borderId="0" xfId="0" applyFont="1" applyFill="1" applyAlignment="1">
      <alignment vertical="top"/>
    </xf>
    <xf numFmtId="0" fontId="6" fillId="2" borderId="0" xfId="0" applyFont="1" applyFill="1" applyAlignment="1">
      <alignment horizontal="left" vertical="top"/>
    </xf>
    <xf numFmtId="0" fontId="0" fillId="3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14" fontId="0" fillId="4" borderId="0" xfId="0" applyNumberFormat="1" applyFont="1" applyFill="1" applyAlignment="1">
      <alignment horizontal="center" vertical="top"/>
    </xf>
    <xf numFmtId="0" fontId="0" fillId="2" borderId="2" xfId="0" applyFont="1" applyFill="1" applyBorder="1" applyAlignment="1">
      <alignment vertical="top"/>
    </xf>
    <xf numFmtId="0" fontId="0" fillId="2" borderId="0" xfId="0" applyFont="1" applyFill="1" applyAlignment="1">
      <alignment horizontal="left" vertical="top" wrapText="1"/>
    </xf>
    <xf numFmtId="0" fontId="0" fillId="2" borderId="1" xfId="0" applyFont="1" applyFill="1" applyBorder="1" applyAlignment="1">
      <alignment vertical="top"/>
    </xf>
    <xf numFmtId="14" fontId="0" fillId="4" borderId="0" xfId="0" applyNumberFormat="1" applyFont="1" applyFill="1" applyAlignment="1">
      <alignment horizontal="left" vertical="top"/>
    </xf>
    <xf numFmtId="0" fontId="0" fillId="2" borderId="0" xfId="0" applyFont="1" applyFill="1" applyAlignment="1">
      <alignment vertical="top" wrapText="1"/>
    </xf>
    <xf numFmtId="0" fontId="0" fillId="2" borderId="3" xfId="0" applyFont="1" applyFill="1" applyBorder="1" applyAlignment="1">
      <alignment horizontal="center" vertical="top"/>
    </xf>
    <xf numFmtId="165" fontId="0" fillId="2" borderId="0" xfId="0" applyNumberFormat="1" applyFont="1" applyFill="1" applyAlignment="1">
      <alignment horizontal="center" vertical="top"/>
    </xf>
    <xf numFmtId="166" fontId="0" fillId="2" borderId="0" xfId="0" applyNumberFormat="1" applyFont="1" applyFill="1" applyAlignment="1">
      <alignment horizontal="center" vertical="top"/>
    </xf>
    <xf numFmtId="10" fontId="0" fillId="2" borderId="0" xfId="0" applyNumberFormat="1" applyFont="1" applyFill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166" fontId="0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right" vertical="top"/>
    </xf>
    <xf numFmtId="0" fontId="0" fillId="4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0" fillId="2" borderId="0" xfId="0" applyFont="1" applyFill="1" applyAlignment="1">
      <alignment horizontal="right" vertical="top"/>
    </xf>
    <xf numFmtId="0" fontId="0" fillId="5" borderId="0" xfId="0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11" fillId="2" borderId="0" xfId="0" applyFont="1" applyFill="1" applyAlignment="1">
      <alignment horizontal="right" vertical="top"/>
    </xf>
    <xf numFmtId="167" fontId="0" fillId="4" borderId="0" xfId="0" applyNumberFormat="1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4" borderId="0" xfId="0" applyFont="1" applyFill="1" applyAlignment="1">
      <alignment horizontal="left" vertical="top"/>
    </xf>
    <xf numFmtId="0" fontId="9" fillId="3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9" fillId="2" borderId="0" xfId="0" applyFont="1" applyFill="1" applyAlignment="1">
      <alignment horizontal="left" vertical="top"/>
    </xf>
    <xf numFmtId="167" fontId="9" fillId="2" borderId="0" xfId="0" applyNumberFormat="1" applyFont="1" applyFill="1" applyAlignment="1">
      <alignment horizontal="center" vertical="top"/>
    </xf>
    <xf numFmtId="0" fontId="0" fillId="2" borderId="3" xfId="0" applyFont="1" applyFill="1" applyBorder="1" applyAlignment="1">
      <alignment vertical="top"/>
    </xf>
    <xf numFmtId="166" fontId="0" fillId="2" borderId="3" xfId="0" applyNumberFormat="1" applyFont="1" applyFill="1" applyBorder="1" applyAlignment="1">
      <alignment horizontal="center" vertical="top"/>
    </xf>
    <xf numFmtId="0" fontId="12" fillId="2" borderId="0" xfId="0" applyFont="1" applyFill="1" applyAlignment="1">
      <alignment vertical="top"/>
    </xf>
    <xf numFmtId="168" fontId="13" fillId="2" borderId="0" xfId="0" applyNumberFormat="1" applyFont="1" applyFill="1" applyAlignment="1">
      <alignment horizontal="center" vertical="top" wrapText="1"/>
    </xf>
    <xf numFmtId="168" fontId="0" fillId="5" borderId="0" xfId="0" applyNumberFormat="1" applyFont="1" applyFill="1" applyAlignment="1">
      <alignment horizontal="center" vertical="top"/>
    </xf>
    <xf numFmtId="169" fontId="0" fillId="2" borderId="0" xfId="0" applyNumberFormat="1" applyFont="1" applyFill="1" applyAlignment="1">
      <alignment vertical="top"/>
    </xf>
    <xf numFmtId="166" fontId="0" fillId="4" borderId="0" xfId="0" applyNumberFormat="1" applyFont="1" applyFill="1" applyAlignment="1">
      <alignment horizontal="center" vertical="top"/>
    </xf>
    <xf numFmtId="0" fontId="13" fillId="2" borderId="0" xfId="0" applyFont="1" applyFill="1" applyAlignment="1">
      <alignment vertical="top" wrapText="1"/>
    </xf>
    <xf numFmtId="0" fontId="12" fillId="2" borderId="3" xfId="0" applyFont="1" applyFill="1" applyBorder="1" applyAlignment="1">
      <alignment vertical="top"/>
    </xf>
    <xf numFmtId="168" fontId="13" fillId="2" borderId="3" xfId="0" applyNumberFormat="1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vertical="top"/>
    </xf>
    <xf numFmtId="168" fontId="0" fillId="5" borderId="3" xfId="0" applyNumberFormat="1" applyFont="1" applyFill="1" applyBorder="1" applyAlignment="1">
      <alignment horizontal="center" vertical="top"/>
    </xf>
    <xf numFmtId="169" fontId="0" fillId="2" borderId="3" xfId="0" applyNumberFormat="1" applyFont="1" applyFill="1" applyBorder="1" applyAlignment="1">
      <alignment vertical="top"/>
    </xf>
    <xf numFmtId="166" fontId="0" fillId="4" borderId="3" xfId="0" applyNumberFormat="1" applyFont="1" applyFill="1" applyBorder="1" applyAlignment="1">
      <alignment horizontal="center" vertical="top"/>
    </xf>
    <xf numFmtId="0" fontId="13" fillId="2" borderId="3" xfId="0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top"/>
    </xf>
    <xf numFmtId="168" fontId="13" fillId="2" borderId="0" xfId="0" applyNumberFormat="1" applyFont="1" applyFill="1" applyBorder="1" applyAlignment="1">
      <alignment horizontal="center" vertical="top"/>
    </xf>
    <xf numFmtId="0" fontId="0" fillId="2" borderId="0" xfId="0" applyFont="1" applyFill="1" applyBorder="1" applyAlignment="1">
      <alignment vertical="top"/>
    </xf>
    <xf numFmtId="0" fontId="0" fillId="4" borderId="0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vertical="top"/>
    </xf>
    <xf numFmtId="10" fontId="0" fillId="4" borderId="0" xfId="0" applyNumberFormat="1" applyFont="1" applyFill="1" applyAlignment="1">
      <alignment horizontal="center" vertical="top"/>
    </xf>
    <xf numFmtId="10" fontId="0" fillId="4" borderId="3" xfId="0" applyNumberFormat="1" applyFont="1" applyFill="1" applyBorder="1" applyAlignment="1">
      <alignment horizontal="center" vertical="top"/>
    </xf>
    <xf numFmtId="168" fontId="0" fillId="2" borderId="0" xfId="0" applyNumberFormat="1" applyFont="1" applyFill="1" applyAlignment="1">
      <alignment vertical="top"/>
    </xf>
    <xf numFmtId="0" fontId="0" fillId="2" borderId="4" xfId="0" applyFont="1" applyFill="1" applyBorder="1" applyAlignment="1">
      <alignment vertical="top"/>
    </xf>
    <xf numFmtId="168" fontId="0" fillId="2" borderId="0" xfId="0" applyNumberFormat="1" applyFont="1" applyFill="1" applyAlignment="1">
      <alignment horizontal="center" vertical="top"/>
    </xf>
    <xf numFmtId="168" fontId="0" fillId="2" borderId="1" xfId="0" applyNumberFormat="1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168" fontId="0" fillId="2" borderId="1" xfId="0" applyNumberFormat="1" applyFont="1" applyFill="1" applyBorder="1" applyAlignment="1">
      <alignment horizontal="center" vertical="top"/>
    </xf>
    <xf numFmtId="168" fontId="0" fillId="3" borderId="0" xfId="0" applyNumberFormat="1" applyFont="1" applyFill="1" applyAlignment="1">
      <alignment vertical="top"/>
    </xf>
    <xf numFmtId="168" fontId="0" fillId="2" borderId="3" xfId="0" applyNumberFormat="1" applyFont="1" applyFill="1" applyBorder="1" applyAlignment="1">
      <alignment horizontal="center" vertical="top"/>
    </xf>
    <xf numFmtId="170" fontId="0" fillId="2" borderId="0" xfId="0" applyNumberFormat="1" applyFont="1" applyFill="1" applyAlignment="1">
      <alignment horizontal="center" vertical="top"/>
    </xf>
    <xf numFmtId="171" fontId="0" fillId="2" borderId="0" xfId="0" applyNumberFormat="1" applyFont="1" applyFill="1" applyAlignment="1">
      <alignment horizontal="left" vertical="top"/>
    </xf>
    <xf numFmtId="0" fontId="7" fillId="2" borderId="0" xfId="0" applyFont="1" applyFill="1" applyAlignment="1">
      <alignment horizontal="right" vertical="top"/>
    </xf>
    <xf numFmtId="171" fontId="0" fillId="2" borderId="1" xfId="0" applyNumberFormat="1" applyFont="1" applyFill="1" applyBorder="1" applyAlignment="1">
      <alignment vertical="top"/>
    </xf>
    <xf numFmtId="171" fontId="0" fillId="3" borderId="0" xfId="0" applyNumberFormat="1" applyFont="1" applyFill="1" applyAlignment="1">
      <alignment vertical="top"/>
    </xf>
    <xf numFmtId="0" fontId="0" fillId="2" borderId="3" xfId="0" applyFont="1" applyFill="1" applyBorder="1" applyAlignment="1">
      <alignment horizontal="left" vertical="top"/>
    </xf>
    <xf numFmtId="171" fontId="0" fillId="2" borderId="3" xfId="0" applyNumberFormat="1" applyFont="1" applyFill="1" applyBorder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165" fontId="0" fillId="4" borderId="0" xfId="0" applyNumberFormat="1" applyFont="1" applyFill="1" applyAlignment="1">
      <alignment horizontal="center" vertical="top"/>
    </xf>
    <xf numFmtId="10" fontId="0" fillId="2" borderId="0" xfId="0" applyNumberFormat="1" applyFont="1" applyFill="1" applyAlignment="1">
      <alignment horizontal="left" vertical="top"/>
    </xf>
    <xf numFmtId="0" fontId="14" fillId="2" borderId="0" xfId="0" applyFont="1" applyFill="1" applyAlignment="1">
      <alignment vertical="top"/>
    </xf>
    <xf numFmtId="4" fontId="0" fillId="2" borderId="0" xfId="0" applyNumberFormat="1" applyFont="1" applyFill="1" applyAlignment="1">
      <alignment horizontal="center" vertical="top"/>
    </xf>
    <xf numFmtId="4" fontId="0" fillId="2" borderId="0" xfId="0" applyNumberFormat="1" applyFont="1" applyFill="1" applyAlignment="1">
      <alignment horizontal="left" vertical="top"/>
    </xf>
    <xf numFmtId="4" fontId="9" fillId="2" borderId="0" xfId="0" applyNumberFormat="1" applyFont="1" applyFill="1" applyAlignment="1">
      <alignment horizontal="center" vertical="top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/>
          <a:lstStyle/>
          <a:p>
            <a:pPr>
              <a:defRPr sz="1300" b="1" spc="-1">
                <a:solidFill>
                  <a:srgbClr val="000000"/>
                </a:solidFill>
                <a:latin typeface="Calibri"/>
              </a:defRPr>
            </a:pPr>
            <a:r>
              <a:rPr lang="de-DE" sz="1300" b="1" spc="-1">
                <a:solidFill>
                  <a:srgbClr val="000000"/>
                </a:solidFill>
                <a:latin typeface="Calibri"/>
              </a:rPr>
              <a:t>Discount Curves (Zero Rates)</a:t>
            </a:r>
          </a:p>
        </c:rich>
      </c:tx>
      <c:layout>
        <c:manualLayout>
          <c:xMode val="edge"/>
          <c:yMode val="edge"/>
          <c:x val="0.29486704688541598"/>
          <c:y val="5.08678237650199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994518924524105E-2"/>
          <c:y val="0.332843791722296"/>
          <c:w val="0.88874898155692195"/>
          <c:h val="0.466221628838450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View'!$C$17</c:f>
              <c:strCache>
                <c:ptCount val="1"/>
                <c:pt idx="0">
                  <c:v>discount-EUR-OIS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View'!$B$23:$B$343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View'!$C$23:$C$343</c:f>
              <c:numCache>
                <c:formatCode>0.00%</c:formatCode>
                <c:ptCount val="321"/>
                <c:pt idx="0">
                  <c:v>5.9999999999752938E-4</c:v>
                </c:pt>
                <c:pt idx="1">
                  <c:v>5.8958843409356811E-4</c:v>
                </c:pt>
                <c:pt idx="2">
                  <c:v>5.839510756776539E-4</c:v>
                </c:pt>
                <c:pt idx="3">
                  <c:v>5.8240143204446994E-4</c:v>
                </c:pt>
                <c:pt idx="4">
                  <c:v>5.8494175445090568E-4</c:v>
                </c:pt>
                <c:pt idx="5">
                  <c:v>5.9157249314827304E-4</c:v>
                </c:pt>
                <c:pt idx="6">
                  <c:v>6.0229379821999547E-4</c:v>
                </c:pt>
                <c:pt idx="7">
                  <c:v>6.1710573398790459E-4</c:v>
                </c:pt>
                <c:pt idx="8">
                  <c:v>6.3600833261285542E-4</c:v>
                </c:pt>
                <c:pt idx="9">
                  <c:v>6.5920868314048038E-4</c:v>
                </c:pt>
                <c:pt idx="10">
                  <c:v>6.8786902625049464E-4</c:v>
                </c:pt>
                <c:pt idx="11">
                  <c:v>7.2305556319873852E-4</c:v>
                </c:pt>
                <c:pt idx="12">
                  <c:v>7.6547938436378039E-4</c:v>
                </c:pt>
                <c:pt idx="13">
                  <c:v>8.1563278308478002E-4</c:v>
                </c:pt>
                <c:pt idx="14">
                  <c:v>8.7386739746112962E-4</c:v>
                </c:pt>
                <c:pt idx="15">
                  <c:v>9.4044109543230125E-4</c:v>
                </c:pt>
                <c:pt idx="16">
                  <c:v>1.015547277953029E-3</c:v>
                </c:pt>
                <c:pt idx="17">
                  <c:v>1.0993730670956314E-3</c:v>
                </c:pt>
                <c:pt idx="18">
                  <c:v>1.19225700151206E-3</c:v>
                </c:pt>
                <c:pt idx="19">
                  <c:v>1.2945256972328478E-3</c:v>
                </c:pt>
                <c:pt idx="20">
                  <c:v>1.4064404766709843E-3</c:v>
                </c:pt>
                <c:pt idx="21">
                  <c:v>1.5282128865416486E-3</c:v>
                </c:pt>
                <c:pt idx="22">
                  <c:v>1.6600160105210288E-3</c:v>
                </c:pt>
                <c:pt idx="23">
                  <c:v>1.801992830776294E-3</c:v>
                </c:pt>
                <c:pt idx="24">
                  <c:v>1.9542624991134819E-3</c:v>
                </c:pt>
                <c:pt idx="25">
                  <c:v>2.1168037351897225E-3</c:v>
                </c:pt>
                <c:pt idx="26">
                  <c:v>2.289029662202029E-3</c:v>
                </c:pt>
                <c:pt idx="27">
                  <c:v>2.4702736780560239E-3</c:v>
                </c:pt>
                <c:pt idx="28">
                  <c:v>2.6599643717484306E-3</c:v>
                </c:pt>
                <c:pt idx="29">
                  <c:v>2.8576091475868721E-3</c:v>
                </c:pt>
                <c:pt idx="30">
                  <c:v>3.0627810893045404E-3</c:v>
                </c:pt>
                <c:pt idx="31">
                  <c:v>3.2751083666045376E-3</c:v>
                </c:pt>
                <c:pt idx="32">
                  <c:v>3.494265627977109E-3</c:v>
                </c:pt>
                <c:pt idx="33">
                  <c:v>3.7198518103293381E-3</c:v>
                </c:pt>
                <c:pt idx="34">
                  <c:v>3.950968237267395E-3</c:v>
                </c:pt>
                <c:pt idx="35">
                  <c:v>4.1866579180981113E-3</c:v>
                </c:pt>
                <c:pt idx="36">
                  <c:v>4.426070157628385E-3</c:v>
                </c:pt>
                <c:pt idx="37">
                  <c:v>4.6684462277129862E-3</c:v>
                </c:pt>
                <c:pt idx="38">
                  <c:v>4.9131072663272544E-3</c:v>
                </c:pt>
                <c:pt idx="39">
                  <c:v>5.1594440383208378E-3</c:v>
                </c:pt>
                <c:pt idx="40">
                  <c:v>5.4069082320584144E-3</c:v>
                </c:pt>
                <c:pt idx="41">
                  <c:v>5.6549605827991012E-3</c:v>
                </c:pt>
                <c:pt idx="42">
                  <c:v>5.9028871533922294E-3</c:v>
                </c:pt>
                <c:pt idx="43">
                  <c:v>6.1499687580561738E-3</c:v>
                </c:pt>
                <c:pt idx="44">
                  <c:v>6.3955515547821726E-3</c:v>
                </c:pt>
                <c:pt idx="45">
                  <c:v>6.6390398208511694E-3</c:v>
                </c:pt>
                <c:pt idx="46">
                  <c:v>6.8798896355195763E-3</c:v>
                </c:pt>
                <c:pt idx="47">
                  <c:v>7.1176033691710159E-3</c:v>
                </c:pt>
                <c:pt idx="48">
                  <c:v>7.3517248613237498E-3</c:v>
                </c:pt>
                <c:pt idx="49">
                  <c:v>7.5819660922164783E-3</c:v>
                </c:pt>
                <c:pt idx="50">
                  <c:v>7.8087303779678739E-3</c:v>
                </c:pt>
                <c:pt idx="51">
                  <c:v>8.0326020709914746E-3</c:v>
                </c:pt>
                <c:pt idx="52">
                  <c:v>8.2541206829763302E-3</c:v>
                </c:pt>
                <c:pt idx="53">
                  <c:v>8.4737850077481313E-3</c:v>
                </c:pt>
                <c:pt idx="54">
                  <c:v>8.6920568914417903E-3</c:v>
                </c:pt>
                <c:pt idx="55">
                  <c:v>8.9093645913824165E-3</c:v>
                </c:pt>
                <c:pt idx="56">
                  <c:v>9.1261057750861938E-3</c:v>
                </c:pt>
                <c:pt idx="57">
                  <c:v>9.3425250312263123E-3</c:v>
                </c:pt>
                <c:pt idx="58">
                  <c:v>9.5581171525793759E-3</c:v>
                </c:pt>
                <c:pt idx="59">
                  <c:v>9.7721454365985311E-3</c:v>
                </c:pt>
                <c:pt idx="60">
                  <c:v>9.9839218814037345E-3</c:v>
                </c:pt>
                <c:pt idx="61">
                  <c:v>1.0192803599992341E-2</c:v>
                </c:pt>
                <c:pt idx="62">
                  <c:v>1.0398189181942496E-2</c:v>
                </c:pt>
                <c:pt idx="63">
                  <c:v>1.0599515401621011E-2</c:v>
                </c:pt>
                <c:pt idx="64">
                  <c:v>1.0796254234996831E-2</c:v>
                </c:pt>
                <c:pt idx="65">
                  <c:v>1.0988023971914656E-2</c:v>
                </c:pt>
                <c:pt idx="66">
                  <c:v>1.117509037190989E-2</c:v>
                </c:pt>
                <c:pt idx="67">
                  <c:v>1.1357916189033052E-2</c:v>
                </c:pt>
                <c:pt idx="68">
                  <c:v>1.1536937159348046E-2</c:v>
                </c:pt>
                <c:pt idx="69">
                  <c:v>1.1712563758857051E-2</c:v>
                </c:pt>
                <c:pt idx="70">
                  <c:v>1.1885183007790751E-2</c:v>
                </c:pt>
                <c:pt idx="71">
                  <c:v>1.2055160122423129E-2</c:v>
                </c:pt>
                <c:pt idx="72">
                  <c:v>1.2222840029235169E-2</c:v>
                </c:pt>
                <c:pt idx="73">
                  <c:v>1.2388539832813973E-2</c:v>
                </c:pt>
                <c:pt idx="74">
                  <c:v>1.2552510476868574E-2</c:v>
                </c:pt>
                <c:pt idx="75">
                  <c:v>1.271497278154481E-2</c:v>
                </c:pt>
                <c:pt idx="76">
                  <c:v>1.2876135928898729E-2</c:v>
                </c:pt>
                <c:pt idx="77">
                  <c:v>1.3036198234386004E-2</c:v>
                </c:pt>
                <c:pt idx="78">
                  <c:v>1.3195347843438995E-2</c:v>
                </c:pt>
                <c:pt idx="79">
                  <c:v>1.3353763375139016E-2</c:v>
                </c:pt>
                <c:pt idx="80">
                  <c:v>1.3511614517613338E-2</c:v>
                </c:pt>
                <c:pt idx="81">
                  <c:v>1.3668995390802359E-2</c:v>
                </c:pt>
                <c:pt idx="82">
                  <c:v>1.38256258688113E-2</c:v>
                </c:pt>
                <c:pt idx="83">
                  <c:v>1.3981112927798956E-2</c:v>
                </c:pt>
                <c:pt idx="84">
                  <c:v>1.4135082138555207E-2</c:v>
                </c:pt>
                <c:pt idx="85">
                  <c:v>1.428717669206804E-2</c:v>
                </c:pt>
                <c:pt idx="86">
                  <c:v>1.4437056375093462E-2</c:v>
                </c:pt>
                <c:pt idx="87">
                  <c:v>1.4584396616375698E-2</c:v>
                </c:pt>
                <c:pt idx="88">
                  <c:v>1.4728887597897849E-2</c:v>
                </c:pt>
                <c:pt idx="89">
                  <c:v>1.4870286170622721E-2</c:v>
                </c:pt>
                <c:pt idx="90">
                  <c:v>1.5008650498162327E-2</c:v>
                </c:pt>
                <c:pt idx="91">
                  <c:v>1.5144135628268487E-2</c:v>
                </c:pt>
                <c:pt idx="92">
                  <c:v>1.5276889962614752E-2</c:v>
                </c:pt>
                <c:pt idx="93">
                  <c:v>1.5407055520006974E-2</c:v>
                </c:pt>
                <c:pt idx="94">
                  <c:v>1.5534768275897568E-2</c:v>
                </c:pt>
                <c:pt idx="95">
                  <c:v>1.5660158480456748E-2</c:v>
                </c:pt>
                <c:pt idx="96">
                  <c:v>1.5783350956764291E-2</c:v>
                </c:pt>
                <c:pt idx="97">
                  <c:v>1.5904444704675821E-2</c:v>
                </c:pt>
                <c:pt idx="98">
                  <c:v>1.6023420700381416E-2</c:v>
                </c:pt>
                <c:pt idx="99">
                  <c:v>1.6140221637123524E-2</c:v>
                </c:pt>
                <c:pt idx="100">
                  <c:v>1.6254792463023984E-2</c:v>
                </c:pt>
                <c:pt idx="101">
                  <c:v>1.6367080306477079E-2</c:v>
                </c:pt>
                <c:pt idx="102">
                  <c:v>1.6477034369273343E-2</c:v>
                </c:pt>
                <c:pt idx="103">
                  <c:v>1.6584605825949346E-2</c:v>
                </c:pt>
                <c:pt idx="104">
                  <c:v>1.6689747728944083E-2</c:v>
                </c:pt>
                <c:pt idx="105">
                  <c:v>1.6792414919175078E-2</c:v>
                </c:pt>
                <c:pt idx="106">
                  <c:v>1.689256394167616E-2</c:v>
                </c:pt>
                <c:pt idx="107">
                  <c:v>1.6990152965965871E-2</c:v>
                </c:pt>
                <c:pt idx="108">
                  <c:v>1.7085141710839861E-2</c:v>
                </c:pt>
                <c:pt idx="109">
                  <c:v>1.7177491373303093E-2</c:v>
                </c:pt>
                <c:pt idx="110">
                  <c:v>1.7267164561378553E-2</c:v>
                </c:pt>
                <c:pt idx="111">
                  <c:v>1.7354125230547843E-2</c:v>
                </c:pt>
                <c:pt idx="112">
                  <c:v>1.7438338623596811E-2</c:v>
                </c:pt>
                <c:pt idx="113">
                  <c:v>1.7519771213655142E-2</c:v>
                </c:pt>
                <c:pt idx="114">
                  <c:v>1.7598390650233948E-2</c:v>
                </c:pt>
                <c:pt idx="115">
                  <c:v>1.7674165708078768E-2</c:v>
                </c:pt>
                <c:pt idx="116">
                  <c:v>1.774706623866798E-2</c:v>
                </c:pt>
                <c:pt idx="117">
                  <c:v>1.7817063124198729E-2</c:v>
                </c:pt>
                <c:pt idx="118">
                  <c:v>1.7884128233912274E-2</c:v>
                </c:pt>
                <c:pt idx="119">
                  <c:v>1.7948234382621626E-2</c:v>
                </c:pt>
                <c:pt idx="120">
                  <c:v>1.8009355291312663E-2</c:v>
                </c:pt>
                <c:pt idx="121">
                  <c:v>1.8067482981026044E-2</c:v>
                </c:pt>
                <c:pt idx="122">
                  <c:v>1.8122712740251085E-2</c:v>
                </c:pt>
                <c:pt idx="123">
                  <c:v>1.8175174441820881E-2</c:v>
                </c:pt>
                <c:pt idx="124">
                  <c:v>1.8224993828175003E-2</c:v>
                </c:pt>
                <c:pt idx="125">
                  <c:v>1.8272292617994991E-2</c:v>
                </c:pt>
                <c:pt idx="126">
                  <c:v>1.831718866587723E-2</c:v>
                </c:pt>
                <c:pt idx="127">
                  <c:v>1.8359796114462337E-2</c:v>
                </c:pt>
                <c:pt idx="128">
                  <c:v>1.8400225539433379E-2</c:v>
                </c:pt>
                <c:pt idx="129">
                  <c:v>1.8438584087770105E-2</c:v>
                </c:pt>
                <c:pt idx="130">
                  <c:v>1.84749756096221E-2</c:v>
                </c:pt>
                <c:pt idx="131">
                  <c:v>1.850950078414201E-2</c:v>
                </c:pt>
                <c:pt idx="132">
                  <c:v>1.8542257239599076E-2</c:v>
                </c:pt>
                <c:pt idx="133">
                  <c:v>1.8573339668074004E-2</c:v>
                </c:pt>
                <c:pt idx="134">
                  <c:v>1.8602839935018198E-2</c:v>
                </c:pt>
                <c:pt idx="135">
                  <c:v>1.8630847183943776E-2</c:v>
                </c:pt>
                <c:pt idx="136">
                  <c:v>1.8657447936494851E-2</c:v>
                </c:pt>
                <c:pt idx="137">
                  <c:v>1.8682726188136156E-2</c:v>
                </c:pt>
                <c:pt idx="138">
                  <c:v>1.8706763499681246E-2</c:v>
                </c:pt>
                <c:pt idx="139">
                  <c:v>1.8729639084869926E-2</c:v>
                </c:pt>
                <c:pt idx="140">
                  <c:v>1.8751429894192293E-2</c:v>
                </c:pt>
                <c:pt idx="141">
                  <c:v>1.87722106951458E-2</c:v>
                </c:pt>
                <c:pt idx="142">
                  <c:v>1.8792054149101234E-2</c:v>
                </c:pt>
                <c:pt idx="143">
                  <c:v>1.8811030884943469E-2</c:v>
                </c:pt>
                <c:pt idx="144">
                  <c:v>1.8829209569643908E-2</c:v>
                </c:pt>
                <c:pt idx="145">
                  <c:v>1.8846656975912687E-2</c:v>
                </c:pt>
                <c:pt idx="146">
                  <c:v>1.8863438047070621E-2</c:v>
                </c:pt>
                <c:pt idx="147">
                  <c:v>1.8879615959273323E-2</c:v>
                </c:pt>
                <c:pt idx="148">
                  <c:v>1.8895252181212747E-2</c:v>
                </c:pt>
                <c:pt idx="149">
                  <c:v>1.8910406531414636E-2</c:v>
                </c:pt>
                <c:pt idx="150">
                  <c:v>1.8925137233244006E-2</c:v>
                </c:pt>
                <c:pt idx="151">
                  <c:v>1.8939500967725117E-2</c:v>
                </c:pt>
                <c:pt idx="152">
                  <c:v>1.89535529242763E-2</c:v>
                </c:pt>
                <c:pt idx="153">
                  <c:v>1.8967346849455308E-2</c:v>
                </c:pt>
                <c:pt idx="154">
                  <c:v>1.8980935093805381E-2</c:v>
                </c:pt>
                <c:pt idx="155">
                  <c:v>1.8994368656887986E-2</c:v>
                </c:pt>
                <c:pt idx="156">
                  <c:v>1.9007697230583574E-2</c:v>
                </c:pt>
                <c:pt idx="157">
                  <c:v>1.9020969240737373E-2</c:v>
                </c:pt>
                <c:pt idx="158">
                  <c:v>1.9034231887223887E-2</c:v>
                </c:pt>
                <c:pt idx="159">
                  <c:v>1.9047531182499362E-2</c:v>
                </c:pt>
                <c:pt idx="160">
                  <c:v>1.9060911988708674E-2</c:v>
                </c:pt>
                <c:pt idx="161">
                  <c:v>1.9074412023074524E-2</c:v>
                </c:pt>
                <c:pt idx="162">
                  <c:v>1.9088029848820489E-2</c:v>
                </c:pt>
                <c:pt idx="163">
                  <c:v>1.9101749141890657E-2</c:v>
                </c:pt>
                <c:pt idx="164">
                  <c:v>1.9115553941138733E-2</c:v>
                </c:pt>
                <c:pt idx="165">
                  <c:v>1.9129428672355318E-2</c:v>
                </c:pt>
                <c:pt idx="166">
                  <c:v>1.914335813661314E-2</c:v>
                </c:pt>
                <c:pt idx="167">
                  <c:v>1.9157327499031124E-2</c:v>
                </c:pt>
                <c:pt idx="168">
                  <c:v>1.9171322277939631E-2</c:v>
                </c:pt>
                <c:pt idx="169">
                  <c:v>1.9185328334430426E-2</c:v>
                </c:pt>
                <c:pt idx="170">
                  <c:v>1.9199331862275494E-2</c:v>
                </c:pt>
                <c:pt idx="171">
                  <c:v>1.9213319378199503E-2</c:v>
                </c:pt>
                <c:pt idx="172">
                  <c:v>1.922727771249165E-2</c:v>
                </c:pt>
                <c:pt idx="173">
                  <c:v>1.9241193999943142E-2</c:v>
                </c:pt>
                <c:pt idx="174">
                  <c:v>1.9255055671097112E-2</c:v>
                </c:pt>
                <c:pt idx="175">
                  <c:v>1.926885044379854E-2</c:v>
                </c:pt>
                <c:pt idx="176">
                  <c:v>1.9282566315032307E-2</c:v>
                </c:pt>
                <c:pt idx="177">
                  <c:v>1.9296191553037884E-2</c:v>
                </c:pt>
                <c:pt idx="178">
                  <c:v>1.93097146896898E-2</c:v>
                </c:pt>
                <c:pt idx="179">
                  <c:v>1.9323124513133536E-2</c:v>
                </c:pt>
                <c:pt idx="180">
                  <c:v>1.9336410060666907E-2</c:v>
                </c:pt>
                <c:pt idx="181">
                  <c:v>1.9349560611857386E-2</c:v>
                </c:pt>
                <c:pt idx="182">
                  <c:v>1.9362565681886348E-2</c:v>
                </c:pt>
                <c:pt idx="183">
                  <c:v>1.9375415015111527E-2</c:v>
                </c:pt>
                <c:pt idx="184">
                  <c:v>1.9388098578839413E-2</c:v>
                </c:pt>
                <c:pt idx="185">
                  <c:v>1.9400606557299586E-2</c:v>
                </c:pt>
                <c:pt idx="186">
                  <c:v>1.9412929345813471E-2</c:v>
                </c:pt>
                <c:pt idx="187">
                  <c:v>1.9425057545150167E-2</c:v>
                </c:pt>
                <c:pt idx="188">
                  <c:v>1.9436981956062388E-2</c:v>
                </c:pt>
                <c:pt idx="189">
                  <c:v>1.9448693573995941E-2</c:v>
                </c:pt>
                <c:pt idx="190">
                  <c:v>1.9460183583966176E-2</c:v>
                </c:pt>
                <c:pt idx="191">
                  <c:v>1.9471443355595461E-2</c:v>
                </c:pt>
                <c:pt idx="192">
                  <c:v>1.9482464438305688E-2</c:v>
                </c:pt>
                <c:pt idx="193">
                  <c:v>1.949323855666027E-2</c:v>
                </c:pt>
                <c:pt idx="194">
                  <c:v>1.9503757605850186E-2</c:v>
                </c:pt>
                <c:pt idx="195">
                  <c:v>1.9514013647318897E-2</c:v>
                </c:pt>
                <c:pt idx="196">
                  <c:v>1.9523998904521216E-2</c:v>
                </c:pt>
                <c:pt idx="197">
                  <c:v>1.953370575881137E-2</c:v>
                </c:pt>
                <c:pt idx="198">
                  <c:v>1.9543126745455604E-2</c:v>
                </c:pt>
                <c:pt idx="199">
                  <c:v>1.9552254549765082E-2</c:v>
                </c:pt>
                <c:pt idx="200">
                  <c:v>1.9561082003344724E-2</c:v>
                </c:pt>
                <c:pt idx="201">
                  <c:v>1.9569604861838983E-2</c:v>
                </c:pt>
                <c:pt idx="202">
                  <c:v>1.9577839240365887E-2</c:v>
                </c:pt>
                <c:pt idx="203">
                  <c:v>1.9585809910020228E-2</c:v>
                </c:pt>
                <c:pt idx="204">
                  <c:v>1.9593541196854129E-2</c:v>
                </c:pt>
                <c:pt idx="205">
                  <c:v>1.9601056952265026E-2</c:v>
                </c:pt>
                <c:pt idx="206">
                  <c:v>1.9608380564516446E-2</c:v>
                </c:pt>
                <c:pt idx="207">
                  <c:v>1.9615534969924773E-2</c:v>
                </c:pt>
                <c:pt idx="208">
                  <c:v>1.9622542663723399E-2</c:v>
                </c:pt>
                <c:pt idx="209">
                  <c:v>1.9629425710614927E-2</c:v>
                </c:pt>
                <c:pt idx="210">
                  <c:v>1.9636205755021906E-2</c:v>
                </c:pt>
                <c:pt idx="211">
                  <c:v>1.9642904031046092E-2</c:v>
                </c:pt>
                <c:pt idx="212">
                  <c:v>1.964954137214581E-2</c:v>
                </c:pt>
                <c:pt idx="213">
                  <c:v>1.9656138220540714E-2</c:v>
                </c:pt>
                <c:pt idx="214">
                  <c:v>1.9662714636352888E-2</c:v>
                </c:pt>
                <c:pt idx="215">
                  <c:v>1.9669290306492896E-2</c:v>
                </c:pt>
                <c:pt idx="216">
                  <c:v>1.9675884553298828E-2</c:v>
                </c:pt>
                <c:pt idx="217">
                  <c:v>1.9682516342936652E-2</c:v>
                </c:pt>
                <c:pt idx="218">
                  <c:v>1.9689204293569313E-2</c:v>
                </c:pt>
                <c:pt idx="219">
                  <c:v>1.9695966683301973E-2</c:v>
                </c:pt>
                <c:pt idx="220">
                  <c:v>1.9702821457910615E-2</c:v>
                </c:pt>
                <c:pt idx="221">
                  <c:v>1.9709786238360793E-2</c:v>
                </c:pt>
                <c:pt idx="222">
                  <c:v>1.9716878328123168E-2</c:v>
                </c:pt>
                <c:pt idx="223">
                  <c:v>1.9724114720292275E-2</c:v>
                </c:pt>
                <c:pt idx="224">
                  <c:v>1.9731512104514518E-2</c:v>
                </c:pt>
                <c:pt idx="225">
                  <c:v>1.9739086873731479E-2</c:v>
                </c:pt>
                <c:pt idx="226">
                  <c:v>1.9746855130744177E-2</c:v>
                </c:pt>
                <c:pt idx="227">
                  <c:v>1.9754832694603833E-2</c:v>
                </c:pt>
                <c:pt idx="228">
                  <c:v>1.976303510683448E-2</c:v>
                </c:pt>
                <c:pt idx="229">
                  <c:v>1.9771477637492429E-2</c:v>
                </c:pt>
                <c:pt idx="230">
                  <c:v>1.9780175291067837E-2</c:v>
                </c:pt>
                <c:pt idx="231">
                  <c:v>1.9789142812232836E-2</c:v>
                </c:pt>
                <c:pt idx="232">
                  <c:v>1.9798394691441082E-2</c:v>
                </c:pt>
                <c:pt idx="233">
                  <c:v>1.9807945170383062E-2</c:v>
                </c:pt>
                <c:pt idx="234">
                  <c:v>1.9817808247301574E-2</c:v>
                </c:pt>
                <c:pt idx="235">
                  <c:v>1.9827997682171455E-2</c:v>
                </c:pt>
                <c:pt idx="236">
                  <c:v>1.9838527001747604E-2</c:v>
                </c:pt>
                <c:pt idx="237">
                  <c:v>1.9849409504485299E-2</c:v>
                </c:pt>
                <c:pt idx="238">
                  <c:v>1.9860658265336339E-2</c:v>
                </c:pt>
                <c:pt idx="239">
                  <c:v>1.9872286140424893E-2</c:v>
                </c:pt>
                <c:pt idx="240">
                  <c:v>1.9884305771606398E-2</c:v>
                </c:pt>
                <c:pt idx="241">
                  <c:v>1.9896727813931727E-2</c:v>
                </c:pt>
                <c:pt idx="242">
                  <c:v>1.9909547793072812E-2</c:v>
                </c:pt>
                <c:pt idx="243">
                  <c:v>1.9922753826253387E-2</c:v>
                </c:pt>
                <c:pt idx="244">
                  <c:v>1.9936334169221356E-2</c:v>
                </c:pt>
                <c:pt idx="245">
                  <c:v>1.9950277269467496E-2</c:v>
                </c:pt>
                <c:pt idx="246">
                  <c:v>1.9964571762328284E-2</c:v>
                </c:pt>
                <c:pt idx="247">
                  <c:v>1.9979206467183337E-2</c:v>
                </c:pt>
                <c:pt idx="248">
                  <c:v>1.9994170383744847E-2</c:v>
                </c:pt>
                <c:pt idx="249">
                  <c:v>2.0009452688436454E-2</c:v>
                </c:pt>
                <c:pt idx="250">
                  <c:v>2.0025042730859022E-2</c:v>
                </c:pt>
                <c:pt idx="251">
                  <c:v>2.0040930030340912E-2</c:v>
                </c:pt>
                <c:pt idx="252">
                  <c:v>2.0057104272570306E-2</c:v>
                </c:pt>
                <c:pt idx="253">
                  <c:v>2.0073555306307559E-2</c:v>
                </c:pt>
                <c:pt idx="254">
                  <c:v>2.009027314017504E-2</c:v>
                </c:pt>
                <c:pt idx="255">
                  <c:v>2.0107247939522614E-2</c:v>
                </c:pt>
                <c:pt idx="256">
                  <c:v>2.0124470023366568E-2</c:v>
                </c:pt>
                <c:pt idx="257">
                  <c:v>2.0141929861399954E-2</c:v>
                </c:pt>
                <c:pt idx="258">
                  <c:v>2.0159618071072544E-2</c:v>
                </c:pt>
                <c:pt idx="259">
                  <c:v>2.0177525414738343E-2</c:v>
                </c:pt>
                <c:pt idx="260">
                  <c:v>2.0195642796869001E-2</c:v>
                </c:pt>
                <c:pt idx="261">
                  <c:v>2.021396126133122E-2</c:v>
                </c:pt>
                <c:pt idx="262">
                  <c:v>2.0232471988726596E-2</c:v>
                </c:pt>
                <c:pt idx="263">
                  <c:v>2.0251166293792023E-2</c:v>
                </c:pt>
                <c:pt idx="264">
                  <c:v>2.0270035622859301E-2</c:v>
                </c:pt>
                <c:pt idx="265">
                  <c:v>2.0289071551372231E-2</c:v>
                </c:pt>
                <c:pt idx="266">
                  <c:v>2.0308265781459632E-2</c:v>
                </c:pt>
                <c:pt idx="267">
                  <c:v>2.0327610139563006E-2</c:v>
                </c:pt>
                <c:pt idx="268">
                  <c:v>2.0347096574117301E-2</c:v>
                </c:pt>
                <c:pt idx="269">
                  <c:v>2.0366717153283292E-2</c:v>
                </c:pt>
                <c:pt idx="270">
                  <c:v>2.0386464062730522E-2</c:v>
                </c:pt>
                <c:pt idx="271">
                  <c:v>2.0406329603469171E-2</c:v>
                </c:pt>
                <c:pt idx="272">
                  <c:v>2.0426306189729876E-2</c:v>
                </c:pt>
                <c:pt idx="273">
                  <c:v>2.0446386346890083E-2</c:v>
                </c:pt>
                <c:pt idx="274">
                  <c:v>2.0466562709445808E-2</c:v>
                </c:pt>
                <c:pt idx="275">
                  <c:v>2.0486828019027667E-2</c:v>
                </c:pt>
                <c:pt idx="276">
                  <c:v>2.0507175122460038E-2</c:v>
                </c:pt>
                <c:pt idx="277">
                  <c:v>2.0527596969862255E-2</c:v>
                </c:pt>
                <c:pt idx="278">
                  <c:v>2.0548086612790787E-2</c:v>
                </c:pt>
                <c:pt idx="279">
                  <c:v>2.0568637202421358E-2</c:v>
                </c:pt>
                <c:pt idx="280">
                  <c:v>2.0589241987770044E-2</c:v>
                </c:pt>
                <c:pt idx="281">
                  <c:v>2.0609894313952336E-2</c:v>
                </c:pt>
                <c:pt idx="282">
                  <c:v>2.0630587620479247E-2</c:v>
                </c:pt>
                <c:pt idx="283">
                  <c:v>2.0651315439589556E-2</c:v>
                </c:pt>
                <c:pt idx="284">
                  <c:v>2.0672071394617252E-2</c:v>
                </c:pt>
                <c:pt idx="285">
                  <c:v>2.0692849198393416E-2</c:v>
                </c:pt>
                <c:pt idx="286">
                  <c:v>2.071364265168155E-2</c:v>
                </c:pt>
                <c:pt idx="287">
                  <c:v>2.0734445641645661E-2</c:v>
                </c:pt>
                <c:pt idx="288">
                  <c:v>2.0755252140350261E-2</c:v>
                </c:pt>
                <c:pt idx="289">
                  <c:v>2.0776056203291492E-2</c:v>
                </c:pt>
                <c:pt idx="290">
                  <c:v>2.0796851967958656E-2</c:v>
                </c:pt>
                <c:pt idx="291">
                  <c:v>2.081763365242539E-2</c:v>
                </c:pt>
                <c:pt idx="292">
                  <c:v>2.083839555396981E-2</c:v>
                </c:pt>
                <c:pt idx="293">
                  <c:v>2.085913204772288E-2</c:v>
                </c:pt>
                <c:pt idx="294">
                  <c:v>2.0879837585344403E-2</c:v>
                </c:pt>
                <c:pt idx="295">
                  <c:v>2.0900506693725899E-2</c:v>
                </c:pt>
                <c:pt idx="296">
                  <c:v>2.0921133973719842E-2</c:v>
                </c:pt>
                <c:pt idx="297">
                  <c:v>2.0941714098894466E-2</c:v>
                </c:pt>
                <c:pt idx="298">
                  <c:v>2.0962241814313751E-2</c:v>
                </c:pt>
                <c:pt idx="299">
                  <c:v>2.0982711935341822E-2</c:v>
                </c:pt>
                <c:pt idx="300">
                  <c:v>2.1003119346471283E-2</c:v>
                </c:pt>
                <c:pt idx="301">
                  <c:v>2.1023459000174896E-2</c:v>
                </c:pt>
                <c:pt idx="302">
                  <c:v>2.1043725915780097E-2</c:v>
                </c:pt>
                <c:pt idx="303">
                  <c:v>2.1063915178365766E-2</c:v>
                </c:pt>
                <c:pt idx="304">
                  <c:v>2.1084021937680809E-2</c:v>
                </c:pt>
                <c:pt idx="305">
                  <c:v>2.1104041407083971E-2</c:v>
                </c:pt>
                <c:pt idx="306">
                  <c:v>2.1123968862504481E-2</c:v>
                </c:pt>
                <c:pt idx="307">
                  <c:v>2.1143799641422972E-2</c:v>
                </c:pt>
                <c:pt idx="308">
                  <c:v>2.1163529141872278E-2</c:v>
                </c:pt>
                <c:pt idx="309">
                  <c:v>2.1183152821457617E-2</c:v>
                </c:pt>
                <c:pt idx="310">
                  <c:v>2.1202666196395777E-2</c:v>
                </c:pt>
                <c:pt idx="311">
                  <c:v>2.1222064840572746E-2</c:v>
                </c:pt>
                <c:pt idx="312">
                  <c:v>2.1241344384619599E-2</c:v>
                </c:pt>
                <c:pt idx="313">
                  <c:v>2.126050051500597E-2</c:v>
                </c:pt>
                <c:pt idx="314">
                  <c:v>2.1279528973150927E-2</c:v>
                </c:pt>
                <c:pt idx="315">
                  <c:v>2.1298425554550759E-2</c:v>
                </c:pt>
                <c:pt idx="316">
                  <c:v>2.1317186107923332E-2</c:v>
                </c:pt>
                <c:pt idx="317">
                  <c:v>2.1335806534368604E-2</c:v>
                </c:pt>
                <c:pt idx="318">
                  <c:v>2.1354282786545022E-2</c:v>
                </c:pt>
                <c:pt idx="319">
                  <c:v>2.1372610867861422E-2</c:v>
                </c:pt>
                <c:pt idx="320">
                  <c:v>2.1390786831683998E-2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View'!$F$17</c:f>
              <c:strCache>
                <c:ptCount val="1"/>
                <c:pt idx="0">
                  <c:v>discount-USD-OIS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View'!$E$23:$E$343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View'!$F$23:$F$343</c:f>
              <c:numCache>
                <c:formatCode>0.00%</c:formatCode>
                <c:ptCount val="321"/>
                <c:pt idx="0">
                  <c:v>1.3880560567803627E-3</c:v>
                </c:pt>
                <c:pt idx="1">
                  <c:v>1.3880560567804531E-3</c:v>
                </c:pt>
                <c:pt idx="2">
                  <c:v>1.3880560567803098E-3</c:v>
                </c:pt>
                <c:pt idx="3">
                  <c:v>1.3880560567805453E-3</c:v>
                </c:pt>
                <c:pt idx="4">
                  <c:v>1.3880560567803069E-3</c:v>
                </c:pt>
                <c:pt idx="5">
                  <c:v>1.388056056780341E-3</c:v>
                </c:pt>
                <c:pt idx="6">
                  <c:v>1.3880560567804754E-3</c:v>
                </c:pt>
                <c:pt idx="7">
                  <c:v>1.3880560567804017E-3</c:v>
                </c:pt>
                <c:pt idx="8">
                  <c:v>1.3880560567804279E-3</c:v>
                </c:pt>
                <c:pt idx="9">
                  <c:v>1.3970783482393551E-3</c:v>
                </c:pt>
                <c:pt idx="10">
                  <c:v>1.4072110755701409E-3</c:v>
                </c:pt>
                <c:pt idx="11">
                  <c:v>1.4173438029009137E-3</c:v>
                </c:pt>
                <c:pt idx="12">
                  <c:v>1.4274765302317121E-3</c:v>
                </c:pt>
                <c:pt idx="13">
                  <c:v>1.4376092575624328E-3</c:v>
                </c:pt>
                <c:pt idx="14">
                  <c:v>1.4477419848932733E-3</c:v>
                </c:pt>
                <c:pt idx="15">
                  <c:v>1.4578747122240439E-3</c:v>
                </c:pt>
                <c:pt idx="16">
                  <c:v>1.4680074395547887E-3</c:v>
                </c:pt>
                <c:pt idx="17">
                  <c:v>1.5267846197724575E-3</c:v>
                </c:pt>
                <c:pt idx="18">
                  <c:v>1.590236342009201E-3</c:v>
                </c:pt>
                <c:pt idx="19">
                  <c:v>1.6536880642460043E-3</c:v>
                </c:pt>
                <c:pt idx="20">
                  <c:v>1.7171397864827655E-3</c:v>
                </c:pt>
                <c:pt idx="21">
                  <c:v>1.7805915087195788E-3</c:v>
                </c:pt>
                <c:pt idx="22">
                  <c:v>1.8440432309563591E-3</c:v>
                </c:pt>
                <c:pt idx="23">
                  <c:v>1.9074949531931156E-3</c:v>
                </c:pt>
                <c:pt idx="24">
                  <c:v>1.9709466754299115E-3</c:v>
                </c:pt>
                <c:pt idx="25">
                  <c:v>2.1173809986283101E-3</c:v>
                </c:pt>
                <c:pt idx="26">
                  <c:v>2.2696557394896811E-3</c:v>
                </c:pt>
                <c:pt idx="27">
                  <c:v>2.4219304803510555E-3</c:v>
                </c:pt>
                <c:pt idx="28">
                  <c:v>2.574205221212429E-3</c:v>
                </c:pt>
                <c:pt idx="29">
                  <c:v>2.7264799620737765E-3</c:v>
                </c:pt>
                <c:pt idx="30">
                  <c:v>2.8787547029351544E-3</c:v>
                </c:pt>
                <c:pt idx="31">
                  <c:v>3.0310294437965232E-3</c:v>
                </c:pt>
                <c:pt idx="32">
                  <c:v>3.1833041846579171E-3</c:v>
                </c:pt>
                <c:pt idx="33">
                  <c:v>3.3904907234489144E-3</c:v>
                </c:pt>
                <c:pt idx="34">
                  <c:v>3.6015420222114971E-3</c:v>
                </c:pt>
                <c:pt idx="35">
                  <c:v>3.8125933209740915E-3</c:v>
                </c:pt>
                <c:pt idx="36">
                  <c:v>4.0236446197366793E-3</c:v>
                </c:pt>
                <c:pt idx="37">
                  <c:v>4.2346959184992655E-3</c:v>
                </c:pt>
                <c:pt idx="38">
                  <c:v>4.4457472172618421E-3</c:v>
                </c:pt>
                <c:pt idx="39">
                  <c:v>4.6567985160244352E-3</c:v>
                </c:pt>
                <c:pt idx="40">
                  <c:v>4.8678498147870066E-3</c:v>
                </c:pt>
                <c:pt idx="41">
                  <c:v>5.0974307223845532E-3</c:v>
                </c:pt>
                <c:pt idx="42">
                  <c:v>5.3287922530533471E-3</c:v>
                </c:pt>
                <c:pt idx="43">
                  <c:v>5.5601537837221097E-3</c:v>
                </c:pt>
                <c:pt idx="44">
                  <c:v>5.7915153143908932E-3</c:v>
                </c:pt>
                <c:pt idx="45">
                  <c:v>6.0228768450596697E-3</c:v>
                </c:pt>
                <c:pt idx="46">
                  <c:v>6.2542383757284315E-3</c:v>
                </c:pt>
                <c:pt idx="47">
                  <c:v>6.4855999063972236E-3</c:v>
                </c:pt>
                <c:pt idx="48">
                  <c:v>6.7169614370659889E-3</c:v>
                </c:pt>
                <c:pt idx="49">
                  <c:v>6.9483229677347611E-3</c:v>
                </c:pt>
                <c:pt idx="50">
                  <c:v>7.1796844984035437E-3</c:v>
                </c:pt>
                <c:pt idx="51">
                  <c:v>7.4110460290723115E-3</c:v>
                </c:pt>
                <c:pt idx="52">
                  <c:v>7.6424075597411002E-3</c:v>
                </c:pt>
                <c:pt idx="53">
                  <c:v>7.8737690904098663E-3</c:v>
                </c:pt>
                <c:pt idx="54">
                  <c:v>8.1051306210786506E-3</c:v>
                </c:pt>
                <c:pt idx="55">
                  <c:v>8.3364921517474124E-3</c:v>
                </c:pt>
                <c:pt idx="56">
                  <c:v>8.5678536824161881E-3</c:v>
                </c:pt>
                <c:pt idx="57">
                  <c:v>8.7779426772405193E-3</c:v>
                </c:pt>
                <c:pt idx="58">
                  <c:v>8.9848105940820728E-3</c:v>
                </c:pt>
                <c:pt idx="59">
                  <c:v>9.1916785109236402E-3</c:v>
                </c:pt>
                <c:pt idx="60">
                  <c:v>9.3985464277652163E-3</c:v>
                </c:pt>
                <c:pt idx="61">
                  <c:v>9.6054143446067802E-3</c:v>
                </c:pt>
                <c:pt idx="62">
                  <c:v>9.8122822614483459E-3</c:v>
                </c:pt>
                <c:pt idx="63">
                  <c:v>1.0019150178289919E-2</c:v>
                </c:pt>
                <c:pt idx="64">
                  <c:v>1.0226018095131482E-2</c:v>
                </c:pt>
                <c:pt idx="65">
                  <c:v>1.0414114813634561E-2</c:v>
                </c:pt>
                <c:pt idx="66">
                  <c:v>1.0599901230803677E-2</c:v>
                </c:pt>
                <c:pt idx="67">
                  <c:v>1.0785687647972785E-2</c:v>
                </c:pt>
                <c:pt idx="68">
                  <c:v>1.0971474065141896E-2</c:v>
                </c:pt>
                <c:pt idx="69">
                  <c:v>1.1157260482311008E-2</c:v>
                </c:pt>
                <c:pt idx="70">
                  <c:v>1.1343046899480128E-2</c:v>
                </c:pt>
                <c:pt idx="71">
                  <c:v>1.1528833316649237E-2</c:v>
                </c:pt>
                <c:pt idx="72">
                  <c:v>1.1714619733818351E-2</c:v>
                </c:pt>
                <c:pt idx="73">
                  <c:v>1.1885427732474585E-2</c:v>
                </c:pt>
                <c:pt idx="74">
                  <c:v>1.2054392233467694E-2</c:v>
                </c:pt>
                <c:pt idx="75">
                  <c:v>1.2223356734460808E-2</c:v>
                </c:pt>
                <c:pt idx="76">
                  <c:v>1.2392321235453911E-2</c:v>
                </c:pt>
                <c:pt idx="77">
                  <c:v>1.2561285736447022E-2</c:v>
                </c:pt>
                <c:pt idx="78">
                  <c:v>1.2730250237440134E-2</c:v>
                </c:pt>
                <c:pt idx="79">
                  <c:v>1.2899214738433237E-2</c:v>
                </c:pt>
                <c:pt idx="80">
                  <c:v>1.3068179239426344E-2</c:v>
                </c:pt>
                <c:pt idx="81">
                  <c:v>1.3217794513321527E-2</c:v>
                </c:pt>
                <c:pt idx="82">
                  <c:v>1.3365028343881568E-2</c:v>
                </c:pt>
                <c:pt idx="83">
                  <c:v>1.3512262174441621E-2</c:v>
                </c:pt>
                <c:pt idx="84">
                  <c:v>1.3659496005001678E-2</c:v>
                </c:pt>
                <c:pt idx="85">
                  <c:v>1.3806729835561724E-2</c:v>
                </c:pt>
                <c:pt idx="86">
                  <c:v>1.3953963666121767E-2</c:v>
                </c:pt>
                <c:pt idx="87">
                  <c:v>1.4101197496681829E-2</c:v>
                </c:pt>
                <c:pt idx="88">
                  <c:v>1.4248431327241877E-2</c:v>
                </c:pt>
                <c:pt idx="89">
                  <c:v>1.4395665157801923E-2</c:v>
                </c:pt>
                <c:pt idx="90">
                  <c:v>1.4542898988361971E-2</c:v>
                </c:pt>
                <c:pt idx="91">
                  <c:v>1.4690132818922024E-2</c:v>
                </c:pt>
                <c:pt idx="92">
                  <c:v>1.4837366649482066E-2</c:v>
                </c:pt>
                <c:pt idx="93">
                  <c:v>1.4984600480042127E-2</c:v>
                </c:pt>
                <c:pt idx="94">
                  <c:v>1.5131834310602171E-2</c:v>
                </c:pt>
                <c:pt idx="95">
                  <c:v>1.5279068141162217E-2</c:v>
                </c:pt>
                <c:pt idx="96">
                  <c:v>1.5426301971722267E-2</c:v>
                </c:pt>
                <c:pt idx="97">
                  <c:v>1.55304303583615E-2</c:v>
                </c:pt>
                <c:pt idx="98">
                  <c:v>1.5629253459595083E-2</c:v>
                </c:pt>
                <c:pt idx="99">
                  <c:v>1.5728076560828669E-2</c:v>
                </c:pt>
                <c:pt idx="100">
                  <c:v>1.5826899662062258E-2</c:v>
                </c:pt>
                <c:pt idx="101">
                  <c:v>1.5925722763295843E-2</c:v>
                </c:pt>
                <c:pt idx="102">
                  <c:v>1.6024545864529432E-2</c:v>
                </c:pt>
                <c:pt idx="103">
                  <c:v>1.6123368965763014E-2</c:v>
                </c:pt>
                <c:pt idx="104">
                  <c:v>1.6222192066996603E-2</c:v>
                </c:pt>
                <c:pt idx="105">
                  <c:v>1.6321015168230188E-2</c:v>
                </c:pt>
                <c:pt idx="106">
                  <c:v>1.6419838269463773E-2</c:v>
                </c:pt>
                <c:pt idx="107">
                  <c:v>1.6518661370697366E-2</c:v>
                </c:pt>
                <c:pt idx="108">
                  <c:v>1.6617484471930948E-2</c:v>
                </c:pt>
                <c:pt idx="109">
                  <c:v>1.6716307573164536E-2</c:v>
                </c:pt>
                <c:pt idx="110">
                  <c:v>1.6815130674398125E-2</c:v>
                </c:pt>
                <c:pt idx="111">
                  <c:v>1.6913953775631704E-2</c:v>
                </c:pt>
                <c:pt idx="112">
                  <c:v>1.7012776876865292E-2</c:v>
                </c:pt>
                <c:pt idx="113">
                  <c:v>1.7111599978098885E-2</c:v>
                </c:pt>
                <c:pt idx="114">
                  <c:v>1.7210423079332467E-2</c:v>
                </c:pt>
                <c:pt idx="115">
                  <c:v>1.7309246180566052E-2</c:v>
                </c:pt>
                <c:pt idx="116">
                  <c:v>1.7408069281799637E-2</c:v>
                </c:pt>
                <c:pt idx="117">
                  <c:v>1.7506892383033226E-2</c:v>
                </c:pt>
                <c:pt idx="118">
                  <c:v>1.7605715484266819E-2</c:v>
                </c:pt>
                <c:pt idx="119">
                  <c:v>1.77045385855004E-2</c:v>
                </c:pt>
                <c:pt idx="120">
                  <c:v>1.7803361686733989E-2</c:v>
                </c:pt>
                <c:pt idx="121">
                  <c:v>1.785950119961037E-2</c:v>
                </c:pt>
                <c:pt idx="122">
                  <c:v>1.7909177582388497E-2</c:v>
                </c:pt>
                <c:pt idx="123">
                  <c:v>1.7958853965166631E-2</c:v>
                </c:pt>
                <c:pt idx="124">
                  <c:v>1.8008530347944755E-2</c:v>
                </c:pt>
                <c:pt idx="125">
                  <c:v>1.8058206730722885E-2</c:v>
                </c:pt>
                <c:pt idx="126">
                  <c:v>1.8107883113501016E-2</c:v>
                </c:pt>
                <c:pt idx="127">
                  <c:v>1.8157559496279143E-2</c:v>
                </c:pt>
                <c:pt idx="128">
                  <c:v>1.8207235879057274E-2</c:v>
                </c:pt>
                <c:pt idx="129">
                  <c:v>1.8256912261835404E-2</c:v>
                </c:pt>
                <c:pt idx="130">
                  <c:v>1.8306588644613528E-2</c:v>
                </c:pt>
                <c:pt idx="131">
                  <c:v>1.8356265027391658E-2</c:v>
                </c:pt>
                <c:pt idx="132">
                  <c:v>1.8405941410169782E-2</c:v>
                </c:pt>
                <c:pt idx="133">
                  <c:v>1.845561779294792E-2</c:v>
                </c:pt>
                <c:pt idx="134">
                  <c:v>1.8505294175726043E-2</c:v>
                </c:pt>
                <c:pt idx="135">
                  <c:v>1.8554970558504174E-2</c:v>
                </c:pt>
                <c:pt idx="136">
                  <c:v>1.8604646941282301E-2</c:v>
                </c:pt>
                <c:pt idx="137">
                  <c:v>1.8654323324060435E-2</c:v>
                </c:pt>
                <c:pt idx="138">
                  <c:v>1.8703999706838562E-2</c:v>
                </c:pt>
                <c:pt idx="139">
                  <c:v>1.8753676089616686E-2</c:v>
                </c:pt>
                <c:pt idx="140">
                  <c:v>1.8803352472394817E-2</c:v>
                </c:pt>
                <c:pt idx="141">
                  <c:v>1.8853028855172951E-2</c:v>
                </c:pt>
                <c:pt idx="142">
                  <c:v>1.8902705237951074E-2</c:v>
                </c:pt>
                <c:pt idx="143">
                  <c:v>1.8952381620729201E-2</c:v>
                </c:pt>
                <c:pt idx="144">
                  <c:v>1.9002058003507329E-2</c:v>
                </c:pt>
                <c:pt idx="145">
                  <c:v>1.9051734386285459E-2</c:v>
                </c:pt>
                <c:pt idx="146">
                  <c:v>1.910141076906359E-2</c:v>
                </c:pt>
                <c:pt idx="147">
                  <c:v>1.915108715184172E-2</c:v>
                </c:pt>
                <c:pt idx="148">
                  <c:v>1.9200763534619851E-2</c:v>
                </c:pt>
                <c:pt idx="149">
                  <c:v>1.9250439917397978E-2</c:v>
                </c:pt>
                <c:pt idx="150">
                  <c:v>1.9300116300176102E-2</c:v>
                </c:pt>
                <c:pt idx="151">
                  <c:v>1.9349792682954239E-2</c:v>
                </c:pt>
                <c:pt idx="152">
                  <c:v>1.9399469065732367E-2</c:v>
                </c:pt>
                <c:pt idx="153">
                  <c:v>1.944914544851049E-2</c:v>
                </c:pt>
                <c:pt idx="154">
                  <c:v>1.9498821831288624E-2</c:v>
                </c:pt>
                <c:pt idx="155">
                  <c:v>1.9548498214066755E-2</c:v>
                </c:pt>
                <c:pt idx="156">
                  <c:v>1.9598174596844875E-2</c:v>
                </c:pt>
                <c:pt idx="157">
                  <c:v>1.9647850979623006E-2</c:v>
                </c:pt>
                <c:pt idx="158">
                  <c:v>1.969752736240114E-2</c:v>
                </c:pt>
                <c:pt idx="159">
                  <c:v>1.9747203745179267E-2</c:v>
                </c:pt>
                <c:pt idx="160">
                  <c:v>1.9796880127957394E-2</c:v>
                </c:pt>
                <c:pt idx="161">
                  <c:v>1.9827959280047002E-2</c:v>
                </c:pt>
                <c:pt idx="162">
                  <c:v>1.9855668060231896E-2</c:v>
                </c:pt>
                <c:pt idx="163">
                  <c:v>1.9883376840416779E-2</c:v>
                </c:pt>
                <c:pt idx="164">
                  <c:v>1.9911085620601673E-2</c:v>
                </c:pt>
                <c:pt idx="165">
                  <c:v>1.993879440078657E-2</c:v>
                </c:pt>
                <c:pt idx="166">
                  <c:v>1.996650318097146E-2</c:v>
                </c:pt>
                <c:pt idx="167">
                  <c:v>1.9994211961156347E-2</c:v>
                </c:pt>
                <c:pt idx="168">
                  <c:v>2.0021920741341234E-2</c:v>
                </c:pt>
                <c:pt idx="169">
                  <c:v>2.0049629521526131E-2</c:v>
                </c:pt>
                <c:pt idx="170">
                  <c:v>2.0077338301711024E-2</c:v>
                </c:pt>
                <c:pt idx="171">
                  <c:v>2.0105047081895915E-2</c:v>
                </c:pt>
                <c:pt idx="172">
                  <c:v>2.0132755862080798E-2</c:v>
                </c:pt>
                <c:pt idx="173">
                  <c:v>2.0160464642265695E-2</c:v>
                </c:pt>
                <c:pt idx="174">
                  <c:v>2.0188173422450585E-2</c:v>
                </c:pt>
                <c:pt idx="175">
                  <c:v>2.0215882202635475E-2</c:v>
                </c:pt>
                <c:pt idx="176">
                  <c:v>2.0243590982820366E-2</c:v>
                </c:pt>
                <c:pt idx="177">
                  <c:v>2.0271299763005259E-2</c:v>
                </c:pt>
                <c:pt idx="178">
                  <c:v>2.0299008543190146E-2</c:v>
                </c:pt>
                <c:pt idx="179">
                  <c:v>2.032671732337504E-2</c:v>
                </c:pt>
                <c:pt idx="180">
                  <c:v>2.035442610355993E-2</c:v>
                </c:pt>
                <c:pt idx="181">
                  <c:v>2.0382134883744824E-2</c:v>
                </c:pt>
                <c:pt idx="182">
                  <c:v>2.040984366392971E-2</c:v>
                </c:pt>
                <c:pt idx="183">
                  <c:v>2.04375524441146E-2</c:v>
                </c:pt>
                <c:pt idx="184">
                  <c:v>2.0465261224299494E-2</c:v>
                </c:pt>
                <c:pt idx="185">
                  <c:v>2.0492970004484384E-2</c:v>
                </c:pt>
                <c:pt idx="186">
                  <c:v>2.0520678784669275E-2</c:v>
                </c:pt>
                <c:pt idx="187">
                  <c:v>2.0548387564854168E-2</c:v>
                </c:pt>
                <c:pt idx="188">
                  <c:v>2.0576096345039062E-2</c:v>
                </c:pt>
                <c:pt idx="189">
                  <c:v>2.0603805125223949E-2</c:v>
                </c:pt>
                <c:pt idx="190">
                  <c:v>2.0631513905408839E-2</c:v>
                </c:pt>
                <c:pt idx="191">
                  <c:v>2.0659222685593729E-2</c:v>
                </c:pt>
                <c:pt idx="192">
                  <c:v>2.0686931465778619E-2</c:v>
                </c:pt>
                <c:pt idx="193">
                  <c:v>2.0714640245963513E-2</c:v>
                </c:pt>
                <c:pt idx="194">
                  <c:v>2.0742349026148403E-2</c:v>
                </c:pt>
                <c:pt idx="195">
                  <c:v>2.0770057806333293E-2</c:v>
                </c:pt>
                <c:pt idx="196">
                  <c:v>2.0797766586518187E-2</c:v>
                </c:pt>
                <c:pt idx="197">
                  <c:v>2.0825475366703077E-2</c:v>
                </c:pt>
                <c:pt idx="198">
                  <c:v>2.0853184146887974E-2</c:v>
                </c:pt>
                <c:pt idx="199">
                  <c:v>2.0880892927072861E-2</c:v>
                </c:pt>
                <c:pt idx="200">
                  <c:v>2.0908601707257741E-2</c:v>
                </c:pt>
                <c:pt idx="201">
                  <c:v>2.0927859152764273E-2</c:v>
                </c:pt>
                <c:pt idx="202">
                  <c:v>2.0945039819783292E-2</c:v>
                </c:pt>
                <c:pt idx="203">
                  <c:v>2.0962220486802297E-2</c:v>
                </c:pt>
                <c:pt idx="204">
                  <c:v>2.0979401153821318E-2</c:v>
                </c:pt>
                <c:pt idx="205">
                  <c:v>2.099658182084033E-2</c:v>
                </c:pt>
                <c:pt idx="206">
                  <c:v>2.1013762487859348E-2</c:v>
                </c:pt>
                <c:pt idx="207">
                  <c:v>2.1030943154878357E-2</c:v>
                </c:pt>
                <c:pt idx="208">
                  <c:v>2.1048123821897372E-2</c:v>
                </c:pt>
                <c:pt idx="209">
                  <c:v>2.1065304488916383E-2</c:v>
                </c:pt>
                <c:pt idx="210">
                  <c:v>2.1082485155935402E-2</c:v>
                </c:pt>
                <c:pt idx="211">
                  <c:v>2.109966582295441E-2</c:v>
                </c:pt>
                <c:pt idx="212">
                  <c:v>2.1116846489973428E-2</c:v>
                </c:pt>
                <c:pt idx="213">
                  <c:v>2.113402715699244E-2</c:v>
                </c:pt>
                <c:pt idx="214">
                  <c:v>2.1151207824011451E-2</c:v>
                </c:pt>
                <c:pt idx="215">
                  <c:v>2.1168388491030466E-2</c:v>
                </c:pt>
                <c:pt idx="216">
                  <c:v>2.1185569158049478E-2</c:v>
                </c:pt>
                <c:pt idx="217">
                  <c:v>2.1202749825068489E-2</c:v>
                </c:pt>
                <c:pt idx="218">
                  <c:v>2.1219930492087501E-2</c:v>
                </c:pt>
                <c:pt idx="219">
                  <c:v>2.1237111159106519E-2</c:v>
                </c:pt>
                <c:pt idx="220">
                  <c:v>2.1254291826125534E-2</c:v>
                </c:pt>
                <c:pt idx="221">
                  <c:v>2.1271472493144542E-2</c:v>
                </c:pt>
                <c:pt idx="222">
                  <c:v>2.1288653160163564E-2</c:v>
                </c:pt>
                <c:pt idx="223">
                  <c:v>2.1305833827182569E-2</c:v>
                </c:pt>
                <c:pt idx="224">
                  <c:v>2.1323014494201587E-2</c:v>
                </c:pt>
                <c:pt idx="225">
                  <c:v>2.1340195161220599E-2</c:v>
                </c:pt>
                <c:pt idx="226">
                  <c:v>2.1357375828239614E-2</c:v>
                </c:pt>
                <c:pt idx="227">
                  <c:v>2.1374556495258625E-2</c:v>
                </c:pt>
                <c:pt idx="228">
                  <c:v>2.139173716227764E-2</c:v>
                </c:pt>
                <c:pt idx="229">
                  <c:v>2.1408917829296655E-2</c:v>
                </c:pt>
                <c:pt idx="230">
                  <c:v>2.142609849631567E-2</c:v>
                </c:pt>
                <c:pt idx="231">
                  <c:v>2.1443279163334685E-2</c:v>
                </c:pt>
                <c:pt idx="232">
                  <c:v>2.146045983035369E-2</c:v>
                </c:pt>
                <c:pt idx="233">
                  <c:v>2.1477640497372708E-2</c:v>
                </c:pt>
                <c:pt idx="234">
                  <c:v>2.149482116439172E-2</c:v>
                </c:pt>
                <c:pt idx="235">
                  <c:v>2.1512001831410735E-2</c:v>
                </c:pt>
                <c:pt idx="236">
                  <c:v>2.1529182498429746E-2</c:v>
                </c:pt>
                <c:pt idx="237">
                  <c:v>2.1546363165448761E-2</c:v>
                </c:pt>
                <c:pt idx="238">
                  <c:v>2.1563543832467776E-2</c:v>
                </c:pt>
                <c:pt idx="239">
                  <c:v>2.1580724499486788E-2</c:v>
                </c:pt>
                <c:pt idx="240">
                  <c:v>2.1597905166505806E-2</c:v>
                </c:pt>
                <c:pt idx="241">
                  <c:v>2.1602955159259706E-2</c:v>
                </c:pt>
                <c:pt idx="242">
                  <c:v>2.1604151363799434E-2</c:v>
                </c:pt>
                <c:pt idx="243">
                  <c:v>2.1605347568339161E-2</c:v>
                </c:pt>
                <c:pt idx="244">
                  <c:v>2.1606543772878888E-2</c:v>
                </c:pt>
                <c:pt idx="245">
                  <c:v>2.1607739977418612E-2</c:v>
                </c:pt>
                <c:pt idx="246">
                  <c:v>2.1608936181958336E-2</c:v>
                </c:pt>
                <c:pt idx="247">
                  <c:v>2.161013238649806E-2</c:v>
                </c:pt>
                <c:pt idx="248">
                  <c:v>2.1611328591037791E-2</c:v>
                </c:pt>
                <c:pt idx="249">
                  <c:v>2.1612524795577511E-2</c:v>
                </c:pt>
                <c:pt idx="250">
                  <c:v>2.1613721000117242E-2</c:v>
                </c:pt>
                <c:pt idx="251">
                  <c:v>2.1614917204656969E-2</c:v>
                </c:pt>
                <c:pt idx="252">
                  <c:v>2.1616113409196697E-2</c:v>
                </c:pt>
                <c:pt idx="253">
                  <c:v>2.1617309613736421E-2</c:v>
                </c:pt>
                <c:pt idx="254">
                  <c:v>2.1618505818276144E-2</c:v>
                </c:pt>
                <c:pt idx="255">
                  <c:v>2.1619702022815872E-2</c:v>
                </c:pt>
                <c:pt idx="256">
                  <c:v>2.1620898227355596E-2</c:v>
                </c:pt>
                <c:pt idx="257">
                  <c:v>2.162209443189532E-2</c:v>
                </c:pt>
                <c:pt idx="258">
                  <c:v>2.1623290636435043E-2</c:v>
                </c:pt>
                <c:pt idx="259">
                  <c:v>2.1624486840974771E-2</c:v>
                </c:pt>
                <c:pt idx="260">
                  <c:v>2.1625683045514495E-2</c:v>
                </c:pt>
                <c:pt idx="261">
                  <c:v>2.1626879250054222E-2</c:v>
                </c:pt>
                <c:pt idx="262">
                  <c:v>2.1628075454593946E-2</c:v>
                </c:pt>
                <c:pt idx="263">
                  <c:v>2.1629271659133673E-2</c:v>
                </c:pt>
                <c:pt idx="264">
                  <c:v>2.1630467863673397E-2</c:v>
                </c:pt>
                <c:pt idx="265">
                  <c:v>2.1631664068213128E-2</c:v>
                </c:pt>
                <c:pt idx="266">
                  <c:v>2.1632860272752848E-2</c:v>
                </c:pt>
                <c:pt idx="267">
                  <c:v>2.1634056477292576E-2</c:v>
                </c:pt>
                <c:pt idx="268">
                  <c:v>2.16352526818323E-2</c:v>
                </c:pt>
                <c:pt idx="269">
                  <c:v>2.1636448886372027E-2</c:v>
                </c:pt>
                <c:pt idx="270">
                  <c:v>2.1637645090911751E-2</c:v>
                </c:pt>
                <c:pt idx="271">
                  <c:v>2.1638841295451478E-2</c:v>
                </c:pt>
                <c:pt idx="272">
                  <c:v>2.1640037499991202E-2</c:v>
                </c:pt>
                <c:pt idx="273">
                  <c:v>2.1641233704530929E-2</c:v>
                </c:pt>
                <c:pt idx="274">
                  <c:v>2.1642429909070657E-2</c:v>
                </c:pt>
                <c:pt idx="275">
                  <c:v>2.1643626113610377E-2</c:v>
                </c:pt>
                <c:pt idx="276">
                  <c:v>2.1644822318150105E-2</c:v>
                </c:pt>
                <c:pt idx="277">
                  <c:v>2.1646018522689828E-2</c:v>
                </c:pt>
                <c:pt idx="278">
                  <c:v>2.1647214727229556E-2</c:v>
                </c:pt>
                <c:pt idx="279">
                  <c:v>2.164841093176928E-2</c:v>
                </c:pt>
                <c:pt idx="280">
                  <c:v>2.1649607136309007E-2</c:v>
                </c:pt>
                <c:pt idx="281">
                  <c:v>2.1650803340848727E-2</c:v>
                </c:pt>
                <c:pt idx="282">
                  <c:v>2.1651999545388458E-2</c:v>
                </c:pt>
                <c:pt idx="283">
                  <c:v>2.1653195749928182E-2</c:v>
                </c:pt>
                <c:pt idx="284">
                  <c:v>2.1654391954467909E-2</c:v>
                </c:pt>
                <c:pt idx="285">
                  <c:v>2.1655588159007633E-2</c:v>
                </c:pt>
                <c:pt idx="286">
                  <c:v>2.1656784363547364E-2</c:v>
                </c:pt>
                <c:pt idx="287">
                  <c:v>2.1657980568087085E-2</c:v>
                </c:pt>
                <c:pt idx="288">
                  <c:v>2.1659176772626812E-2</c:v>
                </c:pt>
                <c:pt idx="289">
                  <c:v>2.1660372977166539E-2</c:v>
                </c:pt>
                <c:pt idx="290">
                  <c:v>2.1661569181706263E-2</c:v>
                </c:pt>
                <c:pt idx="291">
                  <c:v>2.1662765386245987E-2</c:v>
                </c:pt>
                <c:pt idx="292">
                  <c:v>2.1663961590785711E-2</c:v>
                </c:pt>
                <c:pt idx="293">
                  <c:v>2.1665157795325438E-2</c:v>
                </c:pt>
                <c:pt idx="294">
                  <c:v>2.1666353999865162E-2</c:v>
                </c:pt>
                <c:pt idx="295">
                  <c:v>2.166755020440489E-2</c:v>
                </c:pt>
                <c:pt idx="296">
                  <c:v>2.1668746408944613E-2</c:v>
                </c:pt>
                <c:pt idx="297">
                  <c:v>2.1669942613484344E-2</c:v>
                </c:pt>
                <c:pt idx="298">
                  <c:v>2.1671138818024065E-2</c:v>
                </c:pt>
                <c:pt idx="299">
                  <c:v>2.1672335022563792E-2</c:v>
                </c:pt>
                <c:pt idx="300">
                  <c:v>2.1673531227103516E-2</c:v>
                </c:pt>
                <c:pt idx="301">
                  <c:v>2.1674727431643243E-2</c:v>
                </c:pt>
                <c:pt idx="302">
                  <c:v>2.1675923636182967E-2</c:v>
                </c:pt>
                <c:pt idx="303">
                  <c:v>2.1677119840722694E-2</c:v>
                </c:pt>
                <c:pt idx="304">
                  <c:v>2.1678316045262422E-2</c:v>
                </c:pt>
                <c:pt idx="305">
                  <c:v>2.1679512249802146E-2</c:v>
                </c:pt>
                <c:pt idx="306">
                  <c:v>2.1680708454341866E-2</c:v>
                </c:pt>
                <c:pt idx="307">
                  <c:v>2.1681904658881597E-2</c:v>
                </c:pt>
                <c:pt idx="308">
                  <c:v>2.1683100863421321E-2</c:v>
                </c:pt>
                <c:pt idx="309">
                  <c:v>2.1684297067961048E-2</c:v>
                </c:pt>
                <c:pt idx="310">
                  <c:v>2.1685493272500772E-2</c:v>
                </c:pt>
                <c:pt idx="311">
                  <c:v>2.1686689477040496E-2</c:v>
                </c:pt>
                <c:pt idx="312">
                  <c:v>2.1687885681580223E-2</c:v>
                </c:pt>
                <c:pt idx="313">
                  <c:v>2.1689081886119947E-2</c:v>
                </c:pt>
                <c:pt idx="314">
                  <c:v>2.1690278090659675E-2</c:v>
                </c:pt>
                <c:pt idx="315">
                  <c:v>2.1691474295199398E-2</c:v>
                </c:pt>
                <c:pt idx="316">
                  <c:v>2.1692670499739122E-2</c:v>
                </c:pt>
                <c:pt idx="317">
                  <c:v>2.169386670427885E-2</c:v>
                </c:pt>
                <c:pt idx="318">
                  <c:v>2.169506290881858E-2</c:v>
                </c:pt>
                <c:pt idx="319">
                  <c:v>2.1696259113358301E-2</c:v>
                </c:pt>
                <c:pt idx="320">
                  <c:v>2.1697455317898028E-2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'Curves View'!$I$17</c:f>
              <c:strCache>
                <c:ptCount val="1"/>
                <c:pt idx="0">
                  <c:v>discount-USD-EUR-OIS</c:v>
                </c:pt>
              </c:strCache>
            </c:strRef>
          </c:tx>
          <c:spPr>
            <a:ln w="252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View'!$H$23:$H$343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View'!$I$23:$I$343</c:f>
              <c:numCache>
                <c:formatCode>0.00%</c:formatCode>
                <c:ptCount val="321"/>
                <c:pt idx="0">
                  <c:v>7.0740040718633695E-3</c:v>
                </c:pt>
                <c:pt idx="1">
                  <c:v>7.0740040718628759E-3</c:v>
                </c:pt>
                <c:pt idx="2">
                  <c:v>7.0740040718633374E-3</c:v>
                </c:pt>
                <c:pt idx="3">
                  <c:v>7.0740040718633339E-3</c:v>
                </c:pt>
                <c:pt idx="4">
                  <c:v>7.0740040718633036E-3</c:v>
                </c:pt>
                <c:pt idx="5">
                  <c:v>7.0740040718633521E-3</c:v>
                </c:pt>
                <c:pt idx="6">
                  <c:v>7.0740040718632559E-3</c:v>
                </c:pt>
                <c:pt idx="7">
                  <c:v>7.074004071863353E-3</c:v>
                </c:pt>
                <c:pt idx="8">
                  <c:v>7.0740040718633157E-3</c:v>
                </c:pt>
                <c:pt idx="9">
                  <c:v>7.0644345700458279E-3</c:v>
                </c:pt>
                <c:pt idx="10">
                  <c:v>7.0536872833893288E-3</c:v>
                </c:pt>
                <c:pt idx="11">
                  <c:v>7.0429399967327864E-3</c:v>
                </c:pt>
                <c:pt idx="12">
                  <c:v>7.0321927100763229E-3</c:v>
                </c:pt>
                <c:pt idx="13">
                  <c:v>7.0214454234197527E-3</c:v>
                </c:pt>
                <c:pt idx="14">
                  <c:v>7.0106981367632432E-3</c:v>
                </c:pt>
                <c:pt idx="15">
                  <c:v>6.9999508501066947E-3</c:v>
                </c:pt>
                <c:pt idx="16">
                  <c:v>6.9892035634501791E-3</c:v>
                </c:pt>
                <c:pt idx="17">
                  <c:v>7.0567797466797103E-3</c:v>
                </c:pt>
                <c:pt idx="18">
                  <c:v>7.1318825095979454E-3</c:v>
                </c:pt>
                <c:pt idx="19">
                  <c:v>7.2069852725162049E-3</c:v>
                </c:pt>
                <c:pt idx="20">
                  <c:v>7.2820880354344825E-3</c:v>
                </c:pt>
                <c:pt idx="21">
                  <c:v>7.3571907983527411E-3</c:v>
                </c:pt>
                <c:pt idx="22">
                  <c:v>7.4322935612709745E-3</c:v>
                </c:pt>
                <c:pt idx="23">
                  <c:v>7.5073963241892453E-3</c:v>
                </c:pt>
                <c:pt idx="24">
                  <c:v>7.5824990871075021E-3</c:v>
                </c:pt>
                <c:pt idx="25">
                  <c:v>7.7330044926178163E-3</c:v>
                </c:pt>
                <c:pt idx="26">
                  <c:v>7.8888168289850714E-3</c:v>
                </c:pt>
                <c:pt idx="27">
                  <c:v>8.0446291653523284E-3</c:v>
                </c:pt>
                <c:pt idx="28">
                  <c:v>8.2004415017195697E-3</c:v>
                </c:pt>
                <c:pt idx="29">
                  <c:v>8.356253838086811E-3</c:v>
                </c:pt>
                <c:pt idx="30">
                  <c:v>8.5120661744540749E-3</c:v>
                </c:pt>
                <c:pt idx="31">
                  <c:v>8.6678785108213162E-3</c:v>
                </c:pt>
                <c:pt idx="32">
                  <c:v>8.8236908471885558E-3</c:v>
                </c:pt>
                <c:pt idx="33">
                  <c:v>9.0137709306333125E-3</c:v>
                </c:pt>
                <c:pt idx="34">
                  <c:v>9.2062628203239891E-3</c:v>
                </c:pt>
                <c:pt idx="35">
                  <c:v>9.3987547100146535E-3</c:v>
                </c:pt>
                <c:pt idx="36">
                  <c:v>9.5912465997053491E-3</c:v>
                </c:pt>
                <c:pt idx="37">
                  <c:v>9.7837384893960048E-3</c:v>
                </c:pt>
                <c:pt idx="38">
                  <c:v>9.9762303790866969E-3</c:v>
                </c:pt>
                <c:pt idx="39">
                  <c:v>1.016872226877737E-2</c:v>
                </c:pt>
                <c:pt idx="40">
                  <c:v>1.0361214158468041E-2</c:v>
                </c:pt>
                <c:pt idx="41">
                  <c:v>1.0553842481990615E-2</c:v>
                </c:pt>
                <c:pt idx="42">
                  <c:v>1.0746483916271839E-2</c:v>
                </c:pt>
                <c:pt idx="43">
                  <c:v>1.0939125350553058E-2</c:v>
                </c:pt>
                <c:pt idx="44">
                  <c:v>1.1131766784834272E-2</c:v>
                </c:pt>
                <c:pt idx="45">
                  <c:v>1.1324408219115475E-2</c:v>
                </c:pt>
                <c:pt idx="46">
                  <c:v>1.1517049653396685E-2</c:v>
                </c:pt>
                <c:pt idx="47">
                  <c:v>1.170969108767791E-2</c:v>
                </c:pt>
                <c:pt idx="48">
                  <c:v>1.1902332521959122E-2</c:v>
                </c:pt>
                <c:pt idx="49">
                  <c:v>1.2094973956240344E-2</c:v>
                </c:pt>
                <c:pt idx="50">
                  <c:v>1.2287615390521547E-2</c:v>
                </c:pt>
                <c:pt idx="51">
                  <c:v>1.2480256824802772E-2</c:v>
                </c:pt>
                <c:pt idx="52">
                  <c:v>1.267289825908398E-2</c:v>
                </c:pt>
                <c:pt idx="53">
                  <c:v>1.2865539693365185E-2</c:v>
                </c:pt>
                <c:pt idx="54">
                  <c:v>1.3058181127646402E-2</c:v>
                </c:pt>
                <c:pt idx="55">
                  <c:v>1.3250822561927628E-2</c:v>
                </c:pt>
                <c:pt idx="56">
                  <c:v>1.344346399620883E-2</c:v>
                </c:pt>
                <c:pt idx="57">
                  <c:v>1.3600039841083983E-2</c:v>
                </c:pt>
                <c:pt idx="58">
                  <c:v>1.3751154650339286E-2</c:v>
                </c:pt>
                <c:pt idx="59">
                  <c:v>1.3902269459594592E-2</c:v>
                </c:pt>
                <c:pt idx="60">
                  <c:v>1.4053384268849908E-2</c:v>
                </c:pt>
                <c:pt idx="61">
                  <c:v>1.4204499078105214E-2</c:v>
                </c:pt>
                <c:pt idx="62">
                  <c:v>1.4355613887360516E-2</c:v>
                </c:pt>
                <c:pt idx="63">
                  <c:v>1.4506728696615826E-2</c:v>
                </c:pt>
                <c:pt idx="64">
                  <c:v>1.4657843505871118E-2</c:v>
                </c:pt>
                <c:pt idx="65">
                  <c:v>1.4808958315126429E-2</c:v>
                </c:pt>
                <c:pt idx="66">
                  <c:v>1.4960073124381738E-2</c:v>
                </c:pt>
                <c:pt idx="67">
                  <c:v>1.5111187933637037E-2</c:v>
                </c:pt>
                <c:pt idx="68">
                  <c:v>1.5262302742892345E-2</c:v>
                </c:pt>
                <c:pt idx="69">
                  <c:v>1.5413417552147656E-2</c:v>
                </c:pt>
                <c:pt idx="70">
                  <c:v>1.556453236140296E-2</c:v>
                </c:pt>
                <c:pt idx="71">
                  <c:v>1.5715647170658271E-2</c:v>
                </c:pt>
                <c:pt idx="72">
                  <c:v>1.5866761979913567E-2</c:v>
                </c:pt>
                <c:pt idx="73">
                  <c:v>1.6017876789168873E-2</c:v>
                </c:pt>
                <c:pt idx="74">
                  <c:v>1.6168991598424182E-2</c:v>
                </c:pt>
                <c:pt idx="75">
                  <c:v>1.6320106407679485E-2</c:v>
                </c:pt>
                <c:pt idx="76">
                  <c:v>1.6471221216934791E-2</c:v>
                </c:pt>
                <c:pt idx="77">
                  <c:v>1.6622336026190097E-2</c:v>
                </c:pt>
                <c:pt idx="78">
                  <c:v>1.6773450835445399E-2</c:v>
                </c:pt>
                <c:pt idx="79">
                  <c:v>1.6924565644700702E-2</c:v>
                </c:pt>
                <c:pt idx="80">
                  <c:v>1.7075680453956021E-2</c:v>
                </c:pt>
                <c:pt idx="81">
                  <c:v>1.7176855006863972E-2</c:v>
                </c:pt>
                <c:pt idx="82">
                  <c:v>1.7271883066683025E-2</c:v>
                </c:pt>
                <c:pt idx="83">
                  <c:v>1.7366911126502068E-2</c:v>
                </c:pt>
                <c:pt idx="84">
                  <c:v>1.7461939186321114E-2</c:v>
                </c:pt>
                <c:pt idx="85">
                  <c:v>1.7556967246140167E-2</c:v>
                </c:pt>
                <c:pt idx="86">
                  <c:v>1.7651995305959213E-2</c:v>
                </c:pt>
                <c:pt idx="87">
                  <c:v>1.7747023365778259E-2</c:v>
                </c:pt>
                <c:pt idx="88">
                  <c:v>1.7842051425597319E-2</c:v>
                </c:pt>
                <c:pt idx="89">
                  <c:v>1.7937079485416355E-2</c:v>
                </c:pt>
                <c:pt idx="90">
                  <c:v>1.8032107545235411E-2</c:v>
                </c:pt>
                <c:pt idx="91">
                  <c:v>1.8127135605054454E-2</c:v>
                </c:pt>
                <c:pt idx="92">
                  <c:v>1.8222163664873513E-2</c:v>
                </c:pt>
                <c:pt idx="93">
                  <c:v>1.8317191724692556E-2</c:v>
                </c:pt>
                <c:pt idx="94">
                  <c:v>1.8412219784511612E-2</c:v>
                </c:pt>
                <c:pt idx="95">
                  <c:v>1.8507247844330662E-2</c:v>
                </c:pt>
                <c:pt idx="96">
                  <c:v>1.8602275904149704E-2</c:v>
                </c:pt>
                <c:pt idx="97">
                  <c:v>1.8697303963968757E-2</c:v>
                </c:pt>
                <c:pt idx="98">
                  <c:v>1.879233202378781E-2</c:v>
                </c:pt>
                <c:pt idx="99">
                  <c:v>1.888736008360686E-2</c:v>
                </c:pt>
                <c:pt idx="100">
                  <c:v>1.8982388143425902E-2</c:v>
                </c:pt>
                <c:pt idx="101">
                  <c:v>1.9077416203244955E-2</c:v>
                </c:pt>
                <c:pt idx="102">
                  <c:v>1.9172444263064008E-2</c:v>
                </c:pt>
                <c:pt idx="103">
                  <c:v>1.9267472322883054E-2</c:v>
                </c:pt>
                <c:pt idx="104">
                  <c:v>1.9362500382702111E-2</c:v>
                </c:pt>
                <c:pt idx="105">
                  <c:v>1.945752844252115E-2</c:v>
                </c:pt>
                <c:pt idx="106">
                  <c:v>1.9552556502340203E-2</c:v>
                </c:pt>
                <c:pt idx="107">
                  <c:v>1.9647584562159256E-2</c:v>
                </c:pt>
                <c:pt idx="108">
                  <c:v>1.9742612621978298E-2</c:v>
                </c:pt>
                <c:pt idx="109">
                  <c:v>1.9837640681797344E-2</c:v>
                </c:pt>
                <c:pt idx="110">
                  <c:v>1.9932668741616394E-2</c:v>
                </c:pt>
                <c:pt idx="111">
                  <c:v>2.002769680143545E-2</c:v>
                </c:pt>
                <c:pt idx="112">
                  <c:v>2.01227248612545E-2</c:v>
                </c:pt>
                <c:pt idx="113">
                  <c:v>2.0217752921073542E-2</c:v>
                </c:pt>
                <c:pt idx="114">
                  <c:v>2.0312780980892599E-2</c:v>
                </c:pt>
                <c:pt idx="115">
                  <c:v>2.0407809040711645E-2</c:v>
                </c:pt>
                <c:pt idx="116">
                  <c:v>2.0502837100530694E-2</c:v>
                </c:pt>
                <c:pt idx="117">
                  <c:v>2.0597865160349744E-2</c:v>
                </c:pt>
                <c:pt idx="118">
                  <c:v>2.069289322016879E-2</c:v>
                </c:pt>
                <c:pt idx="119">
                  <c:v>2.0787921279987846E-2</c:v>
                </c:pt>
                <c:pt idx="120">
                  <c:v>2.0882949339806889E-2</c:v>
                </c:pt>
                <c:pt idx="121">
                  <c:v>2.0927624046162795E-2</c:v>
                </c:pt>
                <c:pt idx="122">
                  <c:v>2.0964674269975378E-2</c:v>
                </c:pt>
                <c:pt idx="123">
                  <c:v>2.1001724493787975E-2</c:v>
                </c:pt>
                <c:pt idx="124">
                  <c:v>2.1038774717600562E-2</c:v>
                </c:pt>
                <c:pt idx="125">
                  <c:v>2.1075824941413145E-2</c:v>
                </c:pt>
                <c:pt idx="126">
                  <c:v>2.1112875165225732E-2</c:v>
                </c:pt>
                <c:pt idx="127">
                  <c:v>2.1149925389038322E-2</c:v>
                </c:pt>
                <c:pt idx="128">
                  <c:v>2.1186975612850909E-2</c:v>
                </c:pt>
                <c:pt idx="129">
                  <c:v>2.1224025836663499E-2</c:v>
                </c:pt>
                <c:pt idx="130">
                  <c:v>2.1261076060476083E-2</c:v>
                </c:pt>
                <c:pt idx="131">
                  <c:v>2.129812628428868E-2</c:v>
                </c:pt>
                <c:pt idx="132">
                  <c:v>2.1335176508101267E-2</c:v>
                </c:pt>
                <c:pt idx="133">
                  <c:v>2.1372226731913847E-2</c:v>
                </c:pt>
                <c:pt idx="134">
                  <c:v>2.140927695572644E-2</c:v>
                </c:pt>
                <c:pt idx="135">
                  <c:v>2.1446327179539024E-2</c:v>
                </c:pt>
                <c:pt idx="136">
                  <c:v>2.1483377403351614E-2</c:v>
                </c:pt>
                <c:pt idx="137">
                  <c:v>2.1520427627164204E-2</c:v>
                </c:pt>
                <c:pt idx="138">
                  <c:v>2.1557477850976794E-2</c:v>
                </c:pt>
                <c:pt idx="139">
                  <c:v>2.1594528074789381E-2</c:v>
                </c:pt>
                <c:pt idx="140">
                  <c:v>2.1631578298601968E-2</c:v>
                </c:pt>
                <c:pt idx="141">
                  <c:v>2.1668628522414555E-2</c:v>
                </c:pt>
                <c:pt idx="142">
                  <c:v>2.1705678746227142E-2</c:v>
                </c:pt>
                <c:pt idx="143">
                  <c:v>2.1742728970039735E-2</c:v>
                </c:pt>
                <c:pt idx="144">
                  <c:v>2.1779779193852319E-2</c:v>
                </c:pt>
                <c:pt idx="145">
                  <c:v>2.1816829417664909E-2</c:v>
                </c:pt>
                <c:pt idx="146">
                  <c:v>2.1853879641477492E-2</c:v>
                </c:pt>
                <c:pt idx="147">
                  <c:v>2.189092986529009E-2</c:v>
                </c:pt>
                <c:pt idx="148">
                  <c:v>2.1927980089102676E-2</c:v>
                </c:pt>
                <c:pt idx="149">
                  <c:v>2.196503031291526E-2</c:v>
                </c:pt>
                <c:pt idx="150">
                  <c:v>2.2002080536727846E-2</c:v>
                </c:pt>
                <c:pt idx="151">
                  <c:v>2.203913076054044E-2</c:v>
                </c:pt>
                <c:pt idx="152">
                  <c:v>2.2076180984353027E-2</c:v>
                </c:pt>
                <c:pt idx="153">
                  <c:v>2.2113231208165617E-2</c:v>
                </c:pt>
                <c:pt idx="154">
                  <c:v>2.2150281431978197E-2</c:v>
                </c:pt>
                <c:pt idx="155">
                  <c:v>2.2187331655790791E-2</c:v>
                </c:pt>
                <c:pt idx="156">
                  <c:v>2.2224381879603374E-2</c:v>
                </c:pt>
                <c:pt idx="157">
                  <c:v>2.2261432103415964E-2</c:v>
                </c:pt>
                <c:pt idx="158">
                  <c:v>2.2298482327228551E-2</c:v>
                </c:pt>
                <c:pt idx="159">
                  <c:v>2.2335532551041138E-2</c:v>
                </c:pt>
                <c:pt idx="160">
                  <c:v>2.2372582774853728E-2</c:v>
                </c:pt>
                <c:pt idx="161">
                  <c:v>2.2390482527007406E-2</c:v>
                </c:pt>
                <c:pt idx="162">
                  <c:v>2.2404911643520632E-2</c:v>
                </c:pt>
                <c:pt idx="163">
                  <c:v>2.2419340760033848E-2</c:v>
                </c:pt>
                <c:pt idx="164">
                  <c:v>2.2433769876547074E-2</c:v>
                </c:pt>
                <c:pt idx="165">
                  <c:v>2.24481989930603E-2</c:v>
                </c:pt>
                <c:pt idx="166">
                  <c:v>2.2462628109573529E-2</c:v>
                </c:pt>
                <c:pt idx="167">
                  <c:v>2.2477057226086748E-2</c:v>
                </c:pt>
                <c:pt idx="168">
                  <c:v>2.2491486342599978E-2</c:v>
                </c:pt>
                <c:pt idx="169">
                  <c:v>2.2505915459113197E-2</c:v>
                </c:pt>
                <c:pt idx="170">
                  <c:v>2.2520344575626423E-2</c:v>
                </c:pt>
                <c:pt idx="171">
                  <c:v>2.2534773692139649E-2</c:v>
                </c:pt>
                <c:pt idx="172">
                  <c:v>2.2549202808652868E-2</c:v>
                </c:pt>
                <c:pt idx="173">
                  <c:v>2.2563631925166094E-2</c:v>
                </c:pt>
                <c:pt idx="174">
                  <c:v>2.2578061041679316E-2</c:v>
                </c:pt>
                <c:pt idx="175">
                  <c:v>2.2592490158192542E-2</c:v>
                </c:pt>
                <c:pt idx="176">
                  <c:v>2.2606919274705765E-2</c:v>
                </c:pt>
                <c:pt idx="177">
                  <c:v>2.2621348391218991E-2</c:v>
                </c:pt>
                <c:pt idx="178">
                  <c:v>2.2635777507732213E-2</c:v>
                </c:pt>
                <c:pt idx="179">
                  <c:v>2.2650206624245436E-2</c:v>
                </c:pt>
                <c:pt idx="180">
                  <c:v>2.2664635740758662E-2</c:v>
                </c:pt>
                <c:pt idx="181">
                  <c:v>2.2679064857271884E-2</c:v>
                </c:pt>
                <c:pt idx="182">
                  <c:v>2.2693493973785107E-2</c:v>
                </c:pt>
                <c:pt idx="183">
                  <c:v>2.2707923090298336E-2</c:v>
                </c:pt>
                <c:pt idx="184">
                  <c:v>2.2722352206811559E-2</c:v>
                </c:pt>
                <c:pt idx="185">
                  <c:v>2.2736781323324788E-2</c:v>
                </c:pt>
                <c:pt idx="186">
                  <c:v>2.2751210439838007E-2</c:v>
                </c:pt>
                <c:pt idx="187">
                  <c:v>2.2765639556351233E-2</c:v>
                </c:pt>
                <c:pt idx="188">
                  <c:v>2.2780068672864459E-2</c:v>
                </c:pt>
                <c:pt idx="189">
                  <c:v>2.2794497789377678E-2</c:v>
                </c:pt>
                <c:pt idx="190">
                  <c:v>2.2808926905890901E-2</c:v>
                </c:pt>
                <c:pt idx="191">
                  <c:v>2.2823356022404127E-2</c:v>
                </c:pt>
                <c:pt idx="192">
                  <c:v>2.283778513891736E-2</c:v>
                </c:pt>
                <c:pt idx="193">
                  <c:v>2.2852214255430575E-2</c:v>
                </c:pt>
                <c:pt idx="194">
                  <c:v>2.2866643371943801E-2</c:v>
                </c:pt>
                <c:pt idx="195">
                  <c:v>2.2881072488457027E-2</c:v>
                </c:pt>
                <c:pt idx="196">
                  <c:v>2.2895501604970246E-2</c:v>
                </c:pt>
                <c:pt idx="197">
                  <c:v>2.2909930721483479E-2</c:v>
                </c:pt>
                <c:pt idx="198">
                  <c:v>2.2924359837996698E-2</c:v>
                </c:pt>
                <c:pt idx="199">
                  <c:v>2.2938788954509924E-2</c:v>
                </c:pt>
                <c:pt idx="200">
                  <c:v>2.2953218071023143E-2</c:v>
                </c:pt>
                <c:pt idx="201">
                  <c:v>2.2967647187536366E-2</c:v>
                </c:pt>
                <c:pt idx="202">
                  <c:v>2.2982076304049595E-2</c:v>
                </c:pt>
                <c:pt idx="203">
                  <c:v>2.2996505420562814E-2</c:v>
                </c:pt>
                <c:pt idx="204">
                  <c:v>2.301093453707604E-2</c:v>
                </c:pt>
                <c:pt idx="205">
                  <c:v>2.302536365358927E-2</c:v>
                </c:pt>
                <c:pt idx="206">
                  <c:v>2.3039792770102489E-2</c:v>
                </c:pt>
                <c:pt idx="207">
                  <c:v>2.3054221886615715E-2</c:v>
                </c:pt>
                <c:pt idx="208">
                  <c:v>2.3068651003128937E-2</c:v>
                </c:pt>
                <c:pt idx="209">
                  <c:v>2.3083080119642163E-2</c:v>
                </c:pt>
                <c:pt idx="210">
                  <c:v>2.3097509236155386E-2</c:v>
                </c:pt>
                <c:pt idx="211">
                  <c:v>2.3111938352668612E-2</c:v>
                </c:pt>
                <c:pt idx="212">
                  <c:v>2.3126367469181834E-2</c:v>
                </c:pt>
                <c:pt idx="213">
                  <c:v>2.3140796585695064E-2</c:v>
                </c:pt>
                <c:pt idx="214">
                  <c:v>2.3155225702208279E-2</c:v>
                </c:pt>
                <c:pt idx="215">
                  <c:v>2.3169654818721505E-2</c:v>
                </c:pt>
                <c:pt idx="216">
                  <c:v>2.3184083935234731E-2</c:v>
                </c:pt>
                <c:pt idx="217">
                  <c:v>2.319851305174795E-2</c:v>
                </c:pt>
                <c:pt idx="218">
                  <c:v>2.3212942168261176E-2</c:v>
                </c:pt>
                <c:pt idx="219">
                  <c:v>2.3227371284774399E-2</c:v>
                </c:pt>
                <c:pt idx="220">
                  <c:v>2.3241800401287632E-2</c:v>
                </c:pt>
                <c:pt idx="221">
                  <c:v>2.3256229517800854E-2</c:v>
                </c:pt>
                <c:pt idx="222">
                  <c:v>2.3270658634314077E-2</c:v>
                </c:pt>
                <c:pt idx="223">
                  <c:v>2.3285087750827299E-2</c:v>
                </c:pt>
                <c:pt idx="224">
                  <c:v>2.3299516867340525E-2</c:v>
                </c:pt>
                <c:pt idx="225">
                  <c:v>2.3313945983853748E-2</c:v>
                </c:pt>
                <c:pt idx="226">
                  <c:v>2.3328375100366974E-2</c:v>
                </c:pt>
                <c:pt idx="227">
                  <c:v>2.33428042168802E-2</c:v>
                </c:pt>
                <c:pt idx="228">
                  <c:v>2.3357233333393419E-2</c:v>
                </c:pt>
                <c:pt idx="229">
                  <c:v>2.3371662449906645E-2</c:v>
                </c:pt>
                <c:pt idx="230">
                  <c:v>2.3386091566419864E-2</c:v>
                </c:pt>
                <c:pt idx="231">
                  <c:v>2.3400520682933093E-2</c:v>
                </c:pt>
                <c:pt idx="232">
                  <c:v>2.3414949799446316E-2</c:v>
                </c:pt>
                <c:pt idx="233">
                  <c:v>2.3429378915959538E-2</c:v>
                </c:pt>
                <c:pt idx="234">
                  <c:v>2.3443808032472761E-2</c:v>
                </c:pt>
                <c:pt idx="235">
                  <c:v>2.3458237148985987E-2</c:v>
                </c:pt>
                <c:pt idx="236">
                  <c:v>2.3472666265499209E-2</c:v>
                </c:pt>
                <c:pt idx="237">
                  <c:v>2.3487095382012439E-2</c:v>
                </c:pt>
                <c:pt idx="238">
                  <c:v>2.3501524498525661E-2</c:v>
                </c:pt>
                <c:pt idx="239">
                  <c:v>2.3515953615038887E-2</c:v>
                </c:pt>
                <c:pt idx="240">
                  <c:v>2.353038273155211E-2</c:v>
                </c:pt>
                <c:pt idx="241">
                  <c:v>2.3535877657735241E-2</c:v>
                </c:pt>
                <c:pt idx="242">
                  <c:v>2.3538534285185351E-2</c:v>
                </c:pt>
                <c:pt idx="243">
                  <c:v>2.354119091263546E-2</c:v>
                </c:pt>
                <c:pt idx="244">
                  <c:v>2.3543847540085566E-2</c:v>
                </c:pt>
                <c:pt idx="245">
                  <c:v>2.3546504167535676E-2</c:v>
                </c:pt>
                <c:pt idx="246">
                  <c:v>2.3549160794985782E-2</c:v>
                </c:pt>
                <c:pt idx="247">
                  <c:v>2.3551817422435891E-2</c:v>
                </c:pt>
                <c:pt idx="248">
                  <c:v>2.3554474049885997E-2</c:v>
                </c:pt>
                <c:pt idx="249">
                  <c:v>2.3557130677336106E-2</c:v>
                </c:pt>
                <c:pt idx="250">
                  <c:v>2.3559787304786216E-2</c:v>
                </c:pt>
                <c:pt idx="251">
                  <c:v>2.3562443932236322E-2</c:v>
                </c:pt>
                <c:pt idx="252">
                  <c:v>2.3565100559686431E-2</c:v>
                </c:pt>
                <c:pt idx="253">
                  <c:v>2.3567757187136537E-2</c:v>
                </c:pt>
                <c:pt idx="254">
                  <c:v>2.3570413814586647E-2</c:v>
                </c:pt>
                <c:pt idx="255">
                  <c:v>2.3573070442036756E-2</c:v>
                </c:pt>
                <c:pt idx="256">
                  <c:v>2.3575727069486862E-2</c:v>
                </c:pt>
                <c:pt idx="257">
                  <c:v>2.3578383696936971E-2</c:v>
                </c:pt>
                <c:pt idx="258">
                  <c:v>2.3581040324387077E-2</c:v>
                </c:pt>
                <c:pt idx="259">
                  <c:v>2.3583696951837183E-2</c:v>
                </c:pt>
                <c:pt idx="260">
                  <c:v>2.3586353579287293E-2</c:v>
                </c:pt>
                <c:pt idx="261">
                  <c:v>2.3589010206737402E-2</c:v>
                </c:pt>
                <c:pt idx="262">
                  <c:v>2.3591666834187511E-2</c:v>
                </c:pt>
                <c:pt idx="263">
                  <c:v>2.3594323461637617E-2</c:v>
                </c:pt>
                <c:pt idx="264">
                  <c:v>2.3596980089087727E-2</c:v>
                </c:pt>
                <c:pt idx="265">
                  <c:v>2.3599636716537833E-2</c:v>
                </c:pt>
                <c:pt idx="266">
                  <c:v>2.3602293343987942E-2</c:v>
                </c:pt>
                <c:pt idx="267">
                  <c:v>2.3604949971438048E-2</c:v>
                </c:pt>
                <c:pt idx="268">
                  <c:v>2.3607606598888158E-2</c:v>
                </c:pt>
                <c:pt idx="269">
                  <c:v>2.3610263226338267E-2</c:v>
                </c:pt>
                <c:pt idx="270">
                  <c:v>2.3612919853788373E-2</c:v>
                </c:pt>
                <c:pt idx="271">
                  <c:v>2.3615576481238482E-2</c:v>
                </c:pt>
                <c:pt idx="272">
                  <c:v>2.3618233108688588E-2</c:v>
                </c:pt>
                <c:pt idx="273">
                  <c:v>2.3620889736138698E-2</c:v>
                </c:pt>
                <c:pt idx="274">
                  <c:v>2.3623546363588804E-2</c:v>
                </c:pt>
                <c:pt idx="275">
                  <c:v>2.3626202991038913E-2</c:v>
                </c:pt>
                <c:pt idx="276">
                  <c:v>2.3628859618489022E-2</c:v>
                </c:pt>
                <c:pt idx="277">
                  <c:v>2.3631516245939128E-2</c:v>
                </c:pt>
                <c:pt idx="278">
                  <c:v>2.3634172873389238E-2</c:v>
                </c:pt>
                <c:pt idx="279">
                  <c:v>2.3636829500839344E-2</c:v>
                </c:pt>
                <c:pt idx="280">
                  <c:v>2.3639486128289453E-2</c:v>
                </c:pt>
                <c:pt idx="281">
                  <c:v>2.3642142755739559E-2</c:v>
                </c:pt>
                <c:pt idx="282">
                  <c:v>2.3644799383189669E-2</c:v>
                </c:pt>
                <c:pt idx="283">
                  <c:v>2.3647456010639778E-2</c:v>
                </c:pt>
                <c:pt idx="284">
                  <c:v>2.3650112638089884E-2</c:v>
                </c:pt>
                <c:pt idx="285">
                  <c:v>2.3652769265539993E-2</c:v>
                </c:pt>
                <c:pt idx="286">
                  <c:v>2.3655425892990099E-2</c:v>
                </c:pt>
                <c:pt idx="287">
                  <c:v>2.3658082520440209E-2</c:v>
                </c:pt>
                <c:pt idx="288">
                  <c:v>2.3660739147890318E-2</c:v>
                </c:pt>
                <c:pt idx="289">
                  <c:v>2.3663395775340424E-2</c:v>
                </c:pt>
                <c:pt idx="290">
                  <c:v>2.3666052402790533E-2</c:v>
                </c:pt>
                <c:pt idx="291">
                  <c:v>2.3668709030240639E-2</c:v>
                </c:pt>
                <c:pt idx="292">
                  <c:v>2.3671365657690749E-2</c:v>
                </c:pt>
                <c:pt idx="293">
                  <c:v>2.3674022285140855E-2</c:v>
                </c:pt>
                <c:pt idx="294">
                  <c:v>2.3676678912590964E-2</c:v>
                </c:pt>
                <c:pt idx="295">
                  <c:v>2.3679335540041074E-2</c:v>
                </c:pt>
                <c:pt idx="296">
                  <c:v>2.368199216749118E-2</c:v>
                </c:pt>
                <c:pt idx="297">
                  <c:v>2.3684648794941289E-2</c:v>
                </c:pt>
                <c:pt idx="298">
                  <c:v>2.3687305422391395E-2</c:v>
                </c:pt>
                <c:pt idx="299">
                  <c:v>2.3689962049841504E-2</c:v>
                </c:pt>
                <c:pt idx="300">
                  <c:v>2.369261867729161E-2</c:v>
                </c:pt>
                <c:pt idx="301">
                  <c:v>2.369527530474172E-2</c:v>
                </c:pt>
                <c:pt idx="302">
                  <c:v>2.3697931932191829E-2</c:v>
                </c:pt>
                <c:pt idx="303">
                  <c:v>2.3700588559641939E-2</c:v>
                </c:pt>
                <c:pt idx="304">
                  <c:v>2.3703245187092045E-2</c:v>
                </c:pt>
                <c:pt idx="305">
                  <c:v>2.370590181454215E-2</c:v>
                </c:pt>
                <c:pt idx="306">
                  <c:v>2.370855844199226E-2</c:v>
                </c:pt>
                <c:pt idx="307">
                  <c:v>2.3711215069442366E-2</c:v>
                </c:pt>
                <c:pt idx="308">
                  <c:v>2.3713871696892475E-2</c:v>
                </c:pt>
                <c:pt idx="309">
                  <c:v>2.3716528324342585E-2</c:v>
                </c:pt>
                <c:pt idx="310">
                  <c:v>2.3719184951792691E-2</c:v>
                </c:pt>
                <c:pt idx="311">
                  <c:v>2.3721841579242797E-2</c:v>
                </c:pt>
                <c:pt idx="312">
                  <c:v>2.3724498206692906E-2</c:v>
                </c:pt>
                <c:pt idx="313">
                  <c:v>2.3727154834143015E-2</c:v>
                </c:pt>
                <c:pt idx="314">
                  <c:v>2.3729811461593121E-2</c:v>
                </c:pt>
                <c:pt idx="315">
                  <c:v>2.3732468089043231E-2</c:v>
                </c:pt>
                <c:pt idx="316">
                  <c:v>2.3735124716493344E-2</c:v>
                </c:pt>
                <c:pt idx="317">
                  <c:v>2.373778134394345E-2</c:v>
                </c:pt>
                <c:pt idx="318">
                  <c:v>2.3740437971393552E-2</c:v>
                </c:pt>
                <c:pt idx="319">
                  <c:v>2.3743094598843661E-2</c:v>
                </c:pt>
                <c:pt idx="320">
                  <c:v>2.3745751226293771E-2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729648"/>
        <c:axId val="264730208"/>
      </c:scatterChart>
      <c:valAx>
        <c:axId val="264729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2529442263535997"/>
              <c:y val="0.91148197596795699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64730208"/>
        <c:crosses val="autoZero"/>
        <c:crossBetween val="midCat"/>
      </c:valAx>
      <c:valAx>
        <c:axId val="264730208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1.8517146878009001E-2"/>
              <c:y val="0.48971962616822401"/>
            </c:manualLayout>
          </c:layout>
          <c:overlay val="0"/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64729648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/>
          <a:lstStyle/>
          <a:p>
            <a:pPr>
              <a:defRPr sz="1300" b="1" spc="-1">
                <a:solidFill>
                  <a:srgbClr val="000000"/>
                </a:solidFill>
                <a:latin typeface="Calibri"/>
              </a:defRPr>
            </a:pPr>
            <a:r>
              <a:rPr lang="de-DE" sz="1300" b="1" spc="-1">
                <a:solidFill>
                  <a:srgbClr val="000000"/>
                </a:solidFill>
                <a:latin typeface="Calibri"/>
              </a:rPr>
              <a:t>Forward Curves</a:t>
            </a:r>
          </a:p>
        </c:rich>
      </c:tx>
      <c:layout>
        <c:manualLayout>
          <c:xMode val="edge"/>
          <c:yMode val="edge"/>
          <c:x val="0.39285184635918702"/>
          <c:y val="5.07343124165553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9285184635919E-2"/>
          <c:y val="0.332843791722296"/>
          <c:w val="0.88855109001927901"/>
          <c:h val="0.466221628838450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View'!$L$17</c:f>
              <c:strCache>
                <c:ptCount val="1"/>
                <c:pt idx="0">
                  <c:v>forward-EUR-3M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View'!$K$23:$K$343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View'!$L$23:$L$343</c:f>
              <c:numCache>
                <c:formatCode>0.000%</c:formatCode>
                <c:ptCount val="321"/>
                <c:pt idx="0">
                  <c:v>3.2000000000000002E-3</c:v>
                </c:pt>
                <c:pt idx="1">
                  <c:v>3.2000000000000002E-3</c:v>
                </c:pt>
                <c:pt idx="2">
                  <c:v>3.2000000000000002E-3</c:v>
                </c:pt>
                <c:pt idx="3">
                  <c:v>3.2000000000000002E-3</c:v>
                </c:pt>
                <c:pt idx="4">
                  <c:v>3.2000000000000002E-3</c:v>
                </c:pt>
                <c:pt idx="5">
                  <c:v>3.2000000000000002E-3</c:v>
                </c:pt>
                <c:pt idx="6">
                  <c:v>3.2000000000000002E-3</c:v>
                </c:pt>
                <c:pt idx="7">
                  <c:v>3.2000000000000002E-3</c:v>
                </c:pt>
                <c:pt idx="8">
                  <c:v>3.2000000000000002E-3</c:v>
                </c:pt>
                <c:pt idx="9">
                  <c:v>3.2000000000000002E-3</c:v>
                </c:pt>
                <c:pt idx="10">
                  <c:v>3.2000000000000002E-3</c:v>
                </c:pt>
                <c:pt idx="11">
                  <c:v>3.2000000000000002E-3</c:v>
                </c:pt>
                <c:pt idx="12">
                  <c:v>3.2000000000000002E-3</c:v>
                </c:pt>
                <c:pt idx="13">
                  <c:v>3.2000000000000002E-3</c:v>
                </c:pt>
                <c:pt idx="14">
                  <c:v>3.2000000000000002E-3</c:v>
                </c:pt>
                <c:pt idx="15">
                  <c:v>3.2000000000000002E-3</c:v>
                </c:pt>
                <c:pt idx="16">
                  <c:v>3.2000000000000002E-3</c:v>
                </c:pt>
                <c:pt idx="17">
                  <c:v>3.2000000000000002E-3</c:v>
                </c:pt>
                <c:pt idx="18">
                  <c:v>3.2000000000000002E-3</c:v>
                </c:pt>
                <c:pt idx="19">
                  <c:v>3.2000000000000002E-3</c:v>
                </c:pt>
                <c:pt idx="20">
                  <c:v>3.1599994888910883E-3</c:v>
                </c:pt>
                <c:pt idx="21">
                  <c:v>3.1599997632358657E-3</c:v>
                </c:pt>
                <c:pt idx="22">
                  <c:v>3.159999999999242E-3</c:v>
                </c:pt>
                <c:pt idx="23">
                  <c:v>3.1599999999997884E-3</c:v>
                </c:pt>
                <c:pt idx="24">
                  <c:v>3.1599998292830282E-3</c:v>
                </c:pt>
                <c:pt idx="25">
                  <c:v>3.1599995460480429E-3</c:v>
                </c:pt>
                <c:pt idx="26">
                  <c:v>3.1599997669619312E-3</c:v>
                </c:pt>
                <c:pt idx="27">
                  <c:v>3.1600000000005751E-3</c:v>
                </c:pt>
                <c:pt idx="28">
                  <c:v>3.1600000000005005E-3</c:v>
                </c:pt>
                <c:pt idx="29">
                  <c:v>3.1599998373812287E-3</c:v>
                </c:pt>
                <c:pt idx="30">
                  <c:v>3.1599995478396566E-3</c:v>
                </c:pt>
                <c:pt idx="31">
                  <c:v>3.1599996526272176E-3</c:v>
                </c:pt>
                <c:pt idx="32">
                  <c:v>3.1599997927278358E-3</c:v>
                </c:pt>
                <c:pt idx="33">
                  <c:v>3.1599999328284535E-3</c:v>
                </c:pt>
                <c:pt idx="34">
                  <c:v>3.1804823265200489E-3</c:v>
                </c:pt>
                <c:pt idx="35">
                  <c:v>3.2198299537822806E-3</c:v>
                </c:pt>
                <c:pt idx="36">
                  <c:v>3.3236095145166792E-3</c:v>
                </c:pt>
                <c:pt idx="37">
                  <c:v>3.4364498158956005E-3</c:v>
                </c:pt>
                <c:pt idx="38">
                  <c:v>3.5492901172745218E-3</c:v>
                </c:pt>
                <c:pt idx="39">
                  <c:v>3.6621304186534431E-3</c:v>
                </c:pt>
                <c:pt idx="40">
                  <c:v>3.7749707200323639E-3</c:v>
                </c:pt>
                <c:pt idx="41">
                  <c:v>3.8878110214112852E-3</c:v>
                </c:pt>
                <c:pt idx="42">
                  <c:v>4.0006513227902069E-3</c:v>
                </c:pt>
                <c:pt idx="43">
                  <c:v>4.1134916241691273E-3</c:v>
                </c:pt>
                <c:pt idx="44">
                  <c:v>4.2263319255480486E-3</c:v>
                </c:pt>
                <c:pt idx="45">
                  <c:v>4.3391722269269699E-3</c:v>
                </c:pt>
                <c:pt idx="46">
                  <c:v>4.4520125283058912E-3</c:v>
                </c:pt>
                <c:pt idx="47">
                  <c:v>4.5648528296848125E-3</c:v>
                </c:pt>
                <c:pt idx="48">
                  <c:v>4.6776931310637338E-3</c:v>
                </c:pt>
                <c:pt idx="49">
                  <c:v>4.7905334324426551E-3</c:v>
                </c:pt>
                <c:pt idx="50">
                  <c:v>4.9033737338215764E-3</c:v>
                </c:pt>
                <c:pt idx="51">
                  <c:v>5.0162140352004976E-3</c:v>
                </c:pt>
                <c:pt idx="52">
                  <c:v>5.1290543365794181E-3</c:v>
                </c:pt>
                <c:pt idx="53">
                  <c:v>5.2418946379583393E-3</c:v>
                </c:pt>
                <c:pt idx="54">
                  <c:v>5.3547349393372606E-3</c:v>
                </c:pt>
                <c:pt idx="55">
                  <c:v>5.4675752407161819E-3</c:v>
                </c:pt>
                <c:pt idx="56">
                  <c:v>5.5572329426255285E-3</c:v>
                </c:pt>
                <c:pt idx="57">
                  <c:v>5.6398530696958977E-3</c:v>
                </c:pt>
                <c:pt idx="58">
                  <c:v>5.7224731967662661E-3</c:v>
                </c:pt>
                <c:pt idx="59">
                  <c:v>5.8050933238366353E-3</c:v>
                </c:pt>
                <c:pt idx="60">
                  <c:v>5.8877134509070046E-3</c:v>
                </c:pt>
                <c:pt idx="61">
                  <c:v>5.970333577977373E-3</c:v>
                </c:pt>
                <c:pt idx="62">
                  <c:v>6.0529537050477413E-3</c:v>
                </c:pt>
                <c:pt idx="63">
                  <c:v>6.1355738321181106E-3</c:v>
                </c:pt>
                <c:pt idx="64">
                  <c:v>6.218193959188479E-3</c:v>
                </c:pt>
                <c:pt idx="65">
                  <c:v>6.3008140862588482E-3</c:v>
                </c:pt>
                <c:pt idx="66">
                  <c:v>6.3834342133292166E-3</c:v>
                </c:pt>
                <c:pt idx="67">
                  <c:v>6.4660543403995858E-3</c:v>
                </c:pt>
                <c:pt idx="68">
                  <c:v>6.5486744674699542E-3</c:v>
                </c:pt>
                <c:pt idx="69">
                  <c:v>6.6312945945403226E-3</c:v>
                </c:pt>
                <c:pt idx="70">
                  <c:v>6.7139147216106919E-3</c:v>
                </c:pt>
                <c:pt idx="71">
                  <c:v>6.7965348486810602E-3</c:v>
                </c:pt>
                <c:pt idx="72">
                  <c:v>6.8791549757514295E-3</c:v>
                </c:pt>
                <c:pt idx="73">
                  <c:v>6.9617751028217979E-3</c:v>
                </c:pt>
                <c:pt idx="74">
                  <c:v>7.0443952298921662E-3</c:v>
                </c:pt>
                <c:pt idx="75">
                  <c:v>7.1270153569625355E-3</c:v>
                </c:pt>
                <c:pt idx="76">
                  <c:v>7.3588728640254205E-3</c:v>
                </c:pt>
                <c:pt idx="77">
                  <c:v>7.6230651367533578E-3</c:v>
                </c:pt>
                <c:pt idx="78">
                  <c:v>7.8872574094812943E-3</c:v>
                </c:pt>
                <c:pt idx="79">
                  <c:v>8.1514496822092317E-3</c:v>
                </c:pt>
                <c:pt idx="80">
                  <c:v>8.415641954937169E-3</c:v>
                </c:pt>
                <c:pt idx="81">
                  <c:v>8.6798342276651064E-3</c:v>
                </c:pt>
                <c:pt idx="82">
                  <c:v>8.9440265003930437E-3</c:v>
                </c:pt>
                <c:pt idx="83">
                  <c:v>9.2082187731209793E-3</c:v>
                </c:pt>
                <c:pt idx="84">
                  <c:v>9.4724110458489167E-3</c:v>
                </c:pt>
                <c:pt idx="85">
                  <c:v>9.7366033185768541E-3</c:v>
                </c:pt>
                <c:pt idx="86">
                  <c:v>1.0000795591304791E-2</c:v>
                </c:pt>
                <c:pt idx="87">
                  <c:v>1.0264987864032727E-2</c:v>
                </c:pt>
                <c:pt idx="88">
                  <c:v>1.0529180136760664E-2</c:v>
                </c:pt>
                <c:pt idx="89">
                  <c:v>1.0793372409488602E-2</c:v>
                </c:pt>
                <c:pt idx="90">
                  <c:v>1.1057564682216539E-2</c:v>
                </c:pt>
                <c:pt idx="91">
                  <c:v>1.1321756954944476E-2</c:v>
                </c:pt>
                <c:pt idx="92">
                  <c:v>1.1585949227672414E-2</c:v>
                </c:pt>
                <c:pt idx="93">
                  <c:v>1.1850141500400351E-2</c:v>
                </c:pt>
                <c:pt idx="94">
                  <c:v>1.2114333773128287E-2</c:v>
                </c:pt>
                <c:pt idx="95">
                  <c:v>1.2378526045856224E-2</c:v>
                </c:pt>
                <c:pt idx="96">
                  <c:v>1.261325039914995E-2</c:v>
                </c:pt>
                <c:pt idx="97">
                  <c:v>1.2843830826273238E-2</c:v>
                </c:pt>
                <c:pt idx="98">
                  <c:v>1.3074411253396524E-2</c:v>
                </c:pt>
                <c:pt idx="99">
                  <c:v>1.3304991680519811E-2</c:v>
                </c:pt>
                <c:pt idx="100">
                  <c:v>1.3535572107643098E-2</c:v>
                </c:pt>
                <c:pt idx="101">
                  <c:v>1.3766152534766386E-2</c:v>
                </c:pt>
                <c:pt idx="102">
                  <c:v>1.3996732961889673E-2</c:v>
                </c:pt>
                <c:pt idx="103">
                  <c:v>1.4227313389012961E-2</c:v>
                </c:pt>
                <c:pt idx="104">
                  <c:v>1.4457893816136247E-2</c:v>
                </c:pt>
                <c:pt idx="105">
                  <c:v>1.4688474243259534E-2</c:v>
                </c:pt>
                <c:pt idx="106">
                  <c:v>1.4919054670382821E-2</c:v>
                </c:pt>
                <c:pt idx="107">
                  <c:v>1.5149635097506107E-2</c:v>
                </c:pt>
                <c:pt idx="108">
                  <c:v>1.5380215524629395E-2</c:v>
                </c:pt>
                <c:pt idx="109">
                  <c:v>1.5610795951752682E-2</c:v>
                </c:pt>
                <c:pt idx="110">
                  <c:v>1.584137637887597E-2</c:v>
                </c:pt>
                <c:pt idx="111">
                  <c:v>1.6071956805999255E-2</c:v>
                </c:pt>
                <c:pt idx="112">
                  <c:v>1.6302537233122541E-2</c:v>
                </c:pt>
                <c:pt idx="113">
                  <c:v>1.653311766024583E-2</c:v>
                </c:pt>
                <c:pt idx="114">
                  <c:v>1.6763698087369116E-2</c:v>
                </c:pt>
                <c:pt idx="115">
                  <c:v>1.6994278514492402E-2</c:v>
                </c:pt>
                <c:pt idx="116">
                  <c:v>1.7178058757950365E-2</c:v>
                </c:pt>
                <c:pt idx="117">
                  <c:v>1.7351698961614159E-2</c:v>
                </c:pt>
                <c:pt idx="118">
                  <c:v>1.7525339165277955E-2</c:v>
                </c:pt>
                <c:pt idx="119">
                  <c:v>1.7698979368941749E-2</c:v>
                </c:pt>
                <c:pt idx="120">
                  <c:v>1.7872619572605546E-2</c:v>
                </c:pt>
                <c:pt idx="121">
                  <c:v>1.8046259776269339E-2</c:v>
                </c:pt>
                <c:pt idx="122">
                  <c:v>1.8219899979933136E-2</c:v>
                </c:pt>
                <c:pt idx="123">
                  <c:v>1.8393540183596929E-2</c:v>
                </c:pt>
                <c:pt idx="124">
                  <c:v>1.8567180387260726E-2</c:v>
                </c:pt>
                <c:pt idx="125">
                  <c:v>1.8740820590924523E-2</c:v>
                </c:pt>
                <c:pt idx="126">
                  <c:v>1.8914460794588316E-2</c:v>
                </c:pt>
                <c:pt idx="127">
                  <c:v>1.9088100998252113E-2</c:v>
                </c:pt>
                <c:pt idx="128">
                  <c:v>1.9261741201915906E-2</c:v>
                </c:pt>
                <c:pt idx="129">
                  <c:v>1.9435381405579703E-2</c:v>
                </c:pt>
                <c:pt idx="130">
                  <c:v>1.96090216092435E-2</c:v>
                </c:pt>
                <c:pt idx="131">
                  <c:v>1.9782661812907294E-2</c:v>
                </c:pt>
                <c:pt idx="132">
                  <c:v>1.995630201657109E-2</c:v>
                </c:pt>
                <c:pt idx="133">
                  <c:v>2.0129942220234884E-2</c:v>
                </c:pt>
                <c:pt idx="134">
                  <c:v>2.0303582423898681E-2</c:v>
                </c:pt>
                <c:pt idx="135">
                  <c:v>2.0477222627562474E-2</c:v>
                </c:pt>
                <c:pt idx="136">
                  <c:v>2.0596433054648429E-2</c:v>
                </c:pt>
                <c:pt idx="137">
                  <c:v>2.0703850363475829E-2</c:v>
                </c:pt>
                <c:pt idx="138">
                  <c:v>2.0811267672303228E-2</c:v>
                </c:pt>
                <c:pt idx="139">
                  <c:v>2.0918684981130628E-2</c:v>
                </c:pt>
                <c:pt idx="140">
                  <c:v>2.1026102289958028E-2</c:v>
                </c:pt>
                <c:pt idx="141">
                  <c:v>2.1133519598785431E-2</c:v>
                </c:pt>
                <c:pt idx="142">
                  <c:v>2.1240936907612831E-2</c:v>
                </c:pt>
                <c:pt idx="143">
                  <c:v>2.134835421644023E-2</c:v>
                </c:pt>
                <c:pt idx="144">
                  <c:v>2.145577152526763E-2</c:v>
                </c:pt>
                <c:pt idx="145">
                  <c:v>2.1563188834095033E-2</c:v>
                </c:pt>
                <c:pt idx="146">
                  <c:v>2.1670606142922433E-2</c:v>
                </c:pt>
                <c:pt idx="147">
                  <c:v>2.1778023451749833E-2</c:v>
                </c:pt>
                <c:pt idx="148">
                  <c:v>2.1885440760577232E-2</c:v>
                </c:pt>
                <c:pt idx="149">
                  <c:v>2.1992858069404635E-2</c:v>
                </c:pt>
                <c:pt idx="150">
                  <c:v>2.2100275378232035E-2</c:v>
                </c:pt>
                <c:pt idx="151">
                  <c:v>2.2207692687059435E-2</c:v>
                </c:pt>
                <c:pt idx="152">
                  <c:v>2.2315109995886834E-2</c:v>
                </c:pt>
                <c:pt idx="153">
                  <c:v>2.2422527304714238E-2</c:v>
                </c:pt>
                <c:pt idx="154">
                  <c:v>2.2529944613541637E-2</c:v>
                </c:pt>
                <c:pt idx="155">
                  <c:v>2.2637361922369037E-2</c:v>
                </c:pt>
                <c:pt idx="156">
                  <c:v>2.2725230733049474E-2</c:v>
                </c:pt>
                <c:pt idx="157">
                  <c:v>2.2808864035798061E-2</c:v>
                </c:pt>
                <c:pt idx="158">
                  <c:v>2.2892497338546647E-2</c:v>
                </c:pt>
                <c:pt idx="159">
                  <c:v>2.2976130641295233E-2</c:v>
                </c:pt>
                <c:pt idx="160">
                  <c:v>2.3059763944043819E-2</c:v>
                </c:pt>
                <c:pt idx="161">
                  <c:v>2.3143397246792406E-2</c:v>
                </c:pt>
                <c:pt idx="162">
                  <c:v>2.3227030549540992E-2</c:v>
                </c:pt>
                <c:pt idx="163">
                  <c:v>2.3310663852289578E-2</c:v>
                </c:pt>
                <c:pt idx="164">
                  <c:v>2.3394297155038164E-2</c:v>
                </c:pt>
                <c:pt idx="165">
                  <c:v>2.3477930457786751E-2</c:v>
                </c:pt>
                <c:pt idx="166">
                  <c:v>2.3561563760535337E-2</c:v>
                </c:pt>
                <c:pt idx="167">
                  <c:v>2.3645197063283923E-2</c:v>
                </c:pt>
                <c:pt idx="168">
                  <c:v>2.3728830366032509E-2</c:v>
                </c:pt>
                <c:pt idx="169">
                  <c:v>2.3812463668781095E-2</c:v>
                </c:pt>
                <c:pt idx="170">
                  <c:v>2.3896096971529682E-2</c:v>
                </c:pt>
                <c:pt idx="171">
                  <c:v>2.3979730274278268E-2</c:v>
                </c:pt>
                <c:pt idx="172">
                  <c:v>2.4063363577026854E-2</c:v>
                </c:pt>
                <c:pt idx="173">
                  <c:v>2.414699687977544E-2</c:v>
                </c:pt>
                <c:pt idx="174">
                  <c:v>2.4230630182524027E-2</c:v>
                </c:pt>
                <c:pt idx="175">
                  <c:v>2.4314263485272613E-2</c:v>
                </c:pt>
                <c:pt idx="176">
                  <c:v>2.4361035820868206E-2</c:v>
                </c:pt>
                <c:pt idx="177">
                  <c:v>2.4392921996651981E-2</c:v>
                </c:pt>
                <c:pt idx="178">
                  <c:v>2.4424808172435759E-2</c:v>
                </c:pt>
                <c:pt idx="179">
                  <c:v>2.4456694348219538E-2</c:v>
                </c:pt>
                <c:pt idx="180">
                  <c:v>2.4488580524003316E-2</c:v>
                </c:pt>
                <c:pt idx="181">
                  <c:v>2.4520466699787094E-2</c:v>
                </c:pt>
                <c:pt idx="182">
                  <c:v>2.4552352875570872E-2</c:v>
                </c:pt>
                <c:pt idx="183">
                  <c:v>2.458423905135465E-2</c:v>
                </c:pt>
                <c:pt idx="184">
                  <c:v>2.4616125227138425E-2</c:v>
                </c:pt>
                <c:pt idx="185">
                  <c:v>2.4648011402922203E-2</c:v>
                </c:pt>
                <c:pt idx="186">
                  <c:v>2.4679897578705982E-2</c:v>
                </c:pt>
                <c:pt idx="187">
                  <c:v>2.471178375448976E-2</c:v>
                </c:pt>
                <c:pt idx="188">
                  <c:v>2.4743669930273538E-2</c:v>
                </c:pt>
                <c:pt idx="189">
                  <c:v>2.4775556106057316E-2</c:v>
                </c:pt>
                <c:pt idx="190">
                  <c:v>2.4807442281841095E-2</c:v>
                </c:pt>
                <c:pt idx="191">
                  <c:v>2.4839328457624873E-2</c:v>
                </c:pt>
                <c:pt idx="192">
                  <c:v>2.4871214633408651E-2</c:v>
                </c:pt>
                <c:pt idx="193">
                  <c:v>2.4903100809192429E-2</c:v>
                </c:pt>
                <c:pt idx="194">
                  <c:v>2.4934986984976207E-2</c:v>
                </c:pt>
                <c:pt idx="195">
                  <c:v>2.4966873160759986E-2</c:v>
                </c:pt>
                <c:pt idx="196">
                  <c:v>2.5058547327722586E-2</c:v>
                </c:pt>
                <c:pt idx="197">
                  <c:v>2.5168371420578779E-2</c:v>
                </c:pt>
                <c:pt idx="198">
                  <c:v>2.5278195513434971E-2</c:v>
                </c:pt>
                <c:pt idx="199">
                  <c:v>2.5388019606291161E-2</c:v>
                </c:pt>
                <c:pt idx="200">
                  <c:v>2.5497843699147354E-2</c:v>
                </c:pt>
                <c:pt idx="201">
                  <c:v>2.5607667792003543E-2</c:v>
                </c:pt>
                <c:pt idx="202">
                  <c:v>2.5717491884859736E-2</c:v>
                </c:pt>
                <c:pt idx="203">
                  <c:v>2.5827315977715926E-2</c:v>
                </c:pt>
                <c:pt idx="204">
                  <c:v>2.5937140070572118E-2</c:v>
                </c:pt>
                <c:pt idx="205">
                  <c:v>2.6046964163428308E-2</c:v>
                </c:pt>
                <c:pt idx="206">
                  <c:v>2.6156788256284501E-2</c:v>
                </c:pt>
                <c:pt idx="207">
                  <c:v>2.626661234914069E-2</c:v>
                </c:pt>
                <c:pt idx="208">
                  <c:v>2.6376436441996883E-2</c:v>
                </c:pt>
                <c:pt idx="209">
                  <c:v>2.6486260534853076E-2</c:v>
                </c:pt>
                <c:pt idx="210">
                  <c:v>2.6596084627709266E-2</c:v>
                </c:pt>
                <c:pt idx="211">
                  <c:v>2.6705908720565458E-2</c:v>
                </c:pt>
                <c:pt idx="212">
                  <c:v>2.6815732813421648E-2</c:v>
                </c:pt>
                <c:pt idx="213">
                  <c:v>2.6925556906277841E-2</c:v>
                </c:pt>
                <c:pt idx="214">
                  <c:v>2.703538099913403E-2</c:v>
                </c:pt>
                <c:pt idx="215">
                  <c:v>2.7145205091990223E-2</c:v>
                </c:pt>
                <c:pt idx="216">
                  <c:v>2.719652085459975E-2</c:v>
                </c:pt>
                <c:pt idx="217">
                  <c:v>2.7230075159812982E-2</c:v>
                </c:pt>
                <c:pt idx="218">
                  <c:v>2.7263629465026213E-2</c:v>
                </c:pt>
                <c:pt idx="219">
                  <c:v>2.7297183770239444E-2</c:v>
                </c:pt>
                <c:pt idx="220">
                  <c:v>2.7330738075452672E-2</c:v>
                </c:pt>
                <c:pt idx="221">
                  <c:v>2.7364292380665903E-2</c:v>
                </c:pt>
                <c:pt idx="222">
                  <c:v>2.7397846685879135E-2</c:v>
                </c:pt>
                <c:pt idx="223">
                  <c:v>2.7431400991092366E-2</c:v>
                </c:pt>
                <c:pt idx="224">
                  <c:v>2.7464955296305597E-2</c:v>
                </c:pt>
                <c:pt idx="225">
                  <c:v>2.7498509601518829E-2</c:v>
                </c:pt>
                <c:pt idx="226">
                  <c:v>2.753206390673206E-2</c:v>
                </c:pt>
                <c:pt idx="227">
                  <c:v>2.7565618211945291E-2</c:v>
                </c:pt>
                <c:pt idx="228">
                  <c:v>2.7599172517158523E-2</c:v>
                </c:pt>
                <c:pt idx="229">
                  <c:v>2.763272682237175E-2</c:v>
                </c:pt>
                <c:pt idx="230">
                  <c:v>2.7666281127584982E-2</c:v>
                </c:pt>
                <c:pt idx="231">
                  <c:v>2.7699835432798213E-2</c:v>
                </c:pt>
                <c:pt idx="232">
                  <c:v>2.7733389738011444E-2</c:v>
                </c:pt>
                <c:pt idx="233">
                  <c:v>2.7766944043224676E-2</c:v>
                </c:pt>
                <c:pt idx="234">
                  <c:v>2.7800498348437907E-2</c:v>
                </c:pt>
                <c:pt idx="235">
                  <c:v>2.7834052653651138E-2</c:v>
                </c:pt>
                <c:pt idx="236">
                  <c:v>2.7867606958864369E-2</c:v>
                </c:pt>
                <c:pt idx="237">
                  <c:v>2.7901161264077601E-2</c:v>
                </c:pt>
                <c:pt idx="238">
                  <c:v>2.7934715569290829E-2</c:v>
                </c:pt>
                <c:pt idx="239">
                  <c:v>2.796826987450406E-2</c:v>
                </c:pt>
                <c:pt idx="240">
                  <c:v>2.8001824179717291E-2</c:v>
                </c:pt>
                <c:pt idx="241">
                  <c:v>2.8035378484930523E-2</c:v>
                </c:pt>
                <c:pt idx="242">
                  <c:v>2.8068932790143754E-2</c:v>
                </c:pt>
                <c:pt idx="243">
                  <c:v>2.8102487095356985E-2</c:v>
                </c:pt>
                <c:pt idx="244">
                  <c:v>2.8136041400570216E-2</c:v>
                </c:pt>
                <c:pt idx="245">
                  <c:v>2.8169595705783448E-2</c:v>
                </c:pt>
                <c:pt idx="246">
                  <c:v>2.8203150010996679E-2</c:v>
                </c:pt>
                <c:pt idx="247">
                  <c:v>2.8236704316209907E-2</c:v>
                </c:pt>
                <c:pt idx="248">
                  <c:v>2.8270258621423138E-2</c:v>
                </c:pt>
                <c:pt idx="249">
                  <c:v>2.8303812926636369E-2</c:v>
                </c:pt>
                <c:pt idx="250">
                  <c:v>2.8337367231849601E-2</c:v>
                </c:pt>
                <c:pt idx="251">
                  <c:v>2.8370921537062832E-2</c:v>
                </c:pt>
                <c:pt idx="252">
                  <c:v>2.8404475842276063E-2</c:v>
                </c:pt>
                <c:pt idx="253">
                  <c:v>2.8438030147489295E-2</c:v>
                </c:pt>
                <c:pt idx="254">
                  <c:v>2.8471584452702526E-2</c:v>
                </c:pt>
                <c:pt idx="255">
                  <c:v>2.8505138757915757E-2</c:v>
                </c:pt>
                <c:pt idx="256">
                  <c:v>2.8495522336620369E-2</c:v>
                </c:pt>
                <c:pt idx="257">
                  <c:v>2.8472800516206345E-2</c:v>
                </c:pt>
                <c:pt idx="258">
                  <c:v>2.8450078695792316E-2</c:v>
                </c:pt>
                <c:pt idx="259">
                  <c:v>2.8427356875378292E-2</c:v>
                </c:pt>
                <c:pt idx="260">
                  <c:v>2.8404635054964267E-2</c:v>
                </c:pt>
                <c:pt idx="261">
                  <c:v>2.8381913234550242E-2</c:v>
                </c:pt>
                <c:pt idx="262">
                  <c:v>2.8359191414136217E-2</c:v>
                </c:pt>
                <c:pt idx="263">
                  <c:v>2.8336469593722192E-2</c:v>
                </c:pt>
                <c:pt idx="264">
                  <c:v>2.8313747773308168E-2</c:v>
                </c:pt>
                <c:pt idx="265">
                  <c:v>2.8291025952894143E-2</c:v>
                </c:pt>
                <c:pt idx="266">
                  <c:v>2.8268304132480118E-2</c:v>
                </c:pt>
                <c:pt idx="267">
                  <c:v>2.8245582312066093E-2</c:v>
                </c:pt>
                <c:pt idx="268">
                  <c:v>2.8222860491652069E-2</c:v>
                </c:pt>
                <c:pt idx="269">
                  <c:v>2.8200138671238044E-2</c:v>
                </c:pt>
                <c:pt idx="270">
                  <c:v>2.8177416850824019E-2</c:v>
                </c:pt>
                <c:pt idx="271">
                  <c:v>2.8154695030409994E-2</c:v>
                </c:pt>
                <c:pt idx="272">
                  <c:v>2.813197320999597E-2</c:v>
                </c:pt>
                <c:pt idx="273">
                  <c:v>2.8109251389581945E-2</c:v>
                </c:pt>
                <c:pt idx="274">
                  <c:v>2.808652956916792E-2</c:v>
                </c:pt>
                <c:pt idx="275">
                  <c:v>2.8063807748753895E-2</c:v>
                </c:pt>
                <c:pt idx="276">
                  <c:v>2.8041085928339871E-2</c:v>
                </c:pt>
                <c:pt idx="277">
                  <c:v>2.8018364107925846E-2</c:v>
                </c:pt>
                <c:pt idx="278">
                  <c:v>2.7995642287511821E-2</c:v>
                </c:pt>
                <c:pt idx="279">
                  <c:v>2.7972920467097793E-2</c:v>
                </c:pt>
                <c:pt idx="280">
                  <c:v>2.7950198646683768E-2</c:v>
                </c:pt>
                <c:pt idx="281">
                  <c:v>2.7927476826269743E-2</c:v>
                </c:pt>
                <c:pt idx="282">
                  <c:v>2.7904755005855719E-2</c:v>
                </c:pt>
                <c:pt idx="283">
                  <c:v>2.7882033185441694E-2</c:v>
                </c:pt>
                <c:pt idx="284">
                  <c:v>2.7859311365027669E-2</c:v>
                </c:pt>
                <c:pt idx="285">
                  <c:v>2.7836589544613644E-2</c:v>
                </c:pt>
                <c:pt idx="286">
                  <c:v>2.7813867724199619E-2</c:v>
                </c:pt>
                <c:pt idx="287">
                  <c:v>2.7791145903785595E-2</c:v>
                </c:pt>
                <c:pt idx="288">
                  <c:v>2.776842408337157E-2</c:v>
                </c:pt>
                <c:pt idx="289">
                  <c:v>2.7745702262957545E-2</c:v>
                </c:pt>
                <c:pt idx="290">
                  <c:v>2.772298044254352E-2</c:v>
                </c:pt>
                <c:pt idx="291">
                  <c:v>2.7700258622129496E-2</c:v>
                </c:pt>
                <c:pt idx="292">
                  <c:v>2.7677536801715471E-2</c:v>
                </c:pt>
                <c:pt idx="293">
                  <c:v>2.7654814981301446E-2</c:v>
                </c:pt>
                <c:pt idx="294">
                  <c:v>2.7632093160887421E-2</c:v>
                </c:pt>
                <c:pt idx="295">
                  <c:v>2.7609371340473397E-2</c:v>
                </c:pt>
                <c:pt idx="296">
                  <c:v>2.7586649520059372E-2</c:v>
                </c:pt>
                <c:pt idx="297">
                  <c:v>2.7563927699645347E-2</c:v>
                </c:pt>
                <c:pt idx="298">
                  <c:v>2.7541205879231322E-2</c:v>
                </c:pt>
                <c:pt idx="299">
                  <c:v>2.7518484058817294E-2</c:v>
                </c:pt>
                <c:pt idx="300">
                  <c:v>2.7495762238403269E-2</c:v>
                </c:pt>
                <c:pt idx="301">
                  <c:v>2.7473040417989245E-2</c:v>
                </c:pt>
                <c:pt idx="302">
                  <c:v>2.745031859757522E-2</c:v>
                </c:pt>
                <c:pt idx="303">
                  <c:v>2.7427596777161195E-2</c:v>
                </c:pt>
                <c:pt idx="304">
                  <c:v>2.740487495674717E-2</c:v>
                </c:pt>
                <c:pt idx="305">
                  <c:v>2.7382153136333146E-2</c:v>
                </c:pt>
                <c:pt idx="306">
                  <c:v>2.7359431315919121E-2</c:v>
                </c:pt>
                <c:pt idx="307">
                  <c:v>2.7336709495505096E-2</c:v>
                </c:pt>
                <c:pt idx="308">
                  <c:v>2.7313987675091071E-2</c:v>
                </c:pt>
                <c:pt idx="309">
                  <c:v>2.7291265854677046E-2</c:v>
                </c:pt>
                <c:pt idx="310">
                  <c:v>2.7268544034263022E-2</c:v>
                </c:pt>
                <c:pt idx="311">
                  <c:v>2.7245822213848997E-2</c:v>
                </c:pt>
                <c:pt idx="312">
                  <c:v>2.7223100393434972E-2</c:v>
                </c:pt>
                <c:pt idx="313">
                  <c:v>2.7200378573020947E-2</c:v>
                </c:pt>
                <c:pt idx="314">
                  <c:v>2.7177656752606923E-2</c:v>
                </c:pt>
                <c:pt idx="315">
                  <c:v>2.7154934932192898E-2</c:v>
                </c:pt>
                <c:pt idx="316">
                  <c:v>2.7092162458371323E-2</c:v>
                </c:pt>
                <c:pt idx="317">
                  <c:v>2.7013215682212207E-2</c:v>
                </c:pt>
                <c:pt idx="318">
                  <c:v>2.6934268906053088E-2</c:v>
                </c:pt>
                <c:pt idx="319">
                  <c:v>2.6855322129893971E-2</c:v>
                </c:pt>
                <c:pt idx="320">
                  <c:v>2.6776375353734855E-2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View'!$O$17</c:f>
              <c:strCache>
                <c:ptCount val="1"/>
                <c:pt idx="0">
                  <c:v>forward-EUR-6M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View'!$N$23:$N$343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View'!$O$23:$O$343</c:f>
              <c:numCache>
                <c:formatCode>0.00%</c:formatCode>
                <c:ptCount val="321"/>
                <c:pt idx="0">
                  <c:v>6.1999999999999998E-3</c:v>
                </c:pt>
                <c:pt idx="1">
                  <c:v>6.1999999999999998E-3</c:v>
                </c:pt>
                <c:pt idx="2">
                  <c:v>6.1999999999999998E-3</c:v>
                </c:pt>
                <c:pt idx="3">
                  <c:v>6.1999999999999998E-3</c:v>
                </c:pt>
                <c:pt idx="4">
                  <c:v>6.1999999999999998E-3</c:v>
                </c:pt>
                <c:pt idx="5">
                  <c:v>6.1999999999999998E-3</c:v>
                </c:pt>
                <c:pt idx="6">
                  <c:v>6.1999999999999998E-3</c:v>
                </c:pt>
                <c:pt idx="7">
                  <c:v>6.1999999999999998E-3</c:v>
                </c:pt>
                <c:pt idx="8">
                  <c:v>6.1999999999999998E-3</c:v>
                </c:pt>
                <c:pt idx="9">
                  <c:v>6.1999999999999998E-3</c:v>
                </c:pt>
                <c:pt idx="10">
                  <c:v>6.1999999999999998E-3</c:v>
                </c:pt>
                <c:pt idx="11">
                  <c:v>6.1999999999999998E-3</c:v>
                </c:pt>
                <c:pt idx="12">
                  <c:v>6.1999999999999998E-3</c:v>
                </c:pt>
                <c:pt idx="13">
                  <c:v>6.1999999999999998E-3</c:v>
                </c:pt>
                <c:pt idx="14">
                  <c:v>6.1999999999999998E-3</c:v>
                </c:pt>
                <c:pt idx="15">
                  <c:v>6.1999999999999998E-3</c:v>
                </c:pt>
                <c:pt idx="16">
                  <c:v>6.1999999999999998E-3</c:v>
                </c:pt>
                <c:pt idx="17">
                  <c:v>6.1999999999999998E-3</c:v>
                </c:pt>
                <c:pt idx="18">
                  <c:v>6.1999999999999998E-3</c:v>
                </c:pt>
                <c:pt idx="19">
                  <c:v>6.1999999999999998E-3</c:v>
                </c:pt>
                <c:pt idx="20">
                  <c:v>6.0870281158855281E-3</c:v>
                </c:pt>
                <c:pt idx="21">
                  <c:v>6.0870281158855281E-3</c:v>
                </c:pt>
                <c:pt idx="22">
                  <c:v>6.0870281158855281E-3</c:v>
                </c:pt>
                <c:pt idx="23">
                  <c:v>6.0870281158855281E-3</c:v>
                </c:pt>
                <c:pt idx="24">
                  <c:v>6.0870281158855281E-3</c:v>
                </c:pt>
                <c:pt idx="25">
                  <c:v>6.0870281158855281E-3</c:v>
                </c:pt>
                <c:pt idx="26">
                  <c:v>6.0870281158855281E-3</c:v>
                </c:pt>
                <c:pt idx="27">
                  <c:v>6.0870281158855281E-3</c:v>
                </c:pt>
                <c:pt idx="28">
                  <c:v>6.0870281158855281E-3</c:v>
                </c:pt>
                <c:pt idx="29">
                  <c:v>6.0870281158855281E-3</c:v>
                </c:pt>
                <c:pt idx="30">
                  <c:v>6.0870281158855281E-3</c:v>
                </c:pt>
                <c:pt idx="31">
                  <c:v>6.1323578306532681E-3</c:v>
                </c:pt>
                <c:pt idx="32">
                  <c:v>6.1817469228628947E-3</c:v>
                </c:pt>
                <c:pt idx="33">
                  <c:v>6.2311360150725213E-3</c:v>
                </c:pt>
                <c:pt idx="34">
                  <c:v>6.2805251072821479E-3</c:v>
                </c:pt>
                <c:pt idx="35">
                  <c:v>6.3299141994917745E-3</c:v>
                </c:pt>
                <c:pt idx="36">
                  <c:v>6.3793032917014011E-3</c:v>
                </c:pt>
                <c:pt idx="37">
                  <c:v>6.4286923839110277E-3</c:v>
                </c:pt>
                <c:pt idx="38">
                  <c:v>6.4780814761206543E-3</c:v>
                </c:pt>
                <c:pt idx="39">
                  <c:v>6.5274705683302809E-3</c:v>
                </c:pt>
                <c:pt idx="40">
                  <c:v>6.5768596605399075E-3</c:v>
                </c:pt>
                <c:pt idx="41">
                  <c:v>6.6262487527495341E-3</c:v>
                </c:pt>
                <c:pt idx="42">
                  <c:v>6.6756378449591607E-3</c:v>
                </c:pt>
                <c:pt idx="43">
                  <c:v>6.7250269371687873E-3</c:v>
                </c:pt>
                <c:pt idx="44">
                  <c:v>6.7744160293784147E-3</c:v>
                </c:pt>
                <c:pt idx="45">
                  <c:v>6.8238051215880413E-3</c:v>
                </c:pt>
                <c:pt idx="46">
                  <c:v>6.8731942137976679E-3</c:v>
                </c:pt>
                <c:pt idx="47">
                  <c:v>6.9225833060072945E-3</c:v>
                </c:pt>
                <c:pt idx="48">
                  <c:v>6.9719723982169211E-3</c:v>
                </c:pt>
                <c:pt idx="49">
                  <c:v>7.0213614904265477E-3</c:v>
                </c:pt>
                <c:pt idx="50">
                  <c:v>7.0707505826361743E-3</c:v>
                </c:pt>
                <c:pt idx="51">
                  <c:v>7.1781025405686892E-3</c:v>
                </c:pt>
                <c:pt idx="52">
                  <c:v>7.290645202894297E-3</c:v>
                </c:pt>
                <c:pt idx="53">
                  <c:v>7.4031878652199047E-3</c:v>
                </c:pt>
                <c:pt idx="54">
                  <c:v>7.5157305275455125E-3</c:v>
                </c:pt>
                <c:pt idx="55">
                  <c:v>7.6282731898711202E-3</c:v>
                </c:pt>
                <c:pt idx="56">
                  <c:v>7.740815852196728E-3</c:v>
                </c:pt>
                <c:pt idx="57">
                  <c:v>7.8533585145223357E-3</c:v>
                </c:pt>
                <c:pt idx="58">
                  <c:v>7.9659011768479435E-3</c:v>
                </c:pt>
                <c:pt idx="59">
                  <c:v>8.0784438391735512E-3</c:v>
                </c:pt>
                <c:pt idx="60">
                  <c:v>8.190986501499159E-3</c:v>
                </c:pt>
                <c:pt idx="61">
                  <c:v>8.303529163824765E-3</c:v>
                </c:pt>
                <c:pt idx="62">
                  <c:v>8.4160718261503727E-3</c:v>
                </c:pt>
                <c:pt idx="63">
                  <c:v>8.5286144884759805E-3</c:v>
                </c:pt>
                <c:pt idx="64">
                  <c:v>8.6411571508015865E-3</c:v>
                </c:pt>
                <c:pt idx="65">
                  <c:v>8.7536998131271943E-3</c:v>
                </c:pt>
                <c:pt idx="66">
                  <c:v>8.866242475452802E-3</c:v>
                </c:pt>
                <c:pt idx="67">
                  <c:v>8.9787851377784098E-3</c:v>
                </c:pt>
                <c:pt idx="68">
                  <c:v>9.0913278001040158E-3</c:v>
                </c:pt>
                <c:pt idx="69">
                  <c:v>9.2038704624296235E-3</c:v>
                </c:pt>
                <c:pt idx="70">
                  <c:v>9.3164131247552313E-3</c:v>
                </c:pt>
                <c:pt idx="71">
                  <c:v>9.4912603768400119E-3</c:v>
                </c:pt>
                <c:pt idx="72">
                  <c:v>9.6808917688676471E-3</c:v>
                </c:pt>
                <c:pt idx="73">
                  <c:v>9.8705231608952823E-3</c:v>
                </c:pt>
                <c:pt idx="74">
                  <c:v>1.0060154552922919E-2</c:v>
                </c:pt>
                <c:pt idx="75">
                  <c:v>1.0249785944950554E-2</c:v>
                </c:pt>
                <c:pt idx="76">
                  <c:v>1.043941733697819E-2</c:v>
                </c:pt>
                <c:pt idx="77">
                  <c:v>1.0629048729005827E-2</c:v>
                </c:pt>
                <c:pt idx="78">
                  <c:v>1.0818680121033462E-2</c:v>
                </c:pt>
                <c:pt idx="79">
                  <c:v>1.1008311513061097E-2</c:v>
                </c:pt>
                <c:pt idx="80">
                  <c:v>1.1197942905088734E-2</c:v>
                </c:pt>
                <c:pt idx="81">
                  <c:v>1.1387574297116369E-2</c:v>
                </c:pt>
                <c:pt idx="82">
                  <c:v>1.1577205689144006E-2</c:v>
                </c:pt>
                <c:pt idx="83">
                  <c:v>1.1766837081171641E-2</c:v>
                </c:pt>
                <c:pt idx="84">
                  <c:v>1.1956468473199276E-2</c:v>
                </c:pt>
                <c:pt idx="85">
                  <c:v>1.2146099865226913E-2</c:v>
                </c:pt>
                <c:pt idx="86">
                  <c:v>1.2335731257254548E-2</c:v>
                </c:pt>
                <c:pt idx="87">
                  <c:v>1.2525362649282184E-2</c:v>
                </c:pt>
                <c:pt idx="88">
                  <c:v>1.271499404130982E-2</c:v>
                </c:pt>
                <c:pt idx="89">
                  <c:v>1.2904625433337456E-2</c:v>
                </c:pt>
                <c:pt idx="90">
                  <c:v>1.3094256825365091E-2</c:v>
                </c:pt>
                <c:pt idx="91">
                  <c:v>1.3328207082425936E-2</c:v>
                </c:pt>
                <c:pt idx="92">
                  <c:v>1.3569192079968246E-2</c:v>
                </c:pt>
                <c:pt idx="93">
                  <c:v>1.3810177077510557E-2</c:v>
                </c:pt>
                <c:pt idx="94">
                  <c:v>1.4051162075052867E-2</c:v>
                </c:pt>
                <c:pt idx="95">
                  <c:v>1.4292147072595178E-2</c:v>
                </c:pt>
                <c:pt idx="96">
                  <c:v>1.4533132070137489E-2</c:v>
                </c:pt>
                <c:pt idx="97">
                  <c:v>1.4774117067679799E-2</c:v>
                </c:pt>
                <c:pt idx="98">
                  <c:v>1.501510206522211E-2</c:v>
                </c:pt>
                <c:pt idx="99">
                  <c:v>1.525608706276442E-2</c:v>
                </c:pt>
                <c:pt idx="100">
                  <c:v>1.5497072060306731E-2</c:v>
                </c:pt>
                <c:pt idx="101">
                  <c:v>1.5738057057849045E-2</c:v>
                </c:pt>
                <c:pt idx="102">
                  <c:v>1.5979042055391354E-2</c:v>
                </c:pt>
                <c:pt idx="103">
                  <c:v>1.6220027052933662E-2</c:v>
                </c:pt>
                <c:pt idx="104">
                  <c:v>1.6461012050475975E-2</c:v>
                </c:pt>
                <c:pt idx="105">
                  <c:v>1.6701997048018283E-2</c:v>
                </c:pt>
                <c:pt idx="106">
                  <c:v>1.6942982045560596E-2</c:v>
                </c:pt>
                <c:pt idx="107">
                  <c:v>1.7183967043102905E-2</c:v>
                </c:pt>
                <c:pt idx="108">
                  <c:v>1.7424952040645217E-2</c:v>
                </c:pt>
                <c:pt idx="109">
                  <c:v>1.7665937038187526E-2</c:v>
                </c:pt>
                <c:pt idx="110">
                  <c:v>1.7906922035729838E-2</c:v>
                </c:pt>
                <c:pt idx="111">
                  <c:v>1.8096733997654043E-2</c:v>
                </c:pt>
                <c:pt idx="112">
                  <c:v>1.8278423255511874E-2</c:v>
                </c:pt>
                <c:pt idx="113">
                  <c:v>1.8460112513369702E-2</c:v>
                </c:pt>
                <c:pt idx="114">
                  <c:v>1.8641801771227533E-2</c:v>
                </c:pt>
                <c:pt idx="115">
                  <c:v>1.8823491029085364E-2</c:v>
                </c:pt>
                <c:pt idx="116">
                  <c:v>1.9005180286943191E-2</c:v>
                </c:pt>
                <c:pt idx="117">
                  <c:v>1.9186869544801022E-2</c:v>
                </c:pt>
                <c:pt idx="118">
                  <c:v>1.936855880265885E-2</c:v>
                </c:pt>
                <c:pt idx="119">
                  <c:v>1.9550248060516681E-2</c:v>
                </c:pt>
                <c:pt idx="120">
                  <c:v>1.9731937318374512E-2</c:v>
                </c:pt>
                <c:pt idx="121">
                  <c:v>1.9913626576232343E-2</c:v>
                </c:pt>
                <c:pt idx="122">
                  <c:v>2.0095315834090171E-2</c:v>
                </c:pt>
                <c:pt idx="123">
                  <c:v>2.0277005091948002E-2</c:v>
                </c:pt>
                <c:pt idx="124">
                  <c:v>2.045869434980583E-2</c:v>
                </c:pt>
                <c:pt idx="125">
                  <c:v>2.0640383607663661E-2</c:v>
                </c:pt>
                <c:pt idx="126">
                  <c:v>2.0822072865521492E-2</c:v>
                </c:pt>
                <c:pt idx="127">
                  <c:v>2.1003762123379323E-2</c:v>
                </c:pt>
                <c:pt idx="128">
                  <c:v>2.118545138123715E-2</c:v>
                </c:pt>
                <c:pt idx="129">
                  <c:v>2.1367140639094982E-2</c:v>
                </c:pt>
                <c:pt idx="130">
                  <c:v>2.1548829896952809E-2</c:v>
                </c:pt>
                <c:pt idx="131">
                  <c:v>2.1665676831125261E-2</c:v>
                </c:pt>
                <c:pt idx="132">
                  <c:v>2.1772231332966682E-2</c:v>
                </c:pt>
                <c:pt idx="133">
                  <c:v>2.1878785834808102E-2</c:v>
                </c:pt>
                <c:pt idx="134">
                  <c:v>2.1985340336649523E-2</c:v>
                </c:pt>
                <c:pt idx="135">
                  <c:v>2.2091894838490944E-2</c:v>
                </c:pt>
                <c:pt idx="136">
                  <c:v>2.2198449340332365E-2</c:v>
                </c:pt>
                <c:pt idx="137">
                  <c:v>2.2305003842173786E-2</c:v>
                </c:pt>
                <c:pt idx="138">
                  <c:v>2.2411558344015207E-2</c:v>
                </c:pt>
                <c:pt idx="139">
                  <c:v>2.2518112845856628E-2</c:v>
                </c:pt>
                <c:pt idx="140">
                  <c:v>2.2624667347698049E-2</c:v>
                </c:pt>
                <c:pt idx="141">
                  <c:v>2.2731221849539469E-2</c:v>
                </c:pt>
                <c:pt idx="142">
                  <c:v>2.283777635138089E-2</c:v>
                </c:pt>
                <c:pt idx="143">
                  <c:v>2.2944330853222311E-2</c:v>
                </c:pt>
                <c:pt idx="144">
                  <c:v>2.3050885355063732E-2</c:v>
                </c:pt>
                <c:pt idx="145">
                  <c:v>2.3157439856905153E-2</c:v>
                </c:pt>
                <c:pt idx="146">
                  <c:v>2.3263994358746574E-2</c:v>
                </c:pt>
                <c:pt idx="147">
                  <c:v>2.3370548860587995E-2</c:v>
                </c:pt>
                <c:pt idx="148">
                  <c:v>2.3477103362429412E-2</c:v>
                </c:pt>
                <c:pt idx="149">
                  <c:v>2.3583657864270833E-2</c:v>
                </c:pt>
                <c:pt idx="150">
                  <c:v>2.3690212366112254E-2</c:v>
                </c:pt>
                <c:pt idx="151">
                  <c:v>2.3758912942816443E-2</c:v>
                </c:pt>
                <c:pt idx="152">
                  <c:v>2.3821604959975023E-2</c:v>
                </c:pt>
                <c:pt idx="153">
                  <c:v>2.3884296977133603E-2</c:v>
                </c:pt>
                <c:pt idx="154">
                  <c:v>2.3946988994292182E-2</c:v>
                </c:pt>
                <c:pt idx="155">
                  <c:v>2.4009681011450762E-2</c:v>
                </c:pt>
                <c:pt idx="156">
                  <c:v>2.4072373028609338E-2</c:v>
                </c:pt>
                <c:pt idx="157">
                  <c:v>2.4135065045767918E-2</c:v>
                </c:pt>
                <c:pt idx="158">
                  <c:v>2.4197757062926498E-2</c:v>
                </c:pt>
                <c:pt idx="159">
                  <c:v>2.4260449080085077E-2</c:v>
                </c:pt>
                <c:pt idx="160">
                  <c:v>2.4323141097243657E-2</c:v>
                </c:pt>
                <c:pt idx="161">
                  <c:v>2.4385833114402237E-2</c:v>
                </c:pt>
                <c:pt idx="162">
                  <c:v>2.4448525131560817E-2</c:v>
                </c:pt>
                <c:pt idx="163">
                  <c:v>2.4511217148719396E-2</c:v>
                </c:pt>
                <c:pt idx="164">
                  <c:v>2.4573909165877976E-2</c:v>
                </c:pt>
                <c:pt idx="165">
                  <c:v>2.4636601183036556E-2</c:v>
                </c:pt>
                <c:pt idx="166">
                  <c:v>2.4699293200195135E-2</c:v>
                </c:pt>
                <c:pt idx="167">
                  <c:v>2.4761985217353715E-2</c:v>
                </c:pt>
                <c:pt idx="168">
                  <c:v>2.4824677234512295E-2</c:v>
                </c:pt>
                <c:pt idx="169">
                  <c:v>2.4887369251670875E-2</c:v>
                </c:pt>
                <c:pt idx="170">
                  <c:v>2.4950061268829454E-2</c:v>
                </c:pt>
                <c:pt idx="171">
                  <c:v>2.5012870176261588E-2</c:v>
                </c:pt>
                <c:pt idx="172">
                  <c:v>2.50756976377054E-2</c:v>
                </c:pt>
                <c:pt idx="173">
                  <c:v>2.5138525099149208E-2</c:v>
                </c:pt>
                <c:pt idx="174">
                  <c:v>2.5201352560593016E-2</c:v>
                </c:pt>
                <c:pt idx="175">
                  <c:v>2.5264180022036828E-2</c:v>
                </c:pt>
                <c:pt idx="176">
                  <c:v>2.5327007483480636E-2</c:v>
                </c:pt>
                <c:pt idx="177">
                  <c:v>2.5389834944924444E-2</c:v>
                </c:pt>
                <c:pt idx="178">
                  <c:v>2.5452662406368256E-2</c:v>
                </c:pt>
                <c:pt idx="179">
                  <c:v>2.5515489867812064E-2</c:v>
                </c:pt>
                <c:pt idx="180">
                  <c:v>2.5578317329255872E-2</c:v>
                </c:pt>
                <c:pt idx="181">
                  <c:v>2.5641144790699684E-2</c:v>
                </c:pt>
                <c:pt idx="182">
                  <c:v>2.5703972252143496E-2</c:v>
                </c:pt>
                <c:pt idx="183">
                  <c:v>2.5766799713587304E-2</c:v>
                </c:pt>
                <c:pt idx="184">
                  <c:v>2.5829627175031115E-2</c:v>
                </c:pt>
                <c:pt idx="185">
                  <c:v>2.5892454636474924E-2</c:v>
                </c:pt>
                <c:pt idx="186">
                  <c:v>2.5955282097918735E-2</c:v>
                </c:pt>
                <c:pt idx="187">
                  <c:v>2.6018109559362547E-2</c:v>
                </c:pt>
                <c:pt idx="188">
                  <c:v>2.6080937020806355E-2</c:v>
                </c:pt>
                <c:pt idx="189">
                  <c:v>2.6143764482250167E-2</c:v>
                </c:pt>
                <c:pt idx="190">
                  <c:v>2.6206591943693978E-2</c:v>
                </c:pt>
                <c:pt idx="191">
                  <c:v>2.6285385596309191E-2</c:v>
                </c:pt>
                <c:pt idx="192">
                  <c:v>2.6369404547853234E-2</c:v>
                </c:pt>
                <c:pt idx="193">
                  <c:v>2.6453423499397274E-2</c:v>
                </c:pt>
                <c:pt idx="194">
                  <c:v>2.6537442450941317E-2</c:v>
                </c:pt>
                <c:pt idx="195">
                  <c:v>2.662146140248536E-2</c:v>
                </c:pt>
                <c:pt idx="196">
                  <c:v>2.6705480354029403E-2</c:v>
                </c:pt>
                <c:pt idx="197">
                  <c:v>2.6789499305573446E-2</c:v>
                </c:pt>
                <c:pt idx="198">
                  <c:v>2.687351825711749E-2</c:v>
                </c:pt>
                <c:pt idx="199">
                  <c:v>2.6957537208661529E-2</c:v>
                </c:pt>
                <c:pt idx="200">
                  <c:v>2.7041556160205572E-2</c:v>
                </c:pt>
                <c:pt idx="201">
                  <c:v>2.7125575111749615E-2</c:v>
                </c:pt>
                <c:pt idx="202">
                  <c:v>2.7209594063293659E-2</c:v>
                </c:pt>
                <c:pt idx="203">
                  <c:v>2.7293613014837702E-2</c:v>
                </c:pt>
                <c:pt idx="204">
                  <c:v>2.7377631966381745E-2</c:v>
                </c:pt>
                <c:pt idx="205">
                  <c:v>2.7461650917925785E-2</c:v>
                </c:pt>
                <c:pt idx="206">
                  <c:v>2.7545669869469828E-2</c:v>
                </c:pt>
                <c:pt idx="207">
                  <c:v>2.7629688821013871E-2</c:v>
                </c:pt>
                <c:pt idx="208">
                  <c:v>2.7713707772557914E-2</c:v>
                </c:pt>
                <c:pt idx="209">
                  <c:v>2.7797726724101957E-2</c:v>
                </c:pt>
                <c:pt idx="210">
                  <c:v>2.7881745675645997E-2</c:v>
                </c:pt>
                <c:pt idx="211">
                  <c:v>2.7937757430597857E-2</c:v>
                </c:pt>
                <c:pt idx="212">
                  <c:v>2.7987123410087161E-2</c:v>
                </c:pt>
                <c:pt idx="213">
                  <c:v>2.803648938957647E-2</c:v>
                </c:pt>
                <c:pt idx="214">
                  <c:v>2.8085855369065774E-2</c:v>
                </c:pt>
                <c:pt idx="215">
                  <c:v>2.8135221348555079E-2</c:v>
                </c:pt>
                <c:pt idx="216">
                  <c:v>2.8184587328044387E-2</c:v>
                </c:pt>
                <c:pt idx="217">
                  <c:v>2.8233953307533692E-2</c:v>
                </c:pt>
                <c:pt idx="218">
                  <c:v>2.8283319287023E-2</c:v>
                </c:pt>
                <c:pt idx="219">
                  <c:v>2.8332685266512305E-2</c:v>
                </c:pt>
                <c:pt idx="220">
                  <c:v>2.838205124600161E-2</c:v>
                </c:pt>
                <c:pt idx="221">
                  <c:v>2.8431417225490918E-2</c:v>
                </c:pt>
                <c:pt idx="222">
                  <c:v>2.8480783204980223E-2</c:v>
                </c:pt>
                <c:pt idx="223">
                  <c:v>2.8530149184469531E-2</c:v>
                </c:pt>
                <c:pt idx="224">
                  <c:v>2.8579515163958836E-2</c:v>
                </c:pt>
                <c:pt idx="225">
                  <c:v>2.8628881143448141E-2</c:v>
                </c:pt>
                <c:pt idx="226">
                  <c:v>2.8678247122937449E-2</c:v>
                </c:pt>
                <c:pt idx="227">
                  <c:v>2.8727613102426754E-2</c:v>
                </c:pt>
                <c:pt idx="228">
                  <c:v>2.8776979081916062E-2</c:v>
                </c:pt>
                <c:pt idx="229">
                  <c:v>2.8826345061405367E-2</c:v>
                </c:pt>
                <c:pt idx="230">
                  <c:v>2.8875711040894671E-2</c:v>
                </c:pt>
                <c:pt idx="231">
                  <c:v>2.892507702038398E-2</c:v>
                </c:pt>
                <c:pt idx="232">
                  <c:v>2.8974442999873284E-2</c:v>
                </c:pt>
                <c:pt idx="233">
                  <c:v>2.9023808979362593E-2</c:v>
                </c:pt>
                <c:pt idx="234">
                  <c:v>2.9073174958851897E-2</c:v>
                </c:pt>
                <c:pt idx="235">
                  <c:v>2.9122540938341206E-2</c:v>
                </c:pt>
                <c:pt idx="236">
                  <c:v>2.917190691783051E-2</c:v>
                </c:pt>
                <c:pt idx="237">
                  <c:v>2.9221272897319815E-2</c:v>
                </c:pt>
                <c:pt idx="238">
                  <c:v>2.9270638876809123E-2</c:v>
                </c:pt>
                <c:pt idx="239">
                  <c:v>2.9320004856298428E-2</c:v>
                </c:pt>
                <c:pt idx="240">
                  <c:v>2.9369370835787736E-2</c:v>
                </c:pt>
                <c:pt idx="241">
                  <c:v>2.9418736815277041E-2</c:v>
                </c:pt>
                <c:pt idx="242">
                  <c:v>2.9468102794766346E-2</c:v>
                </c:pt>
                <c:pt idx="243">
                  <c:v>2.9517468774255654E-2</c:v>
                </c:pt>
                <c:pt idx="244">
                  <c:v>2.9566834753744959E-2</c:v>
                </c:pt>
                <c:pt idx="245">
                  <c:v>2.9616200733234267E-2</c:v>
                </c:pt>
                <c:pt idx="246">
                  <c:v>2.9665566712723572E-2</c:v>
                </c:pt>
                <c:pt idx="247">
                  <c:v>2.9714932692212877E-2</c:v>
                </c:pt>
                <c:pt idx="248">
                  <c:v>2.9764298671702185E-2</c:v>
                </c:pt>
                <c:pt idx="249">
                  <c:v>2.981366465119149E-2</c:v>
                </c:pt>
                <c:pt idx="250">
                  <c:v>2.9863030630680798E-2</c:v>
                </c:pt>
                <c:pt idx="251">
                  <c:v>2.9834253627040688E-2</c:v>
                </c:pt>
                <c:pt idx="252">
                  <c:v>2.978693422062418E-2</c:v>
                </c:pt>
                <c:pt idx="253">
                  <c:v>2.9739614814207671E-2</c:v>
                </c:pt>
                <c:pt idx="254">
                  <c:v>2.9692295407791162E-2</c:v>
                </c:pt>
                <c:pt idx="255">
                  <c:v>2.9644976001374657E-2</c:v>
                </c:pt>
                <c:pt idx="256">
                  <c:v>2.9597656594958149E-2</c:v>
                </c:pt>
                <c:pt idx="257">
                  <c:v>2.955033718854164E-2</c:v>
                </c:pt>
                <c:pt idx="258">
                  <c:v>2.9503017782125131E-2</c:v>
                </c:pt>
                <c:pt idx="259">
                  <c:v>2.9455698375708623E-2</c:v>
                </c:pt>
                <c:pt idx="260">
                  <c:v>2.9408378969292114E-2</c:v>
                </c:pt>
                <c:pt idx="261">
                  <c:v>2.9361059562875606E-2</c:v>
                </c:pt>
                <c:pt idx="262">
                  <c:v>2.93137401564591E-2</c:v>
                </c:pt>
                <c:pt idx="263">
                  <c:v>2.9266420750042592E-2</c:v>
                </c:pt>
                <c:pt idx="264">
                  <c:v>2.9219101343626083E-2</c:v>
                </c:pt>
                <c:pt idx="265">
                  <c:v>2.9171781937209575E-2</c:v>
                </c:pt>
                <c:pt idx="266">
                  <c:v>2.9124462530793066E-2</c:v>
                </c:pt>
                <c:pt idx="267">
                  <c:v>2.9077143124376557E-2</c:v>
                </c:pt>
                <c:pt idx="268">
                  <c:v>2.9029823717960049E-2</c:v>
                </c:pt>
                <c:pt idx="269">
                  <c:v>2.8982504311543544E-2</c:v>
                </c:pt>
                <c:pt idx="270">
                  <c:v>2.8935184905127035E-2</c:v>
                </c:pt>
                <c:pt idx="271">
                  <c:v>2.8887865498710526E-2</c:v>
                </c:pt>
                <c:pt idx="272">
                  <c:v>2.8840546092294018E-2</c:v>
                </c:pt>
                <c:pt idx="273">
                  <c:v>2.8793226685877509E-2</c:v>
                </c:pt>
                <c:pt idx="274">
                  <c:v>2.8745907279461001E-2</c:v>
                </c:pt>
                <c:pt idx="275">
                  <c:v>2.8698587873044492E-2</c:v>
                </c:pt>
                <c:pt idx="276">
                  <c:v>2.8651268466627987E-2</c:v>
                </c:pt>
                <c:pt idx="277">
                  <c:v>2.8603949060211478E-2</c:v>
                </c:pt>
                <c:pt idx="278">
                  <c:v>2.855662965379497E-2</c:v>
                </c:pt>
                <c:pt idx="279">
                  <c:v>2.8509310247378461E-2</c:v>
                </c:pt>
                <c:pt idx="280">
                  <c:v>2.8461990840961952E-2</c:v>
                </c:pt>
                <c:pt idx="281">
                  <c:v>2.8414671434545444E-2</c:v>
                </c:pt>
                <c:pt idx="282">
                  <c:v>2.8367352028128935E-2</c:v>
                </c:pt>
                <c:pt idx="283">
                  <c:v>2.8320032621712427E-2</c:v>
                </c:pt>
                <c:pt idx="284">
                  <c:v>2.8272713215295921E-2</c:v>
                </c:pt>
                <c:pt idx="285">
                  <c:v>2.8225393808879413E-2</c:v>
                </c:pt>
                <c:pt idx="286">
                  <c:v>2.8178074402462904E-2</c:v>
                </c:pt>
                <c:pt idx="287">
                  <c:v>2.8130754996046396E-2</c:v>
                </c:pt>
                <c:pt idx="288">
                  <c:v>2.8083435589629887E-2</c:v>
                </c:pt>
                <c:pt idx="289">
                  <c:v>2.8036116183213378E-2</c:v>
                </c:pt>
                <c:pt idx="290">
                  <c:v>2.798879677679687E-2</c:v>
                </c:pt>
                <c:pt idx="291">
                  <c:v>2.7941477370380365E-2</c:v>
                </c:pt>
                <c:pt idx="292">
                  <c:v>2.7894157963963856E-2</c:v>
                </c:pt>
                <c:pt idx="293">
                  <c:v>2.7846838557547347E-2</c:v>
                </c:pt>
                <c:pt idx="294">
                  <c:v>2.7799519151130839E-2</c:v>
                </c:pt>
                <c:pt idx="295">
                  <c:v>2.775219974471433E-2</c:v>
                </c:pt>
                <c:pt idx="296">
                  <c:v>2.7704880338297821E-2</c:v>
                </c:pt>
                <c:pt idx="297">
                  <c:v>2.7657560931881313E-2</c:v>
                </c:pt>
                <c:pt idx="298">
                  <c:v>2.7610241525464804E-2</c:v>
                </c:pt>
                <c:pt idx="299">
                  <c:v>2.7562922119048299E-2</c:v>
                </c:pt>
                <c:pt idx="300">
                  <c:v>2.751560271263179E-2</c:v>
                </c:pt>
                <c:pt idx="301">
                  <c:v>2.7468283306215282E-2</c:v>
                </c:pt>
                <c:pt idx="302">
                  <c:v>2.7420963899798773E-2</c:v>
                </c:pt>
                <c:pt idx="303">
                  <c:v>2.7373644493382265E-2</c:v>
                </c:pt>
                <c:pt idx="304">
                  <c:v>2.7326325086965756E-2</c:v>
                </c:pt>
                <c:pt idx="305">
                  <c:v>2.7279005680549251E-2</c:v>
                </c:pt>
                <c:pt idx="306">
                  <c:v>2.7231686274132742E-2</c:v>
                </c:pt>
                <c:pt idx="307">
                  <c:v>2.7184366867716234E-2</c:v>
                </c:pt>
                <c:pt idx="308">
                  <c:v>2.7137047461299725E-2</c:v>
                </c:pt>
                <c:pt idx="309">
                  <c:v>2.7089728054883216E-2</c:v>
                </c:pt>
                <c:pt idx="310">
                  <c:v>2.7042408648466708E-2</c:v>
                </c:pt>
                <c:pt idx="311">
                  <c:v>2.6989171571562338E-2</c:v>
                </c:pt>
                <c:pt idx="312">
                  <c:v>2.6933381774055375E-2</c:v>
                </c:pt>
                <c:pt idx="313">
                  <c:v>2.6877591976548414E-2</c:v>
                </c:pt>
                <c:pt idx="314">
                  <c:v>2.6821802179041454E-2</c:v>
                </c:pt>
                <c:pt idx="315">
                  <c:v>2.6766012381534494E-2</c:v>
                </c:pt>
                <c:pt idx="316">
                  <c:v>2.671022258402753E-2</c:v>
                </c:pt>
                <c:pt idx="317">
                  <c:v>2.665443278652057E-2</c:v>
                </c:pt>
                <c:pt idx="318">
                  <c:v>2.6598642989013609E-2</c:v>
                </c:pt>
                <c:pt idx="319">
                  <c:v>2.6542853191506649E-2</c:v>
                </c:pt>
                <c:pt idx="320">
                  <c:v>2.6487063393999685E-2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'Curves View'!$S$17</c:f>
              <c:strCache>
                <c:ptCount val="1"/>
                <c:pt idx="0">
                  <c:v>forward-USD-3M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View'!$R$23:$R$343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View'!$S$23:$S$343</c:f>
              <c:numCache>
                <c:formatCode>0.00%</c:formatCode>
                <c:ptCount val="321"/>
                <c:pt idx="0">
                  <c:v>4.2365477727774751E-3</c:v>
                </c:pt>
                <c:pt idx="1">
                  <c:v>4.2365477727774751E-3</c:v>
                </c:pt>
                <c:pt idx="2">
                  <c:v>4.2365477727774751E-3</c:v>
                </c:pt>
                <c:pt idx="3">
                  <c:v>4.2365477727774751E-3</c:v>
                </c:pt>
                <c:pt idx="4">
                  <c:v>4.2365477727774751E-3</c:v>
                </c:pt>
                <c:pt idx="5">
                  <c:v>4.2365477727774751E-3</c:v>
                </c:pt>
                <c:pt idx="6">
                  <c:v>4.2365477727774751E-3</c:v>
                </c:pt>
                <c:pt idx="7">
                  <c:v>4.2365477727774751E-3</c:v>
                </c:pt>
                <c:pt idx="8">
                  <c:v>4.2365477727774751E-3</c:v>
                </c:pt>
                <c:pt idx="9">
                  <c:v>4.2365477727774751E-3</c:v>
                </c:pt>
                <c:pt idx="10">
                  <c:v>4.2365477727774751E-3</c:v>
                </c:pt>
                <c:pt idx="11">
                  <c:v>4.2365477727774751E-3</c:v>
                </c:pt>
                <c:pt idx="12">
                  <c:v>4.2365477727774751E-3</c:v>
                </c:pt>
                <c:pt idx="13">
                  <c:v>4.2365477727774751E-3</c:v>
                </c:pt>
                <c:pt idx="14">
                  <c:v>4.2365477727774751E-3</c:v>
                </c:pt>
                <c:pt idx="15">
                  <c:v>4.2365477727774751E-3</c:v>
                </c:pt>
                <c:pt idx="16">
                  <c:v>4.2365477727774751E-3</c:v>
                </c:pt>
                <c:pt idx="17">
                  <c:v>4.2365477727774751E-3</c:v>
                </c:pt>
                <c:pt idx="18">
                  <c:v>4.2365477727774751E-3</c:v>
                </c:pt>
                <c:pt idx="19">
                  <c:v>4.2365477727774751E-3</c:v>
                </c:pt>
                <c:pt idx="20">
                  <c:v>4.2365477727774751E-3</c:v>
                </c:pt>
                <c:pt idx="21">
                  <c:v>4.2365477727774751E-3</c:v>
                </c:pt>
                <c:pt idx="22">
                  <c:v>4.2365477727774751E-3</c:v>
                </c:pt>
                <c:pt idx="23">
                  <c:v>4.2365477727774751E-3</c:v>
                </c:pt>
                <c:pt idx="24">
                  <c:v>4.2365477727774751E-3</c:v>
                </c:pt>
                <c:pt idx="25">
                  <c:v>4.2365477727774751E-3</c:v>
                </c:pt>
                <c:pt idx="26">
                  <c:v>4.2365477727774751E-3</c:v>
                </c:pt>
                <c:pt idx="27">
                  <c:v>4.2365477727774751E-3</c:v>
                </c:pt>
                <c:pt idx="28">
                  <c:v>4.2365477727774751E-3</c:v>
                </c:pt>
                <c:pt idx="29">
                  <c:v>4.2365477727774751E-3</c:v>
                </c:pt>
                <c:pt idx="30">
                  <c:v>4.2365477727774751E-3</c:v>
                </c:pt>
                <c:pt idx="31">
                  <c:v>4.2365477727774751E-3</c:v>
                </c:pt>
                <c:pt idx="32">
                  <c:v>4.2365477727774751E-3</c:v>
                </c:pt>
                <c:pt idx="33">
                  <c:v>4.2365477727774751E-3</c:v>
                </c:pt>
                <c:pt idx="34">
                  <c:v>4.2365477727774751E-3</c:v>
                </c:pt>
                <c:pt idx="35">
                  <c:v>4.2365477727774751E-3</c:v>
                </c:pt>
                <c:pt idx="36">
                  <c:v>4.2651899632371428E-3</c:v>
                </c:pt>
                <c:pt idx="37">
                  <c:v>4.2978599617302E-3</c:v>
                </c:pt>
                <c:pt idx="38">
                  <c:v>4.3305299602232582E-3</c:v>
                </c:pt>
                <c:pt idx="39">
                  <c:v>4.3631999587163154E-3</c:v>
                </c:pt>
                <c:pt idx="40">
                  <c:v>4.3958699572093736E-3</c:v>
                </c:pt>
                <c:pt idx="41">
                  <c:v>4.4285399557024308E-3</c:v>
                </c:pt>
                <c:pt idx="42">
                  <c:v>4.4612099541954889E-3</c:v>
                </c:pt>
                <c:pt idx="43">
                  <c:v>4.4938799526885471E-3</c:v>
                </c:pt>
                <c:pt idx="44">
                  <c:v>4.5265499511816043E-3</c:v>
                </c:pt>
                <c:pt idx="45">
                  <c:v>4.5592199496746625E-3</c:v>
                </c:pt>
                <c:pt idx="46">
                  <c:v>4.5918899481677197E-3</c:v>
                </c:pt>
                <c:pt idx="47">
                  <c:v>4.6245599466607779E-3</c:v>
                </c:pt>
                <c:pt idx="48">
                  <c:v>4.6572299451538351E-3</c:v>
                </c:pt>
                <c:pt idx="49">
                  <c:v>4.6898999436468932E-3</c:v>
                </c:pt>
                <c:pt idx="50">
                  <c:v>4.7225699421399505E-3</c:v>
                </c:pt>
                <c:pt idx="51">
                  <c:v>4.7552399406330086E-3</c:v>
                </c:pt>
                <c:pt idx="52">
                  <c:v>4.7879099391260668E-3</c:v>
                </c:pt>
                <c:pt idx="53">
                  <c:v>4.820579937619124E-3</c:v>
                </c:pt>
                <c:pt idx="54">
                  <c:v>4.8532499361121821E-3</c:v>
                </c:pt>
                <c:pt idx="55">
                  <c:v>4.8859199346052394E-3</c:v>
                </c:pt>
                <c:pt idx="56">
                  <c:v>4.9715843396923734E-3</c:v>
                </c:pt>
                <c:pt idx="57">
                  <c:v>5.0733363324955635E-3</c:v>
                </c:pt>
                <c:pt idx="58">
                  <c:v>5.1750883252987536E-3</c:v>
                </c:pt>
                <c:pt idx="59">
                  <c:v>5.2768403181019437E-3</c:v>
                </c:pt>
                <c:pt idx="60">
                  <c:v>5.378592310905133E-3</c:v>
                </c:pt>
                <c:pt idx="61">
                  <c:v>5.4803443037083222E-3</c:v>
                </c:pt>
                <c:pt idx="62">
                  <c:v>5.5820962965115123E-3</c:v>
                </c:pt>
                <c:pt idx="63">
                  <c:v>5.6838482893147016E-3</c:v>
                </c:pt>
                <c:pt idx="64">
                  <c:v>5.7856002821178917E-3</c:v>
                </c:pt>
                <c:pt idx="65">
                  <c:v>5.8873522749210809E-3</c:v>
                </c:pt>
                <c:pt idx="66">
                  <c:v>5.9891042677242701E-3</c:v>
                </c:pt>
                <c:pt idx="67">
                  <c:v>6.0908562605274602E-3</c:v>
                </c:pt>
                <c:pt idx="68">
                  <c:v>6.1926082533306495E-3</c:v>
                </c:pt>
                <c:pt idx="69">
                  <c:v>6.2943602461338396E-3</c:v>
                </c:pt>
                <c:pt idx="70">
                  <c:v>6.3961122389370288E-3</c:v>
                </c:pt>
                <c:pt idx="71">
                  <c:v>6.4978642317402181E-3</c:v>
                </c:pt>
                <c:pt idx="72">
                  <c:v>6.5996162245434073E-3</c:v>
                </c:pt>
                <c:pt idx="73">
                  <c:v>6.7013682173465974E-3</c:v>
                </c:pt>
                <c:pt idx="74">
                  <c:v>6.8031202101497875E-3</c:v>
                </c:pt>
                <c:pt idx="75">
                  <c:v>6.9048722029529767E-3</c:v>
                </c:pt>
                <c:pt idx="76">
                  <c:v>7.1222432638834796E-3</c:v>
                </c:pt>
                <c:pt idx="77">
                  <c:v>7.3646651229082385E-3</c:v>
                </c:pt>
                <c:pt idx="78">
                  <c:v>7.6070869819329975E-3</c:v>
                </c:pt>
                <c:pt idx="79">
                  <c:v>7.8495088409577564E-3</c:v>
                </c:pt>
                <c:pt idx="80">
                  <c:v>8.0919306999825153E-3</c:v>
                </c:pt>
                <c:pt idx="81">
                  <c:v>8.3343525590072742E-3</c:v>
                </c:pt>
                <c:pt idx="82">
                  <c:v>8.5767744180320332E-3</c:v>
                </c:pt>
                <c:pt idx="83">
                  <c:v>8.8191962770567921E-3</c:v>
                </c:pt>
                <c:pt idx="84">
                  <c:v>9.0616181360815527E-3</c:v>
                </c:pt>
                <c:pt idx="85">
                  <c:v>9.3040399951063099E-3</c:v>
                </c:pt>
                <c:pt idx="86">
                  <c:v>9.5464618541310706E-3</c:v>
                </c:pt>
                <c:pt idx="87">
                  <c:v>9.7888837131558295E-3</c:v>
                </c:pt>
                <c:pt idx="88">
                  <c:v>1.0031305572180588E-2</c:v>
                </c:pt>
                <c:pt idx="89">
                  <c:v>1.0273727431205347E-2</c:v>
                </c:pt>
                <c:pt idx="90">
                  <c:v>1.0516149290230106E-2</c:v>
                </c:pt>
                <c:pt idx="91">
                  <c:v>1.0758571149254865E-2</c:v>
                </c:pt>
                <c:pt idx="92">
                  <c:v>1.1000993008279624E-2</c:v>
                </c:pt>
                <c:pt idx="93">
                  <c:v>1.1243414867304383E-2</c:v>
                </c:pt>
                <c:pt idx="94">
                  <c:v>1.1485836726329142E-2</c:v>
                </c:pt>
                <c:pt idx="95">
                  <c:v>1.1728258585353903E-2</c:v>
                </c:pt>
                <c:pt idx="96">
                  <c:v>1.1943949150685543E-2</c:v>
                </c:pt>
                <c:pt idx="97">
                  <c:v>1.2155880627841585E-2</c:v>
                </c:pt>
                <c:pt idx="98">
                  <c:v>1.2367812104997628E-2</c:v>
                </c:pt>
                <c:pt idx="99">
                  <c:v>1.2579743582153672E-2</c:v>
                </c:pt>
                <c:pt idx="100">
                  <c:v>1.2791675059309714E-2</c:v>
                </c:pt>
                <c:pt idx="101">
                  <c:v>1.3003606536465758E-2</c:v>
                </c:pt>
                <c:pt idx="102">
                  <c:v>1.3215538013621802E-2</c:v>
                </c:pt>
                <c:pt idx="103">
                  <c:v>1.3427469490777845E-2</c:v>
                </c:pt>
                <c:pt idx="104">
                  <c:v>1.3639400967933887E-2</c:v>
                </c:pt>
                <c:pt idx="105">
                  <c:v>1.3851332445089931E-2</c:v>
                </c:pt>
                <c:pt idx="106">
                  <c:v>1.4063263922245973E-2</c:v>
                </c:pt>
                <c:pt idx="107">
                  <c:v>1.4275195399402016E-2</c:v>
                </c:pt>
                <c:pt idx="108">
                  <c:v>1.4487126876558058E-2</c:v>
                </c:pt>
                <c:pt idx="109">
                  <c:v>1.4699058353714101E-2</c:v>
                </c:pt>
                <c:pt idx="110">
                  <c:v>1.4910989830870145E-2</c:v>
                </c:pt>
                <c:pt idx="111">
                  <c:v>1.5122921308026187E-2</c:v>
                </c:pt>
                <c:pt idx="112">
                  <c:v>1.533485278518223E-2</c:v>
                </c:pt>
                <c:pt idx="113">
                  <c:v>1.5546784262338274E-2</c:v>
                </c:pt>
                <c:pt idx="114">
                  <c:v>1.5758715739494316E-2</c:v>
                </c:pt>
                <c:pt idx="115">
                  <c:v>1.5970647216650358E-2</c:v>
                </c:pt>
                <c:pt idx="116">
                  <c:v>1.6202676435932355E-2</c:v>
                </c:pt>
                <c:pt idx="117">
                  <c:v>1.643906016600831E-2</c:v>
                </c:pt>
                <c:pt idx="118">
                  <c:v>1.6675443896084267E-2</c:v>
                </c:pt>
                <c:pt idx="119">
                  <c:v>1.6911827626160225E-2</c:v>
                </c:pt>
                <c:pt idx="120">
                  <c:v>1.7148211356236179E-2</c:v>
                </c:pt>
                <c:pt idx="121">
                  <c:v>1.7384595086312137E-2</c:v>
                </c:pt>
                <c:pt idx="122">
                  <c:v>1.7620978816388095E-2</c:v>
                </c:pt>
                <c:pt idx="123">
                  <c:v>1.7857362546464049E-2</c:v>
                </c:pt>
                <c:pt idx="124">
                  <c:v>1.8093746276540007E-2</c:v>
                </c:pt>
                <c:pt idx="125">
                  <c:v>1.8330130006615965E-2</c:v>
                </c:pt>
                <c:pt idx="126">
                  <c:v>1.8566513736691919E-2</c:v>
                </c:pt>
                <c:pt idx="127">
                  <c:v>1.8802897466767877E-2</c:v>
                </c:pt>
                <c:pt idx="128">
                  <c:v>1.9039281196843835E-2</c:v>
                </c:pt>
                <c:pt idx="129">
                  <c:v>1.9275664926919789E-2</c:v>
                </c:pt>
                <c:pt idx="130">
                  <c:v>1.9512048656995747E-2</c:v>
                </c:pt>
                <c:pt idx="131">
                  <c:v>1.9748432387071704E-2</c:v>
                </c:pt>
                <c:pt idx="132">
                  <c:v>1.9984816117147659E-2</c:v>
                </c:pt>
                <c:pt idx="133">
                  <c:v>2.0221199847223616E-2</c:v>
                </c:pt>
                <c:pt idx="134">
                  <c:v>2.0457583577299571E-2</c:v>
                </c:pt>
                <c:pt idx="135">
                  <c:v>2.0693967307375528E-2</c:v>
                </c:pt>
                <c:pt idx="136">
                  <c:v>2.0818456586490838E-2</c:v>
                </c:pt>
                <c:pt idx="137">
                  <c:v>2.0918702067897969E-2</c:v>
                </c:pt>
                <c:pt idx="138">
                  <c:v>2.1018947549305098E-2</c:v>
                </c:pt>
                <c:pt idx="139">
                  <c:v>2.1119193030712229E-2</c:v>
                </c:pt>
                <c:pt idx="140">
                  <c:v>2.1219438512119361E-2</c:v>
                </c:pt>
                <c:pt idx="141">
                  <c:v>2.1319683993526489E-2</c:v>
                </c:pt>
                <c:pt idx="142">
                  <c:v>2.1419929474933621E-2</c:v>
                </c:pt>
                <c:pt idx="143">
                  <c:v>2.1520174956340749E-2</c:v>
                </c:pt>
                <c:pt idx="144">
                  <c:v>2.1620420437747881E-2</c:v>
                </c:pt>
                <c:pt idx="145">
                  <c:v>2.1720665919155013E-2</c:v>
                </c:pt>
                <c:pt idx="146">
                  <c:v>2.1820911400562141E-2</c:v>
                </c:pt>
                <c:pt idx="147">
                  <c:v>2.1921156881969273E-2</c:v>
                </c:pt>
                <c:pt idx="148">
                  <c:v>2.2021402363376401E-2</c:v>
                </c:pt>
                <c:pt idx="149">
                  <c:v>2.2121647844783533E-2</c:v>
                </c:pt>
                <c:pt idx="150">
                  <c:v>2.2221893326190664E-2</c:v>
                </c:pt>
                <c:pt idx="151">
                  <c:v>2.2322138807597793E-2</c:v>
                </c:pt>
                <c:pt idx="152">
                  <c:v>2.2422384289004924E-2</c:v>
                </c:pt>
                <c:pt idx="153">
                  <c:v>2.2522629770412052E-2</c:v>
                </c:pt>
                <c:pt idx="154">
                  <c:v>2.2622875251819184E-2</c:v>
                </c:pt>
                <c:pt idx="155">
                  <c:v>2.2723120733226312E-2</c:v>
                </c:pt>
                <c:pt idx="156">
                  <c:v>2.2823252273745768E-2</c:v>
                </c:pt>
                <c:pt idx="157">
                  <c:v>2.2923359127072888E-2</c:v>
                </c:pt>
                <c:pt idx="158">
                  <c:v>2.3023465980400011E-2</c:v>
                </c:pt>
                <c:pt idx="159">
                  <c:v>2.3123572833727131E-2</c:v>
                </c:pt>
                <c:pt idx="160">
                  <c:v>2.3223679687054254E-2</c:v>
                </c:pt>
                <c:pt idx="161">
                  <c:v>2.3323786540381378E-2</c:v>
                </c:pt>
                <c:pt idx="162">
                  <c:v>2.3423893393708498E-2</c:v>
                </c:pt>
                <c:pt idx="163">
                  <c:v>2.3524000247035621E-2</c:v>
                </c:pt>
                <c:pt idx="164">
                  <c:v>2.3624107100362741E-2</c:v>
                </c:pt>
                <c:pt idx="165">
                  <c:v>2.3724213953689864E-2</c:v>
                </c:pt>
                <c:pt idx="166">
                  <c:v>2.3824320807016987E-2</c:v>
                </c:pt>
                <c:pt idx="167">
                  <c:v>2.3924427660344107E-2</c:v>
                </c:pt>
                <c:pt idx="168">
                  <c:v>2.4024534513671231E-2</c:v>
                </c:pt>
                <c:pt idx="169">
                  <c:v>2.4124641366998351E-2</c:v>
                </c:pt>
                <c:pt idx="170">
                  <c:v>2.4224748220325474E-2</c:v>
                </c:pt>
                <c:pt idx="171">
                  <c:v>2.4324855073652597E-2</c:v>
                </c:pt>
                <c:pt idx="172">
                  <c:v>2.4424961926979717E-2</c:v>
                </c:pt>
                <c:pt idx="173">
                  <c:v>2.4525068780306841E-2</c:v>
                </c:pt>
                <c:pt idx="174">
                  <c:v>2.4625175633633964E-2</c:v>
                </c:pt>
                <c:pt idx="175">
                  <c:v>2.4725282486961084E-2</c:v>
                </c:pt>
                <c:pt idx="176">
                  <c:v>2.4812389168165017E-2</c:v>
                </c:pt>
                <c:pt idx="177">
                  <c:v>2.489424577985765E-2</c:v>
                </c:pt>
                <c:pt idx="178">
                  <c:v>2.4976102391550285E-2</c:v>
                </c:pt>
                <c:pt idx="179">
                  <c:v>2.5057959003242921E-2</c:v>
                </c:pt>
                <c:pt idx="180">
                  <c:v>2.5139815614935553E-2</c:v>
                </c:pt>
                <c:pt idx="181">
                  <c:v>2.5221672226628192E-2</c:v>
                </c:pt>
                <c:pt idx="182">
                  <c:v>2.5303528838320828E-2</c:v>
                </c:pt>
                <c:pt idx="183">
                  <c:v>2.5385385450013464E-2</c:v>
                </c:pt>
                <c:pt idx="184">
                  <c:v>2.54672420617061E-2</c:v>
                </c:pt>
                <c:pt idx="185">
                  <c:v>2.5549098673398735E-2</c:v>
                </c:pt>
                <c:pt idx="186">
                  <c:v>2.5630955285091371E-2</c:v>
                </c:pt>
                <c:pt idx="187">
                  <c:v>2.5712811896784007E-2</c:v>
                </c:pt>
                <c:pt idx="188">
                  <c:v>2.5794668508476642E-2</c:v>
                </c:pt>
                <c:pt idx="189">
                  <c:v>2.5876525120169278E-2</c:v>
                </c:pt>
                <c:pt idx="190">
                  <c:v>2.5958381731861914E-2</c:v>
                </c:pt>
                <c:pt idx="191">
                  <c:v>2.604023834355455E-2</c:v>
                </c:pt>
                <c:pt idx="192">
                  <c:v>2.6122094955247189E-2</c:v>
                </c:pt>
                <c:pt idx="193">
                  <c:v>2.6203951566939825E-2</c:v>
                </c:pt>
                <c:pt idx="194">
                  <c:v>2.628580817863246E-2</c:v>
                </c:pt>
                <c:pt idx="195">
                  <c:v>2.6367664790325096E-2</c:v>
                </c:pt>
                <c:pt idx="196">
                  <c:v>2.6449980297598708E-2</c:v>
                </c:pt>
                <c:pt idx="197">
                  <c:v>2.6532435112459406E-2</c:v>
                </c:pt>
                <c:pt idx="198">
                  <c:v>2.6614889927320102E-2</c:v>
                </c:pt>
                <c:pt idx="199">
                  <c:v>2.6697344742180797E-2</c:v>
                </c:pt>
                <c:pt idx="200">
                  <c:v>2.6779799557041496E-2</c:v>
                </c:pt>
                <c:pt idx="201">
                  <c:v>2.6862254371902192E-2</c:v>
                </c:pt>
                <c:pt idx="202">
                  <c:v>2.6944709186762887E-2</c:v>
                </c:pt>
                <c:pt idx="203">
                  <c:v>2.7027164001623583E-2</c:v>
                </c:pt>
                <c:pt idx="204">
                  <c:v>2.7109618816484281E-2</c:v>
                </c:pt>
                <c:pt idx="205">
                  <c:v>2.7192073631344977E-2</c:v>
                </c:pt>
                <c:pt idx="206">
                  <c:v>2.7274528446205672E-2</c:v>
                </c:pt>
                <c:pt idx="207">
                  <c:v>2.7356983261066371E-2</c:v>
                </c:pt>
                <c:pt idx="208">
                  <c:v>2.7439438075927067E-2</c:v>
                </c:pt>
                <c:pt idx="209">
                  <c:v>2.7521892890787762E-2</c:v>
                </c:pt>
                <c:pt idx="210">
                  <c:v>2.7604347705648458E-2</c:v>
                </c:pt>
                <c:pt idx="211">
                  <c:v>2.7686802520509157E-2</c:v>
                </c:pt>
                <c:pt idx="212">
                  <c:v>2.7769257335369852E-2</c:v>
                </c:pt>
                <c:pt idx="213">
                  <c:v>2.7851712150230547E-2</c:v>
                </c:pt>
                <c:pt idx="214">
                  <c:v>2.7934166965091246E-2</c:v>
                </c:pt>
                <c:pt idx="215">
                  <c:v>2.8016621779951942E-2</c:v>
                </c:pt>
                <c:pt idx="216">
                  <c:v>2.8065040401504149E-2</c:v>
                </c:pt>
                <c:pt idx="217">
                  <c:v>2.8103126607230574E-2</c:v>
                </c:pt>
                <c:pt idx="218">
                  <c:v>2.8141212812956996E-2</c:v>
                </c:pt>
                <c:pt idx="219">
                  <c:v>2.8179299018683417E-2</c:v>
                </c:pt>
                <c:pt idx="220">
                  <c:v>2.8217385224409842E-2</c:v>
                </c:pt>
                <c:pt idx="221">
                  <c:v>2.8255471430136264E-2</c:v>
                </c:pt>
                <c:pt idx="222">
                  <c:v>2.8293557635862689E-2</c:v>
                </c:pt>
                <c:pt idx="223">
                  <c:v>2.8331643841589111E-2</c:v>
                </c:pt>
                <c:pt idx="224">
                  <c:v>2.8369730047315536E-2</c:v>
                </c:pt>
                <c:pt idx="225">
                  <c:v>2.8407816253041958E-2</c:v>
                </c:pt>
                <c:pt idx="226">
                  <c:v>2.8445902458768383E-2</c:v>
                </c:pt>
                <c:pt idx="227">
                  <c:v>2.8483988664494805E-2</c:v>
                </c:pt>
                <c:pt idx="228">
                  <c:v>2.852207487022123E-2</c:v>
                </c:pt>
                <c:pt idx="229">
                  <c:v>2.8560161075947652E-2</c:v>
                </c:pt>
                <c:pt idx="230">
                  <c:v>2.8598247281674073E-2</c:v>
                </c:pt>
                <c:pt idx="231">
                  <c:v>2.8636333487400498E-2</c:v>
                </c:pt>
                <c:pt idx="232">
                  <c:v>2.867441969312692E-2</c:v>
                </c:pt>
                <c:pt idx="233">
                  <c:v>2.8712505898853345E-2</c:v>
                </c:pt>
                <c:pt idx="234">
                  <c:v>2.8750592104579767E-2</c:v>
                </c:pt>
                <c:pt idx="235">
                  <c:v>2.8788678310306192E-2</c:v>
                </c:pt>
                <c:pt idx="236">
                  <c:v>2.8826764516032614E-2</c:v>
                </c:pt>
                <c:pt idx="237">
                  <c:v>2.8864850721759039E-2</c:v>
                </c:pt>
                <c:pt idx="238">
                  <c:v>2.8902936927485461E-2</c:v>
                </c:pt>
                <c:pt idx="239">
                  <c:v>2.8941023133211886E-2</c:v>
                </c:pt>
                <c:pt idx="240">
                  <c:v>2.8979109338938307E-2</c:v>
                </c:pt>
                <c:pt idx="241">
                  <c:v>2.9017195544664733E-2</c:v>
                </c:pt>
                <c:pt idx="242">
                  <c:v>2.9055281750391154E-2</c:v>
                </c:pt>
                <c:pt idx="243">
                  <c:v>2.9093367956117576E-2</c:v>
                </c:pt>
                <c:pt idx="244">
                  <c:v>2.9131454161844001E-2</c:v>
                </c:pt>
                <c:pt idx="245">
                  <c:v>2.9169540367570423E-2</c:v>
                </c:pt>
                <c:pt idx="246">
                  <c:v>2.9207626573296848E-2</c:v>
                </c:pt>
                <c:pt idx="247">
                  <c:v>2.924571277902327E-2</c:v>
                </c:pt>
                <c:pt idx="248">
                  <c:v>2.9283798984749695E-2</c:v>
                </c:pt>
                <c:pt idx="249">
                  <c:v>2.9321885190476116E-2</c:v>
                </c:pt>
                <c:pt idx="250">
                  <c:v>2.9359971396202542E-2</c:v>
                </c:pt>
                <c:pt idx="251">
                  <c:v>2.9398057601928963E-2</c:v>
                </c:pt>
                <c:pt idx="252">
                  <c:v>2.9436143807655385E-2</c:v>
                </c:pt>
                <c:pt idx="253">
                  <c:v>2.947423001338181E-2</c:v>
                </c:pt>
                <c:pt idx="254">
                  <c:v>2.9512316219108232E-2</c:v>
                </c:pt>
                <c:pt idx="255">
                  <c:v>2.9550402424834657E-2</c:v>
                </c:pt>
                <c:pt idx="256">
                  <c:v>2.9544183840114938E-2</c:v>
                </c:pt>
                <c:pt idx="257">
                  <c:v>2.952451558686698E-2</c:v>
                </c:pt>
                <c:pt idx="258">
                  <c:v>2.9504847333619019E-2</c:v>
                </c:pt>
                <c:pt idx="259">
                  <c:v>2.9485179080371061E-2</c:v>
                </c:pt>
                <c:pt idx="260">
                  <c:v>2.9465510827123103E-2</c:v>
                </c:pt>
                <c:pt idx="261">
                  <c:v>2.9445842573875142E-2</c:v>
                </c:pt>
                <c:pt idx="262">
                  <c:v>2.9426174320627184E-2</c:v>
                </c:pt>
                <c:pt idx="263">
                  <c:v>2.9406506067379223E-2</c:v>
                </c:pt>
                <c:pt idx="264">
                  <c:v>2.9386837814131265E-2</c:v>
                </c:pt>
                <c:pt idx="265">
                  <c:v>2.9367169560883307E-2</c:v>
                </c:pt>
                <c:pt idx="266">
                  <c:v>2.9347501307635346E-2</c:v>
                </c:pt>
                <c:pt idx="267">
                  <c:v>2.9327833054387388E-2</c:v>
                </c:pt>
                <c:pt idx="268">
                  <c:v>2.9308164801139427E-2</c:v>
                </c:pt>
                <c:pt idx="269">
                  <c:v>2.9288496547891469E-2</c:v>
                </c:pt>
                <c:pt idx="270">
                  <c:v>2.9268828294643508E-2</c:v>
                </c:pt>
                <c:pt idx="271">
                  <c:v>2.924916004139555E-2</c:v>
                </c:pt>
                <c:pt idx="272">
                  <c:v>2.9229491788147592E-2</c:v>
                </c:pt>
                <c:pt idx="273">
                  <c:v>2.9209823534899631E-2</c:v>
                </c:pt>
                <c:pt idx="274">
                  <c:v>2.9190155281651673E-2</c:v>
                </c:pt>
                <c:pt idx="275">
                  <c:v>2.9170487028403712E-2</c:v>
                </c:pt>
                <c:pt idx="276">
                  <c:v>2.9150818775155754E-2</c:v>
                </c:pt>
                <c:pt idx="277">
                  <c:v>2.9131150521907796E-2</c:v>
                </c:pt>
                <c:pt idx="278">
                  <c:v>2.9111482268659835E-2</c:v>
                </c:pt>
                <c:pt idx="279">
                  <c:v>2.9091814015411877E-2</c:v>
                </c:pt>
                <c:pt idx="280">
                  <c:v>2.9072145762163916E-2</c:v>
                </c:pt>
                <c:pt idx="281">
                  <c:v>2.9052477508915958E-2</c:v>
                </c:pt>
                <c:pt idx="282">
                  <c:v>2.9032809255668E-2</c:v>
                </c:pt>
                <c:pt idx="283">
                  <c:v>2.9013141002420039E-2</c:v>
                </c:pt>
                <c:pt idx="284">
                  <c:v>2.8993472749172081E-2</c:v>
                </c:pt>
                <c:pt idx="285">
                  <c:v>2.897380449592412E-2</c:v>
                </c:pt>
                <c:pt idx="286">
                  <c:v>2.8954136242676162E-2</c:v>
                </c:pt>
                <c:pt idx="287">
                  <c:v>2.8934467989428204E-2</c:v>
                </c:pt>
                <c:pt idx="288">
                  <c:v>2.8914799736180243E-2</c:v>
                </c:pt>
                <c:pt idx="289">
                  <c:v>2.8895131482932285E-2</c:v>
                </c:pt>
                <c:pt idx="290">
                  <c:v>2.8875463229684324E-2</c:v>
                </c:pt>
                <c:pt idx="291">
                  <c:v>2.8855794976436366E-2</c:v>
                </c:pt>
                <c:pt idx="292">
                  <c:v>2.8836126723188409E-2</c:v>
                </c:pt>
                <c:pt idx="293">
                  <c:v>2.8816458469940447E-2</c:v>
                </c:pt>
                <c:pt idx="294">
                  <c:v>2.879679021669249E-2</c:v>
                </c:pt>
                <c:pt idx="295">
                  <c:v>2.8777121963444528E-2</c:v>
                </c:pt>
                <c:pt idx="296">
                  <c:v>2.875745371019657E-2</c:v>
                </c:pt>
                <c:pt idx="297">
                  <c:v>2.8737785456948613E-2</c:v>
                </c:pt>
                <c:pt idx="298">
                  <c:v>2.8718117203700651E-2</c:v>
                </c:pt>
                <c:pt idx="299">
                  <c:v>2.8698448950452694E-2</c:v>
                </c:pt>
                <c:pt idx="300">
                  <c:v>2.8678780697204732E-2</c:v>
                </c:pt>
                <c:pt idx="301">
                  <c:v>2.8659112443956775E-2</c:v>
                </c:pt>
                <c:pt idx="302">
                  <c:v>2.8639444190708813E-2</c:v>
                </c:pt>
                <c:pt idx="303">
                  <c:v>2.8619775937460856E-2</c:v>
                </c:pt>
                <c:pt idx="304">
                  <c:v>2.8600107684212898E-2</c:v>
                </c:pt>
                <c:pt idx="305">
                  <c:v>2.8580439430964936E-2</c:v>
                </c:pt>
                <c:pt idx="306">
                  <c:v>2.8560771177716979E-2</c:v>
                </c:pt>
                <c:pt idx="307">
                  <c:v>2.8541102924469017E-2</c:v>
                </c:pt>
                <c:pt idx="308">
                  <c:v>2.852143467122106E-2</c:v>
                </c:pt>
                <c:pt idx="309">
                  <c:v>2.8501766417973102E-2</c:v>
                </c:pt>
                <c:pt idx="310">
                  <c:v>2.8482098164725141E-2</c:v>
                </c:pt>
                <c:pt idx="311">
                  <c:v>2.8462429911477183E-2</c:v>
                </c:pt>
                <c:pt idx="312">
                  <c:v>2.8442761658229222E-2</c:v>
                </c:pt>
                <c:pt idx="313">
                  <c:v>2.8423093404981264E-2</c:v>
                </c:pt>
                <c:pt idx="314">
                  <c:v>2.8403425151733306E-2</c:v>
                </c:pt>
                <c:pt idx="315">
                  <c:v>2.8383756898485345E-2</c:v>
                </c:pt>
                <c:pt idx="316">
                  <c:v>2.8363040992460859E-2</c:v>
                </c:pt>
                <c:pt idx="317">
                  <c:v>2.834190199589201E-2</c:v>
                </c:pt>
                <c:pt idx="318">
                  <c:v>2.8320762999323158E-2</c:v>
                </c:pt>
                <c:pt idx="319">
                  <c:v>2.829962400275431E-2</c:v>
                </c:pt>
                <c:pt idx="320">
                  <c:v>2.8278485006185457E-2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15904"/>
        <c:axId val="266016464"/>
      </c:scatterChart>
      <c:valAx>
        <c:axId val="26601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2647189678184803"/>
              <c:y val="0.91134846461949304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66016464"/>
        <c:crosses val="autoZero"/>
        <c:crossBetween val="midCat"/>
      </c:valAx>
      <c:valAx>
        <c:axId val="266016464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36541598694943E-2"/>
              <c:y val="0.48918558077436602"/>
            </c:manualLayout>
          </c:layout>
          <c:overlay val="0"/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66015904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/>
          <a:lstStyle/>
          <a:p>
            <a:pPr>
              <a:defRPr sz="1300" b="1" spc="-1">
                <a:solidFill>
                  <a:srgbClr val="000000"/>
                </a:solidFill>
                <a:latin typeface="Calibri"/>
              </a:defRPr>
            </a:pPr>
            <a:r>
              <a:rPr sz="1300" b="1" spc="-1">
                <a:solidFill>
                  <a:srgbClr val="000000"/>
                </a:solidFill>
                <a:latin typeface="Calibri"/>
              </a:rPr>
              <a:t>Forward Curves</a:t>
            </a:r>
          </a:p>
        </c:rich>
      </c:tx>
      <c:layout>
        <c:manualLayout>
          <c:xMode val="edge"/>
          <c:yMode val="edge"/>
          <c:x val="0.39274857269963698"/>
          <c:y val="5.0713999733084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700600578334705E-2"/>
          <c:y val="0.33257707193380498"/>
          <c:w val="0.81456217097946204"/>
          <c:h val="0.466168423862270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View'!$S$17</c:f>
              <c:strCache>
                <c:ptCount val="1"/>
                <c:pt idx="0">
                  <c:v>forward-USD-3M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View'!$R$23:$R$343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View'!$S$23:$S$343</c:f>
              <c:numCache>
                <c:formatCode>0.00%</c:formatCode>
                <c:ptCount val="321"/>
                <c:pt idx="0">
                  <c:v>4.2365477727774751E-3</c:v>
                </c:pt>
                <c:pt idx="1">
                  <c:v>4.2365477727774751E-3</c:v>
                </c:pt>
                <c:pt idx="2">
                  <c:v>4.2365477727774751E-3</c:v>
                </c:pt>
                <c:pt idx="3">
                  <c:v>4.2365477727774751E-3</c:v>
                </c:pt>
                <c:pt idx="4">
                  <c:v>4.2365477727774751E-3</c:v>
                </c:pt>
                <c:pt idx="5">
                  <c:v>4.2365477727774751E-3</c:v>
                </c:pt>
                <c:pt idx="6">
                  <c:v>4.2365477727774751E-3</c:v>
                </c:pt>
                <c:pt idx="7">
                  <c:v>4.2365477727774751E-3</c:v>
                </c:pt>
                <c:pt idx="8">
                  <c:v>4.2365477727774751E-3</c:v>
                </c:pt>
                <c:pt idx="9">
                  <c:v>4.2365477727774751E-3</c:v>
                </c:pt>
                <c:pt idx="10">
                  <c:v>4.2365477727774751E-3</c:v>
                </c:pt>
                <c:pt idx="11">
                  <c:v>4.2365477727774751E-3</c:v>
                </c:pt>
                <c:pt idx="12">
                  <c:v>4.2365477727774751E-3</c:v>
                </c:pt>
                <c:pt idx="13">
                  <c:v>4.2365477727774751E-3</c:v>
                </c:pt>
                <c:pt idx="14">
                  <c:v>4.2365477727774751E-3</c:v>
                </c:pt>
                <c:pt idx="15">
                  <c:v>4.2365477727774751E-3</c:v>
                </c:pt>
                <c:pt idx="16">
                  <c:v>4.2365477727774751E-3</c:v>
                </c:pt>
                <c:pt idx="17">
                  <c:v>4.2365477727774751E-3</c:v>
                </c:pt>
                <c:pt idx="18">
                  <c:v>4.2365477727774751E-3</c:v>
                </c:pt>
                <c:pt idx="19">
                  <c:v>4.2365477727774751E-3</c:v>
                </c:pt>
                <c:pt idx="20">
                  <c:v>4.2365477727774751E-3</c:v>
                </c:pt>
                <c:pt idx="21">
                  <c:v>4.2365477727774751E-3</c:v>
                </c:pt>
                <c:pt idx="22">
                  <c:v>4.2365477727774751E-3</c:v>
                </c:pt>
                <c:pt idx="23">
                  <c:v>4.2365477727774751E-3</c:v>
                </c:pt>
                <c:pt idx="24">
                  <c:v>4.2365477727774751E-3</c:v>
                </c:pt>
                <c:pt idx="25">
                  <c:v>4.2365477727774751E-3</c:v>
                </c:pt>
                <c:pt idx="26">
                  <c:v>4.2365477727774751E-3</c:v>
                </c:pt>
                <c:pt idx="27">
                  <c:v>4.2365477727774751E-3</c:v>
                </c:pt>
                <c:pt idx="28">
                  <c:v>4.2365477727774751E-3</c:v>
                </c:pt>
                <c:pt idx="29">
                  <c:v>4.2365477727774751E-3</c:v>
                </c:pt>
                <c:pt idx="30">
                  <c:v>4.2365477727774751E-3</c:v>
                </c:pt>
                <c:pt idx="31">
                  <c:v>4.2365477727774751E-3</c:v>
                </c:pt>
                <c:pt idx="32">
                  <c:v>4.2365477727774751E-3</c:v>
                </c:pt>
                <c:pt idx="33">
                  <c:v>4.2365477727774751E-3</c:v>
                </c:pt>
                <c:pt idx="34">
                  <c:v>4.2365477727774751E-3</c:v>
                </c:pt>
                <c:pt idx="35">
                  <c:v>4.2365477727774751E-3</c:v>
                </c:pt>
                <c:pt idx="36">
                  <c:v>4.2651899632371428E-3</c:v>
                </c:pt>
                <c:pt idx="37">
                  <c:v>4.2978599617302E-3</c:v>
                </c:pt>
                <c:pt idx="38">
                  <c:v>4.3305299602232582E-3</c:v>
                </c:pt>
                <c:pt idx="39">
                  <c:v>4.3631999587163154E-3</c:v>
                </c:pt>
                <c:pt idx="40">
                  <c:v>4.3958699572093736E-3</c:v>
                </c:pt>
                <c:pt idx="41">
                  <c:v>4.4285399557024308E-3</c:v>
                </c:pt>
                <c:pt idx="42">
                  <c:v>4.4612099541954889E-3</c:v>
                </c:pt>
                <c:pt idx="43">
                  <c:v>4.4938799526885471E-3</c:v>
                </c:pt>
                <c:pt idx="44">
                  <c:v>4.5265499511816043E-3</c:v>
                </c:pt>
                <c:pt idx="45">
                  <c:v>4.5592199496746625E-3</c:v>
                </c:pt>
                <c:pt idx="46">
                  <c:v>4.5918899481677197E-3</c:v>
                </c:pt>
                <c:pt idx="47">
                  <c:v>4.6245599466607779E-3</c:v>
                </c:pt>
                <c:pt idx="48">
                  <c:v>4.6572299451538351E-3</c:v>
                </c:pt>
                <c:pt idx="49">
                  <c:v>4.6898999436468932E-3</c:v>
                </c:pt>
                <c:pt idx="50">
                  <c:v>4.7225699421399505E-3</c:v>
                </c:pt>
                <c:pt idx="51">
                  <c:v>4.7552399406330086E-3</c:v>
                </c:pt>
                <c:pt idx="52">
                  <c:v>4.7879099391260668E-3</c:v>
                </c:pt>
                <c:pt idx="53">
                  <c:v>4.820579937619124E-3</c:v>
                </c:pt>
                <c:pt idx="54">
                  <c:v>4.8532499361121821E-3</c:v>
                </c:pt>
                <c:pt idx="55">
                  <c:v>4.8859199346052394E-3</c:v>
                </c:pt>
                <c:pt idx="56">
                  <c:v>4.9715843396923734E-3</c:v>
                </c:pt>
                <c:pt idx="57">
                  <c:v>5.0733363324955635E-3</c:v>
                </c:pt>
                <c:pt idx="58">
                  <c:v>5.1750883252987536E-3</c:v>
                </c:pt>
                <c:pt idx="59">
                  <c:v>5.2768403181019437E-3</c:v>
                </c:pt>
                <c:pt idx="60">
                  <c:v>5.378592310905133E-3</c:v>
                </c:pt>
                <c:pt idx="61">
                  <c:v>5.4803443037083222E-3</c:v>
                </c:pt>
                <c:pt idx="62">
                  <c:v>5.5820962965115123E-3</c:v>
                </c:pt>
                <c:pt idx="63">
                  <c:v>5.6838482893147016E-3</c:v>
                </c:pt>
                <c:pt idx="64">
                  <c:v>5.7856002821178917E-3</c:v>
                </c:pt>
                <c:pt idx="65">
                  <c:v>5.8873522749210809E-3</c:v>
                </c:pt>
                <c:pt idx="66">
                  <c:v>5.9891042677242701E-3</c:v>
                </c:pt>
                <c:pt idx="67">
                  <c:v>6.0908562605274602E-3</c:v>
                </c:pt>
                <c:pt idx="68">
                  <c:v>6.1926082533306495E-3</c:v>
                </c:pt>
                <c:pt idx="69">
                  <c:v>6.2943602461338396E-3</c:v>
                </c:pt>
                <c:pt idx="70">
                  <c:v>6.3961122389370288E-3</c:v>
                </c:pt>
                <c:pt idx="71">
                  <c:v>6.4978642317402181E-3</c:v>
                </c:pt>
                <c:pt idx="72">
                  <c:v>6.5996162245434073E-3</c:v>
                </c:pt>
                <c:pt idx="73">
                  <c:v>6.7013682173465974E-3</c:v>
                </c:pt>
                <c:pt idx="74">
                  <c:v>6.8031202101497875E-3</c:v>
                </c:pt>
                <c:pt idx="75">
                  <c:v>6.9048722029529767E-3</c:v>
                </c:pt>
                <c:pt idx="76">
                  <c:v>7.1222432638834796E-3</c:v>
                </c:pt>
                <c:pt idx="77">
                  <c:v>7.3646651229082385E-3</c:v>
                </c:pt>
                <c:pt idx="78">
                  <c:v>7.6070869819329975E-3</c:v>
                </c:pt>
                <c:pt idx="79">
                  <c:v>7.8495088409577564E-3</c:v>
                </c:pt>
                <c:pt idx="80">
                  <c:v>8.0919306999825153E-3</c:v>
                </c:pt>
                <c:pt idx="81">
                  <c:v>8.3343525590072742E-3</c:v>
                </c:pt>
                <c:pt idx="82">
                  <c:v>8.5767744180320332E-3</c:v>
                </c:pt>
                <c:pt idx="83">
                  <c:v>8.8191962770567921E-3</c:v>
                </c:pt>
                <c:pt idx="84">
                  <c:v>9.0616181360815527E-3</c:v>
                </c:pt>
                <c:pt idx="85">
                  <c:v>9.3040399951063099E-3</c:v>
                </c:pt>
                <c:pt idx="86">
                  <c:v>9.5464618541310706E-3</c:v>
                </c:pt>
                <c:pt idx="87">
                  <c:v>9.7888837131558295E-3</c:v>
                </c:pt>
                <c:pt idx="88">
                  <c:v>1.0031305572180588E-2</c:v>
                </c:pt>
                <c:pt idx="89">
                  <c:v>1.0273727431205347E-2</c:v>
                </c:pt>
                <c:pt idx="90">
                  <c:v>1.0516149290230106E-2</c:v>
                </c:pt>
                <c:pt idx="91">
                  <c:v>1.0758571149254865E-2</c:v>
                </c:pt>
                <c:pt idx="92">
                  <c:v>1.1000993008279624E-2</c:v>
                </c:pt>
                <c:pt idx="93">
                  <c:v>1.1243414867304383E-2</c:v>
                </c:pt>
                <c:pt idx="94">
                  <c:v>1.1485836726329142E-2</c:v>
                </c:pt>
                <c:pt idx="95">
                  <c:v>1.1728258585353903E-2</c:v>
                </c:pt>
                <c:pt idx="96">
                  <c:v>1.1943949150685543E-2</c:v>
                </c:pt>
                <c:pt idx="97">
                  <c:v>1.2155880627841585E-2</c:v>
                </c:pt>
                <c:pt idx="98">
                  <c:v>1.2367812104997628E-2</c:v>
                </c:pt>
                <c:pt idx="99">
                  <c:v>1.2579743582153672E-2</c:v>
                </c:pt>
                <c:pt idx="100">
                  <c:v>1.2791675059309714E-2</c:v>
                </c:pt>
                <c:pt idx="101">
                  <c:v>1.3003606536465758E-2</c:v>
                </c:pt>
                <c:pt idx="102">
                  <c:v>1.3215538013621802E-2</c:v>
                </c:pt>
                <c:pt idx="103">
                  <c:v>1.3427469490777845E-2</c:v>
                </c:pt>
                <c:pt idx="104">
                  <c:v>1.3639400967933887E-2</c:v>
                </c:pt>
                <c:pt idx="105">
                  <c:v>1.3851332445089931E-2</c:v>
                </c:pt>
                <c:pt idx="106">
                  <c:v>1.4063263922245973E-2</c:v>
                </c:pt>
                <c:pt idx="107">
                  <c:v>1.4275195399402016E-2</c:v>
                </c:pt>
                <c:pt idx="108">
                  <c:v>1.4487126876558058E-2</c:v>
                </c:pt>
                <c:pt idx="109">
                  <c:v>1.4699058353714101E-2</c:v>
                </c:pt>
                <c:pt idx="110">
                  <c:v>1.4910989830870145E-2</c:v>
                </c:pt>
                <c:pt idx="111">
                  <c:v>1.5122921308026187E-2</c:v>
                </c:pt>
                <c:pt idx="112">
                  <c:v>1.533485278518223E-2</c:v>
                </c:pt>
                <c:pt idx="113">
                  <c:v>1.5546784262338274E-2</c:v>
                </c:pt>
                <c:pt idx="114">
                  <c:v>1.5758715739494316E-2</c:v>
                </c:pt>
                <c:pt idx="115">
                  <c:v>1.5970647216650358E-2</c:v>
                </c:pt>
                <c:pt idx="116">
                  <c:v>1.6202676435932355E-2</c:v>
                </c:pt>
                <c:pt idx="117">
                  <c:v>1.643906016600831E-2</c:v>
                </c:pt>
                <c:pt idx="118">
                  <c:v>1.6675443896084267E-2</c:v>
                </c:pt>
                <c:pt idx="119">
                  <c:v>1.6911827626160225E-2</c:v>
                </c:pt>
                <c:pt idx="120">
                  <c:v>1.7148211356236179E-2</c:v>
                </c:pt>
                <c:pt idx="121">
                  <c:v>1.7384595086312137E-2</c:v>
                </c:pt>
                <c:pt idx="122">
                  <c:v>1.7620978816388095E-2</c:v>
                </c:pt>
                <c:pt idx="123">
                  <c:v>1.7857362546464049E-2</c:v>
                </c:pt>
                <c:pt idx="124">
                  <c:v>1.8093746276540007E-2</c:v>
                </c:pt>
                <c:pt idx="125">
                  <c:v>1.8330130006615965E-2</c:v>
                </c:pt>
                <c:pt idx="126">
                  <c:v>1.8566513736691919E-2</c:v>
                </c:pt>
                <c:pt idx="127">
                  <c:v>1.8802897466767877E-2</c:v>
                </c:pt>
                <c:pt idx="128">
                  <c:v>1.9039281196843835E-2</c:v>
                </c:pt>
                <c:pt idx="129">
                  <c:v>1.9275664926919789E-2</c:v>
                </c:pt>
                <c:pt idx="130">
                  <c:v>1.9512048656995747E-2</c:v>
                </c:pt>
                <c:pt idx="131">
                  <c:v>1.9748432387071704E-2</c:v>
                </c:pt>
                <c:pt idx="132">
                  <c:v>1.9984816117147659E-2</c:v>
                </c:pt>
                <c:pt idx="133">
                  <c:v>2.0221199847223616E-2</c:v>
                </c:pt>
                <c:pt idx="134">
                  <c:v>2.0457583577299571E-2</c:v>
                </c:pt>
                <c:pt idx="135">
                  <c:v>2.0693967307375528E-2</c:v>
                </c:pt>
                <c:pt idx="136">
                  <c:v>2.0818456586490838E-2</c:v>
                </c:pt>
                <c:pt idx="137">
                  <c:v>2.0918702067897969E-2</c:v>
                </c:pt>
                <c:pt idx="138">
                  <c:v>2.1018947549305098E-2</c:v>
                </c:pt>
                <c:pt idx="139">
                  <c:v>2.1119193030712229E-2</c:v>
                </c:pt>
                <c:pt idx="140">
                  <c:v>2.1219438512119361E-2</c:v>
                </c:pt>
                <c:pt idx="141">
                  <c:v>2.1319683993526489E-2</c:v>
                </c:pt>
                <c:pt idx="142">
                  <c:v>2.1419929474933621E-2</c:v>
                </c:pt>
                <c:pt idx="143">
                  <c:v>2.1520174956340749E-2</c:v>
                </c:pt>
                <c:pt idx="144">
                  <c:v>2.1620420437747881E-2</c:v>
                </c:pt>
                <c:pt idx="145">
                  <c:v>2.1720665919155013E-2</c:v>
                </c:pt>
                <c:pt idx="146">
                  <c:v>2.1820911400562141E-2</c:v>
                </c:pt>
                <c:pt idx="147">
                  <c:v>2.1921156881969273E-2</c:v>
                </c:pt>
                <c:pt idx="148">
                  <c:v>2.2021402363376401E-2</c:v>
                </c:pt>
                <c:pt idx="149">
                  <c:v>2.2121647844783533E-2</c:v>
                </c:pt>
                <c:pt idx="150">
                  <c:v>2.2221893326190664E-2</c:v>
                </c:pt>
                <c:pt idx="151">
                  <c:v>2.2322138807597793E-2</c:v>
                </c:pt>
                <c:pt idx="152">
                  <c:v>2.2422384289004924E-2</c:v>
                </c:pt>
                <c:pt idx="153">
                  <c:v>2.2522629770412052E-2</c:v>
                </c:pt>
                <c:pt idx="154">
                  <c:v>2.2622875251819184E-2</c:v>
                </c:pt>
                <c:pt idx="155">
                  <c:v>2.2723120733226312E-2</c:v>
                </c:pt>
                <c:pt idx="156">
                  <c:v>2.2823252273745768E-2</c:v>
                </c:pt>
                <c:pt idx="157">
                  <c:v>2.2923359127072888E-2</c:v>
                </c:pt>
                <c:pt idx="158">
                  <c:v>2.3023465980400011E-2</c:v>
                </c:pt>
                <c:pt idx="159">
                  <c:v>2.3123572833727131E-2</c:v>
                </c:pt>
                <c:pt idx="160">
                  <c:v>2.3223679687054254E-2</c:v>
                </c:pt>
                <c:pt idx="161">
                  <c:v>2.3323786540381378E-2</c:v>
                </c:pt>
                <c:pt idx="162">
                  <c:v>2.3423893393708498E-2</c:v>
                </c:pt>
                <c:pt idx="163">
                  <c:v>2.3524000247035621E-2</c:v>
                </c:pt>
                <c:pt idx="164">
                  <c:v>2.3624107100362741E-2</c:v>
                </c:pt>
                <c:pt idx="165">
                  <c:v>2.3724213953689864E-2</c:v>
                </c:pt>
                <c:pt idx="166">
                  <c:v>2.3824320807016987E-2</c:v>
                </c:pt>
                <c:pt idx="167">
                  <c:v>2.3924427660344107E-2</c:v>
                </c:pt>
                <c:pt idx="168">
                  <c:v>2.4024534513671231E-2</c:v>
                </c:pt>
                <c:pt idx="169">
                  <c:v>2.4124641366998351E-2</c:v>
                </c:pt>
                <c:pt idx="170">
                  <c:v>2.4224748220325474E-2</c:v>
                </c:pt>
                <c:pt idx="171">
                  <c:v>2.4324855073652597E-2</c:v>
                </c:pt>
                <c:pt idx="172">
                  <c:v>2.4424961926979717E-2</c:v>
                </c:pt>
                <c:pt idx="173">
                  <c:v>2.4525068780306841E-2</c:v>
                </c:pt>
                <c:pt idx="174">
                  <c:v>2.4625175633633964E-2</c:v>
                </c:pt>
                <c:pt idx="175">
                  <c:v>2.4725282486961084E-2</c:v>
                </c:pt>
                <c:pt idx="176">
                  <c:v>2.4812389168165017E-2</c:v>
                </c:pt>
                <c:pt idx="177">
                  <c:v>2.489424577985765E-2</c:v>
                </c:pt>
                <c:pt idx="178">
                  <c:v>2.4976102391550285E-2</c:v>
                </c:pt>
                <c:pt idx="179">
                  <c:v>2.5057959003242921E-2</c:v>
                </c:pt>
                <c:pt idx="180">
                  <c:v>2.5139815614935553E-2</c:v>
                </c:pt>
                <c:pt idx="181">
                  <c:v>2.5221672226628192E-2</c:v>
                </c:pt>
                <c:pt idx="182">
                  <c:v>2.5303528838320828E-2</c:v>
                </c:pt>
                <c:pt idx="183">
                  <c:v>2.5385385450013464E-2</c:v>
                </c:pt>
                <c:pt idx="184">
                  <c:v>2.54672420617061E-2</c:v>
                </c:pt>
                <c:pt idx="185">
                  <c:v>2.5549098673398735E-2</c:v>
                </c:pt>
                <c:pt idx="186">
                  <c:v>2.5630955285091371E-2</c:v>
                </c:pt>
                <c:pt idx="187">
                  <c:v>2.5712811896784007E-2</c:v>
                </c:pt>
                <c:pt idx="188">
                  <c:v>2.5794668508476642E-2</c:v>
                </c:pt>
                <c:pt idx="189">
                  <c:v>2.5876525120169278E-2</c:v>
                </c:pt>
                <c:pt idx="190">
                  <c:v>2.5958381731861914E-2</c:v>
                </c:pt>
                <c:pt idx="191">
                  <c:v>2.604023834355455E-2</c:v>
                </c:pt>
                <c:pt idx="192">
                  <c:v>2.6122094955247189E-2</c:v>
                </c:pt>
                <c:pt idx="193">
                  <c:v>2.6203951566939825E-2</c:v>
                </c:pt>
                <c:pt idx="194">
                  <c:v>2.628580817863246E-2</c:v>
                </c:pt>
                <c:pt idx="195">
                  <c:v>2.6367664790325096E-2</c:v>
                </c:pt>
                <c:pt idx="196">
                  <c:v>2.6449980297598708E-2</c:v>
                </c:pt>
                <c:pt idx="197">
                  <c:v>2.6532435112459406E-2</c:v>
                </c:pt>
                <c:pt idx="198">
                  <c:v>2.6614889927320102E-2</c:v>
                </c:pt>
                <c:pt idx="199">
                  <c:v>2.6697344742180797E-2</c:v>
                </c:pt>
                <c:pt idx="200">
                  <c:v>2.6779799557041496E-2</c:v>
                </c:pt>
                <c:pt idx="201">
                  <c:v>2.6862254371902192E-2</c:v>
                </c:pt>
                <c:pt idx="202">
                  <c:v>2.6944709186762887E-2</c:v>
                </c:pt>
                <c:pt idx="203">
                  <c:v>2.7027164001623583E-2</c:v>
                </c:pt>
                <c:pt idx="204">
                  <c:v>2.7109618816484281E-2</c:v>
                </c:pt>
                <c:pt idx="205">
                  <c:v>2.7192073631344977E-2</c:v>
                </c:pt>
                <c:pt idx="206">
                  <c:v>2.7274528446205672E-2</c:v>
                </c:pt>
                <c:pt idx="207">
                  <c:v>2.7356983261066371E-2</c:v>
                </c:pt>
                <c:pt idx="208">
                  <c:v>2.7439438075927067E-2</c:v>
                </c:pt>
                <c:pt idx="209">
                  <c:v>2.7521892890787762E-2</c:v>
                </c:pt>
                <c:pt idx="210">
                  <c:v>2.7604347705648458E-2</c:v>
                </c:pt>
                <c:pt idx="211">
                  <c:v>2.7686802520509157E-2</c:v>
                </c:pt>
                <c:pt idx="212">
                  <c:v>2.7769257335369852E-2</c:v>
                </c:pt>
                <c:pt idx="213">
                  <c:v>2.7851712150230547E-2</c:v>
                </c:pt>
                <c:pt idx="214">
                  <c:v>2.7934166965091246E-2</c:v>
                </c:pt>
                <c:pt idx="215">
                  <c:v>2.8016621779951942E-2</c:v>
                </c:pt>
                <c:pt idx="216">
                  <c:v>2.8065040401504149E-2</c:v>
                </c:pt>
                <c:pt idx="217">
                  <c:v>2.8103126607230574E-2</c:v>
                </c:pt>
                <c:pt idx="218">
                  <c:v>2.8141212812956996E-2</c:v>
                </c:pt>
                <c:pt idx="219">
                  <c:v>2.8179299018683417E-2</c:v>
                </c:pt>
                <c:pt idx="220">
                  <c:v>2.8217385224409842E-2</c:v>
                </c:pt>
                <c:pt idx="221">
                  <c:v>2.8255471430136264E-2</c:v>
                </c:pt>
                <c:pt idx="222">
                  <c:v>2.8293557635862689E-2</c:v>
                </c:pt>
                <c:pt idx="223">
                  <c:v>2.8331643841589111E-2</c:v>
                </c:pt>
                <c:pt idx="224">
                  <c:v>2.8369730047315536E-2</c:v>
                </c:pt>
                <c:pt idx="225">
                  <c:v>2.8407816253041958E-2</c:v>
                </c:pt>
                <c:pt idx="226">
                  <c:v>2.8445902458768383E-2</c:v>
                </c:pt>
                <c:pt idx="227">
                  <c:v>2.8483988664494805E-2</c:v>
                </c:pt>
                <c:pt idx="228">
                  <c:v>2.852207487022123E-2</c:v>
                </c:pt>
                <c:pt idx="229">
                  <c:v>2.8560161075947652E-2</c:v>
                </c:pt>
                <c:pt idx="230">
                  <c:v>2.8598247281674073E-2</c:v>
                </c:pt>
                <c:pt idx="231">
                  <c:v>2.8636333487400498E-2</c:v>
                </c:pt>
                <c:pt idx="232">
                  <c:v>2.867441969312692E-2</c:v>
                </c:pt>
                <c:pt idx="233">
                  <c:v>2.8712505898853345E-2</c:v>
                </c:pt>
                <c:pt idx="234">
                  <c:v>2.8750592104579767E-2</c:v>
                </c:pt>
                <c:pt idx="235">
                  <c:v>2.8788678310306192E-2</c:v>
                </c:pt>
                <c:pt idx="236">
                  <c:v>2.8826764516032614E-2</c:v>
                </c:pt>
                <c:pt idx="237">
                  <c:v>2.8864850721759039E-2</c:v>
                </c:pt>
                <c:pt idx="238">
                  <c:v>2.8902936927485461E-2</c:v>
                </c:pt>
                <c:pt idx="239">
                  <c:v>2.8941023133211886E-2</c:v>
                </c:pt>
                <c:pt idx="240">
                  <c:v>2.8979109338938307E-2</c:v>
                </c:pt>
                <c:pt idx="241">
                  <c:v>2.9017195544664733E-2</c:v>
                </c:pt>
                <c:pt idx="242">
                  <c:v>2.9055281750391154E-2</c:v>
                </c:pt>
                <c:pt idx="243">
                  <c:v>2.9093367956117576E-2</c:v>
                </c:pt>
                <c:pt idx="244">
                  <c:v>2.9131454161844001E-2</c:v>
                </c:pt>
                <c:pt idx="245">
                  <c:v>2.9169540367570423E-2</c:v>
                </c:pt>
                <c:pt idx="246">
                  <c:v>2.9207626573296848E-2</c:v>
                </c:pt>
                <c:pt idx="247">
                  <c:v>2.924571277902327E-2</c:v>
                </c:pt>
                <c:pt idx="248">
                  <c:v>2.9283798984749695E-2</c:v>
                </c:pt>
                <c:pt idx="249">
                  <c:v>2.9321885190476116E-2</c:v>
                </c:pt>
                <c:pt idx="250">
                  <c:v>2.9359971396202542E-2</c:v>
                </c:pt>
                <c:pt idx="251">
                  <c:v>2.9398057601928963E-2</c:v>
                </c:pt>
                <c:pt idx="252">
                  <c:v>2.9436143807655385E-2</c:v>
                </c:pt>
                <c:pt idx="253">
                  <c:v>2.947423001338181E-2</c:v>
                </c:pt>
                <c:pt idx="254">
                  <c:v>2.9512316219108232E-2</c:v>
                </c:pt>
                <c:pt idx="255">
                  <c:v>2.9550402424834657E-2</c:v>
                </c:pt>
                <c:pt idx="256">
                  <c:v>2.9544183840114938E-2</c:v>
                </c:pt>
                <c:pt idx="257">
                  <c:v>2.952451558686698E-2</c:v>
                </c:pt>
                <c:pt idx="258">
                  <c:v>2.9504847333619019E-2</c:v>
                </c:pt>
                <c:pt idx="259">
                  <c:v>2.9485179080371061E-2</c:v>
                </c:pt>
                <c:pt idx="260">
                  <c:v>2.9465510827123103E-2</c:v>
                </c:pt>
                <c:pt idx="261">
                  <c:v>2.9445842573875142E-2</c:v>
                </c:pt>
                <c:pt idx="262">
                  <c:v>2.9426174320627184E-2</c:v>
                </c:pt>
                <c:pt idx="263">
                  <c:v>2.9406506067379223E-2</c:v>
                </c:pt>
                <c:pt idx="264">
                  <c:v>2.9386837814131265E-2</c:v>
                </c:pt>
                <c:pt idx="265">
                  <c:v>2.9367169560883307E-2</c:v>
                </c:pt>
                <c:pt idx="266">
                  <c:v>2.9347501307635346E-2</c:v>
                </c:pt>
                <c:pt idx="267">
                  <c:v>2.9327833054387388E-2</c:v>
                </c:pt>
                <c:pt idx="268">
                  <c:v>2.9308164801139427E-2</c:v>
                </c:pt>
                <c:pt idx="269">
                  <c:v>2.9288496547891469E-2</c:v>
                </c:pt>
                <c:pt idx="270">
                  <c:v>2.9268828294643508E-2</c:v>
                </c:pt>
                <c:pt idx="271">
                  <c:v>2.924916004139555E-2</c:v>
                </c:pt>
                <c:pt idx="272">
                  <c:v>2.9229491788147592E-2</c:v>
                </c:pt>
                <c:pt idx="273">
                  <c:v>2.9209823534899631E-2</c:v>
                </c:pt>
                <c:pt idx="274">
                  <c:v>2.9190155281651673E-2</c:v>
                </c:pt>
                <c:pt idx="275">
                  <c:v>2.9170487028403712E-2</c:v>
                </c:pt>
                <c:pt idx="276">
                  <c:v>2.9150818775155754E-2</c:v>
                </c:pt>
                <c:pt idx="277">
                  <c:v>2.9131150521907796E-2</c:v>
                </c:pt>
                <c:pt idx="278">
                  <c:v>2.9111482268659835E-2</c:v>
                </c:pt>
                <c:pt idx="279">
                  <c:v>2.9091814015411877E-2</c:v>
                </c:pt>
                <c:pt idx="280">
                  <c:v>2.9072145762163916E-2</c:v>
                </c:pt>
                <c:pt idx="281">
                  <c:v>2.9052477508915958E-2</c:v>
                </c:pt>
                <c:pt idx="282">
                  <c:v>2.9032809255668E-2</c:v>
                </c:pt>
                <c:pt idx="283">
                  <c:v>2.9013141002420039E-2</c:v>
                </c:pt>
                <c:pt idx="284">
                  <c:v>2.8993472749172081E-2</c:v>
                </c:pt>
                <c:pt idx="285">
                  <c:v>2.897380449592412E-2</c:v>
                </c:pt>
                <c:pt idx="286">
                  <c:v>2.8954136242676162E-2</c:v>
                </c:pt>
                <c:pt idx="287">
                  <c:v>2.8934467989428204E-2</c:v>
                </c:pt>
                <c:pt idx="288">
                  <c:v>2.8914799736180243E-2</c:v>
                </c:pt>
                <c:pt idx="289">
                  <c:v>2.8895131482932285E-2</c:v>
                </c:pt>
                <c:pt idx="290">
                  <c:v>2.8875463229684324E-2</c:v>
                </c:pt>
                <c:pt idx="291">
                  <c:v>2.8855794976436366E-2</c:v>
                </c:pt>
                <c:pt idx="292">
                  <c:v>2.8836126723188409E-2</c:v>
                </c:pt>
                <c:pt idx="293">
                  <c:v>2.8816458469940447E-2</c:v>
                </c:pt>
                <c:pt idx="294">
                  <c:v>2.879679021669249E-2</c:v>
                </c:pt>
                <c:pt idx="295">
                  <c:v>2.8777121963444528E-2</c:v>
                </c:pt>
                <c:pt idx="296">
                  <c:v>2.875745371019657E-2</c:v>
                </c:pt>
                <c:pt idx="297">
                  <c:v>2.8737785456948613E-2</c:v>
                </c:pt>
                <c:pt idx="298">
                  <c:v>2.8718117203700651E-2</c:v>
                </c:pt>
                <c:pt idx="299">
                  <c:v>2.8698448950452694E-2</c:v>
                </c:pt>
                <c:pt idx="300">
                  <c:v>2.8678780697204732E-2</c:v>
                </c:pt>
                <c:pt idx="301">
                  <c:v>2.8659112443956775E-2</c:v>
                </c:pt>
                <c:pt idx="302">
                  <c:v>2.8639444190708813E-2</c:v>
                </c:pt>
                <c:pt idx="303">
                  <c:v>2.8619775937460856E-2</c:v>
                </c:pt>
                <c:pt idx="304">
                  <c:v>2.8600107684212898E-2</c:v>
                </c:pt>
                <c:pt idx="305">
                  <c:v>2.8580439430964936E-2</c:v>
                </c:pt>
                <c:pt idx="306">
                  <c:v>2.8560771177716979E-2</c:v>
                </c:pt>
                <c:pt idx="307">
                  <c:v>2.8541102924469017E-2</c:v>
                </c:pt>
                <c:pt idx="308">
                  <c:v>2.852143467122106E-2</c:v>
                </c:pt>
                <c:pt idx="309">
                  <c:v>2.8501766417973102E-2</c:v>
                </c:pt>
                <c:pt idx="310">
                  <c:v>2.8482098164725141E-2</c:v>
                </c:pt>
                <c:pt idx="311">
                  <c:v>2.8462429911477183E-2</c:v>
                </c:pt>
                <c:pt idx="312">
                  <c:v>2.8442761658229222E-2</c:v>
                </c:pt>
                <c:pt idx="313">
                  <c:v>2.8423093404981264E-2</c:v>
                </c:pt>
                <c:pt idx="314">
                  <c:v>2.8403425151733306E-2</c:v>
                </c:pt>
                <c:pt idx="315">
                  <c:v>2.8383756898485345E-2</c:v>
                </c:pt>
                <c:pt idx="316">
                  <c:v>2.8363040992460859E-2</c:v>
                </c:pt>
                <c:pt idx="317">
                  <c:v>2.834190199589201E-2</c:v>
                </c:pt>
                <c:pt idx="318">
                  <c:v>2.8320762999323158E-2</c:v>
                </c:pt>
                <c:pt idx="319">
                  <c:v>2.829962400275431E-2</c:v>
                </c:pt>
                <c:pt idx="320">
                  <c:v>2.8278485006185457E-2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View'!$V$17</c:f>
              <c:strCache>
                <c:ptCount val="1"/>
                <c:pt idx="0">
                  <c:v>forward-USD-3M-EUR-OIS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View'!$U$23:$U$343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View'!$V$23:$V$343</c:f>
              <c:numCache>
                <c:formatCode>0.00%</c:formatCode>
                <c:ptCount val="321"/>
                <c:pt idx="0">
                  <c:v>4.2274423845527964E-3</c:v>
                </c:pt>
                <c:pt idx="1">
                  <c:v>4.2274423845527964E-3</c:v>
                </c:pt>
                <c:pt idx="2">
                  <c:v>4.2274423845527964E-3</c:v>
                </c:pt>
                <c:pt idx="3">
                  <c:v>4.2274423845527964E-3</c:v>
                </c:pt>
                <c:pt idx="4">
                  <c:v>4.2274423845527964E-3</c:v>
                </c:pt>
                <c:pt idx="5">
                  <c:v>4.2274423845527964E-3</c:v>
                </c:pt>
                <c:pt idx="6">
                  <c:v>4.2274423845527964E-3</c:v>
                </c:pt>
                <c:pt idx="7">
                  <c:v>4.2274423845527964E-3</c:v>
                </c:pt>
                <c:pt idx="8">
                  <c:v>4.2274423845527964E-3</c:v>
                </c:pt>
                <c:pt idx="9">
                  <c:v>4.2274423845527964E-3</c:v>
                </c:pt>
                <c:pt idx="10">
                  <c:v>4.2274423845527964E-3</c:v>
                </c:pt>
                <c:pt idx="11">
                  <c:v>4.2274423845527964E-3</c:v>
                </c:pt>
                <c:pt idx="12">
                  <c:v>4.2274423845527964E-3</c:v>
                </c:pt>
                <c:pt idx="13">
                  <c:v>4.2274423845527964E-3</c:v>
                </c:pt>
                <c:pt idx="14">
                  <c:v>4.2274423845527964E-3</c:v>
                </c:pt>
                <c:pt idx="15">
                  <c:v>4.2274423845527964E-3</c:v>
                </c:pt>
                <c:pt idx="16">
                  <c:v>4.2274423845527964E-3</c:v>
                </c:pt>
                <c:pt idx="17">
                  <c:v>4.2274423845527964E-3</c:v>
                </c:pt>
                <c:pt idx="18">
                  <c:v>4.2274423845527964E-3</c:v>
                </c:pt>
                <c:pt idx="19">
                  <c:v>4.2274423845527964E-3</c:v>
                </c:pt>
                <c:pt idx="20">
                  <c:v>4.2274423845527964E-3</c:v>
                </c:pt>
                <c:pt idx="21">
                  <c:v>4.2274423845527964E-3</c:v>
                </c:pt>
                <c:pt idx="22">
                  <c:v>4.2274423845527964E-3</c:v>
                </c:pt>
                <c:pt idx="23">
                  <c:v>4.2274423845527964E-3</c:v>
                </c:pt>
                <c:pt idx="24">
                  <c:v>4.2274423845527964E-3</c:v>
                </c:pt>
                <c:pt idx="25">
                  <c:v>4.2274423845527964E-3</c:v>
                </c:pt>
                <c:pt idx="26">
                  <c:v>4.2274423845527964E-3</c:v>
                </c:pt>
                <c:pt idx="27">
                  <c:v>4.2274423845527964E-3</c:v>
                </c:pt>
                <c:pt idx="28">
                  <c:v>4.2274423845527964E-3</c:v>
                </c:pt>
                <c:pt idx="29">
                  <c:v>4.2274423845527964E-3</c:v>
                </c:pt>
                <c:pt idx="30">
                  <c:v>4.2274423845527964E-3</c:v>
                </c:pt>
                <c:pt idx="31">
                  <c:v>4.2274423845527964E-3</c:v>
                </c:pt>
                <c:pt idx="32">
                  <c:v>4.2274423845527964E-3</c:v>
                </c:pt>
                <c:pt idx="33">
                  <c:v>4.2274423845527964E-3</c:v>
                </c:pt>
                <c:pt idx="34">
                  <c:v>4.2274423845527964E-3</c:v>
                </c:pt>
                <c:pt idx="35">
                  <c:v>4.2274423845527964E-3</c:v>
                </c:pt>
                <c:pt idx="36">
                  <c:v>4.2561730476008515E-3</c:v>
                </c:pt>
                <c:pt idx="37">
                  <c:v>4.2889439601400394E-3</c:v>
                </c:pt>
                <c:pt idx="38">
                  <c:v>4.3217148726792266E-3</c:v>
                </c:pt>
                <c:pt idx="39">
                  <c:v>4.3544857852184145E-3</c:v>
                </c:pt>
                <c:pt idx="40">
                  <c:v>4.3872566977576017E-3</c:v>
                </c:pt>
                <c:pt idx="41">
                  <c:v>4.4200276102967888E-3</c:v>
                </c:pt>
                <c:pt idx="42">
                  <c:v>4.4527985228359768E-3</c:v>
                </c:pt>
                <c:pt idx="43">
                  <c:v>4.4855694353751639E-3</c:v>
                </c:pt>
                <c:pt idx="44">
                  <c:v>4.5183403479143519E-3</c:v>
                </c:pt>
                <c:pt idx="45">
                  <c:v>4.551111260453539E-3</c:v>
                </c:pt>
                <c:pt idx="46">
                  <c:v>4.583882172992727E-3</c:v>
                </c:pt>
                <c:pt idx="47">
                  <c:v>4.6166530855319141E-3</c:v>
                </c:pt>
                <c:pt idx="48">
                  <c:v>4.6494239980711012E-3</c:v>
                </c:pt>
                <c:pt idx="49">
                  <c:v>4.6821949106102892E-3</c:v>
                </c:pt>
                <c:pt idx="50">
                  <c:v>4.7149658231494763E-3</c:v>
                </c:pt>
                <c:pt idx="51">
                  <c:v>4.7477367356886643E-3</c:v>
                </c:pt>
                <c:pt idx="52">
                  <c:v>4.7805076482278514E-3</c:v>
                </c:pt>
                <c:pt idx="53">
                  <c:v>4.8132785607670394E-3</c:v>
                </c:pt>
                <c:pt idx="54">
                  <c:v>4.8460494733062265E-3</c:v>
                </c:pt>
                <c:pt idx="55">
                  <c:v>4.8788203858454145E-3</c:v>
                </c:pt>
                <c:pt idx="56">
                  <c:v>4.964771979959209E-3</c:v>
                </c:pt>
                <c:pt idx="57">
                  <c:v>5.0668677095510074E-3</c:v>
                </c:pt>
                <c:pt idx="58">
                  <c:v>5.1689634391428058E-3</c:v>
                </c:pt>
                <c:pt idx="59">
                  <c:v>5.2710591687346042E-3</c:v>
                </c:pt>
                <c:pt idx="60">
                  <c:v>5.3731548983264018E-3</c:v>
                </c:pt>
                <c:pt idx="61">
                  <c:v>5.4752506279181993E-3</c:v>
                </c:pt>
                <c:pt idx="62">
                  <c:v>5.5773463575099977E-3</c:v>
                </c:pt>
                <c:pt idx="63">
                  <c:v>5.6794420871017952E-3</c:v>
                </c:pt>
                <c:pt idx="64">
                  <c:v>5.7815378166935927E-3</c:v>
                </c:pt>
                <c:pt idx="65">
                  <c:v>5.8836335462853903E-3</c:v>
                </c:pt>
                <c:pt idx="66">
                  <c:v>5.9857292758771878E-3</c:v>
                </c:pt>
                <c:pt idx="67">
                  <c:v>6.0878250054689862E-3</c:v>
                </c:pt>
                <c:pt idx="68">
                  <c:v>6.1899207350607837E-3</c:v>
                </c:pt>
                <c:pt idx="69">
                  <c:v>6.2920164646525813E-3</c:v>
                </c:pt>
                <c:pt idx="70">
                  <c:v>6.3941121942443797E-3</c:v>
                </c:pt>
                <c:pt idx="71">
                  <c:v>6.4962079238361772E-3</c:v>
                </c:pt>
                <c:pt idx="72">
                  <c:v>6.5983036534279747E-3</c:v>
                </c:pt>
                <c:pt idx="73">
                  <c:v>6.7003993830197731E-3</c:v>
                </c:pt>
                <c:pt idx="74">
                  <c:v>6.8024951126115707E-3</c:v>
                </c:pt>
                <c:pt idx="75">
                  <c:v>6.9045908422033682E-3</c:v>
                </c:pt>
                <c:pt idx="76">
                  <c:v>7.1235686489196743E-3</c:v>
                </c:pt>
                <c:pt idx="77">
                  <c:v>7.3678709056796288E-3</c:v>
                </c:pt>
                <c:pt idx="78">
                  <c:v>7.6121731624395833E-3</c:v>
                </c:pt>
                <c:pt idx="79">
                  <c:v>7.8564754191995378E-3</c:v>
                </c:pt>
                <c:pt idx="80">
                  <c:v>8.1007776759594932E-3</c:v>
                </c:pt>
                <c:pt idx="81">
                  <c:v>8.3450799327194486E-3</c:v>
                </c:pt>
                <c:pt idx="82">
                  <c:v>8.5893821894794022E-3</c:v>
                </c:pt>
                <c:pt idx="83">
                  <c:v>8.8336844462393576E-3</c:v>
                </c:pt>
                <c:pt idx="84">
                  <c:v>9.0779867029993112E-3</c:v>
                </c:pt>
                <c:pt idx="85">
                  <c:v>9.3222889597592666E-3</c:v>
                </c:pt>
                <c:pt idx="86">
                  <c:v>9.566591216519222E-3</c:v>
                </c:pt>
                <c:pt idx="87">
                  <c:v>9.8108934732791756E-3</c:v>
                </c:pt>
                <c:pt idx="88">
                  <c:v>1.0055195730039131E-2</c:v>
                </c:pt>
                <c:pt idx="89">
                  <c:v>1.0299497986799085E-2</c:v>
                </c:pt>
                <c:pt idx="90">
                  <c:v>1.054380024355904E-2</c:v>
                </c:pt>
                <c:pt idx="91">
                  <c:v>1.0788102500318995E-2</c:v>
                </c:pt>
                <c:pt idx="92">
                  <c:v>1.1032404757078951E-2</c:v>
                </c:pt>
                <c:pt idx="93">
                  <c:v>1.1276707013838904E-2</c:v>
                </c:pt>
                <c:pt idx="94">
                  <c:v>1.1521009270598858E-2</c:v>
                </c:pt>
                <c:pt idx="95">
                  <c:v>1.1765311527358813E-2</c:v>
                </c:pt>
                <c:pt idx="96">
                  <c:v>1.1983153820446716E-2</c:v>
                </c:pt>
                <c:pt idx="97">
                  <c:v>1.2197275181143231E-2</c:v>
                </c:pt>
                <c:pt idx="98">
                  <c:v>1.2411396541839747E-2</c:v>
                </c:pt>
                <c:pt idx="99">
                  <c:v>1.2625517902536264E-2</c:v>
                </c:pt>
                <c:pt idx="100">
                  <c:v>1.2839639263232779E-2</c:v>
                </c:pt>
                <c:pt idx="101">
                  <c:v>1.3053760623929296E-2</c:v>
                </c:pt>
                <c:pt idx="102">
                  <c:v>1.3267881984625812E-2</c:v>
                </c:pt>
                <c:pt idx="103">
                  <c:v>1.3482003345322327E-2</c:v>
                </c:pt>
                <c:pt idx="104">
                  <c:v>1.3696124706018843E-2</c:v>
                </c:pt>
                <c:pt idx="105">
                  <c:v>1.391024606671536E-2</c:v>
                </c:pt>
                <c:pt idx="106">
                  <c:v>1.4124367427411876E-2</c:v>
                </c:pt>
                <c:pt idx="107">
                  <c:v>1.4338488788108391E-2</c:v>
                </c:pt>
                <c:pt idx="108">
                  <c:v>1.4552610148804906E-2</c:v>
                </c:pt>
                <c:pt idx="109">
                  <c:v>1.4766731509501422E-2</c:v>
                </c:pt>
                <c:pt idx="110">
                  <c:v>1.4980852870197937E-2</c:v>
                </c:pt>
                <c:pt idx="111">
                  <c:v>1.5194974230894453E-2</c:v>
                </c:pt>
                <c:pt idx="112">
                  <c:v>1.540909559159097E-2</c:v>
                </c:pt>
                <c:pt idx="113">
                  <c:v>1.5623216952287486E-2</c:v>
                </c:pt>
                <c:pt idx="114">
                  <c:v>1.5837338312983999E-2</c:v>
                </c:pt>
                <c:pt idx="115">
                  <c:v>1.6051459673680518E-2</c:v>
                </c:pt>
                <c:pt idx="116">
                  <c:v>1.628591198732077E-2</c:v>
                </c:pt>
                <c:pt idx="117">
                  <c:v>1.6524769340765501E-2</c:v>
                </c:pt>
                <c:pt idx="118">
                  <c:v>1.6763626694210235E-2</c:v>
                </c:pt>
                <c:pt idx="119">
                  <c:v>1.7002484047654969E-2</c:v>
                </c:pt>
                <c:pt idx="120">
                  <c:v>1.7241341401099702E-2</c:v>
                </c:pt>
                <c:pt idx="121">
                  <c:v>1.7480198754544433E-2</c:v>
                </c:pt>
                <c:pt idx="122">
                  <c:v>1.7719056107989167E-2</c:v>
                </c:pt>
                <c:pt idx="123">
                  <c:v>1.79579134614339E-2</c:v>
                </c:pt>
                <c:pt idx="124">
                  <c:v>1.8196770814878634E-2</c:v>
                </c:pt>
                <c:pt idx="125">
                  <c:v>1.8435628168323365E-2</c:v>
                </c:pt>
                <c:pt idx="126">
                  <c:v>1.8674485521768099E-2</c:v>
                </c:pt>
                <c:pt idx="127">
                  <c:v>1.8913342875212832E-2</c:v>
                </c:pt>
                <c:pt idx="128">
                  <c:v>1.9152200228657566E-2</c:v>
                </c:pt>
                <c:pt idx="129">
                  <c:v>1.9391057582102297E-2</c:v>
                </c:pt>
                <c:pt idx="130">
                  <c:v>1.9629914935547031E-2</c:v>
                </c:pt>
                <c:pt idx="131">
                  <c:v>1.9868772288991764E-2</c:v>
                </c:pt>
                <c:pt idx="132">
                  <c:v>2.0107629642436498E-2</c:v>
                </c:pt>
                <c:pt idx="133">
                  <c:v>2.0346486995881229E-2</c:v>
                </c:pt>
                <c:pt idx="134">
                  <c:v>2.0585344349325962E-2</c:v>
                </c:pt>
                <c:pt idx="135">
                  <c:v>2.0824201702770696E-2</c:v>
                </c:pt>
                <c:pt idx="136">
                  <c:v>2.0949689927289499E-2</c:v>
                </c:pt>
                <c:pt idx="137">
                  <c:v>2.1050614840540976E-2</c:v>
                </c:pt>
                <c:pt idx="138">
                  <c:v>2.1151539753792456E-2</c:v>
                </c:pt>
                <c:pt idx="139">
                  <c:v>2.1252464667043933E-2</c:v>
                </c:pt>
                <c:pt idx="140">
                  <c:v>2.1353389580295409E-2</c:v>
                </c:pt>
                <c:pt idx="141">
                  <c:v>2.1454314493546889E-2</c:v>
                </c:pt>
                <c:pt idx="142">
                  <c:v>2.1555239406798366E-2</c:v>
                </c:pt>
                <c:pt idx="143">
                  <c:v>2.1656164320049846E-2</c:v>
                </c:pt>
                <c:pt idx="144">
                  <c:v>2.1757089233301323E-2</c:v>
                </c:pt>
                <c:pt idx="145">
                  <c:v>2.18580141465528E-2</c:v>
                </c:pt>
                <c:pt idx="146">
                  <c:v>2.195893905980428E-2</c:v>
                </c:pt>
                <c:pt idx="147">
                  <c:v>2.2059863973055756E-2</c:v>
                </c:pt>
                <c:pt idx="148">
                  <c:v>2.2160788886307237E-2</c:v>
                </c:pt>
                <c:pt idx="149">
                  <c:v>2.2261713799558713E-2</c:v>
                </c:pt>
                <c:pt idx="150">
                  <c:v>2.236263871281019E-2</c:v>
                </c:pt>
                <c:pt idx="151">
                  <c:v>2.246356362606167E-2</c:v>
                </c:pt>
                <c:pt idx="152">
                  <c:v>2.2564488539313147E-2</c:v>
                </c:pt>
                <c:pt idx="153">
                  <c:v>2.2665413452564627E-2</c:v>
                </c:pt>
                <c:pt idx="154">
                  <c:v>2.2766338365816104E-2</c:v>
                </c:pt>
                <c:pt idx="155">
                  <c:v>2.286726327906758E-2</c:v>
                </c:pt>
                <c:pt idx="156">
                  <c:v>2.2968020470739394E-2</c:v>
                </c:pt>
                <c:pt idx="157">
                  <c:v>2.3068741322735616E-2</c:v>
                </c:pt>
                <c:pt idx="158">
                  <c:v>2.3169462174731835E-2</c:v>
                </c:pt>
                <c:pt idx="159">
                  <c:v>2.3270183026728057E-2</c:v>
                </c:pt>
                <c:pt idx="160">
                  <c:v>2.3370903878724279E-2</c:v>
                </c:pt>
                <c:pt idx="161">
                  <c:v>2.3471624730720498E-2</c:v>
                </c:pt>
                <c:pt idx="162">
                  <c:v>2.357234558271672E-2</c:v>
                </c:pt>
                <c:pt idx="163">
                  <c:v>2.3673066434712939E-2</c:v>
                </c:pt>
                <c:pt idx="164">
                  <c:v>2.3773787286709161E-2</c:v>
                </c:pt>
                <c:pt idx="165">
                  <c:v>2.387450813870538E-2</c:v>
                </c:pt>
                <c:pt idx="166">
                  <c:v>2.3975228990701602E-2</c:v>
                </c:pt>
                <c:pt idx="167">
                  <c:v>2.4075949842697821E-2</c:v>
                </c:pt>
                <c:pt idx="168">
                  <c:v>2.4176670694694043E-2</c:v>
                </c:pt>
                <c:pt idx="169">
                  <c:v>2.4277391546690261E-2</c:v>
                </c:pt>
                <c:pt idx="170">
                  <c:v>2.4378112398686484E-2</c:v>
                </c:pt>
                <c:pt idx="171">
                  <c:v>2.4478833250682702E-2</c:v>
                </c:pt>
                <c:pt idx="172">
                  <c:v>2.4579554102678924E-2</c:v>
                </c:pt>
                <c:pt idx="173">
                  <c:v>2.4680274954675143E-2</c:v>
                </c:pt>
                <c:pt idx="174">
                  <c:v>2.4780995806671365E-2</c:v>
                </c:pt>
                <c:pt idx="175">
                  <c:v>2.4881716658667584E-2</c:v>
                </c:pt>
                <c:pt idx="176">
                  <c:v>2.4968855631286941E-2</c:v>
                </c:pt>
                <c:pt idx="177">
                  <c:v>2.5050509614157935E-2</c:v>
                </c:pt>
                <c:pt idx="178">
                  <c:v>2.5132163597028929E-2</c:v>
                </c:pt>
                <c:pt idx="179">
                  <c:v>2.5213817579899923E-2</c:v>
                </c:pt>
                <c:pt idx="180">
                  <c:v>2.5295471562770917E-2</c:v>
                </c:pt>
                <c:pt idx="181">
                  <c:v>2.5377125545641914E-2</c:v>
                </c:pt>
                <c:pt idx="182">
                  <c:v>2.5458779528512911E-2</c:v>
                </c:pt>
                <c:pt idx="183">
                  <c:v>2.5540433511383905E-2</c:v>
                </c:pt>
                <c:pt idx="184">
                  <c:v>2.5622087494254903E-2</c:v>
                </c:pt>
                <c:pt idx="185">
                  <c:v>2.5703741477125897E-2</c:v>
                </c:pt>
                <c:pt idx="186">
                  <c:v>2.5785395459996894E-2</c:v>
                </c:pt>
                <c:pt idx="187">
                  <c:v>2.5867049442867891E-2</c:v>
                </c:pt>
                <c:pt idx="188">
                  <c:v>2.5948703425738885E-2</c:v>
                </c:pt>
                <c:pt idx="189">
                  <c:v>2.6030357408609883E-2</c:v>
                </c:pt>
                <c:pt idx="190">
                  <c:v>2.611201139148088E-2</c:v>
                </c:pt>
                <c:pt idx="191">
                  <c:v>2.6193665374351874E-2</c:v>
                </c:pt>
                <c:pt idx="192">
                  <c:v>2.6275319357222871E-2</c:v>
                </c:pt>
                <c:pt idx="193">
                  <c:v>2.6356973340093865E-2</c:v>
                </c:pt>
                <c:pt idx="194">
                  <c:v>2.6438627322964862E-2</c:v>
                </c:pt>
                <c:pt idx="195">
                  <c:v>2.652028130583586E-2</c:v>
                </c:pt>
                <c:pt idx="196">
                  <c:v>2.6603308200705788E-2</c:v>
                </c:pt>
                <c:pt idx="197">
                  <c:v>2.6686751872432538E-2</c:v>
                </c:pt>
                <c:pt idx="198">
                  <c:v>2.6770195544159287E-2</c:v>
                </c:pt>
                <c:pt idx="199">
                  <c:v>2.6853639215886037E-2</c:v>
                </c:pt>
                <c:pt idx="200">
                  <c:v>2.6937082887612786E-2</c:v>
                </c:pt>
                <c:pt idx="201">
                  <c:v>2.7020526559339536E-2</c:v>
                </c:pt>
                <c:pt idx="202">
                  <c:v>2.7103970231066286E-2</c:v>
                </c:pt>
                <c:pt idx="203">
                  <c:v>2.7187413902793035E-2</c:v>
                </c:pt>
                <c:pt idx="204">
                  <c:v>2.7270857574519785E-2</c:v>
                </c:pt>
                <c:pt idx="205">
                  <c:v>2.7354301246246535E-2</c:v>
                </c:pt>
                <c:pt idx="206">
                  <c:v>2.7437744917973284E-2</c:v>
                </c:pt>
                <c:pt idx="207">
                  <c:v>2.7521188589700034E-2</c:v>
                </c:pt>
                <c:pt idx="208">
                  <c:v>2.7604632261426783E-2</c:v>
                </c:pt>
                <c:pt idx="209">
                  <c:v>2.7688075933153533E-2</c:v>
                </c:pt>
                <c:pt idx="210">
                  <c:v>2.7771519604880283E-2</c:v>
                </c:pt>
                <c:pt idx="211">
                  <c:v>2.7854963276607032E-2</c:v>
                </c:pt>
                <c:pt idx="212">
                  <c:v>2.7938406948333782E-2</c:v>
                </c:pt>
                <c:pt idx="213">
                  <c:v>2.8021850620060532E-2</c:v>
                </c:pt>
                <c:pt idx="214">
                  <c:v>2.8105294291787281E-2</c:v>
                </c:pt>
                <c:pt idx="215">
                  <c:v>2.8188737963514031E-2</c:v>
                </c:pt>
                <c:pt idx="216">
                  <c:v>2.8237105634205718E-2</c:v>
                </c:pt>
                <c:pt idx="217">
                  <c:v>2.8274825233154624E-2</c:v>
                </c:pt>
                <c:pt idx="218">
                  <c:v>2.831254483210353E-2</c:v>
                </c:pt>
                <c:pt idx="219">
                  <c:v>2.8350264431052437E-2</c:v>
                </c:pt>
                <c:pt idx="220">
                  <c:v>2.8387984030001343E-2</c:v>
                </c:pt>
                <c:pt idx="221">
                  <c:v>2.842570362895025E-2</c:v>
                </c:pt>
                <c:pt idx="222">
                  <c:v>2.8463423227899156E-2</c:v>
                </c:pt>
                <c:pt idx="223">
                  <c:v>2.8501142826848062E-2</c:v>
                </c:pt>
                <c:pt idx="224">
                  <c:v>2.8538862425796969E-2</c:v>
                </c:pt>
                <c:pt idx="225">
                  <c:v>2.8576582024745875E-2</c:v>
                </c:pt>
                <c:pt idx="226">
                  <c:v>2.8614301623694782E-2</c:v>
                </c:pt>
                <c:pt idx="227">
                  <c:v>2.8652021222643688E-2</c:v>
                </c:pt>
                <c:pt idx="228">
                  <c:v>2.8689740821592594E-2</c:v>
                </c:pt>
                <c:pt idx="229">
                  <c:v>2.8727460420541501E-2</c:v>
                </c:pt>
                <c:pt idx="230">
                  <c:v>2.8765180019490407E-2</c:v>
                </c:pt>
                <c:pt idx="231">
                  <c:v>2.8802899618439314E-2</c:v>
                </c:pt>
                <c:pt idx="232">
                  <c:v>2.884061921738822E-2</c:v>
                </c:pt>
                <c:pt idx="233">
                  <c:v>2.8878338816337126E-2</c:v>
                </c:pt>
                <c:pt idx="234">
                  <c:v>2.8916058415286033E-2</c:v>
                </c:pt>
                <c:pt idx="235">
                  <c:v>2.8953778014234939E-2</c:v>
                </c:pt>
                <c:pt idx="236">
                  <c:v>2.8991497613183845E-2</c:v>
                </c:pt>
                <c:pt idx="237">
                  <c:v>2.9029217212132752E-2</c:v>
                </c:pt>
                <c:pt idx="238">
                  <c:v>2.9066936811081658E-2</c:v>
                </c:pt>
                <c:pt idx="239">
                  <c:v>2.9104656410030565E-2</c:v>
                </c:pt>
                <c:pt idx="240">
                  <c:v>2.9142376008979471E-2</c:v>
                </c:pt>
                <c:pt idx="241">
                  <c:v>2.9180095607928377E-2</c:v>
                </c:pt>
                <c:pt idx="242">
                  <c:v>2.9217815206877284E-2</c:v>
                </c:pt>
                <c:pt idx="243">
                  <c:v>2.925553480582619E-2</c:v>
                </c:pt>
                <c:pt idx="244">
                  <c:v>2.9293254404775097E-2</c:v>
                </c:pt>
                <c:pt idx="245">
                  <c:v>2.9330974003724003E-2</c:v>
                </c:pt>
                <c:pt idx="246">
                  <c:v>2.9368693602672909E-2</c:v>
                </c:pt>
                <c:pt idx="247">
                  <c:v>2.9406413201621816E-2</c:v>
                </c:pt>
                <c:pt idx="248">
                  <c:v>2.9444132800570722E-2</c:v>
                </c:pt>
                <c:pt idx="249">
                  <c:v>2.9481852399519629E-2</c:v>
                </c:pt>
                <c:pt idx="250">
                  <c:v>2.9519571998468535E-2</c:v>
                </c:pt>
                <c:pt idx="251">
                  <c:v>2.9557291597417441E-2</c:v>
                </c:pt>
                <c:pt idx="252">
                  <c:v>2.9595011196366348E-2</c:v>
                </c:pt>
                <c:pt idx="253">
                  <c:v>2.9632730795315254E-2</c:v>
                </c:pt>
                <c:pt idx="254">
                  <c:v>2.9670450394264161E-2</c:v>
                </c:pt>
                <c:pt idx="255">
                  <c:v>2.9708169993213067E-2</c:v>
                </c:pt>
                <c:pt idx="256">
                  <c:v>2.9701011501712483E-2</c:v>
                </c:pt>
                <c:pt idx="257">
                  <c:v>2.9680229304182643E-2</c:v>
                </c:pt>
                <c:pt idx="258">
                  <c:v>2.9659447106652803E-2</c:v>
                </c:pt>
                <c:pt idx="259">
                  <c:v>2.9638664909122963E-2</c:v>
                </c:pt>
                <c:pt idx="260">
                  <c:v>2.9617882711593123E-2</c:v>
                </c:pt>
                <c:pt idx="261">
                  <c:v>2.9597100514063283E-2</c:v>
                </c:pt>
                <c:pt idx="262">
                  <c:v>2.9576318316533443E-2</c:v>
                </c:pt>
                <c:pt idx="263">
                  <c:v>2.9555536119003602E-2</c:v>
                </c:pt>
                <c:pt idx="264">
                  <c:v>2.9534753921473762E-2</c:v>
                </c:pt>
                <c:pt idx="265">
                  <c:v>2.9513971723943922E-2</c:v>
                </c:pt>
                <c:pt idx="266">
                  <c:v>2.9493189526414082E-2</c:v>
                </c:pt>
                <c:pt idx="267">
                  <c:v>2.9472407328884242E-2</c:v>
                </c:pt>
                <c:pt idx="268">
                  <c:v>2.9451625131354402E-2</c:v>
                </c:pt>
                <c:pt idx="269">
                  <c:v>2.9430842933824562E-2</c:v>
                </c:pt>
                <c:pt idx="270">
                  <c:v>2.9410060736294721E-2</c:v>
                </c:pt>
                <c:pt idx="271">
                  <c:v>2.9389278538764881E-2</c:v>
                </c:pt>
                <c:pt idx="272">
                  <c:v>2.9368496341235041E-2</c:v>
                </c:pt>
                <c:pt idx="273">
                  <c:v>2.9347714143705201E-2</c:v>
                </c:pt>
                <c:pt idx="274">
                  <c:v>2.9326931946175361E-2</c:v>
                </c:pt>
                <c:pt idx="275">
                  <c:v>2.9306149748645521E-2</c:v>
                </c:pt>
                <c:pt idx="276">
                  <c:v>2.9285367551115681E-2</c:v>
                </c:pt>
                <c:pt idx="277">
                  <c:v>2.926458535358584E-2</c:v>
                </c:pt>
                <c:pt idx="278">
                  <c:v>2.9243803156056E-2</c:v>
                </c:pt>
                <c:pt idx="279">
                  <c:v>2.922302095852616E-2</c:v>
                </c:pt>
                <c:pt idx="280">
                  <c:v>2.920223876099632E-2</c:v>
                </c:pt>
                <c:pt idx="281">
                  <c:v>2.918145656346648E-2</c:v>
                </c:pt>
                <c:pt idx="282">
                  <c:v>2.916067436593664E-2</c:v>
                </c:pt>
                <c:pt idx="283">
                  <c:v>2.9139892168406799E-2</c:v>
                </c:pt>
                <c:pt idx="284">
                  <c:v>2.9119109970876959E-2</c:v>
                </c:pt>
                <c:pt idx="285">
                  <c:v>2.9098327773347119E-2</c:v>
                </c:pt>
                <c:pt idx="286">
                  <c:v>2.9077545575817279E-2</c:v>
                </c:pt>
                <c:pt idx="287">
                  <c:v>2.9056763378287439E-2</c:v>
                </c:pt>
                <c:pt idx="288">
                  <c:v>2.9035981180757599E-2</c:v>
                </c:pt>
                <c:pt idx="289">
                  <c:v>2.9015198983227759E-2</c:v>
                </c:pt>
                <c:pt idx="290">
                  <c:v>2.8994416785697918E-2</c:v>
                </c:pt>
                <c:pt idx="291">
                  <c:v>2.8973634588168078E-2</c:v>
                </c:pt>
                <c:pt idx="292">
                  <c:v>2.8952852390638238E-2</c:v>
                </c:pt>
                <c:pt idx="293">
                  <c:v>2.8932070193108398E-2</c:v>
                </c:pt>
                <c:pt idx="294">
                  <c:v>2.8911287995578558E-2</c:v>
                </c:pt>
                <c:pt idx="295">
                  <c:v>2.8890505798048718E-2</c:v>
                </c:pt>
                <c:pt idx="296">
                  <c:v>2.8869723600518878E-2</c:v>
                </c:pt>
                <c:pt idx="297">
                  <c:v>2.8848941402989037E-2</c:v>
                </c:pt>
                <c:pt idx="298">
                  <c:v>2.8828159205459197E-2</c:v>
                </c:pt>
                <c:pt idx="299">
                  <c:v>2.8807377007929357E-2</c:v>
                </c:pt>
                <c:pt idx="300">
                  <c:v>2.8786594810399517E-2</c:v>
                </c:pt>
                <c:pt idx="301">
                  <c:v>2.8765812612869677E-2</c:v>
                </c:pt>
                <c:pt idx="302">
                  <c:v>2.8745030415339837E-2</c:v>
                </c:pt>
                <c:pt idx="303">
                  <c:v>2.8724248217809997E-2</c:v>
                </c:pt>
                <c:pt idx="304">
                  <c:v>2.8703466020280156E-2</c:v>
                </c:pt>
                <c:pt idx="305">
                  <c:v>2.8682683822750313E-2</c:v>
                </c:pt>
                <c:pt idx="306">
                  <c:v>2.8661901625220476E-2</c:v>
                </c:pt>
                <c:pt idx="307">
                  <c:v>2.8641119427690633E-2</c:v>
                </c:pt>
                <c:pt idx="308">
                  <c:v>2.8620337230160796E-2</c:v>
                </c:pt>
                <c:pt idx="309">
                  <c:v>2.8599555032630952E-2</c:v>
                </c:pt>
                <c:pt idx="310">
                  <c:v>2.8578772835101116E-2</c:v>
                </c:pt>
                <c:pt idx="311">
                  <c:v>2.8557990637571272E-2</c:v>
                </c:pt>
                <c:pt idx="312">
                  <c:v>2.8537208440041432E-2</c:v>
                </c:pt>
                <c:pt idx="313">
                  <c:v>2.8516426242511592E-2</c:v>
                </c:pt>
                <c:pt idx="314">
                  <c:v>2.8495644044981751E-2</c:v>
                </c:pt>
                <c:pt idx="315">
                  <c:v>2.8474861847451911E-2</c:v>
                </c:pt>
                <c:pt idx="316">
                  <c:v>2.8454102444067198E-2</c:v>
                </c:pt>
                <c:pt idx="317">
                  <c:v>2.8433352246010325E-2</c:v>
                </c:pt>
                <c:pt idx="318">
                  <c:v>2.8412602047953452E-2</c:v>
                </c:pt>
                <c:pt idx="319">
                  <c:v>2.8391851849896576E-2</c:v>
                </c:pt>
                <c:pt idx="320">
                  <c:v>2.8371101651839703E-2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84240"/>
        <c:axId val="266084800"/>
      </c:scatterChart>
      <c:scatterChart>
        <c:scatterStyle val="lineMarker"/>
        <c:varyColors val="0"/>
        <c:ser>
          <c:idx val="2"/>
          <c:order val="2"/>
          <c:tx>
            <c:strRef>
              <c:f>'Curves View'!$X$17</c:f>
              <c:strCache>
                <c:ptCount val="1"/>
                <c:pt idx="0">
                  <c:v>difference (bp)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View'!$U$23:$U$343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View'!$X$23:$X$343</c:f>
              <c:numCache>
                <c:formatCode>0.0</c:formatCode>
                <c:ptCount val="321"/>
                <c:pt idx="0">
                  <c:v>9.1053882246786705E-2</c:v>
                </c:pt>
                <c:pt idx="1">
                  <c:v>9.1053882246786705E-2</c:v>
                </c:pt>
                <c:pt idx="2">
                  <c:v>9.1053882246786705E-2</c:v>
                </c:pt>
                <c:pt idx="3">
                  <c:v>9.1053882246786705E-2</c:v>
                </c:pt>
                <c:pt idx="4">
                  <c:v>9.1053882246786705E-2</c:v>
                </c:pt>
                <c:pt idx="5">
                  <c:v>9.1053882246786705E-2</c:v>
                </c:pt>
                <c:pt idx="6">
                  <c:v>9.1053882246786705E-2</c:v>
                </c:pt>
                <c:pt idx="7">
                  <c:v>9.1053882246786705E-2</c:v>
                </c:pt>
                <c:pt idx="8">
                  <c:v>9.1053882246786705E-2</c:v>
                </c:pt>
                <c:pt idx="9">
                  <c:v>9.1053882246786705E-2</c:v>
                </c:pt>
                <c:pt idx="10">
                  <c:v>9.1053882246786705E-2</c:v>
                </c:pt>
                <c:pt idx="11">
                  <c:v>9.1053882246786705E-2</c:v>
                </c:pt>
                <c:pt idx="12">
                  <c:v>9.1053882246786705E-2</c:v>
                </c:pt>
                <c:pt idx="13">
                  <c:v>9.1053882246786705E-2</c:v>
                </c:pt>
                <c:pt idx="14">
                  <c:v>9.1053882246786705E-2</c:v>
                </c:pt>
                <c:pt idx="15">
                  <c:v>9.1053882246786705E-2</c:v>
                </c:pt>
                <c:pt idx="16">
                  <c:v>9.1053882246786705E-2</c:v>
                </c:pt>
                <c:pt idx="17">
                  <c:v>9.1053882246786705E-2</c:v>
                </c:pt>
                <c:pt idx="18">
                  <c:v>9.1053882246786705E-2</c:v>
                </c:pt>
                <c:pt idx="19">
                  <c:v>9.1053882246786705E-2</c:v>
                </c:pt>
                <c:pt idx="20">
                  <c:v>9.1053882246786705E-2</c:v>
                </c:pt>
                <c:pt idx="21">
                  <c:v>9.1053882246786705E-2</c:v>
                </c:pt>
                <c:pt idx="22">
                  <c:v>9.1053882246786705E-2</c:v>
                </c:pt>
                <c:pt idx="23">
                  <c:v>9.1053882246786705E-2</c:v>
                </c:pt>
                <c:pt idx="24">
                  <c:v>9.1053882246786705E-2</c:v>
                </c:pt>
                <c:pt idx="25">
                  <c:v>9.1053882246786705E-2</c:v>
                </c:pt>
                <c:pt idx="26">
                  <c:v>9.1053882246786705E-2</c:v>
                </c:pt>
                <c:pt idx="27">
                  <c:v>9.1053882246786705E-2</c:v>
                </c:pt>
                <c:pt idx="28">
                  <c:v>9.1053882246786705E-2</c:v>
                </c:pt>
                <c:pt idx="29">
                  <c:v>9.1053882246786705E-2</c:v>
                </c:pt>
                <c:pt idx="30">
                  <c:v>9.1053882246786705E-2</c:v>
                </c:pt>
                <c:pt idx="31">
                  <c:v>9.1053882246786705E-2</c:v>
                </c:pt>
                <c:pt idx="32">
                  <c:v>9.1053882246786705E-2</c:v>
                </c:pt>
                <c:pt idx="33">
                  <c:v>9.1053882246786705E-2</c:v>
                </c:pt>
                <c:pt idx="34">
                  <c:v>9.1053882246786705E-2</c:v>
                </c:pt>
                <c:pt idx="35">
                  <c:v>9.1053882246786705E-2</c:v>
                </c:pt>
                <c:pt idx="36">
                  <c:v>9.0169156362913255E-2</c:v>
                </c:pt>
                <c:pt idx="37">
                  <c:v>8.9160015901606007E-2</c:v>
                </c:pt>
                <c:pt idx="38">
                  <c:v>8.8150875440316107E-2</c:v>
                </c:pt>
                <c:pt idx="39">
                  <c:v>8.7141734979008859E-2</c:v>
                </c:pt>
                <c:pt idx="40">
                  <c:v>8.6132594517718958E-2</c:v>
                </c:pt>
                <c:pt idx="41">
                  <c:v>8.5123454056420383E-2</c:v>
                </c:pt>
                <c:pt idx="42">
                  <c:v>8.4114313595121809E-2</c:v>
                </c:pt>
                <c:pt idx="43">
                  <c:v>8.3105173133831908E-2</c:v>
                </c:pt>
                <c:pt idx="44">
                  <c:v>8.209603267252466E-2</c:v>
                </c:pt>
                <c:pt idx="45">
                  <c:v>8.108689221123476E-2</c:v>
                </c:pt>
                <c:pt idx="46">
                  <c:v>8.0077751749927512E-2</c:v>
                </c:pt>
                <c:pt idx="47">
                  <c:v>7.9068611288637611E-2</c:v>
                </c:pt>
                <c:pt idx="48">
                  <c:v>7.8059470827339036E-2</c:v>
                </c:pt>
                <c:pt idx="49">
                  <c:v>7.7050330366040462E-2</c:v>
                </c:pt>
                <c:pt idx="50">
                  <c:v>7.6041189904741888E-2</c:v>
                </c:pt>
                <c:pt idx="51">
                  <c:v>7.5032049443443313E-2</c:v>
                </c:pt>
                <c:pt idx="52">
                  <c:v>7.4022908982153413E-2</c:v>
                </c:pt>
                <c:pt idx="53">
                  <c:v>7.3013768520846165E-2</c:v>
                </c:pt>
                <c:pt idx="54">
                  <c:v>7.2004628059556264E-2</c:v>
                </c:pt>
                <c:pt idx="55">
                  <c:v>7.0995487598249016E-2</c:v>
                </c:pt>
                <c:pt idx="56">
                  <c:v>6.8123597331644012E-2</c:v>
                </c:pt>
                <c:pt idx="57">
                  <c:v>6.4686229445561072E-2</c:v>
                </c:pt>
                <c:pt idx="58">
                  <c:v>6.1248861559478132E-2</c:v>
                </c:pt>
                <c:pt idx="59">
                  <c:v>5.7811493673395192E-2</c:v>
                </c:pt>
                <c:pt idx="60">
                  <c:v>5.4374125787312252E-2</c:v>
                </c:pt>
                <c:pt idx="61">
                  <c:v>5.0936757901229313E-2</c:v>
                </c:pt>
                <c:pt idx="62">
                  <c:v>4.7499390015146373E-2</c:v>
                </c:pt>
                <c:pt idx="63">
                  <c:v>4.4062022129063433E-2</c:v>
                </c:pt>
                <c:pt idx="64">
                  <c:v>4.0624654242989167E-2</c:v>
                </c:pt>
                <c:pt idx="65">
                  <c:v>3.7187286356906227E-2</c:v>
                </c:pt>
                <c:pt idx="66">
                  <c:v>3.3749918470823287E-2</c:v>
                </c:pt>
                <c:pt idx="67">
                  <c:v>3.0312550584740347E-2</c:v>
                </c:pt>
                <c:pt idx="68">
                  <c:v>2.6875182698657407E-2</c:v>
                </c:pt>
                <c:pt idx="69">
                  <c:v>2.3437814812583141E-2</c:v>
                </c:pt>
                <c:pt idx="70">
                  <c:v>2.0000446926491527E-2</c:v>
                </c:pt>
                <c:pt idx="71">
                  <c:v>1.6563079040408588E-2</c:v>
                </c:pt>
                <c:pt idx="72">
                  <c:v>1.3125711154325648E-2</c:v>
                </c:pt>
                <c:pt idx="73">
                  <c:v>9.6883432682427079E-3</c:v>
                </c:pt>
                <c:pt idx="74">
                  <c:v>6.2509753821684416E-3</c:v>
                </c:pt>
                <c:pt idx="75">
                  <c:v>2.8136074960855018E-3</c:v>
                </c:pt>
                <c:pt idx="76">
                  <c:v>-1.3253850361947053E-2</c:v>
                </c:pt>
                <c:pt idx="77">
                  <c:v>-3.2057827713902892E-2</c:v>
                </c:pt>
                <c:pt idx="78">
                  <c:v>-5.0861805065858731E-2</c:v>
                </c:pt>
                <c:pt idx="79">
                  <c:v>-6.966578241781457E-2</c:v>
                </c:pt>
                <c:pt idx="80">
                  <c:v>-8.8469759769779083E-2</c:v>
                </c:pt>
                <c:pt idx="81">
                  <c:v>-0.1072737371217436</c:v>
                </c:pt>
                <c:pt idx="82">
                  <c:v>-0.12607771447369076</c:v>
                </c:pt>
                <c:pt idx="83">
                  <c:v>-0.14488169182565527</c:v>
                </c:pt>
                <c:pt idx="84">
                  <c:v>-0.16368566917758509</c:v>
                </c:pt>
                <c:pt idx="85">
                  <c:v>-0.18248964652956695</c:v>
                </c:pt>
                <c:pt idx="86">
                  <c:v>-0.20129362388151412</c:v>
                </c:pt>
                <c:pt idx="87">
                  <c:v>-0.22009760123346128</c:v>
                </c:pt>
                <c:pt idx="88">
                  <c:v>-0.23890157858542579</c:v>
                </c:pt>
                <c:pt idx="89">
                  <c:v>-0.25770555593737299</c:v>
                </c:pt>
                <c:pt idx="90">
                  <c:v>-0.27650953328933747</c:v>
                </c:pt>
                <c:pt idx="91">
                  <c:v>-0.29531351064130196</c:v>
                </c:pt>
                <c:pt idx="92">
                  <c:v>-0.3141174879932665</c:v>
                </c:pt>
                <c:pt idx="93">
                  <c:v>-0.33292146534521366</c:v>
                </c:pt>
                <c:pt idx="94">
                  <c:v>-0.35172544269716083</c:v>
                </c:pt>
                <c:pt idx="95">
                  <c:v>-0.37052942004910799</c:v>
                </c:pt>
                <c:pt idx="96">
                  <c:v>-0.39204669761172883</c:v>
                </c:pt>
                <c:pt idx="97">
                  <c:v>-0.41394553301645975</c:v>
                </c:pt>
                <c:pt idx="98">
                  <c:v>-0.43584436842119056</c:v>
                </c:pt>
                <c:pt idx="99">
                  <c:v>-0.45774320382592149</c:v>
                </c:pt>
                <c:pt idx="100">
                  <c:v>-0.4796420392306523</c:v>
                </c:pt>
                <c:pt idx="101">
                  <c:v>-0.50154087463538322</c:v>
                </c:pt>
                <c:pt idx="102">
                  <c:v>-0.52343971004009671</c:v>
                </c:pt>
                <c:pt idx="103">
                  <c:v>-0.54533854544482763</c:v>
                </c:pt>
                <c:pt idx="104">
                  <c:v>-0.56723738084955844</c:v>
                </c:pt>
                <c:pt idx="105">
                  <c:v>-0.58913621625428925</c:v>
                </c:pt>
                <c:pt idx="106">
                  <c:v>-0.61103505165902017</c:v>
                </c:pt>
                <c:pt idx="107">
                  <c:v>-0.63293388706375109</c:v>
                </c:pt>
                <c:pt idx="108">
                  <c:v>-0.6548327224684819</c:v>
                </c:pt>
                <c:pt idx="109">
                  <c:v>-0.67673155787321271</c:v>
                </c:pt>
                <c:pt idx="110">
                  <c:v>-0.69863039327792631</c:v>
                </c:pt>
                <c:pt idx="111">
                  <c:v>-0.72052922868265712</c:v>
                </c:pt>
                <c:pt idx="112">
                  <c:v>-0.74242806408740536</c:v>
                </c:pt>
                <c:pt idx="113">
                  <c:v>-0.76432689949211885</c:v>
                </c:pt>
                <c:pt idx="114">
                  <c:v>-0.78622573489683245</c:v>
                </c:pt>
                <c:pt idx="115">
                  <c:v>-0.80812457030159801</c:v>
                </c:pt>
                <c:pt idx="116">
                  <c:v>-0.83235551388415041</c:v>
                </c:pt>
                <c:pt idx="117">
                  <c:v>-0.85709174757191142</c:v>
                </c:pt>
                <c:pt idx="118">
                  <c:v>-0.88182798125967243</c:v>
                </c:pt>
                <c:pt idx="119">
                  <c:v>-0.90656421494743344</c:v>
                </c:pt>
                <c:pt idx="120">
                  <c:v>-0.93130044863522921</c:v>
                </c:pt>
                <c:pt idx="121">
                  <c:v>-0.95603668232295547</c:v>
                </c:pt>
                <c:pt idx="122">
                  <c:v>-0.98077291601071648</c:v>
                </c:pt>
                <c:pt idx="123">
                  <c:v>-1.0055091496985122</c:v>
                </c:pt>
                <c:pt idx="124">
                  <c:v>-1.0302453833862733</c:v>
                </c:pt>
                <c:pt idx="125">
                  <c:v>-1.0549816170739996</c:v>
                </c:pt>
                <c:pt idx="126">
                  <c:v>-1.0797178507617953</c:v>
                </c:pt>
                <c:pt idx="127">
                  <c:v>-1.1044540844495563</c:v>
                </c:pt>
                <c:pt idx="128">
                  <c:v>-1.1291903181373173</c:v>
                </c:pt>
                <c:pt idx="129">
                  <c:v>-1.1539265518250783</c:v>
                </c:pt>
                <c:pt idx="130">
                  <c:v>-1.1786627855128393</c:v>
                </c:pt>
                <c:pt idx="131">
                  <c:v>-1.2033990192006003</c:v>
                </c:pt>
                <c:pt idx="132">
                  <c:v>-1.228135252888396</c:v>
                </c:pt>
                <c:pt idx="133">
                  <c:v>-1.2528714865761224</c:v>
                </c:pt>
                <c:pt idx="134">
                  <c:v>-1.277607720263918</c:v>
                </c:pt>
                <c:pt idx="135">
                  <c:v>-1.302343953951679</c:v>
                </c:pt>
                <c:pt idx="136">
                  <c:v>-1.3123334079866156</c:v>
                </c:pt>
                <c:pt idx="137">
                  <c:v>-1.3191277264300652</c:v>
                </c:pt>
                <c:pt idx="138">
                  <c:v>-1.3259220448735842</c:v>
                </c:pt>
                <c:pt idx="139">
                  <c:v>-1.3327163633170338</c:v>
                </c:pt>
                <c:pt idx="140">
                  <c:v>-1.3395106817604834</c:v>
                </c:pt>
                <c:pt idx="141">
                  <c:v>-1.3463050002040025</c:v>
                </c:pt>
                <c:pt idx="142">
                  <c:v>-1.3530993186474523</c:v>
                </c:pt>
                <c:pt idx="143">
                  <c:v>-1.3598936370909711</c:v>
                </c:pt>
                <c:pt idx="144">
                  <c:v>-1.3666879555344207</c:v>
                </c:pt>
                <c:pt idx="145">
                  <c:v>-1.3734822739778705</c:v>
                </c:pt>
                <c:pt idx="146">
                  <c:v>-1.3802765924213896</c:v>
                </c:pt>
                <c:pt idx="147">
                  <c:v>-1.3870709108648391</c:v>
                </c:pt>
                <c:pt idx="148">
                  <c:v>-1.393865229308358</c:v>
                </c:pt>
                <c:pt idx="149">
                  <c:v>-1.4006595477518078</c:v>
                </c:pt>
                <c:pt idx="150">
                  <c:v>-1.4074538661952574</c:v>
                </c:pt>
                <c:pt idx="151">
                  <c:v>-1.4142481846387764</c:v>
                </c:pt>
                <c:pt idx="152">
                  <c:v>-1.421042503082226</c:v>
                </c:pt>
                <c:pt idx="153">
                  <c:v>-1.4278368215257451</c:v>
                </c:pt>
                <c:pt idx="154">
                  <c:v>-1.4346311399691947</c:v>
                </c:pt>
                <c:pt idx="155">
                  <c:v>-1.4414254584126791</c:v>
                </c:pt>
                <c:pt idx="156">
                  <c:v>-1.4476819699362626</c:v>
                </c:pt>
                <c:pt idx="157">
                  <c:v>-1.4538219566272854</c:v>
                </c:pt>
                <c:pt idx="158">
                  <c:v>-1.4599619433182387</c:v>
                </c:pt>
                <c:pt idx="159">
                  <c:v>-1.4661019300092615</c:v>
                </c:pt>
                <c:pt idx="160">
                  <c:v>-1.4722419167002496</c:v>
                </c:pt>
                <c:pt idx="161">
                  <c:v>-1.4783819033912029</c:v>
                </c:pt>
                <c:pt idx="162">
                  <c:v>-1.4845218900822257</c:v>
                </c:pt>
                <c:pt idx="163">
                  <c:v>-1.4906618767731792</c:v>
                </c:pt>
                <c:pt idx="164">
                  <c:v>-1.496801863464202</c:v>
                </c:pt>
                <c:pt idx="165">
                  <c:v>-1.5029418501551552</c:v>
                </c:pt>
                <c:pt idx="166">
                  <c:v>-1.5090818368461434</c:v>
                </c:pt>
                <c:pt idx="167">
                  <c:v>-1.5152218235371315</c:v>
                </c:pt>
                <c:pt idx="168">
                  <c:v>-1.5213618102281194</c:v>
                </c:pt>
                <c:pt idx="169">
                  <c:v>-1.5275017969191076</c:v>
                </c:pt>
                <c:pt idx="170">
                  <c:v>-1.5336417836100957</c:v>
                </c:pt>
                <c:pt idx="171">
                  <c:v>-1.5397817703010492</c:v>
                </c:pt>
                <c:pt idx="172">
                  <c:v>-1.545921756992072</c:v>
                </c:pt>
                <c:pt idx="173">
                  <c:v>-1.5520617436830253</c:v>
                </c:pt>
                <c:pt idx="174">
                  <c:v>-1.5582017303740134</c:v>
                </c:pt>
                <c:pt idx="175">
                  <c:v>-1.5643417170650014</c:v>
                </c:pt>
                <c:pt idx="176">
                  <c:v>-1.5646646312192369</c:v>
                </c:pt>
                <c:pt idx="177">
                  <c:v>-1.5626383430028534</c:v>
                </c:pt>
                <c:pt idx="178">
                  <c:v>-1.5606120547864353</c:v>
                </c:pt>
                <c:pt idx="179">
                  <c:v>-1.5585857665700171</c:v>
                </c:pt>
                <c:pt idx="180">
                  <c:v>-1.5565594783536336</c:v>
                </c:pt>
                <c:pt idx="181">
                  <c:v>-1.5545331901372152</c:v>
                </c:pt>
                <c:pt idx="182">
                  <c:v>-1.5525069019208317</c:v>
                </c:pt>
                <c:pt idx="183">
                  <c:v>-1.5504806137044136</c:v>
                </c:pt>
                <c:pt idx="184">
                  <c:v>-1.5484543254880301</c:v>
                </c:pt>
                <c:pt idx="185">
                  <c:v>-1.5464280372716119</c:v>
                </c:pt>
                <c:pt idx="186">
                  <c:v>-1.5444017490552284</c:v>
                </c:pt>
                <c:pt idx="187">
                  <c:v>-1.5423754608388449</c:v>
                </c:pt>
                <c:pt idx="188">
                  <c:v>-1.5403491726224265</c:v>
                </c:pt>
                <c:pt idx="189">
                  <c:v>-1.538322884406043</c:v>
                </c:pt>
                <c:pt idx="190">
                  <c:v>-1.5362965961896595</c:v>
                </c:pt>
                <c:pt idx="191">
                  <c:v>-1.5342703079732414</c:v>
                </c:pt>
                <c:pt idx="192">
                  <c:v>-1.5322440197568232</c:v>
                </c:pt>
                <c:pt idx="193">
                  <c:v>-1.5302177315404051</c:v>
                </c:pt>
                <c:pt idx="194">
                  <c:v>-1.5281914433240216</c:v>
                </c:pt>
                <c:pt idx="195">
                  <c:v>-1.5261651551076381</c:v>
                </c:pt>
                <c:pt idx="196">
                  <c:v>-1.5332790310708042</c:v>
                </c:pt>
                <c:pt idx="197">
                  <c:v>-1.5431675997313112</c:v>
                </c:pt>
                <c:pt idx="198">
                  <c:v>-1.5530561683918531</c:v>
                </c:pt>
                <c:pt idx="199">
                  <c:v>-1.562944737052395</c:v>
                </c:pt>
                <c:pt idx="200">
                  <c:v>-1.572833305712902</c:v>
                </c:pt>
                <c:pt idx="201">
                  <c:v>-1.5827218743734439</c:v>
                </c:pt>
                <c:pt idx="202">
                  <c:v>-1.5926104430339858</c:v>
                </c:pt>
                <c:pt idx="203">
                  <c:v>-1.6024990116945275</c:v>
                </c:pt>
                <c:pt idx="204">
                  <c:v>-1.6123875803550347</c:v>
                </c:pt>
                <c:pt idx="205">
                  <c:v>-1.6222761490155766</c:v>
                </c:pt>
                <c:pt idx="206">
                  <c:v>-1.6321647176761185</c:v>
                </c:pt>
                <c:pt idx="207">
                  <c:v>-1.6420532863366255</c:v>
                </c:pt>
                <c:pt idx="208">
                  <c:v>-1.6519418549971674</c:v>
                </c:pt>
                <c:pt idx="209">
                  <c:v>-1.6618304236577091</c:v>
                </c:pt>
                <c:pt idx="210">
                  <c:v>-1.6717189923182509</c:v>
                </c:pt>
                <c:pt idx="211">
                  <c:v>-1.6816075609787582</c:v>
                </c:pt>
                <c:pt idx="212">
                  <c:v>-1.6914961296393001</c:v>
                </c:pt>
                <c:pt idx="213">
                  <c:v>-1.7013846982998417</c:v>
                </c:pt>
                <c:pt idx="214">
                  <c:v>-1.711273266960349</c:v>
                </c:pt>
                <c:pt idx="215">
                  <c:v>-1.7211618356208906</c:v>
                </c:pt>
                <c:pt idx="216">
                  <c:v>-1.7206523270156884</c:v>
                </c:pt>
                <c:pt idx="217">
                  <c:v>-1.7169862592405007</c:v>
                </c:pt>
                <c:pt idx="218">
                  <c:v>-1.713320191465348</c:v>
                </c:pt>
                <c:pt idx="219">
                  <c:v>-1.709654123690195</c:v>
                </c:pt>
                <c:pt idx="220">
                  <c:v>-1.7059880559150074</c:v>
                </c:pt>
                <c:pt idx="221">
                  <c:v>-1.7023219881398544</c:v>
                </c:pt>
                <c:pt idx="222">
                  <c:v>-1.6986559203646667</c:v>
                </c:pt>
                <c:pt idx="223">
                  <c:v>-1.6949898525895137</c:v>
                </c:pt>
                <c:pt idx="224">
                  <c:v>-1.6913237848143261</c:v>
                </c:pt>
                <c:pt idx="225">
                  <c:v>-1.6876577170391731</c:v>
                </c:pt>
                <c:pt idx="226">
                  <c:v>-1.6839916492639855</c:v>
                </c:pt>
                <c:pt idx="227">
                  <c:v>-1.6803255814888327</c:v>
                </c:pt>
                <c:pt idx="228">
                  <c:v>-1.6766595137136451</c:v>
                </c:pt>
                <c:pt idx="229">
                  <c:v>-1.6729934459384921</c:v>
                </c:pt>
                <c:pt idx="230">
                  <c:v>-1.6693273781633391</c:v>
                </c:pt>
                <c:pt idx="231">
                  <c:v>-1.6656613103881515</c:v>
                </c:pt>
                <c:pt idx="232">
                  <c:v>-1.6619952426129987</c:v>
                </c:pt>
                <c:pt idx="233">
                  <c:v>-1.6583291748378111</c:v>
                </c:pt>
                <c:pt idx="234">
                  <c:v>-1.6546631070626581</c:v>
                </c:pt>
                <c:pt idx="235">
                  <c:v>-1.6509970392874704</c:v>
                </c:pt>
                <c:pt idx="236">
                  <c:v>-1.6473309715123174</c:v>
                </c:pt>
                <c:pt idx="237">
                  <c:v>-1.6436649037371298</c:v>
                </c:pt>
                <c:pt idx="238">
                  <c:v>-1.6399988359619768</c:v>
                </c:pt>
                <c:pt idx="239">
                  <c:v>-1.6363327681867892</c:v>
                </c:pt>
                <c:pt idx="240">
                  <c:v>-1.6326667004116362</c:v>
                </c:pt>
                <c:pt idx="241">
                  <c:v>-1.6290006326364486</c:v>
                </c:pt>
                <c:pt idx="242">
                  <c:v>-1.6253345648612958</c:v>
                </c:pt>
                <c:pt idx="243">
                  <c:v>-1.6216684970861428</c:v>
                </c:pt>
                <c:pt idx="244">
                  <c:v>-1.6180024293109552</c:v>
                </c:pt>
                <c:pt idx="245">
                  <c:v>-1.6143363615358022</c:v>
                </c:pt>
                <c:pt idx="246">
                  <c:v>-1.6106702937606145</c:v>
                </c:pt>
                <c:pt idx="247">
                  <c:v>-1.6070042259854618</c:v>
                </c:pt>
                <c:pt idx="248">
                  <c:v>-1.6033381582102741</c:v>
                </c:pt>
                <c:pt idx="249">
                  <c:v>-1.5996720904351212</c:v>
                </c:pt>
                <c:pt idx="250">
                  <c:v>-1.5960060226599335</c:v>
                </c:pt>
                <c:pt idx="251">
                  <c:v>-1.5923399548847805</c:v>
                </c:pt>
                <c:pt idx="252">
                  <c:v>-1.5886738871096275</c:v>
                </c:pt>
                <c:pt idx="253">
                  <c:v>-1.5850078193344399</c:v>
                </c:pt>
                <c:pt idx="254">
                  <c:v>-1.5813417515592869</c:v>
                </c:pt>
                <c:pt idx="255">
                  <c:v>-1.5776756837840993</c:v>
                </c:pt>
                <c:pt idx="256">
                  <c:v>-1.5682766159754586</c:v>
                </c:pt>
                <c:pt idx="257">
                  <c:v>-1.557137173156635</c:v>
                </c:pt>
                <c:pt idx="258">
                  <c:v>-1.545997730337846</c:v>
                </c:pt>
                <c:pt idx="259">
                  <c:v>-1.5348582875190226</c:v>
                </c:pt>
                <c:pt idx="260">
                  <c:v>-1.523718844700199</c:v>
                </c:pt>
                <c:pt idx="261">
                  <c:v>-1.51257940188141</c:v>
                </c:pt>
                <c:pt idx="262">
                  <c:v>-1.5014399590625866</c:v>
                </c:pt>
                <c:pt idx="263">
                  <c:v>-1.4903005162437977</c:v>
                </c:pt>
                <c:pt idx="264">
                  <c:v>-1.479161073424974</c:v>
                </c:pt>
                <c:pt idx="265">
                  <c:v>-1.4680216306061507</c:v>
                </c:pt>
                <c:pt idx="266">
                  <c:v>-1.4568821877873617</c:v>
                </c:pt>
                <c:pt idx="267">
                  <c:v>-1.4457427449685381</c:v>
                </c:pt>
                <c:pt idx="268">
                  <c:v>-1.4346033021497493</c:v>
                </c:pt>
                <c:pt idx="269">
                  <c:v>-1.4234638593309257</c:v>
                </c:pt>
                <c:pt idx="270">
                  <c:v>-1.4123244165121367</c:v>
                </c:pt>
                <c:pt idx="271">
                  <c:v>-1.4011849736933133</c:v>
                </c:pt>
                <c:pt idx="272">
                  <c:v>-1.3900455308744897</c:v>
                </c:pt>
                <c:pt idx="273">
                  <c:v>-1.3789060880557007</c:v>
                </c:pt>
                <c:pt idx="274">
                  <c:v>-1.3677666452368773</c:v>
                </c:pt>
                <c:pt idx="275">
                  <c:v>-1.3566272024180883</c:v>
                </c:pt>
                <c:pt idx="276">
                  <c:v>-1.3454877595992647</c:v>
                </c:pt>
                <c:pt idx="277">
                  <c:v>-1.3343483167804413</c:v>
                </c:pt>
                <c:pt idx="278">
                  <c:v>-1.3232088739616523</c:v>
                </c:pt>
                <c:pt idx="279">
                  <c:v>-1.3120694311428287</c:v>
                </c:pt>
                <c:pt idx="280">
                  <c:v>-1.3009299883240399</c:v>
                </c:pt>
                <c:pt idx="281">
                  <c:v>-1.2897905455052163</c:v>
                </c:pt>
                <c:pt idx="282">
                  <c:v>-1.2786511026863927</c:v>
                </c:pt>
                <c:pt idx="283">
                  <c:v>-1.2675116598676039</c:v>
                </c:pt>
                <c:pt idx="284">
                  <c:v>-1.2563722170487803</c:v>
                </c:pt>
                <c:pt idx="285">
                  <c:v>-1.2452327742299916</c:v>
                </c:pt>
                <c:pt idx="286">
                  <c:v>-1.2340933314111679</c:v>
                </c:pt>
                <c:pt idx="287">
                  <c:v>-1.2229538885923443</c:v>
                </c:pt>
                <c:pt idx="288">
                  <c:v>-1.2118144457735556</c:v>
                </c:pt>
                <c:pt idx="289">
                  <c:v>-1.200675002954732</c:v>
                </c:pt>
                <c:pt idx="290">
                  <c:v>-1.1895355601359432</c:v>
                </c:pt>
                <c:pt idx="291">
                  <c:v>-1.1783961173171196</c:v>
                </c:pt>
                <c:pt idx="292">
                  <c:v>-1.167256674498296</c:v>
                </c:pt>
                <c:pt idx="293">
                  <c:v>-1.1561172316795072</c:v>
                </c:pt>
                <c:pt idx="294">
                  <c:v>-1.1449777888606836</c:v>
                </c:pt>
                <c:pt idx="295">
                  <c:v>-1.1338383460418946</c:v>
                </c:pt>
                <c:pt idx="296">
                  <c:v>-1.1226989032230712</c:v>
                </c:pt>
                <c:pt idx="297">
                  <c:v>-1.1115594604042476</c:v>
                </c:pt>
                <c:pt idx="298">
                  <c:v>-1.1004200175854586</c:v>
                </c:pt>
                <c:pt idx="299">
                  <c:v>-1.0892805747666352</c:v>
                </c:pt>
                <c:pt idx="300">
                  <c:v>-1.0781411319478462</c:v>
                </c:pt>
                <c:pt idx="301">
                  <c:v>-1.0670016891290226</c:v>
                </c:pt>
                <c:pt idx="302">
                  <c:v>-1.0558622463102338</c:v>
                </c:pt>
                <c:pt idx="303">
                  <c:v>-1.0447228034914102</c:v>
                </c:pt>
                <c:pt idx="304">
                  <c:v>-1.0335833606725866</c:v>
                </c:pt>
                <c:pt idx="305">
                  <c:v>-1.0224439178537632</c:v>
                </c:pt>
                <c:pt idx="306">
                  <c:v>-1.0113044750349742</c:v>
                </c:pt>
                <c:pt idx="307">
                  <c:v>-1.0001650322161506</c:v>
                </c:pt>
                <c:pt idx="308">
                  <c:v>-0.98902558939736185</c:v>
                </c:pt>
                <c:pt idx="309">
                  <c:v>-0.97788614657850359</c:v>
                </c:pt>
                <c:pt idx="310">
                  <c:v>-0.96674670375974936</c:v>
                </c:pt>
                <c:pt idx="311">
                  <c:v>-0.9556072609408911</c:v>
                </c:pt>
                <c:pt idx="312">
                  <c:v>-0.94446781812210223</c:v>
                </c:pt>
                <c:pt idx="313">
                  <c:v>-0.93332837530327861</c:v>
                </c:pt>
                <c:pt idx="314">
                  <c:v>-0.9221889324844551</c:v>
                </c:pt>
                <c:pt idx="315">
                  <c:v>-0.91104948966566623</c:v>
                </c:pt>
                <c:pt idx="316">
                  <c:v>-0.9106145160633905</c:v>
                </c:pt>
                <c:pt idx="317">
                  <c:v>-0.91450250118314813</c:v>
                </c:pt>
                <c:pt idx="318">
                  <c:v>-0.9183904863029404</c:v>
                </c:pt>
                <c:pt idx="319">
                  <c:v>-0.92227847142266339</c:v>
                </c:pt>
                <c:pt idx="320">
                  <c:v>-0.92616645654245566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85360"/>
        <c:axId val="266085920"/>
      </c:scatterChart>
      <c:valAx>
        <c:axId val="26608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612664046859902"/>
              <c:y val="0.91178433204324005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66084800"/>
        <c:crosses val="autoZero"/>
        <c:crossBetween val="midCat"/>
      </c:valAx>
      <c:valAx>
        <c:axId val="266084800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7137243271298302E-2"/>
              <c:y val="0.48778860269584901"/>
            </c:manualLayout>
          </c:layout>
          <c:overlay val="0"/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66084240"/>
        <c:crosses val="autoZero"/>
        <c:crossBetween val="midCat"/>
      </c:valAx>
      <c:valAx>
        <c:axId val="26608536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612664046859902"/>
              <c:y val="0.91178433204324005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266085920"/>
        <c:crosses val="autoZero"/>
        <c:crossBetween val="midCat"/>
      </c:valAx>
      <c:valAx>
        <c:axId val="26608592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66085360"/>
        <c:crosses val="max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/>
          <a:lstStyle/>
          <a:p>
            <a:pPr>
              <a:defRPr sz="1300" b="1" spc="-1">
                <a:solidFill>
                  <a:srgbClr val="000000"/>
                </a:solidFill>
                <a:latin typeface="Calibri"/>
              </a:defRPr>
            </a:pPr>
            <a:r>
              <a:rPr sz="1300" b="1" spc="-1">
                <a:solidFill>
                  <a:srgbClr val="000000"/>
                </a:solidFill>
                <a:latin typeface="Calibri"/>
              </a:rPr>
              <a:t>Discount Curves (Funding)</a:t>
            </a:r>
          </a:p>
        </c:rich>
      </c:tx>
      <c:layout>
        <c:manualLayout>
          <c:xMode val="edge"/>
          <c:yMode val="edge"/>
          <c:x val="0.391970965113695"/>
          <c:y val="5.059404618875980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98244574476005E-2"/>
          <c:y val="0.33266586570551299"/>
          <c:w val="0.81445818828234995"/>
          <c:h val="0.46629288479508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View'!$AB$17</c:f>
              <c:strCache>
                <c:ptCount val="1"/>
                <c:pt idx="0">
                  <c:v>discount-EUR-FND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View'!$AA$23:$AA$343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View'!$AB$23:$AB$343</c:f>
              <c:numCache>
                <c:formatCode>0.00%</c:formatCode>
                <c:ptCount val="321"/>
                <c:pt idx="0">
                  <c:v>4.2322433185689465E-3</c:v>
                </c:pt>
                <c:pt idx="1">
                  <c:v>4.2322433185687609E-3</c:v>
                </c:pt>
                <c:pt idx="2">
                  <c:v>4.2322433185688858E-3</c:v>
                </c:pt>
                <c:pt idx="3">
                  <c:v>4.2322433185690306E-3</c:v>
                </c:pt>
                <c:pt idx="4">
                  <c:v>4.2322433185689248E-3</c:v>
                </c:pt>
                <c:pt idx="5">
                  <c:v>4.2322433185689413E-3</c:v>
                </c:pt>
                <c:pt idx="6">
                  <c:v>4.2322433185689144E-3</c:v>
                </c:pt>
                <c:pt idx="7">
                  <c:v>4.2322433185689821E-3</c:v>
                </c:pt>
                <c:pt idx="8">
                  <c:v>4.2322433185690254E-3</c:v>
                </c:pt>
                <c:pt idx="9">
                  <c:v>4.3147917734224451E-3</c:v>
                </c:pt>
                <c:pt idx="10">
                  <c:v>4.4075000381040659E-3</c:v>
                </c:pt>
                <c:pt idx="11">
                  <c:v>4.500208302785671E-3</c:v>
                </c:pt>
                <c:pt idx="12">
                  <c:v>4.5929165674672241E-3</c:v>
                </c:pt>
                <c:pt idx="13">
                  <c:v>4.6856248321488422E-3</c:v>
                </c:pt>
                <c:pt idx="14">
                  <c:v>4.7783330968304274E-3</c:v>
                </c:pt>
                <c:pt idx="15">
                  <c:v>4.8710413615120126E-3</c:v>
                </c:pt>
                <c:pt idx="16">
                  <c:v>4.9637496261935995E-3</c:v>
                </c:pt>
                <c:pt idx="17">
                  <c:v>5.1887043953516487E-3</c:v>
                </c:pt>
                <c:pt idx="18">
                  <c:v>5.4263675373121909E-3</c:v>
                </c:pt>
                <c:pt idx="19">
                  <c:v>5.664030679272754E-3</c:v>
                </c:pt>
                <c:pt idx="20">
                  <c:v>5.9016938212333179E-3</c:v>
                </c:pt>
                <c:pt idx="21">
                  <c:v>6.13935696319388E-3</c:v>
                </c:pt>
                <c:pt idx="22">
                  <c:v>6.3770201051544344E-3</c:v>
                </c:pt>
                <c:pt idx="23">
                  <c:v>6.6146832471149844E-3</c:v>
                </c:pt>
                <c:pt idx="24">
                  <c:v>6.852346389075563E-3</c:v>
                </c:pt>
                <c:pt idx="25">
                  <c:v>7.0347112015534431E-3</c:v>
                </c:pt>
                <c:pt idx="26">
                  <c:v>7.2131840494930001E-3</c:v>
                </c:pt>
                <c:pt idx="27">
                  <c:v>7.3916568974325353E-3</c:v>
                </c:pt>
                <c:pt idx="28">
                  <c:v>7.5701297453720897E-3</c:v>
                </c:pt>
                <c:pt idx="29">
                  <c:v>7.7486025933115972E-3</c:v>
                </c:pt>
                <c:pt idx="30">
                  <c:v>7.927075441251135E-3</c:v>
                </c:pt>
                <c:pt idx="31">
                  <c:v>8.1055482891906824E-3</c:v>
                </c:pt>
                <c:pt idx="32">
                  <c:v>8.2840211371302177E-3</c:v>
                </c:pt>
                <c:pt idx="33">
                  <c:v>8.5104466768592384E-3</c:v>
                </c:pt>
                <c:pt idx="34">
                  <c:v>8.7402471860983447E-3</c:v>
                </c:pt>
                <c:pt idx="35">
                  <c:v>8.9700476953374821E-3</c:v>
                </c:pt>
                <c:pt idx="36">
                  <c:v>9.1998482045765936E-3</c:v>
                </c:pt>
                <c:pt idx="37">
                  <c:v>9.4296487138157171E-3</c:v>
                </c:pt>
                <c:pt idx="38">
                  <c:v>9.6594492230548338E-3</c:v>
                </c:pt>
                <c:pt idx="39">
                  <c:v>9.8892497322939539E-3</c:v>
                </c:pt>
                <c:pt idx="40">
                  <c:v>1.0119050241533062E-2</c:v>
                </c:pt>
                <c:pt idx="41">
                  <c:v>1.0344883642728118E-2</c:v>
                </c:pt>
                <c:pt idx="42">
                  <c:v>1.0570335820327358E-2</c:v>
                </c:pt>
                <c:pt idx="43">
                  <c:v>1.0795787997926593E-2</c:v>
                </c:pt>
                <c:pt idx="44">
                  <c:v>1.1021240175525825E-2</c:v>
                </c:pt>
                <c:pt idx="45">
                  <c:v>1.124669235312506E-2</c:v>
                </c:pt>
                <c:pt idx="46">
                  <c:v>1.1472144530724298E-2</c:v>
                </c:pt>
                <c:pt idx="47">
                  <c:v>1.1697596708323547E-2</c:v>
                </c:pt>
                <c:pt idx="48">
                  <c:v>1.1923048885922776E-2</c:v>
                </c:pt>
                <c:pt idx="49">
                  <c:v>1.2148501063522008E-2</c:v>
                </c:pt>
                <c:pt idx="50">
                  <c:v>1.2373953241121248E-2</c:v>
                </c:pt>
                <c:pt idx="51">
                  <c:v>1.2599405418720488E-2</c:v>
                </c:pt>
                <c:pt idx="52">
                  <c:v>1.2824857596319713E-2</c:v>
                </c:pt>
                <c:pt idx="53">
                  <c:v>1.3050309773918948E-2</c:v>
                </c:pt>
                <c:pt idx="54">
                  <c:v>1.3275761951518181E-2</c:v>
                </c:pt>
                <c:pt idx="55">
                  <c:v>1.3501214129117419E-2</c:v>
                </c:pt>
                <c:pt idx="56">
                  <c:v>1.3726666306716664E-2</c:v>
                </c:pt>
                <c:pt idx="57">
                  <c:v>1.4022221518738998E-2</c:v>
                </c:pt>
                <c:pt idx="58">
                  <c:v>1.4328391701273346E-2</c:v>
                </c:pt>
                <c:pt idx="59">
                  <c:v>1.4634561883807701E-2</c:v>
                </c:pt>
                <c:pt idx="60">
                  <c:v>1.4940732066342071E-2</c:v>
                </c:pt>
                <c:pt idx="61">
                  <c:v>1.5246902248876409E-2</c:v>
                </c:pt>
                <c:pt idx="62">
                  <c:v>1.5553072431410778E-2</c:v>
                </c:pt>
                <c:pt idx="63">
                  <c:v>1.5859242613945133E-2</c:v>
                </c:pt>
                <c:pt idx="64">
                  <c:v>1.616541279647948E-2</c:v>
                </c:pt>
                <c:pt idx="65">
                  <c:v>1.6471582979013837E-2</c:v>
                </c:pt>
                <c:pt idx="66">
                  <c:v>1.6777753161548184E-2</c:v>
                </c:pt>
                <c:pt idx="67">
                  <c:v>1.7083923344082541E-2</c:v>
                </c:pt>
                <c:pt idx="68">
                  <c:v>1.7390093526616891E-2</c:v>
                </c:pt>
                <c:pt idx="69">
                  <c:v>1.7696263709151259E-2</c:v>
                </c:pt>
                <c:pt idx="70">
                  <c:v>1.8002433891685599E-2</c:v>
                </c:pt>
                <c:pt idx="71">
                  <c:v>1.8308604074219963E-2</c:v>
                </c:pt>
                <c:pt idx="72">
                  <c:v>1.8614774256754316E-2</c:v>
                </c:pt>
                <c:pt idx="73">
                  <c:v>1.8920944439288663E-2</c:v>
                </c:pt>
                <c:pt idx="74">
                  <c:v>1.922711462182302E-2</c:v>
                </c:pt>
                <c:pt idx="75">
                  <c:v>1.9533284804357384E-2</c:v>
                </c:pt>
                <c:pt idx="76">
                  <c:v>1.9839454986891738E-2</c:v>
                </c:pt>
                <c:pt idx="77">
                  <c:v>2.0145625169426078E-2</c:v>
                </c:pt>
                <c:pt idx="78">
                  <c:v>2.0451795351960449E-2</c:v>
                </c:pt>
                <c:pt idx="79">
                  <c:v>2.0757965534494788E-2</c:v>
                </c:pt>
                <c:pt idx="80">
                  <c:v>2.1064135717029149E-2</c:v>
                </c:pt>
                <c:pt idx="81">
                  <c:v>2.1187924074962509E-2</c:v>
                </c:pt>
                <c:pt idx="82">
                  <c:v>2.1289265439098835E-2</c:v>
                </c:pt>
                <c:pt idx="83">
                  <c:v>2.1390606803235162E-2</c:v>
                </c:pt>
                <c:pt idx="84">
                  <c:v>2.1491948167371482E-2</c:v>
                </c:pt>
                <c:pt idx="85">
                  <c:v>2.1593289531507801E-2</c:v>
                </c:pt>
                <c:pt idx="86">
                  <c:v>2.1694630895644128E-2</c:v>
                </c:pt>
                <c:pt idx="87">
                  <c:v>2.1795972259780447E-2</c:v>
                </c:pt>
                <c:pt idx="88">
                  <c:v>2.1897313623916771E-2</c:v>
                </c:pt>
                <c:pt idx="89">
                  <c:v>2.1998654988053087E-2</c:v>
                </c:pt>
                <c:pt idx="90">
                  <c:v>2.2099996352189417E-2</c:v>
                </c:pt>
                <c:pt idx="91">
                  <c:v>2.2201337716325736E-2</c:v>
                </c:pt>
                <c:pt idx="92">
                  <c:v>2.2302679080462053E-2</c:v>
                </c:pt>
                <c:pt idx="93">
                  <c:v>2.2404020444598379E-2</c:v>
                </c:pt>
                <c:pt idx="94">
                  <c:v>2.2505361808734699E-2</c:v>
                </c:pt>
                <c:pt idx="95">
                  <c:v>2.2606703172871022E-2</c:v>
                </c:pt>
                <c:pt idx="96">
                  <c:v>2.2708044537007342E-2</c:v>
                </c:pt>
                <c:pt idx="97">
                  <c:v>2.2809385901143665E-2</c:v>
                </c:pt>
                <c:pt idx="98">
                  <c:v>2.2910727265279995E-2</c:v>
                </c:pt>
                <c:pt idx="99">
                  <c:v>2.3012068629416311E-2</c:v>
                </c:pt>
                <c:pt idx="100">
                  <c:v>2.311340999355263E-2</c:v>
                </c:pt>
                <c:pt idx="101">
                  <c:v>2.3214751357688961E-2</c:v>
                </c:pt>
                <c:pt idx="102">
                  <c:v>2.3316092721825277E-2</c:v>
                </c:pt>
                <c:pt idx="103">
                  <c:v>2.34174340859616E-2</c:v>
                </c:pt>
                <c:pt idx="104">
                  <c:v>2.3518775450097919E-2</c:v>
                </c:pt>
                <c:pt idx="105">
                  <c:v>2.3620116814234246E-2</c:v>
                </c:pt>
                <c:pt idx="106">
                  <c:v>2.3721458178370566E-2</c:v>
                </c:pt>
                <c:pt idx="107">
                  <c:v>2.3822799542506885E-2</c:v>
                </c:pt>
                <c:pt idx="108">
                  <c:v>2.3924140906643212E-2</c:v>
                </c:pt>
                <c:pt idx="109">
                  <c:v>2.4025482270779528E-2</c:v>
                </c:pt>
                <c:pt idx="110">
                  <c:v>2.4126823634915851E-2</c:v>
                </c:pt>
                <c:pt idx="111">
                  <c:v>2.4228164999052171E-2</c:v>
                </c:pt>
                <c:pt idx="112">
                  <c:v>2.432950636318849E-2</c:v>
                </c:pt>
                <c:pt idx="113">
                  <c:v>2.443084772732482E-2</c:v>
                </c:pt>
                <c:pt idx="114">
                  <c:v>2.4532189091461133E-2</c:v>
                </c:pt>
                <c:pt idx="115">
                  <c:v>2.4633530455597463E-2</c:v>
                </c:pt>
                <c:pt idx="116">
                  <c:v>2.4734871819733779E-2</c:v>
                </c:pt>
                <c:pt idx="117">
                  <c:v>2.4836213183870103E-2</c:v>
                </c:pt>
                <c:pt idx="118">
                  <c:v>2.4937554548006429E-2</c:v>
                </c:pt>
                <c:pt idx="119">
                  <c:v>2.5038895912142752E-2</c:v>
                </c:pt>
                <c:pt idx="120">
                  <c:v>2.5140237276279075E-2</c:v>
                </c:pt>
                <c:pt idx="121">
                  <c:v>2.5171170029755819E-2</c:v>
                </c:pt>
                <c:pt idx="122">
                  <c:v>2.5191441542501782E-2</c:v>
                </c:pt>
                <c:pt idx="123">
                  <c:v>2.5211713055247751E-2</c:v>
                </c:pt>
                <c:pt idx="124">
                  <c:v>2.5231984567993707E-2</c:v>
                </c:pt>
                <c:pt idx="125">
                  <c:v>2.5252256080739676E-2</c:v>
                </c:pt>
                <c:pt idx="126">
                  <c:v>2.5272527593485642E-2</c:v>
                </c:pt>
                <c:pt idx="127">
                  <c:v>2.5292799106231594E-2</c:v>
                </c:pt>
                <c:pt idx="128">
                  <c:v>2.5313070618977557E-2</c:v>
                </c:pt>
                <c:pt idx="129">
                  <c:v>2.5333342131723519E-2</c:v>
                </c:pt>
                <c:pt idx="130">
                  <c:v>2.5353613644469489E-2</c:v>
                </c:pt>
                <c:pt idx="131">
                  <c:v>2.5373885157215451E-2</c:v>
                </c:pt>
                <c:pt idx="132">
                  <c:v>2.5394156669961407E-2</c:v>
                </c:pt>
                <c:pt idx="133">
                  <c:v>2.5414428182707369E-2</c:v>
                </c:pt>
                <c:pt idx="134">
                  <c:v>2.5434699695453339E-2</c:v>
                </c:pt>
                <c:pt idx="135">
                  <c:v>2.5454971208199298E-2</c:v>
                </c:pt>
                <c:pt idx="136">
                  <c:v>2.547524272094526E-2</c:v>
                </c:pt>
                <c:pt idx="137">
                  <c:v>2.5495514233691223E-2</c:v>
                </c:pt>
                <c:pt idx="138">
                  <c:v>2.5515785746437186E-2</c:v>
                </c:pt>
                <c:pt idx="139">
                  <c:v>2.5536057259183148E-2</c:v>
                </c:pt>
                <c:pt idx="140">
                  <c:v>2.5556328771929107E-2</c:v>
                </c:pt>
                <c:pt idx="141">
                  <c:v>2.557660028467507E-2</c:v>
                </c:pt>
                <c:pt idx="142">
                  <c:v>2.5596871797421039E-2</c:v>
                </c:pt>
                <c:pt idx="143">
                  <c:v>2.5617143310167009E-2</c:v>
                </c:pt>
                <c:pt idx="144">
                  <c:v>2.5637414822912968E-2</c:v>
                </c:pt>
                <c:pt idx="145">
                  <c:v>2.5657686335658923E-2</c:v>
                </c:pt>
                <c:pt idx="146">
                  <c:v>2.5677957848404893E-2</c:v>
                </c:pt>
                <c:pt idx="147">
                  <c:v>2.5698229361150852E-2</c:v>
                </c:pt>
                <c:pt idx="148">
                  <c:v>2.5718500873896814E-2</c:v>
                </c:pt>
                <c:pt idx="149">
                  <c:v>2.5738772386642773E-2</c:v>
                </c:pt>
                <c:pt idx="150">
                  <c:v>2.5759043899388739E-2</c:v>
                </c:pt>
                <c:pt idx="151">
                  <c:v>2.5779315412134702E-2</c:v>
                </c:pt>
                <c:pt idx="152">
                  <c:v>2.5799586924880661E-2</c:v>
                </c:pt>
                <c:pt idx="153">
                  <c:v>2.5819858437626627E-2</c:v>
                </c:pt>
                <c:pt idx="154">
                  <c:v>2.5840129950372593E-2</c:v>
                </c:pt>
                <c:pt idx="155">
                  <c:v>2.5860401463118549E-2</c:v>
                </c:pt>
                <c:pt idx="156">
                  <c:v>2.5880672975864511E-2</c:v>
                </c:pt>
                <c:pt idx="157">
                  <c:v>2.590094448861047E-2</c:v>
                </c:pt>
                <c:pt idx="158">
                  <c:v>2.5921216001356436E-2</c:v>
                </c:pt>
                <c:pt idx="159">
                  <c:v>2.5941487514102395E-2</c:v>
                </c:pt>
                <c:pt idx="160">
                  <c:v>2.5961759026848368E-2</c:v>
                </c:pt>
                <c:pt idx="161">
                  <c:v>2.5970797301357755E-2</c:v>
                </c:pt>
                <c:pt idx="162">
                  <c:v>2.5977799778646268E-2</c:v>
                </c:pt>
                <c:pt idx="163">
                  <c:v>2.5984802255934775E-2</c:v>
                </c:pt>
                <c:pt idx="164">
                  <c:v>2.5991804733223288E-2</c:v>
                </c:pt>
                <c:pt idx="165">
                  <c:v>2.5998807210511798E-2</c:v>
                </c:pt>
                <c:pt idx="166">
                  <c:v>2.6005809687800318E-2</c:v>
                </c:pt>
                <c:pt idx="167">
                  <c:v>2.6012812165088828E-2</c:v>
                </c:pt>
                <c:pt idx="168">
                  <c:v>2.6019814642377348E-2</c:v>
                </c:pt>
                <c:pt idx="169">
                  <c:v>2.6026817119665851E-2</c:v>
                </c:pt>
                <c:pt idx="170">
                  <c:v>2.6033819596954368E-2</c:v>
                </c:pt>
                <c:pt idx="171">
                  <c:v>2.6040822074242877E-2</c:v>
                </c:pt>
                <c:pt idx="172">
                  <c:v>2.6047824551531394E-2</c:v>
                </c:pt>
                <c:pt idx="173">
                  <c:v>2.6054827028819904E-2</c:v>
                </c:pt>
                <c:pt idx="174">
                  <c:v>2.606182950610841E-2</c:v>
                </c:pt>
                <c:pt idx="175">
                  <c:v>2.6068831983396931E-2</c:v>
                </c:pt>
                <c:pt idx="176">
                  <c:v>2.6075834460685444E-2</c:v>
                </c:pt>
                <c:pt idx="177">
                  <c:v>2.6082836937973954E-2</c:v>
                </c:pt>
                <c:pt idx="178">
                  <c:v>2.608983941526247E-2</c:v>
                </c:pt>
                <c:pt idx="179">
                  <c:v>2.6096841892550984E-2</c:v>
                </c:pt>
                <c:pt idx="180">
                  <c:v>2.6103844369839497E-2</c:v>
                </c:pt>
                <c:pt idx="181">
                  <c:v>2.6110846847128014E-2</c:v>
                </c:pt>
                <c:pt idx="182">
                  <c:v>2.6117849324416523E-2</c:v>
                </c:pt>
                <c:pt idx="183">
                  <c:v>2.6124851801705044E-2</c:v>
                </c:pt>
                <c:pt idx="184">
                  <c:v>2.613185427899355E-2</c:v>
                </c:pt>
                <c:pt idx="185">
                  <c:v>2.6138856756282067E-2</c:v>
                </c:pt>
                <c:pt idx="186">
                  <c:v>2.614585923357058E-2</c:v>
                </c:pt>
                <c:pt idx="187">
                  <c:v>2.615286171085909E-2</c:v>
                </c:pt>
                <c:pt idx="188">
                  <c:v>2.6159864188147596E-2</c:v>
                </c:pt>
                <c:pt idx="189">
                  <c:v>2.6166866665436123E-2</c:v>
                </c:pt>
                <c:pt idx="190">
                  <c:v>2.6173869142724633E-2</c:v>
                </c:pt>
                <c:pt idx="191">
                  <c:v>2.618087162001315E-2</c:v>
                </c:pt>
                <c:pt idx="192">
                  <c:v>2.6187874097301656E-2</c:v>
                </c:pt>
                <c:pt idx="193">
                  <c:v>2.6194876574590163E-2</c:v>
                </c:pt>
                <c:pt idx="194">
                  <c:v>2.6201879051878679E-2</c:v>
                </c:pt>
                <c:pt idx="195">
                  <c:v>2.6208881529167193E-2</c:v>
                </c:pt>
                <c:pt idx="196">
                  <c:v>2.6215884006455709E-2</c:v>
                </c:pt>
                <c:pt idx="197">
                  <c:v>2.6222886483744223E-2</c:v>
                </c:pt>
                <c:pt idx="198">
                  <c:v>2.6229888961032729E-2</c:v>
                </c:pt>
                <c:pt idx="199">
                  <c:v>2.6236891438321242E-2</c:v>
                </c:pt>
                <c:pt idx="200">
                  <c:v>2.6243893915609762E-2</c:v>
                </c:pt>
                <c:pt idx="201">
                  <c:v>2.6250896392898272E-2</c:v>
                </c:pt>
                <c:pt idx="202">
                  <c:v>2.6257898870186789E-2</c:v>
                </c:pt>
                <c:pt idx="203">
                  <c:v>2.6264901347475295E-2</c:v>
                </c:pt>
                <c:pt idx="204">
                  <c:v>2.6271903824763805E-2</c:v>
                </c:pt>
                <c:pt idx="205">
                  <c:v>2.6278906302052325E-2</c:v>
                </c:pt>
                <c:pt idx="206">
                  <c:v>2.6285908779340842E-2</c:v>
                </c:pt>
                <c:pt idx="207">
                  <c:v>2.6292911256629352E-2</c:v>
                </c:pt>
                <c:pt idx="208">
                  <c:v>2.6299913733917865E-2</c:v>
                </c:pt>
                <c:pt idx="209">
                  <c:v>2.6306916211206382E-2</c:v>
                </c:pt>
                <c:pt idx="210">
                  <c:v>2.6313918688494892E-2</c:v>
                </c:pt>
                <c:pt idx="211">
                  <c:v>2.6320921165783405E-2</c:v>
                </c:pt>
                <c:pt idx="212">
                  <c:v>2.6327923643071918E-2</c:v>
                </c:pt>
                <c:pt idx="213">
                  <c:v>2.6334926120360428E-2</c:v>
                </c:pt>
                <c:pt idx="214">
                  <c:v>2.6341928597648941E-2</c:v>
                </c:pt>
                <c:pt idx="215">
                  <c:v>2.6348931074937455E-2</c:v>
                </c:pt>
                <c:pt idx="216">
                  <c:v>2.6355933552225968E-2</c:v>
                </c:pt>
                <c:pt idx="217">
                  <c:v>2.6362936029514481E-2</c:v>
                </c:pt>
                <c:pt idx="218">
                  <c:v>2.6369938506802994E-2</c:v>
                </c:pt>
                <c:pt idx="219">
                  <c:v>2.6376940984091504E-2</c:v>
                </c:pt>
                <c:pt idx="220">
                  <c:v>2.6383943461380021E-2</c:v>
                </c:pt>
                <c:pt idx="221">
                  <c:v>2.6390945938668538E-2</c:v>
                </c:pt>
                <c:pt idx="222">
                  <c:v>2.6397948415957048E-2</c:v>
                </c:pt>
                <c:pt idx="223">
                  <c:v>2.6404950893245561E-2</c:v>
                </c:pt>
                <c:pt idx="224">
                  <c:v>2.6411953370534074E-2</c:v>
                </c:pt>
                <c:pt idx="225">
                  <c:v>2.6418955847822587E-2</c:v>
                </c:pt>
                <c:pt idx="226">
                  <c:v>2.6425958325111101E-2</c:v>
                </c:pt>
                <c:pt idx="227">
                  <c:v>2.6432960802399614E-2</c:v>
                </c:pt>
                <c:pt idx="228">
                  <c:v>2.6439963279688127E-2</c:v>
                </c:pt>
                <c:pt idx="229">
                  <c:v>2.644696575697664E-2</c:v>
                </c:pt>
                <c:pt idx="230">
                  <c:v>2.6453968234265154E-2</c:v>
                </c:pt>
                <c:pt idx="231">
                  <c:v>2.6460970711553667E-2</c:v>
                </c:pt>
                <c:pt idx="232">
                  <c:v>2.6467973188842177E-2</c:v>
                </c:pt>
                <c:pt idx="233">
                  <c:v>2.6474975666130694E-2</c:v>
                </c:pt>
                <c:pt idx="234">
                  <c:v>2.6481978143419203E-2</c:v>
                </c:pt>
                <c:pt idx="235">
                  <c:v>2.6488980620707717E-2</c:v>
                </c:pt>
                <c:pt idx="236">
                  <c:v>2.649598309799623E-2</c:v>
                </c:pt>
                <c:pt idx="237">
                  <c:v>2.650298557528474E-2</c:v>
                </c:pt>
                <c:pt idx="238">
                  <c:v>2.650998805257326E-2</c:v>
                </c:pt>
                <c:pt idx="239">
                  <c:v>2.651699052986177E-2</c:v>
                </c:pt>
                <c:pt idx="240">
                  <c:v>2.6523993007150283E-2</c:v>
                </c:pt>
                <c:pt idx="241">
                  <c:v>2.6539051088166191E-2</c:v>
                </c:pt>
                <c:pt idx="242">
                  <c:v>2.6556668350149644E-2</c:v>
                </c:pt>
                <c:pt idx="243">
                  <c:v>2.6574285612133101E-2</c:v>
                </c:pt>
                <c:pt idx="244">
                  <c:v>2.6591902874116554E-2</c:v>
                </c:pt>
                <c:pt idx="245">
                  <c:v>2.6609520136100007E-2</c:v>
                </c:pt>
                <c:pt idx="246">
                  <c:v>2.6627137398083464E-2</c:v>
                </c:pt>
                <c:pt idx="247">
                  <c:v>2.6644754660066917E-2</c:v>
                </c:pt>
                <c:pt idx="248">
                  <c:v>2.6662371922050371E-2</c:v>
                </c:pt>
                <c:pt idx="249">
                  <c:v>2.6679989184033828E-2</c:v>
                </c:pt>
                <c:pt idx="250">
                  <c:v>2.6697606446017281E-2</c:v>
                </c:pt>
                <c:pt idx="251">
                  <c:v>2.6715223708000738E-2</c:v>
                </c:pt>
                <c:pt idx="252">
                  <c:v>2.6732840969984191E-2</c:v>
                </c:pt>
                <c:pt idx="253">
                  <c:v>2.6750458231967644E-2</c:v>
                </c:pt>
                <c:pt idx="254">
                  <c:v>2.6768075493951098E-2</c:v>
                </c:pt>
                <c:pt idx="255">
                  <c:v>2.6785692755934554E-2</c:v>
                </c:pt>
                <c:pt idx="256">
                  <c:v>2.6803310017918008E-2</c:v>
                </c:pt>
                <c:pt idx="257">
                  <c:v>2.6820927279901461E-2</c:v>
                </c:pt>
                <c:pt idx="258">
                  <c:v>2.6838544541884918E-2</c:v>
                </c:pt>
                <c:pt idx="259">
                  <c:v>2.6856161803868371E-2</c:v>
                </c:pt>
                <c:pt idx="260">
                  <c:v>2.6873779065851824E-2</c:v>
                </c:pt>
                <c:pt idx="261">
                  <c:v>2.6891396327835281E-2</c:v>
                </c:pt>
                <c:pt idx="262">
                  <c:v>2.6909013589818735E-2</c:v>
                </c:pt>
                <c:pt idx="263">
                  <c:v>2.6926630851802184E-2</c:v>
                </c:pt>
                <c:pt idx="264">
                  <c:v>2.6944248113785645E-2</c:v>
                </c:pt>
                <c:pt idx="265">
                  <c:v>2.6961865375769098E-2</c:v>
                </c:pt>
                <c:pt idx="266">
                  <c:v>2.6979482637752555E-2</c:v>
                </c:pt>
                <c:pt idx="267">
                  <c:v>2.6997099899736008E-2</c:v>
                </c:pt>
                <c:pt idx="268">
                  <c:v>2.7014717161719458E-2</c:v>
                </c:pt>
                <c:pt idx="269">
                  <c:v>2.7032334423702915E-2</c:v>
                </c:pt>
                <c:pt idx="270">
                  <c:v>2.7049951685686371E-2</c:v>
                </c:pt>
                <c:pt idx="271">
                  <c:v>2.7067568947669825E-2</c:v>
                </c:pt>
                <c:pt idx="272">
                  <c:v>2.7085186209653278E-2</c:v>
                </c:pt>
                <c:pt idx="273">
                  <c:v>2.7102803471636738E-2</c:v>
                </c:pt>
                <c:pt idx="274">
                  <c:v>2.7120420733620192E-2</c:v>
                </c:pt>
                <c:pt idx="275">
                  <c:v>2.7138037995603645E-2</c:v>
                </c:pt>
                <c:pt idx="276">
                  <c:v>2.7155655257587098E-2</c:v>
                </c:pt>
                <c:pt idx="277">
                  <c:v>2.7173272519570552E-2</c:v>
                </c:pt>
                <c:pt idx="278">
                  <c:v>2.7190889781554005E-2</c:v>
                </c:pt>
                <c:pt idx="279">
                  <c:v>2.7208507043537458E-2</c:v>
                </c:pt>
                <c:pt idx="280">
                  <c:v>2.7226124305520915E-2</c:v>
                </c:pt>
                <c:pt idx="281">
                  <c:v>2.7243741567504368E-2</c:v>
                </c:pt>
                <c:pt idx="282">
                  <c:v>2.7261358829487825E-2</c:v>
                </c:pt>
                <c:pt idx="283">
                  <c:v>2.7278976091471278E-2</c:v>
                </c:pt>
                <c:pt idx="284">
                  <c:v>2.7296593353454732E-2</c:v>
                </c:pt>
                <c:pt idx="285">
                  <c:v>2.7314210615438188E-2</c:v>
                </c:pt>
                <c:pt idx="286">
                  <c:v>2.7331827877421642E-2</c:v>
                </c:pt>
                <c:pt idx="287">
                  <c:v>2.7349445139405095E-2</c:v>
                </c:pt>
                <c:pt idx="288">
                  <c:v>2.7367062401388552E-2</c:v>
                </c:pt>
                <c:pt idx="289">
                  <c:v>2.7384679663372009E-2</c:v>
                </c:pt>
                <c:pt idx="290">
                  <c:v>2.7402296925355459E-2</c:v>
                </c:pt>
                <c:pt idx="291">
                  <c:v>2.7419914187338915E-2</c:v>
                </c:pt>
                <c:pt idx="292">
                  <c:v>2.7437531449322372E-2</c:v>
                </c:pt>
                <c:pt idx="293">
                  <c:v>2.7455148711305818E-2</c:v>
                </c:pt>
                <c:pt idx="294">
                  <c:v>2.7472765973289282E-2</c:v>
                </c:pt>
                <c:pt idx="295">
                  <c:v>2.7490383235272732E-2</c:v>
                </c:pt>
                <c:pt idx="296">
                  <c:v>2.7508000497256185E-2</c:v>
                </c:pt>
                <c:pt idx="297">
                  <c:v>2.7525617759239642E-2</c:v>
                </c:pt>
                <c:pt idx="298">
                  <c:v>2.7543235021223095E-2</c:v>
                </c:pt>
                <c:pt idx="299">
                  <c:v>2.7560852283206545E-2</c:v>
                </c:pt>
                <c:pt idx="300">
                  <c:v>2.7578469545190009E-2</c:v>
                </c:pt>
                <c:pt idx="301">
                  <c:v>2.7596086807173459E-2</c:v>
                </c:pt>
                <c:pt idx="302">
                  <c:v>2.7613704069156912E-2</c:v>
                </c:pt>
                <c:pt idx="303">
                  <c:v>2.7631321331140369E-2</c:v>
                </c:pt>
                <c:pt idx="304">
                  <c:v>2.7648938593123826E-2</c:v>
                </c:pt>
                <c:pt idx="305">
                  <c:v>2.7666555855107276E-2</c:v>
                </c:pt>
                <c:pt idx="306">
                  <c:v>2.7684173117090732E-2</c:v>
                </c:pt>
                <c:pt idx="307">
                  <c:v>2.7701790379074186E-2</c:v>
                </c:pt>
                <c:pt idx="308">
                  <c:v>2.7719407641057636E-2</c:v>
                </c:pt>
                <c:pt idx="309">
                  <c:v>2.7737024903041099E-2</c:v>
                </c:pt>
                <c:pt idx="310">
                  <c:v>2.7754642165024549E-2</c:v>
                </c:pt>
                <c:pt idx="311">
                  <c:v>2.7772259427008006E-2</c:v>
                </c:pt>
                <c:pt idx="312">
                  <c:v>2.7789876688991459E-2</c:v>
                </c:pt>
                <c:pt idx="313">
                  <c:v>2.7807493950974912E-2</c:v>
                </c:pt>
                <c:pt idx="314">
                  <c:v>2.7825111212958366E-2</c:v>
                </c:pt>
                <c:pt idx="315">
                  <c:v>2.7842728474941823E-2</c:v>
                </c:pt>
                <c:pt idx="316">
                  <c:v>2.7860345736925272E-2</c:v>
                </c:pt>
                <c:pt idx="317">
                  <c:v>2.7877962998908729E-2</c:v>
                </c:pt>
                <c:pt idx="318">
                  <c:v>2.7895580260892186E-2</c:v>
                </c:pt>
                <c:pt idx="319">
                  <c:v>2.7913197522875643E-2</c:v>
                </c:pt>
                <c:pt idx="320">
                  <c:v>2.7930814784859093E-2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View'!$AE$17</c:f>
              <c:strCache>
                <c:ptCount val="1"/>
                <c:pt idx="0">
                  <c:v>discount-EUR-FND2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View'!$AD$23:$AD$343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View'!$AE$23:$AE$343</c:f>
              <c:numCache>
                <c:formatCode>0.00%</c:formatCode>
                <c:ptCount val="321"/>
                <c:pt idx="0">
                  <c:v>4.2279540935260549E-3</c:v>
                </c:pt>
                <c:pt idx="1">
                  <c:v>4.2279540935258562E-3</c:v>
                </c:pt>
                <c:pt idx="2">
                  <c:v>4.2279540935262093E-3</c:v>
                </c:pt>
                <c:pt idx="3">
                  <c:v>4.2279540935260896E-3</c:v>
                </c:pt>
                <c:pt idx="4">
                  <c:v>4.2279540935261468E-3</c:v>
                </c:pt>
                <c:pt idx="5">
                  <c:v>4.2279540935260766E-3</c:v>
                </c:pt>
                <c:pt idx="6">
                  <c:v>4.2279540935261017E-3</c:v>
                </c:pt>
                <c:pt idx="7">
                  <c:v>4.2279540935260401E-3</c:v>
                </c:pt>
                <c:pt idx="8">
                  <c:v>4.2279540935260713E-3</c:v>
                </c:pt>
                <c:pt idx="9">
                  <c:v>4.3105407217334697E-3</c:v>
                </c:pt>
                <c:pt idx="10">
                  <c:v>4.4032918580280177E-3</c:v>
                </c:pt>
                <c:pt idx="11">
                  <c:v>4.4960429943225475E-3</c:v>
                </c:pt>
                <c:pt idx="12">
                  <c:v>4.5887941306170339E-3</c:v>
                </c:pt>
                <c:pt idx="13">
                  <c:v>4.6815452669115238E-3</c:v>
                </c:pt>
                <c:pt idx="14">
                  <c:v>4.7742964032060293E-3</c:v>
                </c:pt>
                <c:pt idx="15">
                  <c:v>4.8670475395004914E-3</c:v>
                </c:pt>
                <c:pt idx="16">
                  <c:v>4.9597986757950107E-3</c:v>
                </c:pt>
                <c:pt idx="17">
                  <c:v>5.1848974875216827E-3</c:v>
                </c:pt>
                <c:pt idx="18">
                  <c:v>5.4227143941848041E-3</c:v>
                </c:pt>
                <c:pt idx="19">
                  <c:v>5.6605313008479419E-3</c:v>
                </c:pt>
                <c:pt idx="20">
                  <c:v>5.8983482075110338E-3</c:v>
                </c:pt>
                <c:pt idx="21">
                  <c:v>6.1361651141741838E-3</c:v>
                </c:pt>
                <c:pt idx="22">
                  <c:v>6.3739820208372966E-3</c:v>
                </c:pt>
                <c:pt idx="23">
                  <c:v>6.6117989275004067E-3</c:v>
                </c:pt>
                <c:pt idx="24">
                  <c:v>6.8496158341635081E-3</c:v>
                </c:pt>
                <c:pt idx="25">
                  <c:v>7.0329742587042889E-3</c:v>
                </c:pt>
                <c:pt idx="26">
                  <c:v>7.2124998281983786E-3</c:v>
                </c:pt>
                <c:pt idx="27">
                  <c:v>7.3920253976924319E-3</c:v>
                </c:pt>
                <c:pt idx="28">
                  <c:v>7.5715509671864705E-3</c:v>
                </c:pt>
                <c:pt idx="29">
                  <c:v>7.7510765366805481E-3</c:v>
                </c:pt>
                <c:pt idx="30">
                  <c:v>7.9306021061745797E-3</c:v>
                </c:pt>
                <c:pt idx="31">
                  <c:v>8.1101276756686408E-3</c:v>
                </c:pt>
                <c:pt idx="32">
                  <c:v>8.2896532451626984E-3</c:v>
                </c:pt>
                <c:pt idx="33">
                  <c:v>8.5176252792736502E-3</c:v>
                </c:pt>
                <c:pt idx="34">
                  <c:v>8.7490070352344521E-3</c:v>
                </c:pt>
                <c:pt idx="35">
                  <c:v>8.9803887911952748E-3</c:v>
                </c:pt>
                <c:pt idx="36">
                  <c:v>9.2117705471560663E-3</c:v>
                </c:pt>
                <c:pt idx="37">
                  <c:v>9.443152303116889E-3</c:v>
                </c:pt>
                <c:pt idx="38">
                  <c:v>9.6745340590776857E-3</c:v>
                </c:pt>
                <c:pt idx="39">
                  <c:v>9.9059158150385154E-3</c:v>
                </c:pt>
                <c:pt idx="40">
                  <c:v>1.0137297570999324E-2</c:v>
                </c:pt>
                <c:pt idx="41">
                  <c:v>1.0364913269305373E-2</c:v>
                </c:pt>
                <c:pt idx="42">
                  <c:v>1.059216706417314E-2</c:v>
                </c:pt>
                <c:pt idx="43">
                  <c:v>1.0819420859040911E-2</c:v>
                </c:pt>
                <c:pt idx="44">
                  <c:v>1.1046674653908682E-2</c:v>
                </c:pt>
                <c:pt idx="45">
                  <c:v>1.1273928448776468E-2</c:v>
                </c:pt>
                <c:pt idx="46">
                  <c:v>1.1501182243644234E-2</c:v>
                </c:pt>
                <c:pt idx="47">
                  <c:v>1.1728436038512008E-2</c:v>
                </c:pt>
                <c:pt idx="48">
                  <c:v>1.1955689833379772E-2</c:v>
                </c:pt>
                <c:pt idx="49">
                  <c:v>1.2182943628247549E-2</c:v>
                </c:pt>
                <c:pt idx="50">
                  <c:v>1.2410197423115306E-2</c:v>
                </c:pt>
                <c:pt idx="51">
                  <c:v>1.2637451217983089E-2</c:v>
                </c:pt>
                <c:pt idx="52">
                  <c:v>1.2864705012850862E-2</c:v>
                </c:pt>
                <c:pt idx="53">
                  <c:v>1.309195880771862E-2</c:v>
                </c:pt>
                <c:pt idx="54">
                  <c:v>1.3319212602586396E-2</c:v>
                </c:pt>
                <c:pt idx="55">
                  <c:v>1.3546466397454163E-2</c:v>
                </c:pt>
                <c:pt idx="56">
                  <c:v>1.3773720192321934E-2</c:v>
                </c:pt>
                <c:pt idx="57">
                  <c:v>1.4072092810888693E-2</c:v>
                </c:pt>
                <c:pt idx="58">
                  <c:v>1.4381234210331027E-2</c:v>
                </c:pt>
                <c:pt idx="59">
                  <c:v>1.4690375609773338E-2</c:v>
                </c:pt>
                <c:pt idx="60">
                  <c:v>1.4999517009215655E-2</c:v>
                </c:pt>
                <c:pt idx="61">
                  <c:v>1.530865840865798E-2</c:v>
                </c:pt>
                <c:pt idx="62">
                  <c:v>1.56177998081003E-2</c:v>
                </c:pt>
                <c:pt idx="63">
                  <c:v>1.5926941207542615E-2</c:v>
                </c:pt>
                <c:pt idx="64">
                  <c:v>1.6236082606984937E-2</c:v>
                </c:pt>
                <c:pt idx="65">
                  <c:v>1.6545224006427252E-2</c:v>
                </c:pt>
                <c:pt idx="66">
                  <c:v>1.6854365405869574E-2</c:v>
                </c:pt>
                <c:pt idx="67">
                  <c:v>1.7163506805311902E-2</c:v>
                </c:pt>
                <c:pt idx="68">
                  <c:v>1.7472648204754221E-2</c:v>
                </c:pt>
                <c:pt idx="69">
                  <c:v>1.778178960419655E-2</c:v>
                </c:pt>
                <c:pt idx="70">
                  <c:v>1.8090931003638854E-2</c:v>
                </c:pt>
                <c:pt idx="71">
                  <c:v>1.840007240308118E-2</c:v>
                </c:pt>
                <c:pt idx="72">
                  <c:v>1.8709213802523498E-2</c:v>
                </c:pt>
                <c:pt idx="73">
                  <c:v>1.901835520196582E-2</c:v>
                </c:pt>
                <c:pt idx="74">
                  <c:v>1.9327496601408149E-2</c:v>
                </c:pt>
                <c:pt idx="75">
                  <c:v>1.963663800085047E-2</c:v>
                </c:pt>
                <c:pt idx="76">
                  <c:v>1.9945779400292789E-2</c:v>
                </c:pt>
                <c:pt idx="77">
                  <c:v>2.0254920799735111E-2</c:v>
                </c:pt>
                <c:pt idx="78">
                  <c:v>2.0564062199177419E-2</c:v>
                </c:pt>
                <c:pt idx="79">
                  <c:v>2.087320359861974E-2</c:v>
                </c:pt>
                <c:pt idx="80">
                  <c:v>2.1182344998062062E-2</c:v>
                </c:pt>
                <c:pt idx="81">
                  <c:v>2.1309384061538737E-2</c:v>
                </c:pt>
                <c:pt idx="82">
                  <c:v>2.1414010529819647E-2</c:v>
                </c:pt>
                <c:pt idx="83">
                  <c:v>2.1518636998100547E-2</c:v>
                </c:pt>
                <c:pt idx="84">
                  <c:v>2.1623263466381454E-2</c:v>
                </c:pt>
                <c:pt idx="85">
                  <c:v>2.1727889934662355E-2</c:v>
                </c:pt>
                <c:pt idx="86">
                  <c:v>2.1832516402943262E-2</c:v>
                </c:pt>
                <c:pt idx="87">
                  <c:v>2.1937142871224176E-2</c:v>
                </c:pt>
                <c:pt idx="88">
                  <c:v>2.2041769339505076E-2</c:v>
                </c:pt>
                <c:pt idx="89">
                  <c:v>2.2146395807785973E-2</c:v>
                </c:pt>
                <c:pt idx="90">
                  <c:v>2.2251022276066883E-2</c:v>
                </c:pt>
                <c:pt idx="91">
                  <c:v>2.2355648744347784E-2</c:v>
                </c:pt>
                <c:pt idx="92">
                  <c:v>2.2460275212628698E-2</c:v>
                </c:pt>
                <c:pt idx="93">
                  <c:v>2.2564901680909598E-2</c:v>
                </c:pt>
                <c:pt idx="94">
                  <c:v>2.2669528149190495E-2</c:v>
                </c:pt>
                <c:pt idx="95">
                  <c:v>2.2774154617471405E-2</c:v>
                </c:pt>
                <c:pt idx="96">
                  <c:v>2.2878781085752309E-2</c:v>
                </c:pt>
                <c:pt idx="97">
                  <c:v>2.2983407554033216E-2</c:v>
                </c:pt>
                <c:pt idx="98">
                  <c:v>2.3088034022314109E-2</c:v>
                </c:pt>
                <c:pt idx="99">
                  <c:v>2.319266049059503E-2</c:v>
                </c:pt>
                <c:pt idx="100">
                  <c:v>2.3297286958875923E-2</c:v>
                </c:pt>
                <c:pt idx="101">
                  <c:v>2.3401913427156838E-2</c:v>
                </c:pt>
                <c:pt idx="102">
                  <c:v>2.3506539895437734E-2</c:v>
                </c:pt>
                <c:pt idx="103">
                  <c:v>2.3611166363718641E-2</c:v>
                </c:pt>
                <c:pt idx="104">
                  <c:v>2.3715792831999545E-2</c:v>
                </c:pt>
                <c:pt idx="105">
                  <c:v>2.3820419300280449E-2</c:v>
                </c:pt>
                <c:pt idx="106">
                  <c:v>2.3925045768561345E-2</c:v>
                </c:pt>
                <c:pt idx="107">
                  <c:v>2.4029672236842256E-2</c:v>
                </c:pt>
                <c:pt idx="108">
                  <c:v>2.4134298705123167E-2</c:v>
                </c:pt>
                <c:pt idx="109">
                  <c:v>2.4238925173404063E-2</c:v>
                </c:pt>
                <c:pt idx="110">
                  <c:v>2.4343551641684974E-2</c:v>
                </c:pt>
                <c:pt idx="111">
                  <c:v>2.4448178109965881E-2</c:v>
                </c:pt>
                <c:pt idx="112">
                  <c:v>2.4552804578246778E-2</c:v>
                </c:pt>
                <c:pt idx="113">
                  <c:v>2.4657431046527682E-2</c:v>
                </c:pt>
                <c:pt idx="114">
                  <c:v>2.4762057514808589E-2</c:v>
                </c:pt>
                <c:pt idx="115">
                  <c:v>2.4866683983089496E-2</c:v>
                </c:pt>
                <c:pt idx="116">
                  <c:v>2.4971310451370399E-2</c:v>
                </c:pt>
                <c:pt idx="117">
                  <c:v>2.50759369196513E-2</c:v>
                </c:pt>
                <c:pt idx="118">
                  <c:v>2.5180563387932207E-2</c:v>
                </c:pt>
                <c:pt idx="119">
                  <c:v>2.5285189856213114E-2</c:v>
                </c:pt>
                <c:pt idx="120">
                  <c:v>2.5389816324494014E-2</c:v>
                </c:pt>
                <c:pt idx="121">
                  <c:v>2.5420851877069908E-2</c:v>
                </c:pt>
                <c:pt idx="122">
                  <c:v>2.5440744325690455E-2</c:v>
                </c:pt>
                <c:pt idx="123">
                  <c:v>2.5460636774311016E-2</c:v>
                </c:pt>
                <c:pt idx="124">
                  <c:v>2.5480529222931567E-2</c:v>
                </c:pt>
                <c:pt idx="125">
                  <c:v>2.5500421671552118E-2</c:v>
                </c:pt>
                <c:pt idx="126">
                  <c:v>2.5520314120172673E-2</c:v>
                </c:pt>
                <c:pt idx="127">
                  <c:v>2.5540206568793231E-2</c:v>
                </c:pt>
                <c:pt idx="128">
                  <c:v>2.5560099017413785E-2</c:v>
                </c:pt>
                <c:pt idx="129">
                  <c:v>2.5579991466034339E-2</c:v>
                </c:pt>
                <c:pt idx="130">
                  <c:v>2.559988391465489E-2</c:v>
                </c:pt>
                <c:pt idx="131">
                  <c:v>2.5619776363275448E-2</c:v>
                </c:pt>
                <c:pt idx="132">
                  <c:v>2.5639668811896003E-2</c:v>
                </c:pt>
                <c:pt idx="133">
                  <c:v>2.5659561260516557E-2</c:v>
                </c:pt>
                <c:pt idx="134">
                  <c:v>2.5679453709137115E-2</c:v>
                </c:pt>
                <c:pt idx="135">
                  <c:v>2.5699346157757669E-2</c:v>
                </c:pt>
                <c:pt idx="136">
                  <c:v>2.5719238606378217E-2</c:v>
                </c:pt>
                <c:pt idx="137">
                  <c:v>2.5739131054998775E-2</c:v>
                </c:pt>
                <c:pt idx="138">
                  <c:v>2.5759023503619322E-2</c:v>
                </c:pt>
                <c:pt idx="139">
                  <c:v>2.5778915952239884E-2</c:v>
                </c:pt>
                <c:pt idx="140">
                  <c:v>2.5798808400860438E-2</c:v>
                </c:pt>
                <c:pt idx="141">
                  <c:v>2.5818700849480989E-2</c:v>
                </c:pt>
                <c:pt idx="142">
                  <c:v>2.5838593298101547E-2</c:v>
                </c:pt>
                <c:pt idx="143">
                  <c:v>2.5858485746722098E-2</c:v>
                </c:pt>
                <c:pt idx="144">
                  <c:v>2.5878378195342656E-2</c:v>
                </c:pt>
                <c:pt idx="145">
                  <c:v>2.58982706439632E-2</c:v>
                </c:pt>
                <c:pt idx="146">
                  <c:v>2.5918163092583761E-2</c:v>
                </c:pt>
                <c:pt idx="147">
                  <c:v>2.5938055541204316E-2</c:v>
                </c:pt>
                <c:pt idx="148">
                  <c:v>2.5957947989824866E-2</c:v>
                </c:pt>
                <c:pt idx="149">
                  <c:v>2.5977840438445424E-2</c:v>
                </c:pt>
                <c:pt idx="150">
                  <c:v>2.5997732887065975E-2</c:v>
                </c:pt>
                <c:pt idx="151">
                  <c:v>2.6017625335686537E-2</c:v>
                </c:pt>
                <c:pt idx="152">
                  <c:v>2.6037517784307084E-2</c:v>
                </c:pt>
                <c:pt idx="153">
                  <c:v>2.6057410232927642E-2</c:v>
                </c:pt>
                <c:pt idx="154">
                  <c:v>2.6077302681548193E-2</c:v>
                </c:pt>
                <c:pt idx="155">
                  <c:v>2.6097195130168747E-2</c:v>
                </c:pt>
                <c:pt idx="156">
                  <c:v>2.6117087578789305E-2</c:v>
                </c:pt>
                <c:pt idx="157">
                  <c:v>2.613698002740986E-2</c:v>
                </c:pt>
                <c:pt idx="158">
                  <c:v>2.6156872476030414E-2</c:v>
                </c:pt>
                <c:pt idx="159">
                  <c:v>2.6176764924650969E-2</c:v>
                </c:pt>
                <c:pt idx="160">
                  <c:v>2.6196657373271526E-2</c:v>
                </c:pt>
                <c:pt idx="161">
                  <c:v>2.6205522646401185E-2</c:v>
                </c:pt>
                <c:pt idx="162">
                  <c:v>2.6212389467014718E-2</c:v>
                </c:pt>
                <c:pt idx="163">
                  <c:v>2.6219256287628227E-2</c:v>
                </c:pt>
                <c:pt idx="164">
                  <c:v>2.622612310824176E-2</c:v>
                </c:pt>
                <c:pt idx="165">
                  <c:v>2.6232989928855269E-2</c:v>
                </c:pt>
                <c:pt idx="166">
                  <c:v>2.6239856749468798E-2</c:v>
                </c:pt>
                <c:pt idx="167">
                  <c:v>2.6246723570082311E-2</c:v>
                </c:pt>
                <c:pt idx="168">
                  <c:v>2.6253590390695837E-2</c:v>
                </c:pt>
                <c:pt idx="169">
                  <c:v>2.6260457211309367E-2</c:v>
                </c:pt>
                <c:pt idx="170">
                  <c:v>2.6267324031922883E-2</c:v>
                </c:pt>
                <c:pt idx="171">
                  <c:v>2.6274190852536395E-2</c:v>
                </c:pt>
                <c:pt idx="172">
                  <c:v>2.6281057673149925E-2</c:v>
                </c:pt>
                <c:pt idx="173">
                  <c:v>2.6287924493763441E-2</c:v>
                </c:pt>
                <c:pt idx="174">
                  <c:v>2.6294791314376967E-2</c:v>
                </c:pt>
                <c:pt idx="175">
                  <c:v>2.630165813499049E-2</c:v>
                </c:pt>
                <c:pt idx="176">
                  <c:v>2.6308524955604009E-2</c:v>
                </c:pt>
                <c:pt idx="177">
                  <c:v>2.6315391776217532E-2</c:v>
                </c:pt>
                <c:pt idx="178">
                  <c:v>2.6322258596831048E-2</c:v>
                </c:pt>
                <c:pt idx="179">
                  <c:v>2.6329125417444567E-2</c:v>
                </c:pt>
                <c:pt idx="180">
                  <c:v>2.6335992238058097E-2</c:v>
                </c:pt>
                <c:pt idx="181">
                  <c:v>2.6342859058671616E-2</c:v>
                </c:pt>
                <c:pt idx="182">
                  <c:v>2.6349725879285142E-2</c:v>
                </c:pt>
                <c:pt idx="183">
                  <c:v>2.6356592699898655E-2</c:v>
                </c:pt>
                <c:pt idx="184">
                  <c:v>2.6363459520512174E-2</c:v>
                </c:pt>
                <c:pt idx="185">
                  <c:v>2.6370326341125704E-2</c:v>
                </c:pt>
                <c:pt idx="186">
                  <c:v>2.6377193161739223E-2</c:v>
                </c:pt>
                <c:pt idx="187">
                  <c:v>2.6384059982352735E-2</c:v>
                </c:pt>
                <c:pt idx="188">
                  <c:v>2.6390926802966268E-2</c:v>
                </c:pt>
                <c:pt idx="189">
                  <c:v>2.6397793623579781E-2</c:v>
                </c:pt>
                <c:pt idx="190">
                  <c:v>2.6404660444193311E-2</c:v>
                </c:pt>
                <c:pt idx="191">
                  <c:v>2.641152726480683E-2</c:v>
                </c:pt>
                <c:pt idx="192">
                  <c:v>2.6418394085420349E-2</c:v>
                </c:pt>
                <c:pt idx="193">
                  <c:v>2.6425260906033872E-2</c:v>
                </c:pt>
                <c:pt idx="194">
                  <c:v>2.6432127726647395E-2</c:v>
                </c:pt>
                <c:pt idx="195">
                  <c:v>2.6438994547260914E-2</c:v>
                </c:pt>
                <c:pt idx="196">
                  <c:v>2.6445861367874437E-2</c:v>
                </c:pt>
                <c:pt idx="197">
                  <c:v>2.6452728188487956E-2</c:v>
                </c:pt>
                <c:pt idx="198">
                  <c:v>2.6459595009101475E-2</c:v>
                </c:pt>
                <c:pt idx="199">
                  <c:v>2.6466461829714995E-2</c:v>
                </c:pt>
                <c:pt idx="200">
                  <c:v>2.6473328650328521E-2</c:v>
                </c:pt>
                <c:pt idx="201">
                  <c:v>2.6480195470942037E-2</c:v>
                </c:pt>
                <c:pt idx="202">
                  <c:v>2.6487062291555563E-2</c:v>
                </c:pt>
                <c:pt idx="203">
                  <c:v>2.6493929112169089E-2</c:v>
                </c:pt>
                <c:pt idx="204">
                  <c:v>2.6500795932782605E-2</c:v>
                </c:pt>
                <c:pt idx="205">
                  <c:v>2.6507662753396121E-2</c:v>
                </c:pt>
                <c:pt idx="206">
                  <c:v>2.6514529574009647E-2</c:v>
                </c:pt>
                <c:pt idx="207">
                  <c:v>2.652139639462317E-2</c:v>
                </c:pt>
                <c:pt idx="208">
                  <c:v>2.6528263215236693E-2</c:v>
                </c:pt>
                <c:pt idx="209">
                  <c:v>2.6535130035850212E-2</c:v>
                </c:pt>
                <c:pt idx="210">
                  <c:v>2.6541996856463732E-2</c:v>
                </c:pt>
                <c:pt idx="211">
                  <c:v>2.6548863677077254E-2</c:v>
                </c:pt>
                <c:pt idx="212">
                  <c:v>2.6555730497690774E-2</c:v>
                </c:pt>
                <c:pt idx="213">
                  <c:v>2.65625973183043E-2</c:v>
                </c:pt>
                <c:pt idx="214">
                  <c:v>2.6569464138917816E-2</c:v>
                </c:pt>
                <c:pt idx="215">
                  <c:v>2.6576330959531339E-2</c:v>
                </c:pt>
                <c:pt idx="216">
                  <c:v>2.6583197780144861E-2</c:v>
                </c:pt>
                <c:pt idx="217">
                  <c:v>2.6590064600758381E-2</c:v>
                </c:pt>
                <c:pt idx="218">
                  <c:v>2.6596931421371903E-2</c:v>
                </c:pt>
                <c:pt idx="219">
                  <c:v>2.6603798241985423E-2</c:v>
                </c:pt>
                <c:pt idx="220">
                  <c:v>2.6610665062598945E-2</c:v>
                </c:pt>
                <c:pt idx="221">
                  <c:v>2.6617531883212465E-2</c:v>
                </c:pt>
                <c:pt idx="222">
                  <c:v>2.6624398703825988E-2</c:v>
                </c:pt>
                <c:pt idx="223">
                  <c:v>2.663126552443951E-2</c:v>
                </c:pt>
                <c:pt idx="224">
                  <c:v>2.663813234505303E-2</c:v>
                </c:pt>
                <c:pt idx="225">
                  <c:v>2.6644999165666552E-2</c:v>
                </c:pt>
                <c:pt idx="226">
                  <c:v>2.6651865986280072E-2</c:v>
                </c:pt>
                <c:pt idx="227">
                  <c:v>2.6658732806893595E-2</c:v>
                </c:pt>
                <c:pt idx="228">
                  <c:v>2.6665599627507114E-2</c:v>
                </c:pt>
                <c:pt idx="229">
                  <c:v>2.6672466448120637E-2</c:v>
                </c:pt>
                <c:pt idx="230">
                  <c:v>2.6679333268734156E-2</c:v>
                </c:pt>
                <c:pt idx="231">
                  <c:v>2.6686200089347679E-2</c:v>
                </c:pt>
                <c:pt idx="232">
                  <c:v>2.6693066909961202E-2</c:v>
                </c:pt>
                <c:pt idx="233">
                  <c:v>2.6699933730574721E-2</c:v>
                </c:pt>
                <c:pt idx="234">
                  <c:v>2.6706800551188244E-2</c:v>
                </c:pt>
                <c:pt idx="235">
                  <c:v>2.6713667371801763E-2</c:v>
                </c:pt>
                <c:pt idx="236">
                  <c:v>2.6720534192415286E-2</c:v>
                </c:pt>
                <c:pt idx="237">
                  <c:v>2.6727401013028802E-2</c:v>
                </c:pt>
                <c:pt idx="238">
                  <c:v>2.6734267833642328E-2</c:v>
                </c:pt>
                <c:pt idx="239">
                  <c:v>2.6741134654255851E-2</c:v>
                </c:pt>
                <c:pt idx="240">
                  <c:v>2.674800147486937E-2</c:v>
                </c:pt>
                <c:pt idx="241">
                  <c:v>2.6764418974638032E-2</c:v>
                </c:pt>
                <c:pt idx="242">
                  <c:v>2.6783870625185217E-2</c:v>
                </c:pt>
                <c:pt idx="243">
                  <c:v>2.6803322275732407E-2</c:v>
                </c:pt>
                <c:pt idx="244">
                  <c:v>2.6822773926279596E-2</c:v>
                </c:pt>
                <c:pt idx="245">
                  <c:v>2.6842225576826778E-2</c:v>
                </c:pt>
                <c:pt idx="246">
                  <c:v>2.6861677227373971E-2</c:v>
                </c:pt>
                <c:pt idx="247">
                  <c:v>2.6881128877921164E-2</c:v>
                </c:pt>
                <c:pt idx="248">
                  <c:v>2.6900580528468349E-2</c:v>
                </c:pt>
                <c:pt idx="249">
                  <c:v>2.6920032179015535E-2</c:v>
                </c:pt>
                <c:pt idx="250">
                  <c:v>2.6939483829562724E-2</c:v>
                </c:pt>
                <c:pt idx="251">
                  <c:v>2.6958935480109913E-2</c:v>
                </c:pt>
                <c:pt idx="252">
                  <c:v>2.6978387130657099E-2</c:v>
                </c:pt>
                <c:pt idx="253">
                  <c:v>2.6997838781204292E-2</c:v>
                </c:pt>
                <c:pt idx="254">
                  <c:v>2.7017290431751478E-2</c:v>
                </c:pt>
                <c:pt idx="255">
                  <c:v>2.7036742082298663E-2</c:v>
                </c:pt>
                <c:pt idx="256">
                  <c:v>2.7056193732845853E-2</c:v>
                </c:pt>
                <c:pt idx="257">
                  <c:v>2.7075645383393042E-2</c:v>
                </c:pt>
                <c:pt idx="258">
                  <c:v>2.7095097033940231E-2</c:v>
                </c:pt>
                <c:pt idx="259">
                  <c:v>2.711454868448742E-2</c:v>
                </c:pt>
                <c:pt idx="260">
                  <c:v>2.7134000335034606E-2</c:v>
                </c:pt>
                <c:pt idx="261">
                  <c:v>2.7153451985581795E-2</c:v>
                </c:pt>
                <c:pt idx="262">
                  <c:v>2.7172903636128981E-2</c:v>
                </c:pt>
                <c:pt idx="263">
                  <c:v>2.719235528667617E-2</c:v>
                </c:pt>
                <c:pt idx="264">
                  <c:v>2.7211806937223356E-2</c:v>
                </c:pt>
                <c:pt idx="265">
                  <c:v>2.7231258587770545E-2</c:v>
                </c:pt>
                <c:pt idx="266">
                  <c:v>2.7250710238317735E-2</c:v>
                </c:pt>
                <c:pt idx="267">
                  <c:v>2.7270161888864924E-2</c:v>
                </c:pt>
                <c:pt idx="268">
                  <c:v>2.7289613539412113E-2</c:v>
                </c:pt>
                <c:pt idx="269">
                  <c:v>2.7309065189959299E-2</c:v>
                </c:pt>
                <c:pt idx="270">
                  <c:v>2.7328516840506488E-2</c:v>
                </c:pt>
                <c:pt idx="271">
                  <c:v>2.7347968491053677E-2</c:v>
                </c:pt>
                <c:pt idx="272">
                  <c:v>2.7367420141600863E-2</c:v>
                </c:pt>
                <c:pt idx="273">
                  <c:v>2.7386871792148049E-2</c:v>
                </c:pt>
                <c:pt idx="274">
                  <c:v>2.7406323442695241E-2</c:v>
                </c:pt>
                <c:pt idx="275">
                  <c:v>2.7425775093242427E-2</c:v>
                </c:pt>
                <c:pt idx="276">
                  <c:v>2.7445226743789616E-2</c:v>
                </c:pt>
                <c:pt idx="277">
                  <c:v>2.7464678394336806E-2</c:v>
                </c:pt>
                <c:pt idx="278">
                  <c:v>2.7484130044883995E-2</c:v>
                </c:pt>
                <c:pt idx="279">
                  <c:v>2.7503581695431181E-2</c:v>
                </c:pt>
                <c:pt idx="280">
                  <c:v>2.752303334597837E-2</c:v>
                </c:pt>
                <c:pt idx="281">
                  <c:v>2.7542484996525556E-2</c:v>
                </c:pt>
                <c:pt idx="282">
                  <c:v>2.7561936647072748E-2</c:v>
                </c:pt>
                <c:pt idx="283">
                  <c:v>2.7581388297619934E-2</c:v>
                </c:pt>
                <c:pt idx="284">
                  <c:v>2.7600839948167123E-2</c:v>
                </c:pt>
                <c:pt idx="285">
                  <c:v>2.7620291598714309E-2</c:v>
                </c:pt>
                <c:pt idx="286">
                  <c:v>2.7639743249261498E-2</c:v>
                </c:pt>
                <c:pt idx="287">
                  <c:v>2.7659194899808684E-2</c:v>
                </c:pt>
                <c:pt idx="288">
                  <c:v>2.7678646550355873E-2</c:v>
                </c:pt>
                <c:pt idx="289">
                  <c:v>2.7698098200903062E-2</c:v>
                </c:pt>
                <c:pt idx="290">
                  <c:v>2.7717549851450255E-2</c:v>
                </c:pt>
                <c:pt idx="291">
                  <c:v>2.7737001501997441E-2</c:v>
                </c:pt>
                <c:pt idx="292">
                  <c:v>2.7756453152544627E-2</c:v>
                </c:pt>
                <c:pt idx="293">
                  <c:v>2.7775904803091816E-2</c:v>
                </c:pt>
                <c:pt idx="294">
                  <c:v>2.7795356453639002E-2</c:v>
                </c:pt>
                <c:pt idx="295">
                  <c:v>2.7814808104186194E-2</c:v>
                </c:pt>
                <c:pt idx="296">
                  <c:v>2.783425975473338E-2</c:v>
                </c:pt>
                <c:pt idx="297">
                  <c:v>2.7853711405280569E-2</c:v>
                </c:pt>
                <c:pt idx="298">
                  <c:v>2.7873163055827755E-2</c:v>
                </c:pt>
                <c:pt idx="299">
                  <c:v>2.7892614706374944E-2</c:v>
                </c:pt>
                <c:pt idx="300">
                  <c:v>2.791206635692213E-2</c:v>
                </c:pt>
                <c:pt idx="301">
                  <c:v>2.7931518007469323E-2</c:v>
                </c:pt>
                <c:pt idx="302">
                  <c:v>2.7950969658016505E-2</c:v>
                </c:pt>
                <c:pt idx="303">
                  <c:v>2.7970421308563698E-2</c:v>
                </c:pt>
                <c:pt idx="304">
                  <c:v>2.7989872959110887E-2</c:v>
                </c:pt>
                <c:pt idx="305">
                  <c:v>2.8009324609658073E-2</c:v>
                </c:pt>
                <c:pt idx="306">
                  <c:v>2.8028776260205262E-2</c:v>
                </c:pt>
                <c:pt idx="307">
                  <c:v>2.8048227910752451E-2</c:v>
                </c:pt>
                <c:pt idx="308">
                  <c:v>2.8067679561299637E-2</c:v>
                </c:pt>
                <c:pt idx="309">
                  <c:v>2.8087131211846826E-2</c:v>
                </c:pt>
                <c:pt idx="310">
                  <c:v>2.8106582862394019E-2</c:v>
                </c:pt>
                <c:pt idx="311">
                  <c:v>2.8126034512941208E-2</c:v>
                </c:pt>
                <c:pt idx="312">
                  <c:v>2.814548616348839E-2</c:v>
                </c:pt>
                <c:pt idx="313">
                  <c:v>2.816493781403558E-2</c:v>
                </c:pt>
                <c:pt idx="314">
                  <c:v>2.8184389464582769E-2</c:v>
                </c:pt>
                <c:pt idx="315">
                  <c:v>2.8203841115129955E-2</c:v>
                </c:pt>
                <c:pt idx="316">
                  <c:v>2.8223292765677144E-2</c:v>
                </c:pt>
                <c:pt idx="317">
                  <c:v>2.8242744416224333E-2</c:v>
                </c:pt>
                <c:pt idx="318">
                  <c:v>2.8262196066771515E-2</c:v>
                </c:pt>
                <c:pt idx="319">
                  <c:v>2.8281647717318704E-2</c:v>
                </c:pt>
                <c:pt idx="320">
                  <c:v>2.8301099367865894E-2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394432"/>
        <c:axId val="266287216"/>
      </c:scatterChart>
      <c:scatterChart>
        <c:scatterStyle val="lineMarker"/>
        <c:varyColors val="0"/>
        <c:ser>
          <c:idx val="2"/>
          <c:order val="2"/>
          <c:tx>
            <c:strRef>
              <c:f>'Curves View'!$AG$17</c:f>
              <c:strCache>
                <c:ptCount val="1"/>
                <c:pt idx="0">
                  <c:v>difference (bp)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View'!$AD$23:$AD$343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View'!$AG$23:$AG$343</c:f>
              <c:numCache>
                <c:formatCode>0.0</c:formatCode>
                <c:ptCount val="321"/>
                <c:pt idx="0">
                  <c:v>4.2892250428916423E-2</c:v>
                </c:pt>
                <c:pt idx="1">
                  <c:v>4.2892250429046527E-2</c:v>
                </c:pt>
                <c:pt idx="2">
                  <c:v>4.2892250426765366E-2</c:v>
                </c:pt>
                <c:pt idx="3">
                  <c:v>4.2892250429410819E-2</c:v>
                </c:pt>
                <c:pt idx="4">
                  <c:v>4.2892250427780179E-2</c:v>
                </c:pt>
                <c:pt idx="5">
                  <c:v>4.2892250428647541E-2</c:v>
                </c:pt>
                <c:pt idx="6">
                  <c:v>4.2892250428127124E-2</c:v>
                </c:pt>
                <c:pt idx="7">
                  <c:v>4.2892250429419493E-2</c:v>
                </c:pt>
                <c:pt idx="8">
                  <c:v>4.2892250429540923E-2</c:v>
                </c:pt>
                <c:pt idx="9">
                  <c:v>4.2510516889754033E-2</c:v>
                </c:pt>
                <c:pt idx="10">
                  <c:v>4.2081800760481597E-2</c:v>
                </c:pt>
                <c:pt idx="11">
                  <c:v>4.1653084631235182E-2</c:v>
                </c:pt>
                <c:pt idx="12">
                  <c:v>4.1224368501902031E-2</c:v>
                </c:pt>
                <c:pt idx="13">
                  <c:v>4.0795652373184707E-2</c:v>
                </c:pt>
                <c:pt idx="14">
                  <c:v>4.036693624398166E-2</c:v>
                </c:pt>
                <c:pt idx="15">
                  <c:v>3.9938220115212295E-2</c:v>
                </c:pt>
                <c:pt idx="16">
                  <c:v>3.9509503985887817E-2</c:v>
                </c:pt>
                <c:pt idx="17">
                  <c:v>3.8069078299660108E-2</c:v>
                </c:pt>
                <c:pt idx="18">
                  <c:v>3.6531431273868417E-2</c:v>
                </c:pt>
                <c:pt idx="19">
                  <c:v>3.4993784248120094E-2</c:v>
                </c:pt>
                <c:pt idx="20">
                  <c:v>3.3456137222840146E-2</c:v>
                </c:pt>
                <c:pt idx="21">
                  <c:v>3.1918490196961719E-2</c:v>
                </c:pt>
                <c:pt idx="22">
                  <c:v>3.0380843171378194E-2</c:v>
                </c:pt>
                <c:pt idx="23">
                  <c:v>2.8843196145777322E-2</c:v>
                </c:pt>
                <c:pt idx="24">
                  <c:v>2.7305549120549416E-2</c:v>
                </c:pt>
                <c:pt idx="25">
                  <c:v>1.7369428491542313E-2</c:v>
                </c:pt>
                <c:pt idx="26">
                  <c:v>6.8422129462144404E-3</c:v>
                </c:pt>
                <c:pt idx="27">
                  <c:v>-3.6850025989659807E-3</c:v>
                </c:pt>
                <c:pt idx="28">
                  <c:v>-1.4212218143808131E-2</c:v>
                </c:pt>
                <c:pt idx="29">
                  <c:v>-2.4739433689508969E-2</c:v>
                </c:pt>
                <c:pt idx="30">
                  <c:v>-3.5266649234446529E-2</c:v>
                </c:pt>
                <c:pt idx="31">
                  <c:v>-4.5793864779583582E-2</c:v>
                </c:pt>
                <c:pt idx="32">
                  <c:v>-5.6321080324807371E-2</c:v>
                </c:pt>
                <c:pt idx="33">
                  <c:v>-7.1786024144118027E-2</c:v>
                </c:pt>
                <c:pt idx="34">
                  <c:v>-8.7598491361074587E-2</c:v>
                </c:pt>
                <c:pt idx="35">
                  <c:v>-0.10341095857792706</c:v>
                </c:pt>
                <c:pt idx="36">
                  <c:v>-0.1192234257947275</c:v>
                </c:pt>
                <c:pt idx="37">
                  <c:v>-0.13503589301171876</c:v>
                </c:pt>
                <c:pt idx="38">
                  <c:v>-0.15084836022851919</c:v>
                </c:pt>
                <c:pt idx="39">
                  <c:v>-0.16666082744561453</c:v>
                </c:pt>
                <c:pt idx="40">
                  <c:v>-0.18247329466262313</c:v>
                </c:pt>
                <c:pt idx="41">
                  <c:v>-0.20029626577254891</c:v>
                </c:pt>
                <c:pt idx="42">
                  <c:v>-0.21831243845782042</c:v>
                </c:pt>
                <c:pt idx="43">
                  <c:v>-0.23632861114317866</c:v>
                </c:pt>
                <c:pt idx="44">
                  <c:v>-0.25434478382857162</c:v>
                </c:pt>
                <c:pt idx="45">
                  <c:v>-0.27236095651408598</c:v>
                </c:pt>
                <c:pt idx="46">
                  <c:v>-0.29037712919935743</c:v>
                </c:pt>
                <c:pt idx="47">
                  <c:v>-0.30839330188461161</c:v>
                </c:pt>
                <c:pt idx="48">
                  <c:v>-0.32640947456995251</c:v>
                </c:pt>
                <c:pt idx="49">
                  <c:v>-0.3444256472554148</c:v>
                </c:pt>
                <c:pt idx="50">
                  <c:v>-0.36244181994058222</c:v>
                </c:pt>
                <c:pt idx="51">
                  <c:v>-0.38045799262600988</c:v>
                </c:pt>
                <c:pt idx="52">
                  <c:v>-0.39847416531148955</c:v>
                </c:pt>
                <c:pt idx="53">
                  <c:v>-0.41649033799672636</c:v>
                </c:pt>
                <c:pt idx="54">
                  <c:v>-0.43450651068215396</c:v>
                </c:pt>
                <c:pt idx="55">
                  <c:v>-0.45252268336744284</c:v>
                </c:pt>
                <c:pt idx="56">
                  <c:v>-0.47053885605269696</c:v>
                </c:pt>
                <c:pt idx="57">
                  <c:v>-0.49871292149695001</c:v>
                </c:pt>
                <c:pt idx="58">
                  <c:v>-0.52842509057680553</c:v>
                </c:pt>
                <c:pt idx="59">
                  <c:v>-0.55813725965636607</c:v>
                </c:pt>
                <c:pt idx="60">
                  <c:v>-0.5878494287358399</c:v>
                </c:pt>
                <c:pt idx="61">
                  <c:v>-0.61756159781571274</c:v>
                </c:pt>
                <c:pt idx="62">
                  <c:v>-0.6472737668952212</c:v>
                </c:pt>
                <c:pt idx="63">
                  <c:v>-0.67698593597481649</c:v>
                </c:pt>
                <c:pt idx="64">
                  <c:v>-0.70669810505456787</c:v>
                </c:pt>
                <c:pt idx="65">
                  <c:v>-0.73641027413414584</c:v>
                </c:pt>
                <c:pt idx="66">
                  <c:v>-0.76612244321389711</c:v>
                </c:pt>
                <c:pt idx="67">
                  <c:v>-0.79583461229361385</c:v>
                </c:pt>
                <c:pt idx="68">
                  <c:v>-0.82554678137329585</c:v>
                </c:pt>
                <c:pt idx="69">
                  <c:v>-0.85525895045290845</c:v>
                </c:pt>
                <c:pt idx="70">
                  <c:v>-0.88497111953255581</c:v>
                </c:pt>
                <c:pt idx="71">
                  <c:v>-0.9146832886121683</c:v>
                </c:pt>
                <c:pt idx="72">
                  <c:v>-0.94439545769181565</c:v>
                </c:pt>
                <c:pt idx="73">
                  <c:v>-0.97410762677156704</c:v>
                </c:pt>
                <c:pt idx="74">
                  <c:v>-1.0038197958512838</c:v>
                </c:pt>
                <c:pt idx="75">
                  <c:v>-1.0335319649308616</c:v>
                </c:pt>
                <c:pt idx="76">
                  <c:v>-1.063244134010509</c:v>
                </c:pt>
                <c:pt idx="77">
                  <c:v>-1.0929563030903298</c:v>
                </c:pt>
                <c:pt idx="78">
                  <c:v>-1.1226684721696993</c:v>
                </c:pt>
                <c:pt idx="79">
                  <c:v>-1.1523806412495201</c:v>
                </c:pt>
                <c:pt idx="80">
                  <c:v>-1.1820928103291328</c:v>
                </c:pt>
                <c:pt idx="81">
                  <c:v>-1.2145998657622781</c:v>
                </c:pt>
                <c:pt idx="82">
                  <c:v>-1.2474509072081184</c:v>
                </c:pt>
                <c:pt idx="83">
                  <c:v>-1.2803019486538545</c:v>
                </c:pt>
                <c:pt idx="84">
                  <c:v>-1.3131529900997294</c:v>
                </c:pt>
                <c:pt idx="85">
                  <c:v>-1.3460040315455348</c:v>
                </c:pt>
                <c:pt idx="86">
                  <c:v>-1.3788550729913405</c:v>
                </c:pt>
                <c:pt idx="87">
                  <c:v>-1.4117061144372847</c:v>
                </c:pt>
                <c:pt idx="88">
                  <c:v>-1.4445571558830554</c:v>
                </c:pt>
                <c:pt idx="89">
                  <c:v>-1.4774081973288611</c:v>
                </c:pt>
                <c:pt idx="90">
                  <c:v>-1.5102592387746667</c:v>
                </c:pt>
                <c:pt idx="91">
                  <c:v>-1.5431102802204721</c:v>
                </c:pt>
                <c:pt idx="92">
                  <c:v>-1.5759613216664512</c:v>
                </c:pt>
                <c:pt idx="93">
                  <c:v>-1.6088123631121873</c:v>
                </c:pt>
                <c:pt idx="94">
                  <c:v>-1.6416634045579581</c:v>
                </c:pt>
                <c:pt idx="95">
                  <c:v>-1.674514446003833</c:v>
                </c:pt>
                <c:pt idx="96">
                  <c:v>-1.7073654874496733</c:v>
                </c:pt>
                <c:pt idx="97">
                  <c:v>-1.7402165288955134</c:v>
                </c:pt>
                <c:pt idx="98">
                  <c:v>-1.7730675703411456</c:v>
                </c:pt>
                <c:pt idx="99">
                  <c:v>-1.8059186117871939</c:v>
                </c:pt>
                <c:pt idx="100">
                  <c:v>-1.8387696532329301</c:v>
                </c:pt>
                <c:pt idx="101">
                  <c:v>-1.8716206946787703</c:v>
                </c:pt>
                <c:pt idx="102">
                  <c:v>-1.9044717361245758</c:v>
                </c:pt>
                <c:pt idx="103">
                  <c:v>-1.937322777570416</c:v>
                </c:pt>
                <c:pt idx="104">
                  <c:v>-1.9701738190162563</c:v>
                </c:pt>
                <c:pt idx="105">
                  <c:v>-2.0030248604620269</c:v>
                </c:pt>
                <c:pt idx="106">
                  <c:v>-2.0358759019077981</c:v>
                </c:pt>
                <c:pt idx="107">
                  <c:v>-2.0687269433537074</c:v>
                </c:pt>
                <c:pt idx="108">
                  <c:v>-2.1015779847995479</c:v>
                </c:pt>
                <c:pt idx="109">
                  <c:v>-2.1344290262453534</c:v>
                </c:pt>
                <c:pt idx="110">
                  <c:v>-2.1672800676912281</c:v>
                </c:pt>
                <c:pt idx="111">
                  <c:v>-2.2001311091371032</c:v>
                </c:pt>
                <c:pt idx="112">
                  <c:v>-2.232982150582874</c:v>
                </c:pt>
                <c:pt idx="113">
                  <c:v>-2.2658331920286101</c:v>
                </c:pt>
                <c:pt idx="114">
                  <c:v>-2.2986842334745545</c:v>
                </c:pt>
                <c:pt idx="115">
                  <c:v>-2.3315352749203253</c:v>
                </c:pt>
                <c:pt idx="116">
                  <c:v>-2.3643863163662</c:v>
                </c:pt>
                <c:pt idx="117">
                  <c:v>-2.3972373578119708</c:v>
                </c:pt>
                <c:pt idx="118">
                  <c:v>-2.4300883992577766</c:v>
                </c:pt>
                <c:pt idx="119">
                  <c:v>-2.4629394407036167</c:v>
                </c:pt>
                <c:pt idx="120">
                  <c:v>-2.4957904821493875</c:v>
                </c:pt>
                <c:pt idx="121">
                  <c:v>-2.4968184731408853</c:v>
                </c:pt>
                <c:pt idx="122">
                  <c:v>-2.4930278318867352</c:v>
                </c:pt>
                <c:pt idx="123">
                  <c:v>-2.4892371906326538</c:v>
                </c:pt>
                <c:pt idx="124">
                  <c:v>-2.4854465493786075</c:v>
                </c:pt>
                <c:pt idx="125">
                  <c:v>-2.4816559081244223</c:v>
                </c:pt>
                <c:pt idx="126">
                  <c:v>-2.4778652668703063</c:v>
                </c:pt>
                <c:pt idx="127">
                  <c:v>-2.4740746256163639</c:v>
                </c:pt>
                <c:pt idx="128">
                  <c:v>-2.470283984362283</c:v>
                </c:pt>
                <c:pt idx="129">
                  <c:v>-2.4664933431082017</c:v>
                </c:pt>
                <c:pt idx="130">
                  <c:v>-2.4627027018540164</c:v>
                </c:pt>
                <c:pt idx="131">
                  <c:v>-2.4589120605999701</c:v>
                </c:pt>
                <c:pt idx="132">
                  <c:v>-2.4551214193459585</c:v>
                </c:pt>
                <c:pt idx="133">
                  <c:v>-2.4513307780918772</c:v>
                </c:pt>
                <c:pt idx="134">
                  <c:v>-2.4475401368377616</c:v>
                </c:pt>
                <c:pt idx="135">
                  <c:v>-2.4437494955837149</c:v>
                </c:pt>
                <c:pt idx="136">
                  <c:v>-2.4399588543295643</c:v>
                </c:pt>
                <c:pt idx="137">
                  <c:v>-2.436168213075518</c:v>
                </c:pt>
                <c:pt idx="138">
                  <c:v>-2.4323775718213674</c:v>
                </c:pt>
                <c:pt idx="139">
                  <c:v>-2.4285869305673558</c:v>
                </c:pt>
                <c:pt idx="140">
                  <c:v>-2.4247962893133095</c:v>
                </c:pt>
                <c:pt idx="141">
                  <c:v>-2.4210056480591935</c:v>
                </c:pt>
                <c:pt idx="142">
                  <c:v>-2.4172150068050775</c:v>
                </c:pt>
                <c:pt idx="143">
                  <c:v>-2.4134243655508927</c:v>
                </c:pt>
                <c:pt idx="144">
                  <c:v>-2.4096337242968806</c:v>
                </c:pt>
                <c:pt idx="145">
                  <c:v>-2.4058430830427651</c:v>
                </c:pt>
                <c:pt idx="146">
                  <c:v>-2.4020524417886837</c:v>
                </c:pt>
                <c:pt idx="147">
                  <c:v>-2.3982618005346374</c:v>
                </c:pt>
                <c:pt idx="148">
                  <c:v>-2.3944711592805215</c:v>
                </c:pt>
                <c:pt idx="149">
                  <c:v>-2.3906805180265098</c:v>
                </c:pt>
                <c:pt idx="150">
                  <c:v>-2.3868898767723592</c:v>
                </c:pt>
                <c:pt idx="151">
                  <c:v>-2.3830992355183476</c:v>
                </c:pt>
                <c:pt idx="152">
                  <c:v>-2.3793085942642316</c:v>
                </c:pt>
                <c:pt idx="153">
                  <c:v>-2.3755179530101507</c:v>
                </c:pt>
                <c:pt idx="154">
                  <c:v>-2.371727311756</c:v>
                </c:pt>
                <c:pt idx="155">
                  <c:v>-2.3679366705019884</c:v>
                </c:pt>
                <c:pt idx="156">
                  <c:v>-2.3641460292479417</c:v>
                </c:pt>
                <c:pt idx="157">
                  <c:v>-2.3603553879938954</c:v>
                </c:pt>
                <c:pt idx="158">
                  <c:v>-2.3565647467397794</c:v>
                </c:pt>
                <c:pt idx="159">
                  <c:v>-2.3527741054857332</c:v>
                </c:pt>
                <c:pt idx="160">
                  <c:v>-2.3489834642315826</c:v>
                </c:pt>
                <c:pt idx="161">
                  <c:v>-2.3472534504342946</c:v>
                </c:pt>
                <c:pt idx="162">
                  <c:v>-2.3458968836844938</c:v>
                </c:pt>
                <c:pt idx="163">
                  <c:v>-2.3445403169345194</c:v>
                </c:pt>
                <c:pt idx="164">
                  <c:v>-2.3431837501847186</c:v>
                </c:pt>
                <c:pt idx="165">
                  <c:v>-2.3418271834347095</c:v>
                </c:pt>
                <c:pt idx="166">
                  <c:v>-2.3404706166848048</c:v>
                </c:pt>
                <c:pt idx="167">
                  <c:v>-2.3391140499348304</c:v>
                </c:pt>
                <c:pt idx="168">
                  <c:v>-2.3377574831848906</c:v>
                </c:pt>
                <c:pt idx="169">
                  <c:v>-2.3364009164351591</c:v>
                </c:pt>
                <c:pt idx="170">
                  <c:v>-2.3350443496851501</c:v>
                </c:pt>
                <c:pt idx="171">
                  <c:v>-2.3336877829351761</c:v>
                </c:pt>
                <c:pt idx="172">
                  <c:v>-2.3323312161853056</c:v>
                </c:pt>
                <c:pt idx="173">
                  <c:v>-2.3309746494353663</c:v>
                </c:pt>
                <c:pt idx="174">
                  <c:v>-2.3296180826855655</c:v>
                </c:pt>
                <c:pt idx="175">
                  <c:v>-2.3282615159355911</c:v>
                </c:pt>
                <c:pt idx="176">
                  <c:v>-2.3269049491856513</c:v>
                </c:pt>
                <c:pt idx="177">
                  <c:v>-2.3255483824357812</c:v>
                </c:pt>
                <c:pt idx="178">
                  <c:v>-2.3241918156857722</c:v>
                </c:pt>
                <c:pt idx="179">
                  <c:v>-2.3228352489358324</c:v>
                </c:pt>
                <c:pt idx="180">
                  <c:v>-2.321478682185997</c:v>
                </c:pt>
                <c:pt idx="181">
                  <c:v>-2.3201221154360225</c:v>
                </c:pt>
                <c:pt idx="182">
                  <c:v>-2.3187655486861871</c:v>
                </c:pt>
                <c:pt idx="183">
                  <c:v>-2.3174089819361088</c:v>
                </c:pt>
                <c:pt idx="184">
                  <c:v>-2.3160524151862387</c:v>
                </c:pt>
                <c:pt idx="185">
                  <c:v>-2.3146958484363682</c:v>
                </c:pt>
                <c:pt idx="186">
                  <c:v>-2.3133392816864289</c:v>
                </c:pt>
                <c:pt idx="187">
                  <c:v>-2.3119827149364545</c:v>
                </c:pt>
                <c:pt idx="188">
                  <c:v>-2.310626148186723</c:v>
                </c:pt>
                <c:pt idx="189">
                  <c:v>-2.3092695814365753</c:v>
                </c:pt>
                <c:pt idx="190">
                  <c:v>-2.3079130146867746</c:v>
                </c:pt>
                <c:pt idx="191">
                  <c:v>-2.3065564479368001</c:v>
                </c:pt>
                <c:pt idx="192">
                  <c:v>-2.3051998811869296</c:v>
                </c:pt>
                <c:pt idx="193">
                  <c:v>-2.3038433144370942</c:v>
                </c:pt>
                <c:pt idx="194">
                  <c:v>-2.3024867476871549</c:v>
                </c:pt>
                <c:pt idx="195">
                  <c:v>-2.3011301809372151</c:v>
                </c:pt>
                <c:pt idx="196">
                  <c:v>-2.2997736141872753</c:v>
                </c:pt>
                <c:pt idx="197">
                  <c:v>-2.298417047437336</c:v>
                </c:pt>
                <c:pt idx="198">
                  <c:v>-2.2970604806874655</c:v>
                </c:pt>
                <c:pt idx="199">
                  <c:v>-2.2957039139375262</c:v>
                </c:pt>
                <c:pt idx="200">
                  <c:v>-2.2943473471875864</c:v>
                </c:pt>
                <c:pt idx="201">
                  <c:v>-2.2929907804376466</c:v>
                </c:pt>
                <c:pt idx="202">
                  <c:v>-2.2916342136877419</c:v>
                </c:pt>
                <c:pt idx="203">
                  <c:v>-2.2902776469379411</c:v>
                </c:pt>
                <c:pt idx="204">
                  <c:v>-2.2889210801880013</c:v>
                </c:pt>
                <c:pt idx="205">
                  <c:v>-2.2875645134379576</c:v>
                </c:pt>
                <c:pt idx="206">
                  <c:v>-2.2862079466880529</c:v>
                </c:pt>
                <c:pt idx="207">
                  <c:v>-2.2848513799381824</c:v>
                </c:pt>
                <c:pt idx="208">
                  <c:v>-2.2834948131882777</c:v>
                </c:pt>
                <c:pt idx="209">
                  <c:v>-2.2821382464383033</c:v>
                </c:pt>
                <c:pt idx="210">
                  <c:v>-2.2807816796883982</c:v>
                </c:pt>
                <c:pt idx="211">
                  <c:v>-2.2794251129384935</c:v>
                </c:pt>
                <c:pt idx="212">
                  <c:v>-2.2780685461885537</c:v>
                </c:pt>
                <c:pt idx="213">
                  <c:v>-2.2767119794387183</c:v>
                </c:pt>
                <c:pt idx="214">
                  <c:v>-2.2753554126887439</c:v>
                </c:pt>
                <c:pt idx="215">
                  <c:v>-2.2739988459388392</c:v>
                </c:pt>
                <c:pt idx="216">
                  <c:v>-2.272642279188934</c:v>
                </c:pt>
                <c:pt idx="217">
                  <c:v>-2.2712857124389947</c:v>
                </c:pt>
                <c:pt idx="218">
                  <c:v>-2.2699291456890895</c:v>
                </c:pt>
                <c:pt idx="219">
                  <c:v>-2.2685725789391848</c:v>
                </c:pt>
                <c:pt idx="220">
                  <c:v>-2.2672160121892451</c:v>
                </c:pt>
                <c:pt idx="221">
                  <c:v>-2.2658594454392706</c:v>
                </c:pt>
                <c:pt idx="222">
                  <c:v>-2.2645028786894006</c:v>
                </c:pt>
                <c:pt idx="223">
                  <c:v>-2.2631463119394954</c:v>
                </c:pt>
                <c:pt idx="224">
                  <c:v>-2.2617897451895561</c:v>
                </c:pt>
                <c:pt idx="225">
                  <c:v>-2.260433178439651</c:v>
                </c:pt>
                <c:pt idx="226">
                  <c:v>-2.2590766116897116</c:v>
                </c:pt>
                <c:pt idx="227">
                  <c:v>-2.2577200449398065</c:v>
                </c:pt>
                <c:pt idx="228">
                  <c:v>-2.2563634781898672</c:v>
                </c:pt>
                <c:pt idx="229">
                  <c:v>-2.255006911439962</c:v>
                </c:pt>
                <c:pt idx="230">
                  <c:v>-2.2536503446900227</c:v>
                </c:pt>
                <c:pt idx="231">
                  <c:v>-2.2522937779401175</c:v>
                </c:pt>
                <c:pt idx="232">
                  <c:v>-2.2509372111902475</c:v>
                </c:pt>
                <c:pt idx="233">
                  <c:v>-2.2495806444402731</c:v>
                </c:pt>
                <c:pt idx="234">
                  <c:v>-2.248224077690403</c:v>
                </c:pt>
                <c:pt idx="235">
                  <c:v>-2.2468675109404632</c:v>
                </c:pt>
                <c:pt idx="236">
                  <c:v>-2.2455109441905581</c:v>
                </c:pt>
                <c:pt idx="237">
                  <c:v>-2.2441543774406187</c:v>
                </c:pt>
                <c:pt idx="238">
                  <c:v>-2.242797810690679</c:v>
                </c:pt>
                <c:pt idx="239">
                  <c:v>-2.2414412439408089</c:v>
                </c:pt>
                <c:pt idx="240">
                  <c:v>-2.2400846771908691</c:v>
                </c:pt>
                <c:pt idx="241">
                  <c:v>-2.2536788647184101</c:v>
                </c:pt>
                <c:pt idx="242">
                  <c:v>-2.2720227503557346</c:v>
                </c:pt>
                <c:pt idx="243">
                  <c:v>-2.2903666359930588</c:v>
                </c:pt>
                <c:pt idx="244">
                  <c:v>-2.308710521630418</c:v>
                </c:pt>
                <c:pt idx="245">
                  <c:v>-2.3270544072677075</c:v>
                </c:pt>
                <c:pt idx="246">
                  <c:v>-2.3453982929050667</c:v>
                </c:pt>
                <c:pt idx="247">
                  <c:v>-2.3637421785424606</c:v>
                </c:pt>
                <c:pt idx="248">
                  <c:v>-2.3820860641797852</c:v>
                </c:pt>
                <c:pt idx="249">
                  <c:v>-2.4004299498170747</c:v>
                </c:pt>
                <c:pt idx="250">
                  <c:v>-2.4187738354544339</c:v>
                </c:pt>
                <c:pt idx="251">
                  <c:v>-2.4371177210917585</c:v>
                </c:pt>
                <c:pt idx="252">
                  <c:v>-2.4554616067290826</c:v>
                </c:pt>
                <c:pt idx="253">
                  <c:v>-2.4738054923664765</c:v>
                </c:pt>
                <c:pt idx="254">
                  <c:v>-2.4921493780038011</c:v>
                </c:pt>
                <c:pt idx="255">
                  <c:v>-2.5104932636410906</c:v>
                </c:pt>
                <c:pt idx="256">
                  <c:v>-2.5288371492784498</c:v>
                </c:pt>
                <c:pt idx="257">
                  <c:v>-2.5471810349158091</c:v>
                </c:pt>
                <c:pt idx="258">
                  <c:v>-2.5655249205531332</c:v>
                </c:pt>
                <c:pt idx="259">
                  <c:v>-2.5838688061904924</c:v>
                </c:pt>
                <c:pt idx="260">
                  <c:v>-2.602212691827817</c:v>
                </c:pt>
                <c:pt idx="261">
                  <c:v>-2.6205565774651411</c:v>
                </c:pt>
                <c:pt idx="262">
                  <c:v>-2.6389004631024657</c:v>
                </c:pt>
                <c:pt idx="263">
                  <c:v>-2.6572443487398596</c:v>
                </c:pt>
                <c:pt idx="264">
                  <c:v>-2.6755882343771145</c:v>
                </c:pt>
                <c:pt idx="265">
                  <c:v>-2.6939321200144737</c:v>
                </c:pt>
                <c:pt idx="266">
                  <c:v>-2.7122760056517983</c:v>
                </c:pt>
                <c:pt idx="267">
                  <c:v>-2.7306198912891571</c:v>
                </c:pt>
                <c:pt idx="268">
                  <c:v>-2.7489637769265509</c:v>
                </c:pt>
                <c:pt idx="269">
                  <c:v>-2.7673076625638409</c:v>
                </c:pt>
                <c:pt idx="270">
                  <c:v>-2.785651548201165</c:v>
                </c:pt>
                <c:pt idx="271">
                  <c:v>-2.8039954338385242</c:v>
                </c:pt>
                <c:pt idx="272">
                  <c:v>-2.8223393194758488</c:v>
                </c:pt>
                <c:pt idx="273">
                  <c:v>-2.8406832051131037</c:v>
                </c:pt>
                <c:pt idx="274">
                  <c:v>-2.8590270907504975</c:v>
                </c:pt>
                <c:pt idx="275">
                  <c:v>-2.8773709763878221</c:v>
                </c:pt>
                <c:pt idx="276">
                  <c:v>-2.8957148620251809</c:v>
                </c:pt>
                <c:pt idx="277">
                  <c:v>-2.9140587476625401</c:v>
                </c:pt>
                <c:pt idx="278">
                  <c:v>-2.9324026332998994</c:v>
                </c:pt>
                <c:pt idx="279">
                  <c:v>-2.9507465189372235</c:v>
                </c:pt>
                <c:pt idx="280">
                  <c:v>-2.9690904045745481</c:v>
                </c:pt>
                <c:pt idx="281">
                  <c:v>-2.9874342902118727</c:v>
                </c:pt>
                <c:pt idx="282">
                  <c:v>-3.0057781758492315</c:v>
                </c:pt>
                <c:pt idx="283">
                  <c:v>-3.024122061486556</c:v>
                </c:pt>
                <c:pt idx="284">
                  <c:v>-3.0424659471239153</c:v>
                </c:pt>
                <c:pt idx="285">
                  <c:v>-3.0608098327612048</c:v>
                </c:pt>
                <c:pt idx="286">
                  <c:v>-3.079153718398564</c:v>
                </c:pt>
                <c:pt idx="287">
                  <c:v>-3.0974976040358886</c:v>
                </c:pt>
                <c:pt idx="288">
                  <c:v>-3.1158414896732127</c:v>
                </c:pt>
                <c:pt idx="289">
                  <c:v>-3.1341853753105373</c:v>
                </c:pt>
                <c:pt idx="290">
                  <c:v>-3.1525292609479658</c:v>
                </c:pt>
                <c:pt idx="291">
                  <c:v>-3.1708731465852553</c:v>
                </c:pt>
                <c:pt idx="292">
                  <c:v>-3.1892170322225453</c:v>
                </c:pt>
                <c:pt idx="293">
                  <c:v>-3.2075609178599738</c:v>
                </c:pt>
                <c:pt idx="294">
                  <c:v>-3.225904803497194</c:v>
                </c:pt>
                <c:pt idx="295">
                  <c:v>-3.2442486891346225</c:v>
                </c:pt>
                <c:pt idx="296">
                  <c:v>-3.2625925747719471</c:v>
                </c:pt>
                <c:pt idx="297">
                  <c:v>-3.2809364604092712</c:v>
                </c:pt>
                <c:pt idx="298">
                  <c:v>-3.2992803460465958</c:v>
                </c:pt>
                <c:pt idx="299">
                  <c:v>-3.3176242316839897</c:v>
                </c:pt>
                <c:pt idx="300">
                  <c:v>-3.3359681173212099</c:v>
                </c:pt>
                <c:pt idx="301">
                  <c:v>-3.3543120029586384</c:v>
                </c:pt>
                <c:pt idx="302">
                  <c:v>-3.3726558885959284</c:v>
                </c:pt>
                <c:pt idx="303">
                  <c:v>-3.3909997742332871</c:v>
                </c:pt>
                <c:pt idx="304">
                  <c:v>-3.4093436598706117</c:v>
                </c:pt>
                <c:pt idx="305">
                  <c:v>-3.4276875455079709</c:v>
                </c:pt>
                <c:pt idx="306">
                  <c:v>-3.4460314311452951</c:v>
                </c:pt>
                <c:pt idx="307">
                  <c:v>-3.4643753167826543</c:v>
                </c:pt>
                <c:pt idx="308">
                  <c:v>-3.4827192024200135</c:v>
                </c:pt>
                <c:pt idx="309">
                  <c:v>-3.5010630880572684</c:v>
                </c:pt>
                <c:pt idx="310">
                  <c:v>-3.5194069736946969</c:v>
                </c:pt>
                <c:pt idx="311">
                  <c:v>-3.5377508593320215</c:v>
                </c:pt>
                <c:pt idx="312">
                  <c:v>-3.556094744969311</c:v>
                </c:pt>
                <c:pt idx="313">
                  <c:v>-3.5744386306066702</c:v>
                </c:pt>
                <c:pt idx="314">
                  <c:v>-3.5927825162440294</c:v>
                </c:pt>
                <c:pt idx="315">
                  <c:v>-3.6111264018813189</c:v>
                </c:pt>
                <c:pt idx="316">
                  <c:v>-3.6294702875187128</c:v>
                </c:pt>
                <c:pt idx="317">
                  <c:v>-3.6478141731560374</c:v>
                </c:pt>
                <c:pt idx="318">
                  <c:v>-3.6661580587932923</c:v>
                </c:pt>
                <c:pt idx="319">
                  <c:v>-3.6845019444306168</c:v>
                </c:pt>
                <c:pt idx="320">
                  <c:v>-3.7028458300680107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287776"/>
        <c:axId val="266288336"/>
      </c:scatterChart>
      <c:valAx>
        <c:axId val="266394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677653507147603"/>
              <c:y val="0.91216126017888099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66287216"/>
        <c:crosses val="autoZero"/>
        <c:crossBetween val="midCat"/>
      </c:valAx>
      <c:valAx>
        <c:axId val="266287216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7331308791941299E-2"/>
              <c:y val="0.48791883593645702"/>
            </c:manualLayout>
          </c:layout>
          <c:overlay val="0"/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66394432"/>
        <c:crosses val="autoZero"/>
        <c:crossBetween val="midCat"/>
      </c:valAx>
      <c:valAx>
        <c:axId val="26628777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677653507147603"/>
              <c:y val="0.91216126017888099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266288336"/>
        <c:crosses val="autoZero"/>
        <c:crossBetween val="midCat"/>
      </c:valAx>
      <c:valAx>
        <c:axId val="26628833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66287776"/>
        <c:crosses val="max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33480</xdr:colOff>
      <xdr:row>24</xdr:row>
      <xdr:rowOff>21600</xdr:rowOff>
    </xdr:from>
    <xdr:to>
      <xdr:col>5</xdr:col>
      <xdr:colOff>860040</xdr:colOff>
      <xdr:row>40</xdr:row>
      <xdr:rowOff>46440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34560</xdr:colOff>
      <xdr:row>24</xdr:row>
      <xdr:rowOff>10800</xdr:rowOff>
    </xdr:from>
    <xdr:to>
      <xdr:col>14</xdr:col>
      <xdr:colOff>846360</xdr:colOff>
      <xdr:row>40</xdr:row>
      <xdr:rowOff>35640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37080</xdr:colOff>
      <xdr:row>25</xdr:row>
      <xdr:rowOff>3600</xdr:rowOff>
    </xdr:from>
    <xdr:to>
      <xdr:col>24</xdr:col>
      <xdr:colOff>858600</xdr:colOff>
      <xdr:row>41</xdr:row>
      <xdr:rowOff>29520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26</xdr:col>
      <xdr:colOff>15120</xdr:colOff>
      <xdr:row>25</xdr:row>
      <xdr:rowOff>31680</xdr:rowOff>
    </xdr:from>
    <xdr:to>
      <xdr:col>30</xdr:col>
      <xdr:colOff>828000</xdr:colOff>
      <xdr:row>41</xdr:row>
      <xdr:rowOff>56880</xdr:rowOff>
    </xdr:to>
    <xdr:graphicFrame macro="">
      <xdr:nvGraphicFramePr>
        <xdr:cNvPr id="5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finmath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27"/>
  <sheetViews>
    <sheetView zoomScale="80" zoomScaleNormal="80" workbookViewId="0"/>
  </sheetViews>
  <sheetFormatPr baseColWidth="10" defaultColWidth="9.06640625" defaultRowHeight="12.75" x14ac:dyDescent="0.35"/>
  <cols>
    <col min="1" max="3" width="9.1328125" style="1"/>
    <col min="4" max="7" width="10.6640625" style="1"/>
    <col min="8" max="8" width="18.6640625" style="1"/>
    <col min="9" max="10" width="10.6640625" style="1"/>
    <col min="11" max="11" width="11.6640625" style="1"/>
    <col min="12" max="12" width="10.6640625" style="2"/>
    <col min="13" max="256" width="10.6640625" style="1"/>
    <col min="257" max="1025" width="11.53125"/>
  </cols>
  <sheetData>
    <row r="2" spans="2:6" ht="12.75" customHeight="1" x14ac:dyDescent="0.35">
      <c r="B2" s="3" t="s">
        <v>0</v>
      </c>
    </row>
    <row r="3" spans="2:6" ht="12.75" customHeight="1" x14ac:dyDescent="0.35">
      <c r="B3" s="4"/>
    </row>
    <row r="5" spans="2:6" ht="12.75" customHeight="1" x14ac:dyDescent="0.35">
      <c r="B5" s="5" t="s">
        <v>1</v>
      </c>
      <c r="C5" s="5"/>
      <c r="E5" s="5" t="s">
        <v>2</v>
      </c>
      <c r="F5" s="5"/>
    </row>
    <row r="7" spans="2:6" ht="12.75" customHeight="1" x14ac:dyDescent="0.35">
      <c r="B7" s="6" t="s">
        <v>3</v>
      </c>
      <c r="C7" s="6"/>
      <c r="E7" s="6" t="s">
        <v>4</v>
      </c>
      <c r="F7" s="6"/>
    </row>
    <row r="8" spans="2:6" ht="12.75" customHeight="1" x14ac:dyDescent="0.35">
      <c r="B8" s="1" t="s">
        <v>5</v>
      </c>
      <c r="C8" s="7" t="b">
        <f>TRUE()</f>
        <v>1</v>
      </c>
      <c r="E8" s="1" t="s">
        <v>6</v>
      </c>
      <c r="F8" s="8" t="s">
        <v>7</v>
      </c>
    </row>
    <row r="9" spans="2:6" ht="12.75" customHeight="1" x14ac:dyDescent="0.35">
      <c r="E9" s="1" t="s">
        <v>8</v>
      </c>
      <c r="F9" s="9" t="b">
        <f>TRUE()</f>
        <v>1</v>
      </c>
    </row>
    <row r="10" spans="2:6" ht="12.75" customHeight="1" x14ac:dyDescent="0.35">
      <c r="B10" s="6" t="s">
        <v>9</v>
      </c>
      <c r="C10" s="6"/>
    </row>
    <row r="11" spans="2:6" ht="12.75" customHeight="1" x14ac:dyDescent="0.35">
      <c r="B11" s="10" t="b">
        <f>[1]!OBCONTROLPANELSETVISIBLE(C8)</f>
        <v>1</v>
      </c>
      <c r="E11" s="6" t="s">
        <v>9</v>
      </c>
      <c r="F11" s="6"/>
    </row>
    <row r="12" spans="2:6" ht="12.75" customHeight="1" x14ac:dyDescent="0.35">
      <c r="E12" s="1" t="s">
        <v>10</v>
      </c>
      <c r="F12" s="1" t="str">
        <f>[1]!OBADDALLJARS(F8,F9)</f>
        <v>\\vmware-host\Shared Folders\Dokumente\Development\finmath spreadsheets\spreadsheets\Curve Calibration\lib</v>
      </c>
    </row>
    <row r="14" spans="2:6" ht="12.75" customHeight="1" x14ac:dyDescent="0.35">
      <c r="B14" s="5" t="s">
        <v>11</v>
      </c>
      <c r="C14" s="5"/>
      <c r="E14" s="5" t="s">
        <v>12</v>
      </c>
      <c r="F14" s="5"/>
    </row>
    <row r="16" spans="2:6" ht="12.75" customHeight="1" x14ac:dyDescent="0.35">
      <c r="B16" s="6" t="s">
        <v>9</v>
      </c>
      <c r="C16" s="6"/>
      <c r="E16" s="6" t="s">
        <v>13</v>
      </c>
      <c r="F16" s="6"/>
    </row>
    <row r="17" spans="2:6" ht="12.75" customHeight="1" x14ac:dyDescent="0.35">
      <c r="B17" s="1" t="s">
        <v>14</v>
      </c>
      <c r="C17" s="1" t="str">
        <f>[1]!OBGETPROPERTY("version")</f>
        <v>4.2.2</v>
      </c>
      <c r="E17" s="1" t="s">
        <v>6</v>
      </c>
      <c r="F17" s="8"/>
    </row>
    <row r="18" spans="2:6" ht="12.75" customHeight="1" x14ac:dyDescent="0.35">
      <c r="B18" s="1" t="s">
        <v>15</v>
      </c>
      <c r="C18" s="1" t="str">
        <f>[1]!OBGETPROPERTY("build")</f>
        <v>40201</v>
      </c>
      <c r="E18" s="1" t="s">
        <v>8</v>
      </c>
      <c r="F18" s="9" t="b">
        <f>TRUE()</f>
        <v>1</v>
      </c>
    </row>
    <row r="20" spans="2:6" ht="12.75" customHeight="1" x14ac:dyDescent="0.35">
      <c r="E20" s="6" t="s">
        <v>9</v>
      </c>
      <c r="F20" s="6"/>
    </row>
    <row r="21" spans="2:6" ht="12.75" customHeight="1" x14ac:dyDescent="0.35">
      <c r="B21" s="5" t="s">
        <v>16</v>
      </c>
      <c r="C21" s="5"/>
      <c r="E21" s="1" t="s">
        <v>10</v>
      </c>
      <c r="F21" s="1" t="str">
        <f>[1]!OBADDCLASSES(F17,F18)</f>
        <v>\\vmware-host\Shared Folders\Dokumente\Development\finmath spreadsheets\spreadsheets\Curve Calibration\</v>
      </c>
    </row>
    <row r="23" spans="2:6" ht="12.75" customHeight="1" x14ac:dyDescent="0.35">
      <c r="B23" s="6" t="s">
        <v>9</v>
      </c>
      <c r="C23" s="6"/>
    </row>
    <row r="24" spans="2:6" ht="12.75" customHeight="1" x14ac:dyDescent="0.35">
      <c r="B24" s="1" t="s">
        <v>14</v>
      </c>
      <c r="C24" s="1" t="str">
        <f>[1]!OBGET([1]!OBCALL("",obLibs&amp;"net.finmath.information.Library","getVersionString"))</f>
        <v>2.0.2</v>
      </c>
    </row>
    <row r="26" spans="2:6" ht="12.75" customHeight="1" x14ac:dyDescent="0.35">
      <c r="E26" s="5" t="s">
        <v>17</v>
      </c>
      <c r="F26" s="5"/>
    </row>
    <row r="27" spans="2:6" ht="12.75" customHeight="1" x14ac:dyDescent="0.35">
      <c r="E27" s="1" t="str">
        <f>IF(OR(ISERROR(F12),ISERROR(F21)),NA(),"")</f>
        <v/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topLeftCell="A4" zoomScale="75" zoomScaleNormal="75" workbookViewId="0">
      <selection activeCell="G25" sqref="G25"/>
    </sheetView>
  </sheetViews>
  <sheetFormatPr baseColWidth="10" defaultColWidth="9.06640625" defaultRowHeight="12.75" x14ac:dyDescent="0.35"/>
  <cols>
    <col min="1" max="1" width="5.1328125" style="11"/>
    <col min="2" max="230" width="14.265625" style="11"/>
    <col min="231" max="1025" width="14.265625"/>
  </cols>
  <sheetData>
    <row r="1" spans="2:1024" ht="13.15" customHeight="1" x14ac:dyDescent="0.35">
      <c r="HW1" s="11"/>
      <c r="HX1" s="11"/>
    </row>
    <row r="2" spans="2:1024" ht="15" customHeight="1" x14ac:dyDescent="0.35">
      <c r="B2" s="12" t="s">
        <v>18</v>
      </c>
      <c r="C2" s="12"/>
      <c r="E2" s="13" t="s">
        <v>19</v>
      </c>
      <c r="F2" s="13"/>
      <c r="H2" s="14" t="s">
        <v>20</v>
      </c>
      <c r="HW2" s="11"/>
      <c r="HX2" s="11"/>
    </row>
    <row r="3" spans="2:1024" ht="12.75" customHeight="1" x14ac:dyDescent="0.35">
      <c r="E3" s="15" t="str">
        <f>[1]!obMake("referenceDate "&amp;COLUMN(),obLibs&amp;"org.joda.time.LocalDate",[1]!obMake("","Date",F3))</f>
        <v>referenceDate 5 
[9895]</v>
      </c>
      <c r="F3" s="16">
        <v>40918</v>
      </c>
      <c r="H3" s="14" t="s">
        <v>21</v>
      </c>
    </row>
    <row r="5" spans="2:1024" ht="12.75" customHeight="1" x14ac:dyDescent="0.35">
      <c r="B5" s="17" t="s">
        <v>22</v>
      </c>
      <c r="C5" s="17"/>
      <c r="E5" s="17" t="s">
        <v>22</v>
      </c>
      <c r="F5" s="17"/>
      <c r="H5" s="14" t="s">
        <v>23</v>
      </c>
    </row>
    <row r="6" spans="2:1024" ht="12.75" customHeight="1" x14ac:dyDescent="0.35">
      <c r="H6" s="14" t="s">
        <v>24</v>
      </c>
    </row>
    <row r="7" spans="2:1024" ht="12.75" customHeight="1" x14ac:dyDescent="0.35">
      <c r="B7" s="13" t="s">
        <v>25</v>
      </c>
      <c r="C7" s="13"/>
      <c r="E7" s="13" t="s">
        <v>25</v>
      </c>
      <c r="F7" s="13"/>
      <c r="H7" s="14" t="s">
        <v>26</v>
      </c>
    </row>
    <row r="8" spans="2:1024" ht="12.75" customHeight="1" x14ac:dyDescent="0.35">
      <c r="B8" s="15" t="str">
        <f>[1]!obMake("curveModelDiscounting-curveDef",obLibs&amp;"net.finmath.marketdata.model.AnalyticModel",[1]!obMake("",obLibs&amp;"net.finmath.marketdata.model.curves.CurveInterface[]",B34))</f>
        <v>curveModelDiscounting-curveDef 
[10641]</v>
      </c>
      <c r="E8" s="15" t="str">
        <f>[1]!obMake("curveModelForward-curveDef",obLibs&amp;"net.finmath.marketdata.model.AnalyticModel",[1]!obMake("",obLibs&amp;"net.finmath.marketdata.model.curves.CurveInterface[]",B34,F34,J34))</f>
        <v>curveModelForward-curveDef 
[10656]</v>
      </c>
      <c r="H8" s="14" t="s">
        <v>27</v>
      </c>
    </row>
    <row r="9" spans="2:1024" ht="12.75" customHeight="1" x14ac:dyDescent="0.35">
      <c r="B9" s="15"/>
      <c r="D9" s="11" t="s">
        <v>28</v>
      </c>
    </row>
    <row r="10" spans="2:1024" ht="12.75" customHeight="1" x14ac:dyDescent="0.35">
      <c r="B10" s="15"/>
      <c r="C10" s="15"/>
      <c r="D10" s="18"/>
      <c r="H10" s="14" t="str">
        <f>"To use these curves as a starting point for calibration, reference the cell containing the modell name "&amp;E8</f>
        <v>To use these curves as a starting point for calibration, reference the cell containing the modell name curveModelForward-curveDef 
[10656]</v>
      </c>
    </row>
    <row r="12" spans="2:1024" s="19" customFormat="1" ht="13.15" customHeight="1" x14ac:dyDescent="0.35">
      <c r="B12" s="19" t="s">
        <v>29</v>
      </c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4" spans="2:1024" ht="13.15" customHeight="1" x14ac:dyDescent="0.35">
      <c r="B14" s="19" t="s">
        <v>30</v>
      </c>
      <c r="C14" s="19"/>
      <c r="D14" s="19"/>
      <c r="F14" s="19" t="s">
        <v>30</v>
      </c>
      <c r="G14" s="19"/>
      <c r="H14" s="19"/>
      <c r="J14" s="19" t="s">
        <v>30</v>
      </c>
      <c r="K14" s="19"/>
      <c r="L14" s="19"/>
    </row>
    <row r="15" spans="2:1024" ht="13.15" customHeight="1" x14ac:dyDescent="0.35"/>
    <row r="16" spans="2:1024" ht="13.15" customHeight="1" x14ac:dyDescent="0.35">
      <c r="B16" s="13" t="s">
        <v>31</v>
      </c>
      <c r="C16" s="13"/>
      <c r="D16" s="13"/>
      <c r="F16" s="13" t="s">
        <v>31</v>
      </c>
      <c r="G16" s="13"/>
      <c r="H16" s="13"/>
      <c r="J16" s="13" t="s">
        <v>31</v>
      </c>
      <c r="K16" s="13"/>
      <c r="L16" s="13"/>
    </row>
    <row r="17" spans="2:12" ht="13.15" customHeight="1" x14ac:dyDescent="0.35">
      <c r="B17" s="15" t="s">
        <v>32</v>
      </c>
      <c r="C17" s="20" t="s">
        <v>33</v>
      </c>
      <c r="F17" s="15" t="s">
        <v>32</v>
      </c>
      <c r="G17" s="20" t="s">
        <v>34</v>
      </c>
      <c r="J17" s="15" t="s">
        <v>32</v>
      </c>
      <c r="K17" s="20" t="s">
        <v>35</v>
      </c>
    </row>
    <row r="18" spans="2:12" ht="13.15" customHeight="1" x14ac:dyDescent="0.35">
      <c r="B18" s="15" t="str">
        <f>[1]!OBCALL("interpolationMethod "&amp;COLUMN(),obLibs&amp;"net.finmath.marketdata.model.curves.Curve$InterpolationMethod","valueOf",[1]!obMake("","String",C18))</f>
        <v>interpolationMethod 2 
[10635]</v>
      </c>
      <c r="C18" s="20" t="s">
        <v>36</v>
      </c>
      <c r="F18" s="15" t="str">
        <f>[1]!obMake("indexMaturity "&amp;COLUMN(),"String",G18)</f>
        <v>indexMaturity 6 
[8050]</v>
      </c>
      <c r="G18" s="20" t="s">
        <v>37</v>
      </c>
      <c r="J18" s="15" t="str">
        <f>[1]!obMake("indexMaturity "&amp;COLUMN(),"String",K18)</f>
        <v>indexMaturity 10 
[7888]</v>
      </c>
      <c r="K18" s="20" t="s">
        <v>38</v>
      </c>
    </row>
    <row r="19" spans="2:12" ht="13.15" customHeight="1" x14ac:dyDescent="0.35">
      <c r="B19" s="15" t="str">
        <f>[1]!OBCALL("extrapolationMethod "&amp;COLUMN(),obLibs&amp;"net.finmath.marketdata.model.curves.Curve$ExtrapolationMethod","valueOf",[1]!obMake("","String",C19))</f>
        <v>extrapolationMethod 2 
[9077]</v>
      </c>
      <c r="C19" s="20" t="s">
        <v>39</v>
      </c>
      <c r="F19" s="15" t="str">
        <f>[1]!obMake("businessDayCal "&amp;COLUMN(),obLibs&amp;"net.finmath.time.businessdaycalendar."&amp;G19)</f>
        <v>businessDayCal 6 
[9052]</v>
      </c>
      <c r="G19" s="20" t="s">
        <v>40</v>
      </c>
      <c r="J19" s="15" t="str">
        <f>[1]!obMake("businessDayCal "&amp;COLUMN(),obLibs&amp;"net.finmath.time.businessdaycalendar."&amp;K19)</f>
        <v>businessDayCal 10 
[9180]</v>
      </c>
      <c r="K19" s="20" t="s">
        <v>40</v>
      </c>
    </row>
    <row r="20" spans="2:12" ht="13.15" customHeight="1" x14ac:dyDescent="0.35">
      <c r="B20" s="15" t="str">
        <f>[1]!OBCALL("interpolationEntity "&amp;COLUMN(),obLibs&amp;"net.finmath.marketdata.model.curves.Curve$InterpolationEntity","valueOf",[1]!obMake("","String",C20))</f>
        <v>interpolationEntity 2 
[8588]</v>
      </c>
      <c r="C20" s="20" t="s">
        <v>41</v>
      </c>
      <c r="F20" s="15" t="str">
        <f>[1]!OBCALL("dateRollConvention"&amp;COLUMN(),obLibs&amp;"net.finmath.time.businessdaycalendar.BusinessdayCalendarInterface$DateRollConvention","valueOf",[1]!obMake("","String",G20))</f>
        <v>dateRollConvention6 
[8516]</v>
      </c>
      <c r="G20" s="20" t="s">
        <v>42</v>
      </c>
      <c r="J20" s="15" t="str">
        <f>[1]!OBCALL("dateRollConvention"&amp;COLUMN(),obLibs&amp;"net.finmath.time.businessdaycalendar.BusinessdayCalendarInterface$DateRollConvention","valueOf",[1]!obMake("","String",K20))</f>
        <v>dateRollConvention10 
[8486]</v>
      </c>
      <c r="K20" s="20" t="s">
        <v>42</v>
      </c>
    </row>
    <row r="21" spans="2:12" ht="13.15" customHeight="1" x14ac:dyDescent="0.35">
      <c r="C21" s="15"/>
      <c r="F21" s="15" t="str">
        <f>[1]!OBCALL("interpolationMethod "&amp;COLUMN(),obLibs&amp;"net.finmath.marketdata.model.curves.Curve$InterpolationMethod","valueOf",[1]!obMake("","String",G21))</f>
        <v>interpolationMethod 6 
[8611]</v>
      </c>
      <c r="G21" s="20" t="s">
        <v>39</v>
      </c>
      <c r="J21" s="15" t="str">
        <f>[1]!OBCALL("interpolationMethod "&amp;COLUMN(),obLibs&amp;"net.finmath.marketdata.model.curves.Curve$InterpolationMethod","valueOf",[1]!obMake("","String",K21))</f>
        <v>interpolationMethod 10 
[10443]</v>
      </c>
      <c r="K21" s="20" t="s">
        <v>39</v>
      </c>
    </row>
    <row r="22" spans="2:12" ht="13.15" customHeight="1" x14ac:dyDescent="0.35">
      <c r="C22" s="15"/>
      <c r="F22" s="15" t="str">
        <f>[1]!OBCALL("extrapolationMethod "&amp;COLUMN(),obLibs&amp;"net.finmath.marketdata.model.curves.Curve$ExtrapolationMethod","valueOf",[1]!obMake("","String",G22))</f>
        <v>extrapolationMethod 6 
[10362]</v>
      </c>
      <c r="G22" s="20" t="s">
        <v>39</v>
      </c>
      <c r="J22" s="15" t="str">
        <f>[1]!OBCALL("extrapolationMethod "&amp;COLUMN(),obLibs&amp;"net.finmath.marketdata.model.curves.Curve$ExtrapolationMethod","valueOf",[1]!obMake("","String",K22))</f>
        <v>extrapolationMethod 10 
[10344]</v>
      </c>
      <c r="K22" s="20" t="s">
        <v>43</v>
      </c>
    </row>
    <row r="23" spans="2:12" ht="13.15" customHeight="1" x14ac:dyDescent="0.35">
      <c r="C23" s="15"/>
      <c r="F23" s="15" t="str">
        <f>[1]!OBCALL("interpolationEntity "&amp;COLUMN(),obLibs&amp;"net.finmath.marketdata.model.curves.Curve$InterpolationEntity","valueOf",[1]!obMake("","String",G23))</f>
        <v>interpolationEntity 6 
[9893]</v>
      </c>
      <c r="G23" s="20" t="s">
        <v>44</v>
      </c>
      <c r="J23" s="15" t="str">
        <f>[1]!OBCALL("interpolationEntity "&amp;COLUMN(),obLibs&amp;"net.finmath.marketdata.model.curves.Curve$InterpolationEntity","valueOf",[1]!obMake("","String",K23))</f>
        <v>interpolationEntity 10 
[10163]</v>
      </c>
      <c r="K23" s="20" t="s">
        <v>44</v>
      </c>
    </row>
    <row r="24" spans="2:12" ht="13.15" customHeight="1" x14ac:dyDescent="0.35">
      <c r="C24" s="15"/>
      <c r="F24" s="15" t="str">
        <f>[1]!OBCALL("forwardInterpolationEntity"&amp;COLUMN(),obLibs&amp;"net.finmath.marketdata.model.curves.ForwardCurve$InterpolationEntityForward","valueOf",[1]!obMake("","String",G24))</f>
        <v>forwardInterpolationEntity6 
[10112]</v>
      </c>
      <c r="G24" s="20" t="s">
        <v>45</v>
      </c>
      <c r="J24" s="15" t="str">
        <f>[1]!OBCALL("forwardInterpolationEntity"&amp;COLUMN(),obLibs&amp;"net.finmath.marketdata.model.curves.ForwardCurve$InterpolationEntityForward","valueOf",[1]!obMake("","String",K24))</f>
        <v>forwardInterpolationEntity10 
[10097]</v>
      </c>
      <c r="K24" s="20" t="s">
        <v>45</v>
      </c>
    </row>
    <row r="25" spans="2:12" ht="13.15" customHeight="1" x14ac:dyDescent="0.35">
      <c r="C25" s="15"/>
      <c r="F25" s="15" t="str">
        <f>[1]!obMake("discountCurve"&amp;COLUMN(),"String",G25)</f>
        <v>discountCurve6 
[8049]</v>
      </c>
      <c r="G25" s="20" t="str">
        <f>C17</f>
        <v>discount-EUR-OIS</v>
      </c>
      <c r="J25" s="15" t="str">
        <f>[1]!obMake("discountCurve"&amp;COLUMN(),"String",K25)</f>
        <v>discountCurve10 
[7887]</v>
      </c>
      <c r="K25" s="20" t="str">
        <f>G17</f>
        <v>forward-EUR-3M</v>
      </c>
    </row>
    <row r="26" spans="2:12" ht="13.15" customHeight="1" x14ac:dyDescent="0.35">
      <c r="C26" s="15"/>
      <c r="F26" s="15"/>
      <c r="G26" s="15"/>
      <c r="J26" s="15"/>
      <c r="K26" s="15"/>
    </row>
    <row r="27" spans="2:12" ht="13.15" customHeight="1" x14ac:dyDescent="0.35">
      <c r="C27" s="15"/>
      <c r="F27" s="13" t="s">
        <v>46</v>
      </c>
      <c r="G27" s="13"/>
      <c r="H27" s="13"/>
      <c r="J27" s="13" t="s">
        <v>46</v>
      </c>
      <c r="K27" s="13"/>
      <c r="L27" s="13"/>
    </row>
    <row r="28" spans="2:12" ht="13.15" customHeight="1" x14ac:dyDescent="0.35">
      <c r="C28" s="15"/>
      <c r="F28" s="15" t="str">
        <f>[1]!obMake("curve-"&amp;G17&amp;"-template",obLibs&amp;"net.finmath.marketdata.model.curves.ForwardCurve",[1]!obMake("","String",G17),$E$3,[1]!obMake("","String",G18),F19:F24,[1]!obMake("","String",F25))</f>
        <v>curve-forward-EUR-3M-template 
[10366]</v>
      </c>
      <c r="J28" s="15" t="str">
        <f>[1]!obMake("curve-"&amp;K17&amp;"-template",obLibs&amp;"net.finmath.marketdata.model.curves.ForwardCurve",[1]!obMake("","String",K17),$E$3,[1]!obMake("","String",K18),J19:J24,[1]!obMake("","String",J25))</f>
        <v>curve-forward-EUR-6M-template 
[10447]</v>
      </c>
    </row>
    <row r="29" spans="2:12" ht="13.15" customHeight="1" x14ac:dyDescent="0.35">
      <c r="C29" s="15"/>
      <c r="F29" s="15"/>
      <c r="J29" s="15"/>
    </row>
    <row r="30" spans="2:12" ht="13.15" customHeight="1" x14ac:dyDescent="0.35">
      <c r="C30" s="15"/>
      <c r="F30" s="13" t="s">
        <v>47</v>
      </c>
      <c r="G30" s="13"/>
      <c r="H30" s="13"/>
      <c r="J30" s="13" t="s">
        <v>47</v>
      </c>
      <c r="K30" s="13"/>
      <c r="L30" s="13"/>
    </row>
    <row r="31" spans="2:12" ht="13.15" customHeight="1" x14ac:dyDescent="0.35">
      <c r="C31" s="15"/>
      <c r="F31" s="15" t="str">
        <f>[1]!OBCALL("fixing curve "&amp;COLUMN(),obLibs&amp;"net.finmath.marketdata.model.curves.ForwardCurve","createForwardCurveFromForwards",[1]!obMake("","String",G17),[1]!obMake("","double[]",G37:G357),[1]!obMake("","double[]",H37:H357),[1]!obMake("","double",0.25))</f>
        <v>fixing curve 6 
[9903]</v>
      </c>
      <c r="J31" s="15" t="str">
        <f>[1]!OBCALL("fixing curve "&amp;COLUMN(),obLibs&amp;"net.finmath.marketdata.model.curves.ForwardCurve","createForwardCurveFromForwards",[1]!obMake("","String",K17),[1]!obMake("","double[]",K37:K357),[1]!obMake("","double[]",L37:L357),[1]!obMake("","double",0.25))</f>
        <v>fixing curve 10 
[9157]</v>
      </c>
    </row>
    <row r="32" spans="2:12" ht="13.15" customHeight="1" x14ac:dyDescent="0.35">
      <c r="C32" s="15"/>
      <c r="G32" s="15"/>
      <c r="K32" s="15"/>
    </row>
    <row r="33" spans="2:12" ht="13.15" customHeight="1" x14ac:dyDescent="0.35">
      <c r="B33" s="13" t="s">
        <v>48</v>
      </c>
      <c r="C33" s="13"/>
      <c r="D33" s="13"/>
      <c r="F33" s="13" t="s">
        <v>48</v>
      </c>
      <c r="G33" s="13"/>
      <c r="H33" s="13"/>
      <c r="J33" s="13" t="s">
        <v>48</v>
      </c>
      <c r="K33" s="13"/>
      <c r="L33" s="13"/>
    </row>
    <row r="34" spans="2:12" ht="13.15" customHeight="1" x14ac:dyDescent="0.35">
      <c r="B34" s="21" t="str">
        <f>[1]!OBCALL("curveObject-"&amp;C17&amp;"-curveDef",obLibs&amp;"net.finmath.marketdata.model.curves.DiscountCurve","createDiscountCurveFromZeroRates",[1]!obMake("","String",C17),E3,[1]!obMake("","double[]",C37:C357),[1]!obMake("","double[]",D37:D357),B18:B20)</f>
        <v>curveObject-discount-EUR-OIS-curveDef 
[10639]</v>
      </c>
      <c r="C34" s="21"/>
      <c r="F34" s="21" t="str">
        <f>[1]!obMake("curveObject-"&amp;G17&amp;"-curveDef",obLibs&amp;"net.finmath.marketdata.model.curves.ForwardCurveWithFixings",F28,F31,[1]!obMake("","double",-100),[1]!obMake("","double",0))</f>
        <v>curveObject-forward-EUR-3M-curveDef 
[10369]</v>
      </c>
      <c r="G34" s="21"/>
      <c r="J34" s="21" t="str">
        <f>[1]!obMake("curveObject-"&amp;K17&amp;"-curveDef",obLibs&amp;"net.finmath.marketdata.model.curves.ForwardCurveWithFixings",J28,J31,[1]!obMake("","double",-100),[1]!obMake("","double",0))</f>
        <v>curveObject-forward-EUR-6M-curveDef 
[10450]</v>
      </c>
      <c r="K34" s="21"/>
    </row>
    <row r="36" spans="2:12" ht="13.15" customHeight="1" x14ac:dyDescent="0.35">
      <c r="B36" s="22" t="s">
        <v>49</v>
      </c>
      <c r="C36" s="22" t="s">
        <v>50</v>
      </c>
      <c r="D36" s="22" t="s">
        <v>51</v>
      </c>
      <c r="F36" s="22" t="s">
        <v>49</v>
      </c>
      <c r="G36" s="22" t="s">
        <v>50</v>
      </c>
      <c r="H36" s="22" t="s">
        <v>51</v>
      </c>
      <c r="J36" s="22" t="s">
        <v>49</v>
      </c>
      <c r="K36" s="22" t="s">
        <v>50</v>
      </c>
      <c r="L36" s="22" t="s">
        <v>51</v>
      </c>
    </row>
    <row r="37" spans="2:12" ht="13.15" customHeight="1" x14ac:dyDescent="0.35">
      <c r="B37" s="23">
        <v>40917</v>
      </c>
      <c r="C37" s="24">
        <f t="shared" ref="C37:C100" si="0">IF($F$3&lt;B37,1,-1)*YEARFRAC($F$3,B37,3)</f>
        <v>-2.7397260273972603E-3</v>
      </c>
      <c r="D37" s="25">
        <v>5.9999999999999995E-4</v>
      </c>
      <c r="F37" s="23">
        <v>40917</v>
      </c>
      <c r="G37" s="24">
        <f t="shared" ref="G37:G100" si="1">IF($F$3&lt;F37,1,-1)*YEARFRAC($F$3,F37,3)</f>
        <v>-2.7397260273972603E-3</v>
      </c>
      <c r="H37" s="25">
        <v>3.2000000000000002E-3</v>
      </c>
      <c r="J37" s="23">
        <v>40917</v>
      </c>
      <c r="K37" s="24">
        <f t="shared" ref="K37:K100" si="2">IF($F$3&lt;J37,1,-1)*YEARFRAC($F$3,J37,3)</f>
        <v>-2.7397260273972603E-3</v>
      </c>
      <c r="L37" s="25">
        <v>6.1999999999999998E-3</v>
      </c>
    </row>
    <row r="38" spans="2:12" ht="13.15" customHeight="1" x14ac:dyDescent="0.35">
      <c r="B38" s="23">
        <v>40916</v>
      </c>
      <c r="C38" s="24">
        <f t="shared" si="0"/>
        <v>-5.4794520547945206E-3</v>
      </c>
      <c r="D38" s="25">
        <v>5.9999999999999995E-4</v>
      </c>
      <c r="F38" s="23">
        <v>40916</v>
      </c>
      <c r="G38" s="24">
        <f t="shared" si="1"/>
        <v>-5.4794520547945206E-3</v>
      </c>
      <c r="H38" s="25">
        <v>3.2000000000000002E-3</v>
      </c>
      <c r="J38" s="23">
        <v>40916</v>
      </c>
      <c r="K38" s="24">
        <f t="shared" si="2"/>
        <v>-5.4794520547945206E-3</v>
      </c>
      <c r="L38" s="25">
        <v>6.1999999999999998E-3</v>
      </c>
    </row>
    <row r="39" spans="2:12" ht="13.15" customHeight="1" x14ac:dyDescent="0.35">
      <c r="B39" s="23">
        <v>40915</v>
      </c>
      <c r="C39" s="24">
        <f t="shared" si="0"/>
        <v>-8.21917808219178E-3</v>
      </c>
      <c r="D39" s="25">
        <v>5.9999999999999995E-4</v>
      </c>
      <c r="F39" s="23">
        <v>40915</v>
      </c>
      <c r="G39" s="24">
        <f t="shared" si="1"/>
        <v>-8.21917808219178E-3</v>
      </c>
      <c r="H39" s="25">
        <v>3.2000000000000002E-3</v>
      </c>
      <c r="J39" s="23">
        <v>40915</v>
      </c>
      <c r="K39" s="24">
        <f t="shared" si="2"/>
        <v>-8.21917808219178E-3</v>
      </c>
      <c r="L39" s="25">
        <v>6.1999999999999998E-3</v>
      </c>
    </row>
    <row r="40" spans="2:12" ht="13.15" customHeight="1" x14ac:dyDescent="0.35">
      <c r="B40" s="23">
        <v>40914</v>
      </c>
      <c r="C40" s="24">
        <f t="shared" si="0"/>
        <v>-1.0958904109589041E-2</v>
      </c>
      <c r="D40" s="25">
        <v>5.9999999999999995E-4</v>
      </c>
      <c r="F40" s="23">
        <v>40914</v>
      </c>
      <c r="G40" s="24">
        <f t="shared" si="1"/>
        <v>-1.0958904109589041E-2</v>
      </c>
      <c r="H40" s="25">
        <v>3.2000000000000002E-3</v>
      </c>
      <c r="J40" s="23">
        <v>40914</v>
      </c>
      <c r="K40" s="24">
        <f t="shared" si="2"/>
        <v>-1.0958904109589041E-2</v>
      </c>
      <c r="L40" s="25">
        <v>6.1999999999999998E-3</v>
      </c>
    </row>
    <row r="41" spans="2:12" ht="13.15" customHeight="1" x14ac:dyDescent="0.35">
      <c r="B41" s="23">
        <v>40913</v>
      </c>
      <c r="C41" s="24">
        <f t="shared" si="0"/>
        <v>-1.3698630136986301E-2</v>
      </c>
      <c r="D41" s="25">
        <v>5.9999999999999995E-4</v>
      </c>
      <c r="F41" s="23">
        <v>40913</v>
      </c>
      <c r="G41" s="24">
        <f t="shared" si="1"/>
        <v>-1.3698630136986301E-2</v>
      </c>
      <c r="H41" s="25">
        <v>3.2000000000000002E-3</v>
      </c>
      <c r="J41" s="23">
        <v>40913</v>
      </c>
      <c r="K41" s="24">
        <f t="shared" si="2"/>
        <v>-1.3698630136986301E-2</v>
      </c>
      <c r="L41" s="25">
        <v>6.1999999999999998E-3</v>
      </c>
    </row>
    <row r="42" spans="2:12" ht="13.15" customHeight="1" x14ac:dyDescent="0.35">
      <c r="B42" s="23">
        <v>40912</v>
      </c>
      <c r="C42" s="24">
        <f t="shared" si="0"/>
        <v>-1.643835616438356E-2</v>
      </c>
      <c r="D42" s="25">
        <v>5.9999999999999995E-4</v>
      </c>
      <c r="F42" s="23">
        <v>40912</v>
      </c>
      <c r="G42" s="24">
        <f t="shared" si="1"/>
        <v>-1.643835616438356E-2</v>
      </c>
      <c r="H42" s="25">
        <v>3.2000000000000002E-3</v>
      </c>
      <c r="J42" s="23">
        <v>40912</v>
      </c>
      <c r="K42" s="24">
        <f t="shared" si="2"/>
        <v>-1.643835616438356E-2</v>
      </c>
      <c r="L42" s="25">
        <v>6.1999999999999998E-3</v>
      </c>
    </row>
    <row r="43" spans="2:12" ht="13.15" customHeight="1" x14ac:dyDescent="0.35">
      <c r="B43" s="23">
        <v>40911</v>
      </c>
      <c r="C43" s="24">
        <f t="shared" si="0"/>
        <v>-1.9178082191780823E-2</v>
      </c>
      <c r="D43" s="25">
        <v>5.9999999999999995E-4</v>
      </c>
      <c r="F43" s="23">
        <v>40911</v>
      </c>
      <c r="G43" s="24">
        <f t="shared" si="1"/>
        <v>-1.9178082191780823E-2</v>
      </c>
      <c r="H43" s="25">
        <v>3.2000000000000002E-3</v>
      </c>
      <c r="J43" s="23">
        <v>40911</v>
      </c>
      <c r="K43" s="24">
        <f t="shared" si="2"/>
        <v>-1.9178082191780823E-2</v>
      </c>
      <c r="L43" s="25">
        <v>6.1999999999999998E-3</v>
      </c>
    </row>
    <row r="44" spans="2:12" ht="13.15" customHeight="1" x14ac:dyDescent="0.35">
      <c r="B44" s="23">
        <v>40910</v>
      </c>
      <c r="C44" s="24">
        <f t="shared" si="0"/>
        <v>-2.1917808219178082E-2</v>
      </c>
      <c r="D44" s="25">
        <v>5.9999999999999995E-4</v>
      </c>
      <c r="F44" s="23">
        <v>40910</v>
      </c>
      <c r="G44" s="24">
        <f t="shared" si="1"/>
        <v>-2.1917808219178082E-2</v>
      </c>
      <c r="H44" s="25">
        <v>3.2000000000000002E-3</v>
      </c>
      <c r="J44" s="23">
        <v>40910</v>
      </c>
      <c r="K44" s="24">
        <f t="shared" si="2"/>
        <v>-2.1917808219178082E-2</v>
      </c>
      <c r="L44" s="25">
        <v>6.1999999999999998E-3</v>
      </c>
    </row>
    <row r="45" spans="2:12" ht="13.15" customHeight="1" x14ac:dyDescent="0.35">
      <c r="B45" s="23">
        <v>40909</v>
      </c>
      <c r="C45" s="24">
        <f t="shared" si="0"/>
        <v>-2.4657534246575342E-2</v>
      </c>
      <c r="D45" s="25">
        <v>5.9999999999999995E-4</v>
      </c>
      <c r="F45" s="23">
        <v>40909</v>
      </c>
      <c r="G45" s="24">
        <f t="shared" si="1"/>
        <v>-2.4657534246575342E-2</v>
      </c>
      <c r="H45" s="25">
        <v>3.2000000000000002E-3</v>
      </c>
      <c r="J45" s="23">
        <v>40909</v>
      </c>
      <c r="K45" s="24">
        <f t="shared" si="2"/>
        <v>-2.4657534246575342E-2</v>
      </c>
      <c r="L45" s="25">
        <v>6.1999999999999998E-3</v>
      </c>
    </row>
    <row r="46" spans="2:12" ht="13.15" customHeight="1" x14ac:dyDescent="0.35">
      <c r="B46" s="23">
        <v>40908</v>
      </c>
      <c r="C46" s="24">
        <f t="shared" si="0"/>
        <v>-2.7397260273972601E-2</v>
      </c>
      <c r="D46" s="25">
        <v>5.9999999999999995E-4</v>
      </c>
      <c r="F46" s="23">
        <v>40908</v>
      </c>
      <c r="G46" s="24">
        <f t="shared" si="1"/>
        <v>-2.7397260273972601E-2</v>
      </c>
      <c r="H46" s="25">
        <v>3.2000000000000002E-3</v>
      </c>
      <c r="J46" s="23">
        <v>40908</v>
      </c>
      <c r="K46" s="24">
        <f t="shared" si="2"/>
        <v>-2.7397260273972601E-2</v>
      </c>
      <c r="L46" s="25">
        <v>6.1999999999999998E-3</v>
      </c>
    </row>
    <row r="47" spans="2:12" ht="13.15" customHeight="1" x14ac:dyDescent="0.35">
      <c r="B47" s="23">
        <v>40907</v>
      </c>
      <c r="C47" s="24">
        <f t="shared" si="0"/>
        <v>-3.0136986301369864E-2</v>
      </c>
      <c r="D47" s="25">
        <v>5.9999999999999995E-4</v>
      </c>
      <c r="F47" s="23">
        <v>40907</v>
      </c>
      <c r="G47" s="24">
        <f t="shared" si="1"/>
        <v>-3.0136986301369864E-2</v>
      </c>
      <c r="H47" s="25">
        <v>3.2000000000000002E-3</v>
      </c>
      <c r="J47" s="23">
        <v>40907</v>
      </c>
      <c r="K47" s="24">
        <f t="shared" si="2"/>
        <v>-3.0136986301369864E-2</v>
      </c>
      <c r="L47" s="25">
        <v>6.1999999999999998E-3</v>
      </c>
    </row>
    <row r="48" spans="2:12" ht="13.15" customHeight="1" x14ac:dyDescent="0.35">
      <c r="B48" s="23">
        <v>40906</v>
      </c>
      <c r="C48" s="24">
        <f t="shared" si="0"/>
        <v>-3.287671232876712E-2</v>
      </c>
      <c r="D48" s="25">
        <v>5.9999999999999995E-4</v>
      </c>
      <c r="F48" s="23">
        <v>40906</v>
      </c>
      <c r="G48" s="24">
        <f t="shared" si="1"/>
        <v>-3.287671232876712E-2</v>
      </c>
      <c r="H48" s="25">
        <v>3.2000000000000002E-3</v>
      </c>
      <c r="J48" s="23">
        <v>40906</v>
      </c>
      <c r="K48" s="24">
        <f t="shared" si="2"/>
        <v>-3.287671232876712E-2</v>
      </c>
      <c r="L48" s="25">
        <v>6.1999999999999998E-3</v>
      </c>
    </row>
    <row r="49" spans="2:12" ht="13.15" customHeight="1" x14ac:dyDescent="0.35">
      <c r="B49" s="23">
        <v>40905</v>
      </c>
      <c r="C49" s="24">
        <f t="shared" si="0"/>
        <v>-3.5616438356164383E-2</v>
      </c>
      <c r="D49" s="25">
        <v>5.9999999999999995E-4</v>
      </c>
      <c r="F49" s="23">
        <v>40905</v>
      </c>
      <c r="G49" s="24">
        <f t="shared" si="1"/>
        <v>-3.5616438356164383E-2</v>
      </c>
      <c r="H49" s="25">
        <v>3.2000000000000002E-3</v>
      </c>
      <c r="J49" s="23">
        <v>40905</v>
      </c>
      <c r="K49" s="24">
        <f t="shared" si="2"/>
        <v>-3.5616438356164383E-2</v>
      </c>
      <c r="L49" s="25">
        <v>6.1999999999999998E-3</v>
      </c>
    </row>
    <row r="50" spans="2:12" ht="13.15" customHeight="1" x14ac:dyDescent="0.35">
      <c r="B50" s="23">
        <v>40904</v>
      </c>
      <c r="C50" s="24">
        <f t="shared" si="0"/>
        <v>-3.8356164383561646E-2</v>
      </c>
      <c r="D50" s="25">
        <v>5.9999999999999995E-4</v>
      </c>
      <c r="F50" s="23">
        <v>40904</v>
      </c>
      <c r="G50" s="24">
        <f t="shared" si="1"/>
        <v>-3.8356164383561646E-2</v>
      </c>
      <c r="H50" s="25">
        <v>3.2000000000000002E-3</v>
      </c>
      <c r="J50" s="23">
        <v>40904</v>
      </c>
      <c r="K50" s="24">
        <f t="shared" si="2"/>
        <v>-3.8356164383561646E-2</v>
      </c>
      <c r="L50" s="25">
        <v>6.1999999999999998E-3</v>
      </c>
    </row>
    <row r="51" spans="2:12" ht="13.15" customHeight="1" x14ac:dyDescent="0.35">
      <c r="B51" s="23">
        <v>40903</v>
      </c>
      <c r="C51" s="24">
        <f t="shared" si="0"/>
        <v>-4.1095890410958902E-2</v>
      </c>
      <c r="D51" s="25">
        <v>5.9999999999999995E-4</v>
      </c>
      <c r="F51" s="23">
        <v>40903</v>
      </c>
      <c r="G51" s="24">
        <f t="shared" si="1"/>
        <v>-4.1095890410958902E-2</v>
      </c>
      <c r="H51" s="25">
        <v>3.2000000000000002E-3</v>
      </c>
      <c r="J51" s="23">
        <v>40903</v>
      </c>
      <c r="K51" s="24">
        <f t="shared" si="2"/>
        <v>-4.1095890410958902E-2</v>
      </c>
      <c r="L51" s="25">
        <v>6.1999999999999998E-3</v>
      </c>
    </row>
    <row r="52" spans="2:12" ht="13.15" customHeight="1" x14ac:dyDescent="0.35">
      <c r="B52" s="23">
        <v>40902</v>
      </c>
      <c r="C52" s="24">
        <f t="shared" si="0"/>
        <v>-4.3835616438356165E-2</v>
      </c>
      <c r="D52" s="25">
        <v>5.9999999999999995E-4</v>
      </c>
      <c r="F52" s="23">
        <v>40902</v>
      </c>
      <c r="G52" s="24">
        <f t="shared" si="1"/>
        <v>-4.3835616438356165E-2</v>
      </c>
      <c r="H52" s="25">
        <v>3.2000000000000002E-3</v>
      </c>
      <c r="J52" s="23">
        <v>40902</v>
      </c>
      <c r="K52" s="24">
        <f t="shared" si="2"/>
        <v>-4.3835616438356165E-2</v>
      </c>
      <c r="L52" s="25">
        <v>6.1999999999999998E-3</v>
      </c>
    </row>
    <row r="53" spans="2:12" ht="13.15" customHeight="1" x14ac:dyDescent="0.35">
      <c r="B53" s="23">
        <v>40901</v>
      </c>
      <c r="C53" s="24">
        <f t="shared" si="0"/>
        <v>-4.6575342465753428E-2</v>
      </c>
      <c r="D53" s="25">
        <v>5.9999999999999995E-4</v>
      </c>
      <c r="F53" s="23">
        <v>40901</v>
      </c>
      <c r="G53" s="24">
        <f t="shared" si="1"/>
        <v>-4.6575342465753428E-2</v>
      </c>
      <c r="H53" s="25">
        <v>3.2000000000000002E-3</v>
      </c>
      <c r="J53" s="23">
        <v>40901</v>
      </c>
      <c r="K53" s="24">
        <f t="shared" si="2"/>
        <v>-4.6575342465753428E-2</v>
      </c>
      <c r="L53" s="25">
        <v>6.1999999999999998E-3</v>
      </c>
    </row>
    <row r="54" spans="2:12" ht="13.15" customHeight="1" x14ac:dyDescent="0.35">
      <c r="B54" s="23">
        <v>40900</v>
      </c>
      <c r="C54" s="24">
        <f t="shared" si="0"/>
        <v>-4.9315068493150684E-2</v>
      </c>
      <c r="D54" s="25">
        <v>5.9999999999999995E-4</v>
      </c>
      <c r="F54" s="23">
        <v>40900</v>
      </c>
      <c r="G54" s="24">
        <f t="shared" si="1"/>
        <v>-4.9315068493150684E-2</v>
      </c>
      <c r="H54" s="25">
        <v>3.2000000000000002E-3</v>
      </c>
      <c r="J54" s="23">
        <v>40900</v>
      </c>
      <c r="K54" s="24">
        <f t="shared" si="2"/>
        <v>-4.9315068493150684E-2</v>
      </c>
      <c r="L54" s="25">
        <v>6.1999999999999998E-3</v>
      </c>
    </row>
    <row r="55" spans="2:12" ht="13.15" customHeight="1" x14ac:dyDescent="0.35">
      <c r="B55" s="23">
        <v>40899</v>
      </c>
      <c r="C55" s="24">
        <f t="shared" si="0"/>
        <v>-5.2054794520547946E-2</v>
      </c>
      <c r="D55" s="25">
        <v>5.9999999999999995E-4</v>
      </c>
      <c r="F55" s="23">
        <v>40899</v>
      </c>
      <c r="G55" s="24">
        <f t="shared" si="1"/>
        <v>-5.2054794520547946E-2</v>
      </c>
      <c r="H55" s="25">
        <v>3.2000000000000002E-3</v>
      </c>
      <c r="J55" s="23">
        <v>40899</v>
      </c>
      <c r="K55" s="24">
        <f t="shared" si="2"/>
        <v>-5.2054794520547946E-2</v>
      </c>
      <c r="L55" s="25">
        <v>6.1999999999999998E-3</v>
      </c>
    </row>
    <row r="56" spans="2:12" ht="13.15" customHeight="1" x14ac:dyDescent="0.35">
      <c r="B56" s="23">
        <v>40898</v>
      </c>
      <c r="C56" s="24">
        <f t="shared" si="0"/>
        <v>-5.4794520547945202E-2</v>
      </c>
      <c r="D56" s="25">
        <v>5.9999999999999995E-4</v>
      </c>
      <c r="F56" s="23">
        <v>40898</v>
      </c>
      <c r="G56" s="24">
        <f t="shared" si="1"/>
        <v>-5.4794520547945202E-2</v>
      </c>
      <c r="H56" s="25">
        <v>3.2000000000000002E-3</v>
      </c>
      <c r="J56" s="23">
        <v>40898</v>
      </c>
      <c r="K56" s="24">
        <f t="shared" si="2"/>
        <v>-5.4794520547945202E-2</v>
      </c>
      <c r="L56" s="25">
        <v>6.1999999999999998E-3</v>
      </c>
    </row>
    <row r="57" spans="2:12" ht="13.15" customHeight="1" x14ac:dyDescent="0.35">
      <c r="B57" s="23">
        <v>40897</v>
      </c>
      <c r="C57" s="24">
        <f t="shared" si="0"/>
        <v>-5.7534246575342465E-2</v>
      </c>
      <c r="D57" s="25">
        <v>5.9999999999999995E-4</v>
      </c>
      <c r="F57" s="23">
        <v>40897</v>
      </c>
      <c r="G57" s="24">
        <f t="shared" si="1"/>
        <v>-5.7534246575342465E-2</v>
      </c>
      <c r="H57" s="25">
        <v>3.2000000000000002E-3</v>
      </c>
      <c r="J57" s="23">
        <v>40897</v>
      </c>
      <c r="K57" s="24">
        <f t="shared" si="2"/>
        <v>-5.7534246575342465E-2</v>
      </c>
      <c r="L57" s="25">
        <v>6.1999999999999998E-3</v>
      </c>
    </row>
    <row r="58" spans="2:12" ht="13.15" customHeight="1" x14ac:dyDescent="0.35">
      <c r="B58" s="23">
        <v>40896</v>
      </c>
      <c r="C58" s="24">
        <f t="shared" si="0"/>
        <v>-6.0273972602739728E-2</v>
      </c>
      <c r="D58" s="25">
        <v>5.9999999999999995E-4</v>
      </c>
      <c r="F58" s="23">
        <v>40896</v>
      </c>
      <c r="G58" s="24">
        <f t="shared" si="1"/>
        <v>-6.0273972602739728E-2</v>
      </c>
      <c r="H58" s="25">
        <v>3.2000000000000002E-3</v>
      </c>
      <c r="J58" s="23">
        <v>40896</v>
      </c>
      <c r="K58" s="24">
        <f t="shared" si="2"/>
        <v>-6.0273972602739728E-2</v>
      </c>
      <c r="L58" s="25">
        <v>6.1999999999999998E-3</v>
      </c>
    </row>
    <row r="59" spans="2:12" ht="13.15" customHeight="1" x14ac:dyDescent="0.35">
      <c r="B59" s="23">
        <v>40895</v>
      </c>
      <c r="C59" s="24">
        <f t="shared" si="0"/>
        <v>-6.3013698630136991E-2</v>
      </c>
      <c r="D59" s="25">
        <v>5.9999999999999995E-4</v>
      </c>
      <c r="F59" s="23">
        <v>40895</v>
      </c>
      <c r="G59" s="24">
        <f t="shared" si="1"/>
        <v>-6.3013698630136991E-2</v>
      </c>
      <c r="H59" s="25">
        <v>3.2000000000000002E-3</v>
      </c>
      <c r="J59" s="23">
        <v>40895</v>
      </c>
      <c r="K59" s="24">
        <f t="shared" si="2"/>
        <v>-6.3013698630136991E-2</v>
      </c>
      <c r="L59" s="25">
        <v>6.1999999999999998E-3</v>
      </c>
    </row>
    <row r="60" spans="2:12" ht="13.15" customHeight="1" x14ac:dyDescent="0.35">
      <c r="B60" s="23">
        <v>40894</v>
      </c>
      <c r="C60" s="24">
        <f t="shared" si="0"/>
        <v>-6.575342465753424E-2</v>
      </c>
      <c r="D60" s="25">
        <v>5.9999999999999995E-4</v>
      </c>
      <c r="F60" s="23">
        <v>40894</v>
      </c>
      <c r="G60" s="24">
        <f t="shared" si="1"/>
        <v>-6.575342465753424E-2</v>
      </c>
      <c r="H60" s="25">
        <v>3.2000000000000002E-3</v>
      </c>
      <c r="J60" s="23">
        <v>40894</v>
      </c>
      <c r="K60" s="24">
        <f t="shared" si="2"/>
        <v>-6.575342465753424E-2</v>
      </c>
      <c r="L60" s="25">
        <v>6.1999999999999998E-3</v>
      </c>
    </row>
    <row r="61" spans="2:12" ht="13.15" customHeight="1" x14ac:dyDescent="0.35">
      <c r="B61" s="23">
        <v>40893</v>
      </c>
      <c r="C61" s="24">
        <f t="shared" si="0"/>
        <v>-6.8493150684931503E-2</v>
      </c>
      <c r="D61" s="25">
        <v>5.9999999999999995E-4</v>
      </c>
      <c r="F61" s="23">
        <v>40893</v>
      </c>
      <c r="G61" s="24">
        <f t="shared" si="1"/>
        <v>-6.8493150684931503E-2</v>
      </c>
      <c r="H61" s="25">
        <v>3.2000000000000002E-3</v>
      </c>
      <c r="J61" s="23">
        <v>40893</v>
      </c>
      <c r="K61" s="24">
        <f t="shared" si="2"/>
        <v>-6.8493150684931503E-2</v>
      </c>
      <c r="L61" s="25">
        <v>6.1999999999999998E-3</v>
      </c>
    </row>
    <row r="62" spans="2:12" ht="13.15" customHeight="1" x14ac:dyDescent="0.35">
      <c r="B62" s="23">
        <v>40892</v>
      </c>
      <c r="C62" s="24">
        <f t="shared" si="0"/>
        <v>-7.1232876712328766E-2</v>
      </c>
      <c r="D62" s="25">
        <v>5.9999999999999995E-4</v>
      </c>
      <c r="F62" s="23">
        <v>40892</v>
      </c>
      <c r="G62" s="24">
        <f t="shared" si="1"/>
        <v>-7.1232876712328766E-2</v>
      </c>
      <c r="H62" s="25">
        <v>3.2000000000000002E-3</v>
      </c>
      <c r="J62" s="23">
        <v>40892</v>
      </c>
      <c r="K62" s="24">
        <f t="shared" si="2"/>
        <v>-7.1232876712328766E-2</v>
      </c>
      <c r="L62" s="25">
        <v>6.1999999999999998E-3</v>
      </c>
    </row>
    <row r="63" spans="2:12" ht="13.15" customHeight="1" x14ac:dyDescent="0.35">
      <c r="B63" s="23">
        <v>40891</v>
      </c>
      <c r="C63" s="24">
        <f t="shared" si="0"/>
        <v>-7.3972602739726029E-2</v>
      </c>
      <c r="D63" s="25">
        <v>5.9999999999999995E-4</v>
      </c>
      <c r="F63" s="23">
        <v>40891</v>
      </c>
      <c r="G63" s="24">
        <f t="shared" si="1"/>
        <v>-7.3972602739726029E-2</v>
      </c>
      <c r="H63" s="25">
        <v>3.2000000000000002E-3</v>
      </c>
      <c r="J63" s="23">
        <v>40891</v>
      </c>
      <c r="K63" s="24">
        <f t="shared" si="2"/>
        <v>-7.3972602739726029E-2</v>
      </c>
      <c r="L63" s="25">
        <v>6.1999999999999998E-3</v>
      </c>
    </row>
    <row r="64" spans="2:12" ht="13.15" customHeight="1" x14ac:dyDescent="0.35">
      <c r="B64" s="23">
        <v>40890</v>
      </c>
      <c r="C64" s="24">
        <f t="shared" si="0"/>
        <v>-7.6712328767123292E-2</v>
      </c>
      <c r="D64" s="25">
        <v>5.9999999999999995E-4</v>
      </c>
      <c r="F64" s="23">
        <v>40890</v>
      </c>
      <c r="G64" s="24">
        <f t="shared" si="1"/>
        <v>-7.6712328767123292E-2</v>
      </c>
      <c r="H64" s="25">
        <v>3.2000000000000002E-3</v>
      </c>
      <c r="J64" s="23">
        <v>40890</v>
      </c>
      <c r="K64" s="24">
        <f t="shared" si="2"/>
        <v>-7.6712328767123292E-2</v>
      </c>
      <c r="L64" s="25">
        <v>6.1999999999999998E-3</v>
      </c>
    </row>
    <row r="65" spans="2:12" ht="13.15" customHeight="1" x14ac:dyDescent="0.35">
      <c r="B65" s="23">
        <v>40889</v>
      </c>
      <c r="C65" s="24">
        <f t="shared" si="0"/>
        <v>-7.9452054794520555E-2</v>
      </c>
      <c r="D65" s="25">
        <v>5.9999999999999995E-4</v>
      </c>
      <c r="F65" s="23">
        <v>40889</v>
      </c>
      <c r="G65" s="24">
        <f t="shared" si="1"/>
        <v>-7.9452054794520555E-2</v>
      </c>
      <c r="H65" s="25">
        <v>3.2000000000000002E-3</v>
      </c>
      <c r="J65" s="23">
        <v>40889</v>
      </c>
      <c r="K65" s="24">
        <f t="shared" si="2"/>
        <v>-7.9452054794520555E-2</v>
      </c>
      <c r="L65" s="25">
        <v>6.1999999999999998E-3</v>
      </c>
    </row>
    <row r="66" spans="2:12" ht="13.15" customHeight="1" x14ac:dyDescent="0.35">
      <c r="B66" s="23">
        <v>40888</v>
      </c>
      <c r="C66" s="24">
        <f t="shared" si="0"/>
        <v>-8.2191780821917804E-2</v>
      </c>
      <c r="D66" s="25">
        <v>5.9999999999999995E-4</v>
      </c>
      <c r="F66" s="23">
        <v>40888</v>
      </c>
      <c r="G66" s="24">
        <f t="shared" si="1"/>
        <v>-8.2191780821917804E-2</v>
      </c>
      <c r="H66" s="25">
        <v>3.2000000000000002E-3</v>
      </c>
      <c r="J66" s="23">
        <v>40888</v>
      </c>
      <c r="K66" s="24">
        <f t="shared" si="2"/>
        <v>-8.2191780821917804E-2</v>
      </c>
      <c r="L66" s="25">
        <v>6.1999999999999998E-3</v>
      </c>
    </row>
    <row r="67" spans="2:12" ht="13.15" customHeight="1" x14ac:dyDescent="0.35">
      <c r="B67" s="23">
        <v>40887</v>
      </c>
      <c r="C67" s="24">
        <f t="shared" si="0"/>
        <v>-8.4931506849315067E-2</v>
      </c>
      <c r="D67" s="25">
        <v>5.9999999999999995E-4</v>
      </c>
      <c r="F67" s="23">
        <v>40887</v>
      </c>
      <c r="G67" s="24">
        <f t="shared" si="1"/>
        <v>-8.4931506849315067E-2</v>
      </c>
      <c r="H67" s="25">
        <v>3.2000000000000002E-3</v>
      </c>
      <c r="J67" s="23">
        <v>40887</v>
      </c>
      <c r="K67" s="24">
        <f t="shared" si="2"/>
        <v>-8.4931506849315067E-2</v>
      </c>
      <c r="L67" s="25">
        <v>6.1999999999999998E-3</v>
      </c>
    </row>
    <row r="68" spans="2:12" ht="13.15" customHeight="1" x14ac:dyDescent="0.35">
      <c r="B68" s="23">
        <v>40886</v>
      </c>
      <c r="C68" s="24">
        <f t="shared" si="0"/>
        <v>-8.7671232876712329E-2</v>
      </c>
      <c r="D68" s="25">
        <v>5.9999999999999995E-4</v>
      </c>
      <c r="F68" s="23">
        <v>40886</v>
      </c>
      <c r="G68" s="24">
        <f t="shared" si="1"/>
        <v>-8.7671232876712329E-2</v>
      </c>
      <c r="H68" s="25">
        <v>3.2000000000000002E-3</v>
      </c>
      <c r="J68" s="23">
        <v>40886</v>
      </c>
      <c r="K68" s="24">
        <f t="shared" si="2"/>
        <v>-8.7671232876712329E-2</v>
      </c>
      <c r="L68" s="25">
        <v>6.1999999999999998E-3</v>
      </c>
    </row>
    <row r="69" spans="2:12" ht="13.15" customHeight="1" x14ac:dyDescent="0.35">
      <c r="B69" s="23">
        <v>40885</v>
      </c>
      <c r="C69" s="24">
        <f t="shared" si="0"/>
        <v>-9.0410958904109592E-2</v>
      </c>
      <c r="D69" s="25">
        <v>5.9999999999999995E-4</v>
      </c>
      <c r="F69" s="23">
        <v>40885</v>
      </c>
      <c r="G69" s="24">
        <f t="shared" si="1"/>
        <v>-9.0410958904109592E-2</v>
      </c>
      <c r="H69" s="25">
        <v>3.2000000000000002E-3</v>
      </c>
      <c r="J69" s="23">
        <v>40885</v>
      </c>
      <c r="K69" s="24">
        <f t="shared" si="2"/>
        <v>-9.0410958904109592E-2</v>
      </c>
      <c r="L69" s="25">
        <v>6.1999999999999998E-3</v>
      </c>
    </row>
    <row r="70" spans="2:12" ht="13.15" customHeight="1" x14ac:dyDescent="0.35">
      <c r="B70" s="23">
        <v>40884</v>
      </c>
      <c r="C70" s="24">
        <f t="shared" si="0"/>
        <v>-9.3150684931506855E-2</v>
      </c>
      <c r="D70" s="25">
        <v>5.9999999999999995E-4</v>
      </c>
      <c r="F70" s="23">
        <v>40884</v>
      </c>
      <c r="G70" s="24">
        <f t="shared" si="1"/>
        <v>-9.3150684931506855E-2</v>
      </c>
      <c r="H70" s="25">
        <v>3.2000000000000002E-3</v>
      </c>
      <c r="J70" s="23">
        <v>40884</v>
      </c>
      <c r="K70" s="24">
        <f t="shared" si="2"/>
        <v>-9.3150684931506855E-2</v>
      </c>
      <c r="L70" s="25">
        <v>6.1999999999999998E-3</v>
      </c>
    </row>
    <row r="71" spans="2:12" ht="13.15" customHeight="1" x14ac:dyDescent="0.35">
      <c r="B71" s="23">
        <v>40883</v>
      </c>
      <c r="C71" s="24">
        <f t="shared" si="0"/>
        <v>-9.5890410958904104E-2</v>
      </c>
      <c r="D71" s="25">
        <v>5.9999999999999995E-4</v>
      </c>
      <c r="F71" s="23">
        <v>40883</v>
      </c>
      <c r="G71" s="24">
        <f t="shared" si="1"/>
        <v>-9.5890410958904104E-2</v>
      </c>
      <c r="H71" s="25">
        <v>3.2000000000000002E-3</v>
      </c>
      <c r="J71" s="23">
        <v>40883</v>
      </c>
      <c r="K71" s="24">
        <f t="shared" si="2"/>
        <v>-9.5890410958904104E-2</v>
      </c>
      <c r="L71" s="25">
        <v>6.1999999999999998E-3</v>
      </c>
    </row>
    <row r="72" spans="2:12" ht="13.15" customHeight="1" x14ac:dyDescent="0.35">
      <c r="B72" s="23">
        <v>40882</v>
      </c>
      <c r="C72" s="24">
        <f t="shared" si="0"/>
        <v>-9.8630136986301367E-2</v>
      </c>
      <c r="D72" s="25">
        <v>5.9999999999999995E-4</v>
      </c>
      <c r="F72" s="23">
        <v>40882</v>
      </c>
      <c r="G72" s="24">
        <f t="shared" si="1"/>
        <v>-9.8630136986301367E-2</v>
      </c>
      <c r="H72" s="25">
        <v>3.2000000000000002E-3</v>
      </c>
      <c r="J72" s="23">
        <v>40882</v>
      </c>
      <c r="K72" s="24">
        <f t="shared" si="2"/>
        <v>-9.8630136986301367E-2</v>
      </c>
      <c r="L72" s="25">
        <v>6.1999999999999998E-3</v>
      </c>
    </row>
    <row r="73" spans="2:12" ht="13.15" customHeight="1" x14ac:dyDescent="0.35">
      <c r="B73" s="23">
        <v>40881</v>
      </c>
      <c r="C73" s="24">
        <f t="shared" si="0"/>
        <v>-0.10136986301369863</v>
      </c>
      <c r="D73" s="25">
        <v>5.9999999999999995E-4</v>
      </c>
      <c r="F73" s="23">
        <v>40881</v>
      </c>
      <c r="G73" s="24">
        <f t="shared" si="1"/>
        <v>-0.10136986301369863</v>
      </c>
      <c r="H73" s="25">
        <v>3.2000000000000002E-3</v>
      </c>
      <c r="J73" s="23">
        <v>40881</v>
      </c>
      <c r="K73" s="24">
        <f t="shared" si="2"/>
        <v>-0.10136986301369863</v>
      </c>
      <c r="L73" s="25">
        <v>6.1999999999999998E-3</v>
      </c>
    </row>
    <row r="74" spans="2:12" ht="13.15" customHeight="1" x14ac:dyDescent="0.35">
      <c r="B74" s="23">
        <v>40880</v>
      </c>
      <c r="C74" s="24">
        <f t="shared" si="0"/>
        <v>-0.10410958904109589</v>
      </c>
      <c r="D74" s="25">
        <v>5.9999999999999995E-4</v>
      </c>
      <c r="F74" s="23">
        <v>40880</v>
      </c>
      <c r="G74" s="24">
        <f t="shared" si="1"/>
        <v>-0.10410958904109589</v>
      </c>
      <c r="H74" s="25">
        <v>3.2000000000000002E-3</v>
      </c>
      <c r="J74" s="23">
        <v>40880</v>
      </c>
      <c r="K74" s="24">
        <f t="shared" si="2"/>
        <v>-0.10410958904109589</v>
      </c>
      <c r="L74" s="25">
        <v>6.1999999999999998E-3</v>
      </c>
    </row>
    <row r="75" spans="2:12" ht="13.15" customHeight="1" x14ac:dyDescent="0.35">
      <c r="B75" s="23">
        <v>40879</v>
      </c>
      <c r="C75" s="24">
        <f t="shared" si="0"/>
        <v>-0.10684931506849316</v>
      </c>
      <c r="D75" s="25">
        <v>5.9999999999999995E-4</v>
      </c>
      <c r="F75" s="23">
        <v>40879</v>
      </c>
      <c r="G75" s="24">
        <f t="shared" si="1"/>
        <v>-0.10684931506849316</v>
      </c>
      <c r="H75" s="25">
        <v>3.2000000000000002E-3</v>
      </c>
      <c r="J75" s="23">
        <v>40879</v>
      </c>
      <c r="K75" s="24">
        <f t="shared" si="2"/>
        <v>-0.10684931506849316</v>
      </c>
      <c r="L75" s="25">
        <v>6.1999999999999998E-3</v>
      </c>
    </row>
    <row r="76" spans="2:12" ht="13.15" customHeight="1" x14ac:dyDescent="0.35">
      <c r="B76" s="23">
        <v>40878</v>
      </c>
      <c r="C76" s="24">
        <f t="shared" si="0"/>
        <v>-0.1095890410958904</v>
      </c>
      <c r="D76" s="25">
        <v>5.9999999999999995E-4</v>
      </c>
      <c r="F76" s="23">
        <v>40878</v>
      </c>
      <c r="G76" s="24">
        <f t="shared" si="1"/>
        <v>-0.1095890410958904</v>
      </c>
      <c r="H76" s="25">
        <v>3.2000000000000002E-3</v>
      </c>
      <c r="J76" s="23">
        <v>40878</v>
      </c>
      <c r="K76" s="24">
        <f t="shared" si="2"/>
        <v>-0.1095890410958904</v>
      </c>
      <c r="L76" s="25">
        <v>6.1999999999999998E-3</v>
      </c>
    </row>
    <row r="77" spans="2:12" ht="13.15" customHeight="1" x14ac:dyDescent="0.35">
      <c r="B77" s="23">
        <v>40877</v>
      </c>
      <c r="C77" s="24">
        <f t="shared" si="0"/>
        <v>-0.11232876712328767</v>
      </c>
      <c r="D77" s="25">
        <v>5.9999999999999995E-4</v>
      </c>
      <c r="F77" s="23">
        <v>40877</v>
      </c>
      <c r="G77" s="24">
        <f t="shared" si="1"/>
        <v>-0.11232876712328767</v>
      </c>
      <c r="H77" s="25">
        <v>3.2000000000000002E-3</v>
      </c>
      <c r="J77" s="23">
        <v>40877</v>
      </c>
      <c r="K77" s="24">
        <f t="shared" si="2"/>
        <v>-0.11232876712328767</v>
      </c>
      <c r="L77" s="25">
        <v>6.1999999999999998E-3</v>
      </c>
    </row>
    <row r="78" spans="2:12" ht="13.15" customHeight="1" x14ac:dyDescent="0.35">
      <c r="B78" s="23">
        <v>40876</v>
      </c>
      <c r="C78" s="24">
        <f t="shared" si="0"/>
        <v>-0.11506849315068493</v>
      </c>
      <c r="D78" s="25">
        <v>5.9999999999999995E-4</v>
      </c>
      <c r="F78" s="23">
        <v>40876</v>
      </c>
      <c r="G78" s="24">
        <f t="shared" si="1"/>
        <v>-0.11506849315068493</v>
      </c>
      <c r="H78" s="25">
        <v>3.2000000000000002E-3</v>
      </c>
      <c r="J78" s="23">
        <v>40876</v>
      </c>
      <c r="K78" s="24">
        <f t="shared" si="2"/>
        <v>-0.11506849315068493</v>
      </c>
      <c r="L78" s="25">
        <v>6.1999999999999998E-3</v>
      </c>
    </row>
    <row r="79" spans="2:12" ht="13.15" customHeight="1" x14ac:dyDescent="0.35">
      <c r="B79" s="23">
        <v>40875</v>
      </c>
      <c r="C79" s="24">
        <f t="shared" si="0"/>
        <v>-0.11780821917808219</v>
      </c>
      <c r="D79" s="25">
        <v>5.9999999999999995E-4</v>
      </c>
      <c r="F79" s="23">
        <v>40875</v>
      </c>
      <c r="G79" s="24">
        <f t="shared" si="1"/>
        <v>-0.11780821917808219</v>
      </c>
      <c r="H79" s="25">
        <v>3.2000000000000002E-3</v>
      </c>
      <c r="J79" s="23">
        <v>40875</v>
      </c>
      <c r="K79" s="24">
        <f t="shared" si="2"/>
        <v>-0.11780821917808219</v>
      </c>
      <c r="L79" s="25">
        <v>6.1999999999999998E-3</v>
      </c>
    </row>
    <row r="80" spans="2:12" ht="13.15" customHeight="1" x14ac:dyDescent="0.35">
      <c r="B80" s="23">
        <v>40874</v>
      </c>
      <c r="C80" s="24">
        <f t="shared" si="0"/>
        <v>-0.12054794520547946</v>
      </c>
      <c r="D80" s="25">
        <v>5.9999999999999995E-4</v>
      </c>
      <c r="F80" s="23">
        <v>40874</v>
      </c>
      <c r="G80" s="24">
        <f t="shared" si="1"/>
        <v>-0.12054794520547946</v>
      </c>
      <c r="H80" s="25">
        <v>3.2000000000000002E-3</v>
      </c>
      <c r="J80" s="23">
        <v>40874</v>
      </c>
      <c r="K80" s="24">
        <f t="shared" si="2"/>
        <v>-0.12054794520547946</v>
      </c>
      <c r="L80" s="25">
        <v>6.1999999999999998E-3</v>
      </c>
    </row>
    <row r="81" spans="2:12" ht="13.15" customHeight="1" x14ac:dyDescent="0.35">
      <c r="B81" s="23">
        <v>40873</v>
      </c>
      <c r="C81" s="24">
        <f t="shared" si="0"/>
        <v>-0.12328767123287671</v>
      </c>
      <c r="D81" s="25">
        <v>5.9999999999999995E-4</v>
      </c>
      <c r="F81" s="23">
        <v>40873</v>
      </c>
      <c r="G81" s="24">
        <f t="shared" si="1"/>
        <v>-0.12328767123287671</v>
      </c>
      <c r="H81" s="25">
        <v>3.2000000000000002E-3</v>
      </c>
      <c r="J81" s="23">
        <v>40873</v>
      </c>
      <c r="K81" s="24">
        <f t="shared" si="2"/>
        <v>-0.12328767123287671</v>
      </c>
      <c r="L81" s="25">
        <v>6.1999999999999998E-3</v>
      </c>
    </row>
    <row r="82" spans="2:12" ht="13.15" customHeight="1" x14ac:dyDescent="0.35">
      <c r="B82" s="23">
        <v>40872</v>
      </c>
      <c r="C82" s="24">
        <f t="shared" si="0"/>
        <v>-0.12602739726027398</v>
      </c>
      <c r="D82" s="25">
        <v>5.9999999999999995E-4</v>
      </c>
      <c r="F82" s="23">
        <v>40872</v>
      </c>
      <c r="G82" s="24">
        <f t="shared" si="1"/>
        <v>-0.12602739726027398</v>
      </c>
      <c r="H82" s="25">
        <v>3.2000000000000002E-3</v>
      </c>
      <c r="J82" s="23">
        <v>40872</v>
      </c>
      <c r="K82" s="24">
        <f t="shared" si="2"/>
        <v>-0.12602739726027398</v>
      </c>
      <c r="L82" s="25">
        <v>6.1999999999999998E-3</v>
      </c>
    </row>
    <row r="83" spans="2:12" ht="13.15" customHeight="1" x14ac:dyDescent="0.35">
      <c r="B83" s="23">
        <v>40871</v>
      </c>
      <c r="C83" s="24">
        <f t="shared" si="0"/>
        <v>-0.12876712328767123</v>
      </c>
      <c r="D83" s="25">
        <v>5.9999999999999995E-4</v>
      </c>
      <c r="F83" s="23">
        <v>40871</v>
      </c>
      <c r="G83" s="24">
        <f t="shared" si="1"/>
        <v>-0.12876712328767123</v>
      </c>
      <c r="H83" s="25">
        <v>3.2000000000000002E-3</v>
      </c>
      <c r="J83" s="23">
        <v>40871</v>
      </c>
      <c r="K83" s="24">
        <f t="shared" si="2"/>
        <v>-0.12876712328767123</v>
      </c>
      <c r="L83" s="25">
        <v>6.1999999999999998E-3</v>
      </c>
    </row>
    <row r="84" spans="2:12" ht="13.15" customHeight="1" x14ac:dyDescent="0.35">
      <c r="B84" s="23">
        <v>40870</v>
      </c>
      <c r="C84" s="24">
        <f t="shared" si="0"/>
        <v>-0.13150684931506848</v>
      </c>
      <c r="D84" s="25">
        <v>5.9999999999999995E-4</v>
      </c>
      <c r="F84" s="23">
        <v>40870</v>
      </c>
      <c r="G84" s="24">
        <f t="shared" si="1"/>
        <v>-0.13150684931506848</v>
      </c>
      <c r="H84" s="25">
        <v>3.2000000000000002E-3</v>
      </c>
      <c r="J84" s="23">
        <v>40870</v>
      </c>
      <c r="K84" s="24">
        <f t="shared" si="2"/>
        <v>-0.13150684931506848</v>
      </c>
      <c r="L84" s="25">
        <v>6.1999999999999998E-3</v>
      </c>
    </row>
    <row r="85" spans="2:12" ht="13.15" customHeight="1" x14ac:dyDescent="0.35">
      <c r="B85" s="23">
        <v>40869</v>
      </c>
      <c r="C85" s="24">
        <f t="shared" si="0"/>
        <v>-0.13424657534246576</v>
      </c>
      <c r="D85" s="25">
        <v>5.9999999999999995E-4</v>
      </c>
      <c r="F85" s="23">
        <v>40869</v>
      </c>
      <c r="G85" s="24">
        <f t="shared" si="1"/>
        <v>-0.13424657534246576</v>
      </c>
      <c r="H85" s="25">
        <v>3.2000000000000002E-3</v>
      </c>
      <c r="J85" s="23">
        <v>40869</v>
      </c>
      <c r="K85" s="24">
        <f t="shared" si="2"/>
        <v>-0.13424657534246576</v>
      </c>
      <c r="L85" s="25">
        <v>6.1999999999999998E-3</v>
      </c>
    </row>
    <row r="86" spans="2:12" ht="13.15" customHeight="1" x14ac:dyDescent="0.35">
      <c r="B86" s="23">
        <v>40868</v>
      </c>
      <c r="C86" s="24">
        <f t="shared" si="0"/>
        <v>-0.13698630136986301</v>
      </c>
      <c r="D86" s="25">
        <v>5.9999999999999995E-4</v>
      </c>
      <c r="F86" s="23">
        <v>40868</v>
      </c>
      <c r="G86" s="24">
        <f t="shared" si="1"/>
        <v>-0.13698630136986301</v>
      </c>
      <c r="H86" s="25">
        <v>3.2000000000000002E-3</v>
      </c>
      <c r="J86" s="23">
        <v>40868</v>
      </c>
      <c r="K86" s="24">
        <f t="shared" si="2"/>
        <v>-0.13698630136986301</v>
      </c>
      <c r="L86" s="25">
        <v>6.1999999999999998E-3</v>
      </c>
    </row>
    <row r="87" spans="2:12" ht="13.15" customHeight="1" x14ac:dyDescent="0.35">
      <c r="B87" s="23">
        <v>40867</v>
      </c>
      <c r="C87" s="24">
        <f t="shared" si="0"/>
        <v>-0.13972602739726028</v>
      </c>
      <c r="D87" s="25">
        <v>5.9999999999999995E-4</v>
      </c>
      <c r="F87" s="23">
        <v>40867</v>
      </c>
      <c r="G87" s="24">
        <f t="shared" si="1"/>
        <v>-0.13972602739726028</v>
      </c>
      <c r="H87" s="25">
        <v>3.2000000000000002E-3</v>
      </c>
      <c r="J87" s="23">
        <v>40867</v>
      </c>
      <c r="K87" s="24">
        <f t="shared" si="2"/>
        <v>-0.13972602739726028</v>
      </c>
      <c r="L87" s="25">
        <v>6.1999999999999998E-3</v>
      </c>
    </row>
    <row r="88" spans="2:12" ht="13.15" customHeight="1" x14ac:dyDescent="0.35">
      <c r="B88" s="23">
        <v>40866</v>
      </c>
      <c r="C88" s="24">
        <f t="shared" si="0"/>
        <v>-0.14246575342465753</v>
      </c>
      <c r="D88" s="25">
        <v>5.9999999999999995E-4</v>
      </c>
      <c r="F88" s="23">
        <v>40866</v>
      </c>
      <c r="G88" s="24">
        <f t="shared" si="1"/>
        <v>-0.14246575342465753</v>
      </c>
      <c r="H88" s="25">
        <v>3.2000000000000002E-3</v>
      </c>
      <c r="J88" s="23">
        <v>40866</v>
      </c>
      <c r="K88" s="24">
        <f t="shared" si="2"/>
        <v>-0.14246575342465753</v>
      </c>
      <c r="L88" s="25">
        <v>6.1999999999999998E-3</v>
      </c>
    </row>
    <row r="89" spans="2:12" ht="13.15" customHeight="1" x14ac:dyDescent="0.35">
      <c r="B89" s="23">
        <v>40865</v>
      </c>
      <c r="C89" s="24">
        <f t="shared" si="0"/>
        <v>-0.14520547945205478</v>
      </c>
      <c r="D89" s="25">
        <v>5.9999999999999995E-4</v>
      </c>
      <c r="F89" s="23">
        <v>40865</v>
      </c>
      <c r="G89" s="24">
        <f t="shared" si="1"/>
        <v>-0.14520547945205478</v>
      </c>
      <c r="H89" s="25">
        <v>3.2000000000000002E-3</v>
      </c>
      <c r="J89" s="23">
        <v>40865</v>
      </c>
      <c r="K89" s="24">
        <f t="shared" si="2"/>
        <v>-0.14520547945205478</v>
      </c>
      <c r="L89" s="25">
        <v>6.1999999999999998E-3</v>
      </c>
    </row>
    <row r="90" spans="2:12" ht="13.15" customHeight="1" x14ac:dyDescent="0.35">
      <c r="B90" s="23">
        <v>40864</v>
      </c>
      <c r="C90" s="24">
        <f t="shared" si="0"/>
        <v>-0.14794520547945206</v>
      </c>
      <c r="D90" s="25">
        <v>5.9999999999999995E-4</v>
      </c>
      <c r="F90" s="23">
        <v>40864</v>
      </c>
      <c r="G90" s="24">
        <f t="shared" si="1"/>
        <v>-0.14794520547945206</v>
      </c>
      <c r="H90" s="25">
        <v>3.2000000000000002E-3</v>
      </c>
      <c r="J90" s="23">
        <v>40864</v>
      </c>
      <c r="K90" s="24">
        <f t="shared" si="2"/>
        <v>-0.14794520547945206</v>
      </c>
      <c r="L90" s="25">
        <v>6.1999999999999998E-3</v>
      </c>
    </row>
    <row r="91" spans="2:12" ht="13.15" customHeight="1" x14ac:dyDescent="0.35">
      <c r="B91" s="23">
        <v>40863</v>
      </c>
      <c r="C91" s="24">
        <f t="shared" si="0"/>
        <v>-0.15068493150684931</v>
      </c>
      <c r="D91" s="25">
        <v>5.9999999999999995E-4</v>
      </c>
      <c r="F91" s="23">
        <v>40863</v>
      </c>
      <c r="G91" s="24">
        <f t="shared" si="1"/>
        <v>-0.15068493150684931</v>
      </c>
      <c r="H91" s="25">
        <v>3.2000000000000002E-3</v>
      </c>
      <c r="J91" s="23">
        <v>40863</v>
      </c>
      <c r="K91" s="24">
        <f t="shared" si="2"/>
        <v>-0.15068493150684931</v>
      </c>
      <c r="L91" s="25">
        <v>6.1999999999999998E-3</v>
      </c>
    </row>
    <row r="92" spans="2:12" ht="13.15" customHeight="1" x14ac:dyDescent="0.35">
      <c r="B92" s="23">
        <v>40862</v>
      </c>
      <c r="C92" s="24">
        <f t="shared" si="0"/>
        <v>-0.15342465753424658</v>
      </c>
      <c r="D92" s="25">
        <v>5.9999999999999995E-4</v>
      </c>
      <c r="F92" s="23">
        <v>40862</v>
      </c>
      <c r="G92" s="24">
        <f t="shared" si="1"/>
        <v>-0.15342465753424658</v>
      </c>
      <c r="H92" s="25">
        <v>3.2000000000000002E-3</v>
      </c>
      <c r="J92" s="23">
        <v>40862</v>
      </c>
      <c r="K92" s="24">
        <f t="shared" si="2"/>
        <v>-0.15342465753424658</v>
      </c>
      <c r="L92" s="25">
        <v>6.1999999999999998E-3</v>
      </c>
    </row>
    <row r="93" spans="2:12" ht="13.15" customHeight="1" x14ac:dyDescent="0.35">
      <c r="B93" s="23">
        <v>40861</v>
      </c>
      <c r="C93" s="24">
        <f t="shared" si="0"/>
        <v>-0.15616438356164383</v>
      </c>
      <c r="D93" s="25">
        <v>5.9999999999999995E-4</v>
      </c>
      <c r="F93" s="23">
        <v>40861</v>
      </c>
      <c r="G93" s="24">
        <f t="shared" si="1"/>
        <v>-0.15616438356164383</v>
      </c>
      <c r="H93" s="25">
        <v>3.2000000000000002E-3</v>
      </c>
      <c r="J93" s="23">
        <v>40861</v>
      </c>
      <c r="K93" s="24">
        <f t="shared" si="2"/>
        <v>-0.15616438356164383</v>
      </c>
      <c r="L93" s="25">
        <v>6.1999999999999998E-3</v>
      </c>
    </row>
    <row r="94" spans="2:12" ht="13.15" customHeight="1" x14ac:dyDescent="0.35">
      <c r="B94" s="23">
        <v>40860</v>
      </c>
      <c r="C94" s="24">
        <f t="shared" si="0"/>
        <v>-0.15890410958904111</v>
      </c>
      <c r="D94" s="25">
        <v>5.9999999999999995E-4</v>
      </c>
      <c r="F94" s="23">
        <v>40860</v>
      </c>
      <c r="G94" s="24">
        <f t="shared" si="1"/>
        <v>-0.15890410958904111</v>
      </c>
      <c r="H94" s="25">
        <v>3.2000000000000002E-3</v>
      </c>
      <c r="J94" s="23">
        <v>40860</v>
      </c>
      <c r="K94" s="24">
        <f t="shared" si="2"/>
        <v>-0.15890410958904111</v>
      </c>
      <c r="L94" s="25">
        <v>6.1999999999999998E-3</v>
      </c>
    </row>
    <row r="95" spans="2:12" ht="13.15" customHeight="1" x14ac:dyDescent="0.35">
      <c r="B95" s="23">
        <v>40859</v>
      </c>
      <c r="C95" s="24">
        <f t="shared" si="0"/>
        <v>-0.16164383561643836</v>
      </c>
      <c r="D95" s="25">
        <v>5.9999999999999995E-4</v>
      </c>
      <c r="F95" s="23">
        <v>40859</v>
      </c>
      <c r="G95" s="24">
        <f t="shared" si="1"/>
        <v>-0.16164383561643836</v>
      </c>
      <c r="H95" s="25">
        <v>3.2000000000000002E-3</v>
      </c>
      <c r="J95" s="23">
        <v>40859</v>
      </c>
      <c r="K95" s="24">
        <f t="shared" si="2"/>
        <v>-0.16164383561643836</v>
      </c>
      <c r="L95" s="25">
        <v>6.1999999999999998E-3</v>
      </c>
    </row>
    <row r="96" spans="2:12" ht="13.15" customHeight="1" x14ac:dyDescent="0.35">
      <c r="B96" s="23">
        <v>40858</v>
      </c>
      <c r="C96" s="24">
        <f t="shared" si="0"/>
        <v>-0.16438356164383561</v>
      </c>
      <c r="D96" s="25">
        <v>5.9999999999999995E-4</v>
      </c>
      <c r="F96" s="23">
        <v>40858</v>
      </c>
      <c r="G96" s="24">
        <f t="shared" si="1"/>
        <v>-0.16438356164383561</v>
      </c>
      <c r="H96" s="25">
        <v>3.2000000000000002E-3</v>
      </c>
      <c r="J96" s="23">
        <v>40858</v>
      </c>
      <c r="K96" s="24">
        <f t="shared" si="2"/>
        <v>-0.16438356164383561</v>
      </c>
      <c r="L96" s="25">
        <v>6.1999999999999998E-3</v>
      </c>
    </row>
    <row r="97" spans="2:12" ht="13.15" customHeight="1" x14ac:dyDescent="0.35">
      <c r="B97" s="23">
        <v>40857</v>
      </c>
      <c r="C97" s="24">
        <f t="shared" si="0"/>
        <v>-0.16712328767123288</v>
      </c>
      <c r="D97" s="25">
        <v>5.9999999999999995E-4</v>
      </c>
      <c r="F97" s="23">
        <v>40857</v>
      </c>
      <c r="G97" s="24">
        <f t="shared" si="1"/>
        <v>-0.16712328767123288</v>
      </c>
      <c r="H97" s="25">
        <v>3.2000000000000002E-3</v>
      </c>
      <c r="J97" s="23">
        <v>40857</v>
      </c>
      <c r="K97" s="24">
        <f t="shared" si="2"/>
        <v>-0.16712328767123288</v>
      </c>
      <c r="L97" s="25">
        <v>6.1999999999999998E-3</v>
      </c>
    </row>
    <row r="98" spans="2:12" ht="13.15" customHeight="1" x14ac:dyDescent="0.35">
      <c r="B98" s="23">
        <v>40856</v>
      </c>
      <c r="C98" s="24">
        <f t="shared" si="0"/>
        <v>-0.16986301369863013</v>
      </c>
      <c r="D98" s="25">
        <v>5.9999999999999995E-4</v>
      </c>
      <c r="F98" s="23">
        <v>40856</v>
      </c>
      <c r="G98" s="24">
        <f t="shared" si="1"/>
        <v>-0.16986301369863013</v>
      </c>
      <c r="H98" s="25">
        <v>3.2000000000000002E-3</v>
      </c>
      <c r="J98" s="23">
        <v>40856</v>
      </c>
      <c r="K98" s="24">
        <f t="shared" si="2"/>
        <v>-0.16986301369863013</v>
      </c>
      <c r="L98" s="25">
        <v>6.1999999999999998E-3</v>
      </c>
    </row>
    <row r="99" spans="2:12" ht="13.15" customHeight="1" x14ac:dyDescent="0.35">
      <c r="B99" s="23">
        <v>40855</v>
      </c>
      <c r="C99" s="24">
        <f t="shared" si="0"/>
        <v>-0.17260273972602741</v>
      </c>
      <c r="D99" s="25">
        <v>5.9999999999999995E-4</v>
      </c>
      <c r="F99" s="23">
        <v>40855</v>
      </c>
      <c r="G99" s="24">
        <f t="shared" si="1"/>
        <v>-0.17260273972602741</v>
      </c>
      <c r="H99" s="25">
        <v>3.2000000000000002E-3</v>
      </c>
      <c r="J99" s="23">
        <v>40855</v>
      </c>
      <c r="K99" s="24">
        <f t="shared" si="2"/>
        <v>-0.17260273972602741</v>
      </c>
      <c r="L99" s="25">
        <v>6.1999999999999998E-3</v>
      </c>
    </row>
    <row r="100" spans="2:12" ht="13.15" customHeight="1" x14ac:dyDescent="0.35">
      <c r="B100" s="23">
        <v>40854</v>
      </c>
      <c r="C100" s="24">
        <f t="shared" si="0"/>
        <v>-0.17534246575342466</v>
      </c>
      <c r="D100" s="25">
        <v>5.9999999999999995E-4</v>
      </c>
      <c r="F100" s="23">
        <v>40854</v>
      </c>
      <c r="G100" s="24">
        <f t="shared" si="1"/>
        <v>-0.17534246575342466</v>
      </c>
      <c r="H100" s="25">
        <v>3.2000000000000002E-3</v>
      </c>
      <c r="J100" s="23">
        <v>40854</v>
      </c>
      <c r="K100" s="24">
        <f t="shared" si="2"/>
        <v>-0.17534246575342466</v>
      </c>
      <c r="L100" s="25">
        <v>6.1999999999999998E-3</v>
      </c>
    </row>
    <row r="101" spans="2:12" ht="13.15" customHeight="1" x14ac:dyDescent="0.35">
      <c r="B101" s="23">
        <v>40853</v>
      </c>
      <c r="C101" s="24">
        <f t="shared" ref="C101:C164" si="3">IF($F$3&lt;B101,1,-1)*YEARFRAC($F$3,B101,3)</f>
        <v>-0.17808219178082191</v>
      </c>
      <c r="D101" s="25">
        <v>5.9999999999999995E-4</v>
      </c>
      <c r="F101" s="23">
        <v>40853</v>
      </c>
      <c r="G101" s="24">
        <f t="shared" ref="G101:G164" si="4">IF($F$3&lt;F101,1,-1)*YEARFRAC($F$3,F101,3)</f>
        <v>-0.17808219178082191</v>
      </c>
      <c r="H101" s="25">
        <v>3.2000000000000002E-3</v>
      </c>
      <c r="J101" s="23">
        <v>40853</v>
      </c>
      <c r="K101" s="24">
        <f t="shared" ref="K101:K164" si="5">IF($F$3&lt;J101,1,-1)*YEARFRAC($F$3,J101,3)</f>
        <v>-0.17808219178082191</v>
      </c>
      <c r="L101" s="25">
        <v>6.1999999999999998E-3</v>
      </c>
    </row>
    <row r="102" spans="2:12" ht="13.15" customHeight="1" x14ac:dyDescent="0.35">
      <c r="B102" s="23">
        <v>40852</v>
      </c>
      <c r="C102" s="24">
        <f t="shared" si="3"/>
        <v>-0.18082191780821918</v>
      </c>
      <c r="D102" s="25">
        <v>5.9999999999999995E-4</v>
      </c>
      <c r="F102" s="23">
        <v>40852</v>
      </c>
      <c r="G102" s="24">
        <f t="shared" si="4"/>
        <v>-0.18082191780821918</v>
      </c>
      <c r="H102" s="25">
        <v>3.2000000000000002E-3</v>
      </c>
      <c r="J102" s="23">
        <v>40852</v>
      </c>
      <c r="K102" s="24">
        <f t="shared" si="5"/>
        <v>-0.18082191780821918</v>
      </c>
      <c r="L102" s="25">
        <v>6.1999999999999998E-3</v>
      </c>
    </row>
    <row r="103" spans="2:12" ht="13.15" customHeight="1" x14ac:dyDescent="0.35">
      <c r="B103" s="23">
        <v>40851</v>
      </c>
      <c r="C103" s="24">
        <f t="shared" si="3"/>
        <v>-0.18356164383561643</v>
      </c>
      <c r="D103" s="25">
        <v>5.9999999999999995E-4</v>
      </c>
      <c r="F103" s="23">
        <v>40851</v>
      </c>
      <c r="G103" s="24">
        <f t="shared" si="4"/>
        <v>-0.18356164383561643</v>
      </c>
      <c r="H103" s="25">
        <v>3.2000000000000002E-3</v>
      </c>
      <c r="J103" s="23">
        <v>40851</v>
      </c>
      <c r="K103" s="24">
        <f t="shared" si="5"/>
        <v>-0.18356164383561643</v>
      </c>
      <c r="L103" s="25">
        <v>6.1999999999999998E-3</v>
      </c>
    </row>
    <row r="104" spans="2:12" ht="13.15" customHeight="1" x14ac:dyDescent="0.35">
      <c r="B104" s="23">
        <v>40850</v>
      </c>
      <c r="C104" s="24">
        <f t="shared" si="3"/>
        <v>-0.18630136986301371</v>
      </c>
      <c r="D104" s="25">
        <v>5.9999999999999995E-4</v>
      </c>
      <c r="F104" s="23">
        <v>40850</v>
      </c>
      <c r="G104" s="24">
        <f t="shared" si="4"/>
        <v>-0.18630136986301371</v>
      </c>
      <c r="H104" s="25">
        <v>3.2000000000000002E-3</v>
      </c>
      <c r="J104" s="23">
        <v>40850</v>
      </c>
      <c r="K104" s="24">
        <f t="shared" si="5"/>
        <v>-0.18630136986301371</v>
      </c>
      <c r="L104" s="25">
        <v>6.1999999999999998E-3</v>
      </c>
    </row>
    <row r="105" spans="2:12" ht="13.15" customHeight="1" x14ac:dyDescent="0.35">
      <c r="B105" s="23">
        <v>40849</v>
      </c>
      <c r="C105" s="24">
        <f t="shared" si="3"/>
        <v>-0.18904109589041096</v>
      </c>
      <c r="D105" s="25">
        <v>5.9999999999999995E-4</v>
      </c>
      <c r="F105" s="23">
        <v>40849</v>
      </c>
      <c r="G105" s="24">
        <f t="shared" si="4"/>
        <v>-0.18904109589041096</v>
      </c>
      <c r="H105" s="25">
        <v>3.2000000000000002E-3</v>
      </c>
      <c r="J105" s="23">
        <v>40849</v>
      </c>
      <c r="K105" s="24">
        <f t="shared" si="5"/>
        <v>-0.18904109589041096</v>
      </c>
      <c r="L105" s="25">
        <v>6.1999999999999998E-3</v>
      </c>
    </row>
    <row r="106" spans="2:12" ht="13.15" customHeight="1" x14ac:dyDescent="0.35">
      <c r="B106" s="23">
        <v>40848</v>
      </c>
      <c r="C106" s="24">
        <f t="shared" si="3"/>
        <v>-0.19178082191780821</v>
      </c>
      <c r="D106" s="25">
        <v>5.9999999999999995E-4</v>
      </c>
      <c r="F106" s="23">
        <v>40848</v>
      </c>
      <c r="G106" s="24">
        <f t="shared" si="4"/>
        <v>-0.19178082191780821</v>
      </c>
      <c r="H106" s="25">
        <v>3.2000000000000002E-3</v>
      </c>
      <c r="J106" s="23">
        <v>40848</v>
      </c>
      <c r="K106" s="24">
        <f t="shared" si="5"/>
        <v>-0.19178082191780821</v>
      </c>
      <c r="L106" s="25">
        <v>6.1999999999999998E-3</v>
      </c>
    </row>
    <row r="107" spans="2:12" ht="13.15" customHeight="1" x14ac:dyDescent="0.35">
      <c r="B107" s="23">
        <v>40847</v>
      </c>
      <c r="C107" s="24">
        <f t="shared" si="3"/>
        <v>-0.19452054794520549</v>
      </c>
      <c r="D107" s="25">
        <v>5.9999999999999995E-4</v>
      </c>
      <c r="F107" s="23">
        <v>40847</v>
      </c>
      <c r="G107" s="24">
        <f t="shared" si="4"/>
        <v>-0.19452054794520549</v>
      </c>
      <c r="H107" s="25">
        <v>3.2000000000000002E-3</v>
      </c>
      <c r="J107" s="23">
        <v>40847</v>
      </c>
      <c r="K107" s="24">
        <f t="shared" si="5"/>
        <v>-0.19452054794520549</v>
      </c>
      <c r="L107" s="25">
        <v>6.1999999999999998E-3</v>
      </c>
    </row>
    <row r="108" spans="2:12" ht="13.15" customHeight="1" x14ac:dyDescent="0.35">
      <c r="B108" s="23">
        <v>40846</v>
      </c>
      <c r="C108" s="24">
        <f t="shared" si="3"/>
        <v>-0.19726027397260273</v>
      </c>
      <c r="D108" s="25">
        <v>5.9999999999999995E-4</v>
      </c>
      <c r="F108" s="23">
        <v>40846</v>
      </c>
      <c r="G108" s="24">
        <f t="shared" si="4"/>
        <v>-0.19726027397260273</v>
      </c>
      <c r="H108" s="25">
        <v>3.2000000000000002E-3</v>
      </c>
      <c r="J108" s="23">
        <v>40846</v>
      </c>
      <c r="K108" s="24">
        <f t="shared" si="5"/>
        <v>-0.19726027397260273</v>
      </c>
      <c r="L108" s="25">
        <v>6.1999999999999998E-3</v>
      </c>
    </row>
    <row r="109" spans="2:12" ht="13.15" customHeight="1" x14ac:dyDescent="0.35">
      <c r="B109" s="23">
        <v>40845</v>
      </c>
      <c r="C109" s="24">
        <f t="shared" si="3"/>
        <v>-0.2</v>
      </c>
      <c r="D109" s="25">
        <v>5.9999999999999995E-4</v>
      </c>
      <c r="F109" s="23">
        <v>40845</v>
      </c>
      <c r="G109" s="24">
        <f t="shared" si="4"/>
        <v>-0.2</v>
      </c>
      <c r="H109" s="25">
        <v>3.2000000000000002E-3</v>
      </c>
      <c r="J109" s="23">
        <v>40845</v>
      </c>
      <c r="K109" s="24">
        <f t="shared" si="5"/>
        <v>-0.2</v>
      </c>
      <c r="L109" s="25">
        <v>6.1999999999999998E-3</v>
      </c>
    </row>
    <row r="110" spans="2:12" ht="13.15" customHeight="1" x14ac:dyDescent="0.35">
      <c r="B110" s="23">
        <v>40844</v>
      </c>
      <c r="C110" s="24">
        <f t="shared" si="3"/>
        <v>-0.20273972602739726</v>
      </c>
      <c r="D110" s="25">
        <v>5.9999999999999995E-4</v>
      </c>
      <c r="F110" s="23">
        <v>40844</v>
      </c>
      <c r="G110" s="24">
        <f t="shared" si="4"/>
        <v>-0.20273972602739726</v>
      </c>
      <c r="H110" s="25">
        <v>3.2000000000000002E-3</v>
      </c>
      <c r="J110" s="23">
        <v>40844</v>
      </c>
      <c r="K110" s="24">
        <f t="shared" si="5"/>
        <v>-0.20273972602739726</v>
      </c>
      <c r="L110" s="25">
        <v>6.1999999999999998E-3</v>
      </c>
    </row>
    <row r="111" spans="2:12" ht="13.15" customHeight="1" x14ac:dyDescent="0.35">
      <c r="B111" s="23">
        <v>40843</v>
      </c>
      <c r="C111" s="24">
        <f t="shared" si="3"/>
        <v>-0.20547945205479451</v>
      </c>
      <c r="D111" s="25">
        <v>5.9999999999999995E-4</v>
      </c>
      <c r="F111" s="23">
        <v>40843</v>
      </c>
      <c r="G111" s="24">
        <f t="shared" si="4"/>
        <v>-0.20547945205479451</v>
      </c>
      <c r="H111" s="25">
        <v>3.2000000000000002E-3</v>
      </c>
      <c r="J111" s="23">
        <v>40843</v>
      </c>
      <c r="K111" s="24">
        <f t="shared" si="5"/>
        <v>-0.20547945205479451</v>
      </c>
      <c r="L111" s="25">
        <v>6.1999999999999998E-3</v>
      </c>
    </row>
    <row r="112" spans="2:12" ht="13.15" customHeight="1" x14ac:dyDescent="0.35">
      <c r="B112" s="23">
        <v>40842</v>
      </c>
      <c r="C112" s="24">
        <f t="shared" si="3"/>
        <v>-0.20821917808219179</v>
      </c>
      <c r="D112" s="25">
        <v>5.9999999999999995E-4</v>
      </c>
      <c r="F112" s="23">
        <v>40842</v>
      </c>
      <c r="G112" s="24">
        <f t="shared" si="4"/>
        <v>-0.20821917808219179</v>
      </c>
      <c r="H112" s="25">
        <v>3.2000000000000002E-3</v>
      </c>
      <c r="J112" s="23">
        <v>40842</v>
      </c>
      <c r="K112" s="24">
        <f t="shared" si="5"/>
        <v>-0.20821917808219179</v>
      </c>
      <c r="L112" s="25">
        <v>6.1999999999999998E-3</v>
      </c>
    </row>
    <row r="113" spans="2:12" ht="13.15" customHeight="1" x14ac:dyDescent="0.35">
      <c r="B113" s="23">
        <v>40841</v>
      </c>
      <c r="C113" s="24">
        <f t="shared" si="3"/>
        <v>-0.21095890410958903</v>
      </c>
      <c r="D113" s="25">
        <v>5.9999999999999995E-4</v>
      </c>
      <c r="F113" s="23">
        <v>40841</v>
      </c>
      <c r="G113" s="24">
        <f t="shared" si="4"/>
        <v>-0.21095890410958903</v>
      </c>
      <c r="H113" s="25">
        <v>3.2000000000000002E-3</v>
      </c>
      <c r="J113" s="23">
        <v>40841</v>
      </c>
      <c r="K113" s="24">
        <f t="shared" si="5"/>
        <v>-0.21095890410958903</v>
      </c>
      <c r="L113" s="25">
        <v>6.1999999999999998E-3</v>
      </c>
    </row>
    <row r="114" spans="2:12" ht="13.15" customHeight="1" x14ac:dyDescent="0.35">
      <c r="B114" s="23">
        <v>40840</v>
      </c>
      <c r="C114" s="24">
        <f t="shared" si="3"/>
        <v>-0.21369863013698631</v>
      </c>
      <c r="D114" s="25">
        <v>5.9999999999999995E-4</v>
      </c>
      <c r="F114" s="23">
        <v>40840</v>
      </c>
      <c r="G114" s="24">
        <f t="shared" si="4"/>
        <v>-0.21369863013698631</v>
      </c>
      <c r="H114" s="25">
        <v>3.2000000000000002E-3</v>
      </c>
      <c r="J114" s="23">
        <v>40840</v>
      </c>
      <c r="K114" s="24">
        <f t="shared" si="5"/>
        <v>-0.21369863013698631</v>
      </c>
      <c r="L114" s="25">
        <v>6.1999999999999998E-3</v>
      </c>
    </row>
    <row r="115" spans="2:12" ht="13.15" customHeight="1" x14ac:dyDescent="0.35">
      <c r="B115" s="23">
        <v>40839</v>
      </c>
      <c r="C115" s="24">
        <f t="shared" si="3"/>
        <v>-0.21643835616438356</v>
      </c>
      <c r="D115" s="25">
        <v>5.9999999999999995E-4</v>
      </c>
      <c r="F115" s="23">
        <v>40839</v>
      </c>
      <c r="G115" s="24">
        <f t="shared" si="4"/>
        <v>-0.21643835616438356</v>
      </c>
      <c r="H115" s="25">
        <v>3.2000000000000002E-3</v>
      </c>
      <c r="J115" s="23">
        <v>40839</v>
      </c>
      <c r="K115" s="24">
        <f t="shared" si="5"/>
        <v>-0.21643835616438356</v>
      </c>
      <c r="L115" s="25">
        <v>6.1999999999999998E-3</v>
      </c>
    </row>
    <row r="116" spans="2:12" ht="13.15" customHeight="1" x14ac:dyDescent="0.35">
      <c r="B116" s="23">
        <v>40838</v>
      </c>
      <c r="C116" s="24">
        <f t="shared" si="3"/>
        <v>-0.21917808219178081</v>
      </c>
      <c r="D116" s="25">
        <v>5.9999999999999995E-4</v>
      </c>
      <c r="F116" s="23">
        <v>40838</v>
      </c>
      <c r="G116" s="24">
        <f t="shared" si="4"/>
        <v>-0.21917808219178081</v>
      </c>
      <c r="H116" s="25">
        <v>3.2000000000000002E-3</v>
      </c>
      <c r="J116" s="23">
        <v>40838</v>
      </c>
      <c r="K116" s="24">
        <f t="shared" si="5"/>
        <v>-0.21917808219178081</v>
      </c>
      <c r="L116" s="25">
        <v>6.1999999999999998E-3</v>
      </c>
    </row>
    <row r="117" spans="2:12" ht="13.15" customHeight="1" x14ac:dyDescent="0.35">
      <c r="B117" s="23">
        <v>40837</v>
      </c>
      <c r="C117" s="24">
        <f t="shared" si="3"/>
        <v>-0.22191780821917809</v>
      </c>
      <c r="D117" s="25">
        <v>5.9999999999999995E-4</v>
      </c>
      <c r="F117" s="23">
        <v>40837</v>
      </c>
      <c r="G117" s="24">
        <f t="shared" si="4"/>
        <v>-0.22191780821917809</v>
      </c>
      <c r="H117" s="25">
        <v>3.2000000000000002E-3</v>
      </c>
      <c r="J117" s="23">
        <v>40837</v>
      </c>
      <c r="K117" s="24">
        <f t="shared" si="5"/>
        <v>-0.22191780821917809</v>
      </c>
      <c r="L117" s="25">
        <v>6.1999999999999998E-3</v>
      </c>
    </row>
    <row r="118" spans="2:12" ht="13.15" customHeight="1" x14ac:dyDescent="0.35">
      <c r="B118" s="23">
        <v>40836</v>
      </c>
      <c r="C118" s="24">
        <f t="shared" si="3"/>
        <v>-0.22465753424657534</v>
      </c>
      <c r="D118" s="25">
        <v>5.9999999999999995E-4</v>
      </c>
      <c r="F118" s="23">
        <v>40836</v>
      </c>
      <c r="G118" s="24">
        <f t="shared" si="4"/>
        <v>-0.22465753424657534</v>
      </c>
      <c r="H118" s="25">
        <v>3.2000000000000002E-3</v>
      </c>
      <c r="J118" s="23">
        <v>40836</v>
      </c>
      <c r="K118" s="24">
        <f t="shared" si="5"/>
        <v>-0.22465753424657534</v>
      </c>
      <c r="L118" s="25">
        <v>6.1999999999999998E-3</v>
      </c>
    </row>
    <row r="119" spans="2:12" ht="13.15" customHeight="1" x14ac:dyDescent="0.35">
      <c r="B119" s="23">
        <v>40835</v>
      </c>
      <c r="C119" s="24">
        <f t="shared" si="3"/>
        <v>-0.22739726027397261</v>
      </c>
      <c r="D119" s="25">
        <v>5.9999999999999995E-4</v>
      </c>
      <c r="F119" s="23">
        <v>40835</v>
      </c>
      <c r="G119" s="24">
        <f t="shared" si="4"/>
        <v>-0.22739726027397261</v>
      </c>
      <c r="H119" s="25">
        <v>3.2000000000000002E-3</v>
      </c>
      <c r="J119" s="23">
        <v>40835</v>
      </c>
      <c r="K119" s="24">
        <f t="shared" si="5"/>
        <v>-0.22739726027397261</v>
      </c>
      <c r="L119" s="25">
        <v>6.1999999999999998E-3</v>
      </c>
    </row>
    <row r="120" spans="2:12" ht="13.15" customHeight="1" x14ac:dyDescent="0.35">
      <c r="B120" s="23">
        <v>40834</v>
      </c>
      <c r="C120" s="24">
        <f t="shared" si="3"/>
        <v>-0.23013698630136986</v>
      </c>
      <c r="D120" s="25">
        <v>5.9999999999999995E-4</v>
      </c>
      <c r="F120" s="23">
        <v>40834</v>
      </c>
      <c r="G120" s="24">
        <f t="shared" si="4"/>
        <v>-0.23013698630136986</v>
      </c>
      <c r="H120" s="25">
        <v>3.2000000000000002E-3</v>
      </c>
      <c r="J120" s="23">
        <v>40834</v>
      </c>
      <c r="K120" s="24">
        <f t="shared" si="5"/>
        <v>-0.23013698630136986</v>
      </c>
      <c r="L120" s="25">
        <v>6.1999999999999998E-3</v>
      </c>
    </row>
    <row r="121" spans="2:12" ht="13.15" customHeight="1" x14ac:dyDescent="0.35">
      <c r="B121" s="23">
        <v>40833</v>
      </c>
      <c r="C121" s="24">
        <f t="shared" si="3"/>
        <v>-0.23287671232876711</v>
      </c>
      <c r="D121" s="25">
        <v>5.9999999999999995E-4</v>
      </c>
      <c r="F121" s="23">
        <v>40833</v>
      </c>
      <c r="G121" s="24">
        <f t="shared" si="4"/>
        <v>-0.23287671232876711</v>
      </c>
      <c r="H121" s="25">
        <v>3.2000000000000002E-3</v>
      </c>
      <c r="J121" s="23">
        <v>40833</v>
      </c>
      <c r="K121" s="24">
        <f t="shared" si="5"/>
        <v>-0.23287671232876711</v>
      </c>
      <c r="L121" s="25">
        <v>6.1999999999999998E-3</v>
      </c>
    </row>
    <row r="122" spans="2:12" ht="13.15" customHeight="1" x14ac:dyDescent="0.35">
      <c r="B122" s="23">
        <v>40832</v>
      </c>
      <c r="C122" s="24">
        <f t="shared" si="3"/>
        <v>-0.23561643835616439</v>
      </c>
      <c r="D122" s="25">
        <v>5.9999999999999995E-4</v>
      </c>
      <c r="F122" s="23">
        <v>40832</v>
      </c>
      <c r="G122" s="24">
        <f t="shared" si="4"/>
        <v>-0.23561643835616439</v>
      </c>
      <c r="H122" s="25">
        <v>3.2000000000000002E-3</v>
      </c>
      <c r="J122" s="23">
        <v>40832</v>
      </c>
      <c r="K122" s="24">
        <f t="shared" si="5"/>
        <v>-0.23561643835616439</v>
      </c>
      <c r="L122" s="25">
        <v>6.1999999999999998E-3</v>
      </c>
    </row>
    <row r="123" spans="2:12" ht="13.15" customHeight="1" x14ac:dyDescent="0.35">
      <c r="B123" s="23">
        <v>40831</v>
      </c>
      <c r="C123" s="24">
        <f t="shared" si="3"/>
        <v>-0.23835616438356164</v>
      </c>
      <c r="D123" s="25">
        <v>5.9999999999999995E-4</v>
      </c>
      <c r="F123" s="23">
        <v>40831</v>
      </c>
      <c r="G123" s="24">
        <f t="shared" si="4"/>
        <v>-0.23835616438356164</v>
      </c>
      <c r="H123" s="25">
        <v>3.2000000000000002E-3</v>
      </c>
      <c r="J123" s="23">
        <v>40831</v>
      </c>
      <c r="K123" s="24">
        <f t="shared" si="5"/>
        <v>-0.23835616438356164</v>
      </c>
      <c r="L123" s="25">
        <v>6.1999999999999998E-3</v>
      </c>
    </row>
    <row r="124" spans="2:12" ht="13.15" customHeight="1" x14ac:dyDescent="0.35">
      <c r="B124" s="23">
        <v>40830</v>
      </c>
      <c r="C124" s="24">
        <f t="shared" si="3"/>
        <v>-0.24109589041095891</v>
      </c>
      <c r="D124" s="25">
        <v>5.9999999999999995E-4</v>
      </c>
      <c r="F124" s="23">
        <v>40830</v>
      </c>
      <c r="G124" s="24">
        <f t="shared" si="4"/>
        <v>-0.24109589041095891</v>
      </c>
      <c r="H124" s="25">
        <v>3.2000000000000002E-3</v>
      </c>
      <c r="J124" s="23">
        <v>40830</v>
      </c>
      <c r="K124" s="24">
        <f t="shared" si="5"/>
        <v>-0.24109589041095891</v>
      </c>
      <c r="L124" s="25">
        <v>6.1999999999999998E-3</v>
      </c>
    </row>
    <row r="125" spans="2:12" ht="13.15" customHeight="1" x14ac:dyDescent="0.35">
      <c r="B125" s="23">
        <v>40829</v>
      </c>
      <c r="C125" s="24">
        <f t="shared" si="3"/>
        <v>-0.24383561643835616</v>
      </c>
      <c r="D125" s="25">
        <v>5.9999999999999995E-4</v>
      </c>
      <c r="F125" s="23">
        <v>40829</v>
      </c>
      <c r="G125" s="24">
        <f t="shared" si="4"/>
        <v>-0.24383561643835616</v>
      </c>
      <c r="H125" s="25">
        <v>3.2000000000000002E-3</v>
      </c>
      <c r="J125" s="23">
        <v>40829</v>
      </c>
      <c r="K125" s="24">
        <f t="shared" si="5"/>
        <v>-0.24383561643835616</v>
      </c>
      <c r="L125" s="25">
        <v>6.1999999999999998E-3</v>
      </c>
    </row>
    <row r="126" spans="2:12" ht="13.15" customHeight="1" x14ac:dyDescent="0.35">
      <c r="B126" s="23">
        <v>40828</v>
      </c>
      <c r="C126" s="24">
        <f t="shared" si="3"/>
        <v>-0.24657534246575341</v>
      </c>
      <c r="D126" s="25">
        <v>5.9999999999999995E-4</v>
      </c>
      <c r="F126" s="23">
        <v>40828</v>
      </c>
      <c r="G126" s="24">
        <f t="shared" si="4"/>
        <v>-0.24657534246575341</v>
      </c>
      <c r="H126" s="25">
        <v>3.2000000000000002E-3</v>
      </c>
      <c r="J126" s="23">
        <v>40828</v>
      </c>
      <c r="K126" s="24">
        <f t="shared" si="5"/>
        <v>-0.24657534246575341</v>
      </c>
      <c r="L126" s="25">
        <v>6.1999999999999998E-3</v>
      </c>
    </row>
    <row r="127" spans="2:12" ht="13.15" customHeight="1" x14ac:dyDescent="0.35">
      <c r="B127" s="23">
        <v>40827</v>
      </c>
      <c r="C127" s="24">
        <f t="shared" si="3"/>
        <v>-0.24931506849315069</v>
      </c>
      <c r="D127" s="25">
        <v>5.9999999999999995E-4</v>
      </c>
      <c r="F127" s="23">
        <v>40827</v>
      </c>
      <c r="G127" s="24">
        <f t="shared" si="4"/>
        <v>-0.24931506849315069</v>
      </c>
      <c r="H127" s="25">
        <v>3.2000000000000002E-3</v>
      </c>
      <c r="J127" s="23">
        <v>40827</v>
      </c>
      <c r="K127" s="24">
        <f t="shared" si="5"/>
        <v>-0.24931506849315069</v>
      </c>
      <c r="L127" s="25">
        <v>6.1999999999999998E-3</v>
      </c>
    </row>
    <row r="128" spans="2:12" ht="13.15" customHeight="1" x14ac:dyDescent="0.35">
      <c r="B128" s="23">
        <v>40826</v>
      </c>
      <c r="C128" s="24">
        <f t="shared" si="3"/>
        <v>-0.25205479452054796</v>
      </c>
      <c r="D128" s="25">
        <v>5.9999999999999995E-4</v>
      </c>
      <c r="F128" s="23">
        <v>40826</v>
      </c>
      <c r="G128" s="24">
        <f t="shared" si="4"/>
        <v>-0.25205479452054796</v>
      </c>
      <c r="H128" s="25">
        <v>3.2000000000000002E-3</v>
      </c>
      <c r="J128" s="23">
        <v>40826</v>
      </c>
      <c r="K128" s="24">
        <f t="shared" si="5"/>
        <v>-0.25205479452054796</v>
      </c>
      <c r="L128" s="25">
        <v>6.1999999999999998E-3</v>
      </c>
    </row>
    <row r="129" spans="2:12" ht="13.15" customHeight="1" x14ac:dyDescent="0.35">
      <c r="B129" s="23">
        <v>40825</v>
      </c>
      <c r="C129" s="24">
        <f t="shared" si="3"/>
        <v>-0.25479452054794521</v>
      </c>
      <c r="D129" s="25">
        <v>5.9999999999999995E-4</v>
      </c>
      <c r="F129" s="23">
        <v>40825</v>
      </c>
      <c r="G129" s="24">
        <f t="shared" si="4"/>
        <v>-0.25479452054794521</v>
      </c>
      <c r="H129" s="25">
        <v>3.2000000000000002E-3</v>
      </c>
      <c r="J129" s="23">
        <v>40825</v>
      </c>
      <c r="K129" s="24">
        <f t="shared" si="5"/>
        <v>-0.25479452054794521</v>
      </c>
      <c r="L129" s="25">
        <v>6.1999999999999998E-3</v>
      </c>
    </row>
    <row r="130" spans="2:12" ht="13.15" customHeight="1" x14ac:dyDescent="0.35">
      <c r="B130" s="23">
        <v>40824</v>
      </c>
      <c r="C130" s="24">
        <f t="shared" si="3"/>
        <v>-0.25753424657534246</v>
      </c>
      <c r="D130" s="25">
        <v>5.9999999999999995E-4</v>
      </c>
      <c r="F130" s="23">
        <v>40824</v>
      </c>
      <c r="G130" s="24">
        <f t="shared" si="4"/>
        <v>-0.25753424657534246</v>
      </c>
      <c r="H130" s="25">
        <v>3.2000000000000002E-3</v>
      </c>
      <c r="J130" s="23">
        <v>40824</v>
      </c>
      <c r="K130" s="24">
        <f t="shared" si="5"/>
        <v>-0.25753424657534246</v>
      </c>
      <c r="L130" s="25">
        <v>6.1999999999999998E-3</v>
      </c>
    </row>
    <row r="131" spans="2:12" ht="13.15" customHeight="1" x14ac:dyDescent="0.35">
      <c r="B131" s="23">
        <v>40823</v>
      </c>
      <c r="C131" s="24">
        <f t="shared" si="3"/>
        <v>-0.26027397260273971</v>
      </c>
      <c r="D131" s="25">
        <v>5.9999999999999995E-4</v>
      </c>
      <c r="F131" s="23">
        <v>40823</v>
      </c>
      <c r="G131" s="24">
        <f t="shared" si="4"/>
        <v>-0.26027397260273971</v>
      </c>
      <c r="H131" s="25">
        <v>3.2000000000000002E-3</v>
      </c>
      <c r="J131" s="23">
        <v>40823</v>
      </c>
      <c r="K131" s="24">
        <f t="shared" si="5"/>
        <v>-0.26027397260273971</v>
      </c>
      <c r="L131" s="25">
        <v>6.1999999999999998E-3</v>
      </c>
    </row>
    <row r="132" spans="2:12" ht="13.15" customHeight="1" x14ac:dyDescent="0.35">
      <c r="B132" s="23">
        <v>40822</v>
      </c>
      <c r="C132" s="24">
        <f t="shared" si="3"/>
        <v>-0.26301369863013696</v>
      </c>
      <c r="D132" s="25">
        <v>5.9999999999999995E-4</v>
      </c>
      <c r="F132" s="23">
        <v>40822</v>
      </c>
      <c r="G132" s="24">
        <f t="shared" si="4"/>
        <v>-0.26301369863013696</v>
      </c>
      <c r="H132" s="25">
        <v>3.2000000000000002E-3</v>
      </c>
      <c r="J132" s="23">
        <v>40822</v>
      </c>
      <c r="K132" s="24">
        <f t="shared" si="5"/>
        <v>-0.26301369863013696</v>
      </c>
      <c r="L132" s="25">
        <v>6.1999999999999998E-3</v>
      </c>
    </row>
    <row r="133" spans="2:12" ht="13.15" customHeight="1" x14ac:dyDescent="0.35">
      <c r="B133" s="23">
        <v>40821</v>
      </c>
      <c r="C133" s="24">
        <f t="shared" si="3"/>
        <v>-0.26575342465753427</v>
      </c>
      <c r="D133" s="25">
        <v>5.9999999999999995E-4</v>
      </c>
      <c r="F133" s="23">
        <v>40821</v>
      </c>
      <c r="G133" s="24">
        <f t="shared" si="4"/>
        <v>-0.26575342465753427</v>
      </c>
      <c r="H133" s="25">
        <v>3.2000000000000002E-3</v>
      </c>
      <c r="J133" s="23">
        <v>40821</v>
      </c>
      <c r="K133" s="24">
        <f t="shared" si="5"/>
        <v>-0.26575342465753427</v>
      </c>
      <c r="L133" s="25">
        <v>6.1999999999999998E-3</v>
      </c>
    </row>
    <row r="134" spans="2:12" ht="13.15" customHeight="1" x14ac:dyDescent="0.35">
      <c r="B134" s="23">
        <v>40820</v>
      </c>
      <c r="C134" s="24">
        <f t="shared" si="3"/>
        <v>-0.26849315068493151</v>
      </c>
      <c r="D134" s="25">
        <v>5.9999999999999995E-4</v>
      </c>
      <c r="F134" s="23">
        <v>40820</v>
      </c>
      <c r="G134" s="24">
        <f t="shared" si="4"/>
        <v>-0.26849315068493151</v>
      </c>
      <c r="H134" s="25">
        <v>3.2000000000000002E-3</v>
      </c>
      <c r="J134" s="23">
        <v>40820</v>
      </c>
      <c r="K134" s="24">
        <f t="shared" si="5"/>
        <v>-0.26849315068493151</v>
      </c>
      <c r="L134" s="25">
        <v>6.1999999999999998E-3</v>
      </c>
    </row>
    <row r="135" spans="2:12" ht="13.15" customHeight="1" x14ac:dyDescent="0.35">
      <c r="B135" s="23">
        <v>40819</v>
      </c>
      <c r="C135" s="24">
        <f t="shared" si="3"/>
        <v>-0.27123287671232876</v>
      </c>
      <c r="D135" s="25">
        <v>5.9999999999999995E-4</v>
      </c>
      <c r="F135" s="23">
        <v>40819</v>
      </c>
      <c r="G135" s="24">
        <f t="shared" si="4"/>
        <v>-0.27123287671232876</v>
      </c>
      <c r="H135" s="25">
        <v>3.2000000000000002E-3</v>
      </c>
      <c r="J135" s="23">
        <v>40819</v>
      </c>
      <c r="K135" s="24">
        <f t="shared" si="5"/>
        <v>-0.27123287671232876</v>
      </c>
      <c r="L135" s="25">
        <v>6.1999999999999998E-3</v>
      </c>
    </row>
    <row r="136" spans="2:12" ht="13.15" customHeight="1" x14ac:dyDescent="0.35">
      <c r="B136" s="23">
        <v>40818</v>
      </c>
      <c r="C136" s="24">
        <f t="shared" si="3"/>
        <v>-0.27397260273972601</v>
      </c>
      <c r="D136" s="25">
        <v>5.9999999999999995E-4</v>
      </c>
      <c r="F136" s="23">
        <v>40818</v>
      </c>
      <c r="G136" s="24">
        <f t="shared" si="4"/>
        <v>-0.27397260273972601</v>
      </c>
      <c r="H136" s="25">
        <v>3.2000000000000002E-3</v>
      </c>
      <c r="J136" s="23">
        <v>40818</v>
      </c>
      <c r="K136" s="24">
        <f t="shared" si="5"/>
        <v>-0.27397260273972601</v>
      </c>
      <c r="L136" s="25">
        <v>6.1999999999999998E-3</v>
      </c>
    </row>
    <row r="137" spans="2:12" ht="13.15" customHeight="1" x14ac:dyDescent="0.35">
      <c r="B137" s="23">
        <v>40817</v>
      </c>
      <c r="C137" s="24">
        <f t="shared" si="3"/>
        <v>-0.27671232876712326</v>
      </c>
      <c r="D137" s="25">
        <v>5.9999999999999995E-4</v>
      </c>
      <c r="F137" s="23">
        <v>40817</v>
      </c>
      <c r="G137" s="24">
        <f t="shared" si="4"/>
        <v>-0.27671232876712326</v>
      </c>
      <c r="H137" s="25">
        <v>3.2000000000000002E-3</v>
      </c>
      <c r="J137" s="23">
        <v>40817</v>
      </c>
      <c r="K137" s="24">
        <f t="shared" si="5"/>
        <v>-0.27671232876712326</v>
      </c>
      <c r="L137" s="25">
        <v>6.1999999999999998E-3</v>
      </c>
    </row>
    <row r="138" spans="2:12" ht="13.15" customHeight="1" x14ac:dyDescent="0.35">
      <c r="B138" s="23">
        <v>40816</v>
      </c>
      <c r="C138" s="24">
        <f t="shared" si="3"/>
        <v>-0.27945205479452057</v>
      </c>
      <c r="D138" s="25">
        <v>5.9999999999999995E-4</v>
      </c>
      <c r="F138" s="23">
        <v>40816</v>
      </c>
      <c r="G138" s="24">
        <f t="shared" si="4"/>
        <v>-0.27945205479452057</v>
      </c>
      <c r="H138" s="25">
        <v>3.2000000000000002E-3</v>
      </c>
      <c r="J138" s="23">
        <v>40816</v>
      </c>
      <c r="K138" s="24">
        <f t="shared" si="5"/>
        <v>-0.27945205479452057</v>
      </c>
      <c r="L138" s="25">
        <v>6.1999999999999998E-3</v>
      </c>
    </row>
    <row r="139" spans="2:12" ht="13.15" customHeight="1" x14ac:dyDescent="0.35">
      <c r="B139" s="23">
        <v>40815</v>
      </c>
      <c r="C139" s="24">
        <f t="shared" si="3"/>
        <v>-0.28219178082191781</v>
      </c>
      <c r="D139" s="25">
        <v>5.9999999999999995E-4</v>
      </c>
      <c r="F139" s="23">
        <v>40815</v>
      </c>
      <c r="G139" s="24">
        <f t="shared" si="4"/>
        <v>-0.28219178082191781</v>
      </c>
      <c r="H139" s="25">
        <v>3.2000000000000002E-3</v>
      </c>
      <c r="J139" s="23">
        <v>40815</v>
      </c>
      <c r="K139" s="24">
        <f t="shared" si="5"/>
        <v>-0.28219178082191781</v>
      </c>
      <c r="L139" s="25">
        <v>6.1999999999999998E-3</v>
      </c>
    </row>
    <row r="140" spans="2:12" ht="13.15" customHeight="1" x14ac:dyDescent="0.35">
      <c r="B140" s="23">
        <v>40814</v>
      </c>
      <c r="C140" s="24">
        <f t="shared" si="3"/>
        <v>-0.28493150684931506</v>
      </c>
      <c r="D140" s="25">
        <v>5.9999999999999995E-4</v>
      </c>
      <c r="F140" s="23">
        <v>40814</v>
      </c>
      <c r="G140" s="24">
        <f t="shared" si="4"/>
        <v>-0.28493150684931506</v>
      </c>
      <c r="H140" s="25">
        <v>3.2000000000000002E-3</v>
      </c>
      <c r="J140" s="23">
        <v>40814</v>
      </c>
      <c r="K140" s="24">
        <f t="shared" si="5"/>
        <v>-0.28493150684931506</v>
      </c>
      <c r="L140" s="25">
        <v>6.1999999999999998E-3</v>
      </c>
    </row>
    <row r="141" spans="2:12" ht="13.15" customHeight="1" x14ac:dyDescent="0.35">
      <c r="B141" s="23">
        <v>40813</v>
      </c>
      <c r="C141" s="24">
        <f t="shared" si="3"/>
        <v>-0.28767123287671231</v>
      </c>
      <c r="D141" s="25">
        <v>5.9999999999999995E-4</v>
      </c>
      <c r="F141" s="23">
        <v>40813</v>
      </c>
      <c r="G141" s="24">
        <f t="shared" si="4"/>
        <v>-0.28767123287671231</v>
      </c>
      <c r="H141" s="25">
        <v>3.2000000000000002E-3</v>
      </c>
      <c r="J141" s="23">
        <v>40813</v>
      </c>
      <c r="K141" s="24">
        <f t="shared" si="5"/>
        <v>-0.28767123287671231</v>
      </c>
      <c r="L141" s="25">
        <v>6.1999999999999998E-3</v>
      </c>
    </row>
    <row r="142" spans="2:12" ht="13.15" customHeight="1" x14ac:dyDescent="0.35">
      <c r="B142" s="23">
        <v>40812</v>
      </c>
      <c r="C142" s="24">
        <f t="shared" si="3"/>
        <v>-0.29041095890410956</v>
      </c>
      <c r="D142" s="25">
        <v>5.9999999999999995E-4</v>
      </c>
      <c r="F142" s="23">
        <v>40812</v>
      </c>
      <c r="G142" s="24">
        <f t="shared" si="4"/>
        <v>-0.29041095890410956</v>
      </c>
      <c r="H142" s="25">
        <v>3.2000000000000002E-3</v>
      </c>
      <c r="J142" s="23">
        <v>40812</v>
      </c>
      <c r="K142" s="24">
        <f t="shared" si="5"/>
        <v>-0.29041095890410956</v>
      </c>
      <c r="L142" s="25">
        <v>6.1999999999999998E-3</v>
      </c>
    </row>
    <row r="143" spans="2:12" ht="13.15" customHeight="1" x14ac:dyDescent="0.35">
      <c r="B143" s="23">
        <v>40811</v>
      </c>
      <c r="C143" s="24">
        <f t="shared" si="3"/>
        <v>-0.29315068493150687</v>
      </c>
      <c r="D143" s="25">
        <v>5.9999999999999995E-4</v>
      </c>
      <c r="F143" s="23">
        <v>40811</v>
      </c>
      <c r="G143" s="24">
        <f t="shared" si="4"/>
        <v>-0.29315068493150687</v>
      </c>
      <c r="H143" s="25">
        <v>3.2000000000000002E-3</v>
      </c>
      <c r="J143" s="23">
        <v>40811</v>
      </c>
      <c r="K143" s="24">
        <f t="shared" si="5"/>
        <v>-0.29315068493150687</v>
      </c>
      <c r="L143" s="25">
        <v>6.1999999999999998E-3</v>
      </c>
    </row>
    <row r="144" spans="2:12" ht="13.15" customHeight="1" x14ac:dyDescent="0.35">
      <c r="B144" s="23">
        <v>40810</v>
      </c>
      <c r="C144" s="24">
        <f t="shared" si="3"/>
        <v>-0.29589041095890412</v>
      </c>
      <c r="D144" s="25">
        <v>5.9999999999999995E-4</v>
      </c>
      <c r="F144" s="23">
        <v>40810</v>
      </c>
      <c r="G144" s="24">
        <f t="shared" si="4"/>
        <v>-0.29589041095890412</v>
      </c>
      <c r="H144" s="25">
        <v>3.2000000000000002E-3</v>
      </c>
      <c r="J144" s="23">
        <v>40810</v>
      </c>
      <c r="K144" s="24">
        <f t="shared" si="5"/>
        <v>-0.29589041095890412</v>
      </c>
      <c r="L144" s="25">
        <v>6.1999999999999998E-3</v>
      </c>
    </row>
    <row r="145" spans="2:12" ht="13.15" customHeight="1" x14ac:dyDescent="0.35">
      <c r="B145" s="23">
        <v>40809</v>
      </c>
      <c r="C145" s="24">
        <f t="shared" si="3"/>
        <v>-0.29863013698630136</v>
      </c>
      <c r="D145" s="25">
        <v>5.9999999999999995E-4</v>
      </c>
      <c r="F145" s="23">
        <v>40809</v>
      </c>
      <c r="G145" s="24">
        <f t="shared" si="4"/>
        <v>-0.29863013698630136</v>
      </c>
      <c r="H145" s="25">
        <v>3.2000000000000002E-3</v>
      </c>
      <c r="J145" s="23">
        <v>40809</v>
      </c>
      <c r="K145" s="24">
        <f t="shared" si="5"/>
        <v>-0.29863013698630136</v>
      </c>
      <c r="L145" s="25">
        <v>6.1999999999999998E-3</v>
      </c>
    </row>
    <row r="146" spans="2:12" ht="13.15" customHeight="1" x14ac:dyDescent="0.35">
      <c r="B146" s="23">
        <v>40808</v>
      </c>
      <c r="C146" s="24">
        <f t="shared" si="3"/>
        <v>-0.30136986301369861</v>
      </c>
      <c r="D146" s="25">
        <v>5.9999999999999995E-4</v>
      </c>
      <c r="F146" s="23">
        <v>40808</v>
      </c>
      <c r="G146" s="24">
        <f t="shared" si="4"/>
        <v>-0.30136986301369861</v>
      </c>
      <c r="H146" s="25">
        <v>3.2000000000000002E-3</v>
      </c>
      <c r="J146" s="23">
        <v>40808</v>
      </c>
      <c r="K146" s="24">
        <f t="shared" si="5"/>
        <v>-0.30136986301369861</v>
      </c>
      <c r="L146" s="25">
        <v>6.1999999999999998E-3</v>
      </c>
    </row>
    <row r="147" spans="2:12" ht="13.15" customHeight="1" x14ac:dyDescent="0.35">
      <c r="B147" s="23">
        <v>40807</v>
      </c>
      <c r="C147" s="24">
        <f t="shared" si="3"/>
        <v>-0.30410958904109592</v>
      </c>
      <c r="D147" s="25">
        <v>5.9999999999999995E-4</v>
      </c>
      <c r="F147" s="23">
        <v>40807</v>
      </c>
      <c r="G147" s="24">
        <f t="shared" si="4"/>
        <v>-0.30410958904109592</v>
      </c>
      <c r="H147" s="25">
        <v>3.2000000000000002E-3</v>
      </c>
      <c r="J147" s="23">
        <v>40807</v>
      </c>
      <c r="K147" s="24">
        <f t="shared" si="5"/>
        <v>-0.30410958904109592</v>
      </c>
      <c r="L147" s="25">
        <v>6.1999999999999998E-3</v>
      </c>
    </row>
    <row r="148" spans="2:12" ht="13.15" customHeight="1" x14ac:dyDescent="0.35">
      <c r="B148" s="23">
        <v>40806</v>
      </c>
      <c r="C148" s="24">
        <f t="shared" si="3"/>
        <v>-0.30684931506849317</v>
      </c>
      <c r="D148" s="25">
        <v>5.9999999999999995E-4</v>
      </c>
      <c r="F148" s="23">
        <v>40806</v>
      </c>
      <c r="G148" s="24">
        <f t="shared" si="4"/>
        <v>-0.30684931506849317</v>
      </c>
      <c r="H148" s="25">
        <v>3.2000000000000002E-3</v>
      </c>
      <c r="J148" s="23">
        <v>40806</v>
      </c>
      <c r="K148" s="24">
        <f t="shared" si="5"/>
        <v>-0.30684931506849317</v>
      </c>
      <c r="L148" s="25">
        <v>6.1999999999999998E-3</v>
      </c>
    </row>
    <row r="149" spans="2:12" ht="13.15" customHeight="1" x14ac:dyDescent="0.35">
      <c r="B149" s="23">
        <v>40805</v>
      </c>
      <c r="C149" s="24">
        <f t="shared" si="3"/>
        <v>-0.30958904109589042</v>
      </c>
      <c r="D149" s="25">
        <v>5.9999999999999995E-4</v>
      </c>
      <c r="F149" s="23">
        <v>40805</v>
      </c>
      <c r="G149" s="24">
        <f t="shared" si="4"/>
        <v>-0.30958904109589042</v>
      </c>
      <c r="H149" s="25">
        <v>3.2000000000000002E-3</v>
      </c>
      <c r="J149" s="23">
        <v>40805</v>
      </c>
      <c r="K149" s="24">
        <f t="shared" si="5"/>
        <v>-0.30958904109589042</v>
      </c>
      <c r="L149" s="25">
        <v>6.1999999999999998E-3</v>
      </c>
    </row>
    <row r="150" spans="2:12" ht="13.15" customHeight="1" x14ac:dyDescent="0.35">
      <c r="B150" s="23">
        <v>40804</v>
      </c>
      <c r="C150" s="24">
        <f t="shared" si="3"/>
        <v>-0.31232876712328766</v>
      </c>
      <c r="D150" s="25">
        <v>5.9999999999999995E-4</v>
      </c>
      <c r="F150" s="23">
        <v>40804</v>
      </c>
      <c r="G150" s="24">
        <f t="shared" si="4"/>
        <v>-0.31232876712328766</v>
      </c>
      <c r="H150" s="25">
        <v>3.2000000000000002E-3</v>
      </c>
      <c r="J150" s="23">
        <v>40804</v>
      </c>
      <c r="K150" s="24">
        <f t="shared" si="5"/>
        <v>-0.31232876712328766</v>
      </c>
      <c r="L150" s="25">
        <v>6.1999999999999998E-3</v>
      </c>
    </row>
    <row r="151" spans="2:12" ht="13.15" customHeight="1" x14ac:dyDescent="0.35">
      <c r="B151" s="23">
        <v>40803</v>
      </c>
      <c r="C151" s="24">
        <f t="shared" si="3"/>
        <v>-0.31506849315068491</v>
      </c>
      <c r="D151" s="25">
        <v>5.9999999999999995E-4</v>
      </c>
      <c r="F151" s="23">
        <v>40803</v>
      </c>
      <c r="G151" s="24">
        <f t="shared" si="4"/>
        <v>-0.31506849315068491</v>
      </c>
      <c r="H151" s="25">
        <v>3.2000000000000002E-3</v>
      </c>
      <c r="J151" s="23">
        <v>40803</v>
      </c>
      <c r="K151" s="24">
        <f t="shared" si="5"/>
        <v>-0.31506849315068491</v>
      </c>
      <c r="L151" s="25">
        <v>6.1999999999999998E-3</v>
      </c>
    </row>
    <row r="152" spans="2:12" ht="13.15" customHeight="1" x14ac:dyDescent="0.35">
      <c r="B152" s="23">
        <v>40802</v>
      </c>
      <c r="C152" s="24">
        <f t="shared" si="3"/>
        <v>-0.31780821917808222</v>
      </c>
      <c r="D152" s="25">
        <v>5.9999999999999995E-4</v>
      </c>
      <c r="F152" s="23">
        <v>40802</v>
      </c>
      <c r="G152" s="24">
        <f t="shared" si="4"/>
        <v>-0.31780821917808222</v>
      </c>
      <c r="H152" s="25">
        <v>3.2000000000000002E-3</v>
      </c>
      <c r="J152" s="23">
        <v>40802</v>
      </c>
      <c r="K152" s="24">
        <f t="shared" si="5"/>
        <v>-0.31780821917808222</v>
      </c>
      <c r="L152" s="25">
        <v>6.1999999999999998E-3</v>
      </c>
    </row>
    <row r="153" spans="2:12" ht="13.15" customHeight="1" x14ac:dyDescent="0.35">
      <c r="B153" s="23">
        <v>40801</v>
      </c>
      <c r="C153" s="24">
        <f t="shared" si="3"/>
        <v>-0.32054794520547947</v>
      </c>
      <c r="D153" s="25">
        <v>5.9999999999999995E-4</v>
      </c>
      <c r="F153" s="23">
        <v>40801</v>
      </c>
      <c r="G153" s="24">
        <f t="shared" si="4"/>
        <v>-0.32054794520547947</v>
      </c>
      <c r="H153" s="25">
        <v>3.2000000000000002E-3</v>
      </c>
      <c r="J153" s="23">
        <v>40801</v>
      </c>
      <c r="K153" s="24">
        <f t="shared" si="5"/>
        <v>-0.32054794520547947</v>
      </c>
      <c r="L153" s="25">
        <v>6.1999999999999998E-3</v>
      </c>
    </row>
    <row r="154" spans="2:12" ht="13.15" customHeight="1" x14ac:dyDescent="0.35">
      <c r="B154" s="23">
        <v>40800</v>
      </c>
      <c r="C154" s="24">
        <f t="shared" si="3"/>
        <v>-0.32328767123287672</v>
      </c>
      <c r="D154" s="25">
        <v>5.9999999999999995E-4</v>
      </c>
      <c r="F154" s="23">
        <v>40800</v>
      </c>
      <c r="G154" s="24">
        <f t="shared" si="4"/>
        <v>-0.32328767123287672</v>
      </c>
      <c r="H154" s="25">
        <v>3.2000000000000002E-3</v>
      </c>
      <c r="J154" s="23">
        <v>40800</v>
      </c>
      <c r="K154" s="24">
        <f t="shared" si="5"/>
        <v>-0.32328767123287672</v>
      </c>
      <c r="L154" s="25">
        <v>6.1999999999999998E-3</v>
      </c>
    </row>
    <row r="155" spans="2:12" ht="13.15" customHeight="1" x14ac:dyDescent="0.35">
      <c r="B155" s="23">
        <v>40799</v>
      </c>
      <c r="C155" s="24">
        <f t="shared" si="3"/>
        <v>-0.32602739726027397</v>
      </c>
      <c r="D155" s="25">
        <v>5.9999999999999995E-4</v>
      </c>
      <c r="F155" s="23">
        <v>40799</v>
      </c>
      <c r="G155" s="24">
        <f t="shared" si="4"/>
        <v>-0.32602739726027397</v>
      </c>
      <c r="H155" s="25">
        <v>3.2000000000000002E-3</v>
      </c>
      <c r="J155" s="23">
        <v>40799</v>
      </c>
      <c r="K155" s="24">
        <f t="shared" si="5"/>
        <v>-0.32602739726027397</v>
      </c>
      <c r="L155" s="25">
        <v>6.1999999999999998E-3</v>
      </c>
    </row>
    <row r="156" spans="2:12" ht="13.15" customHeight="1" x14ac:dyDescent="0.35">
      <c r="B156" s="23">
        <v>40798</v>
      </c>
      <c r="C156" s="24">
        <f t="shared" si="3"/>
        <v>-0.32876712328767121</v>
      </c>
      <c r="D156" s="25">
        <v>5.9999999999999995E-4</v>
      </c>
      <c r="F156" s="23">
        <v>40798</v>
      </c>
      <c r="G156" s="24">
        <f t="shared" si="4"/>
        <v>-0.32876712328767121</v>
      </c>
      <c r="H156" s="25">
        <v>3.2000000000000002E-3</v>
      </c>
      <c r="J156" s="23">
        <v>40798</v>
      </c>
      <c r="K156" s="24">
        <f t="shared" si="5"/>
        <v>-0.32876712328767121</v>
      </c>
      <c r="L156" s="25">
        <v>6.1999999999999998E-3</v>
      </c>
    </row>
    <row r="157" spans="2:12" ht="13.15" customHeight="1" x14ac:dyDescent="0.35">
      <c r="B157" s="23">
        <v>40797</v>
      </c>
      <c r="C157" s="24">
        <f t="shared" si="3"/>
        <v>-0.33150684931506852</v>
      </c>
      <c r="D157" s="25">
        <v>5.9999999999999995E-4</v>
      </c>
      <c r="F157" s="23">
        <v>40797</v>
      </c>
      <c r="G157" s="24">
        <f t="shared" si="4"/>
        <v>-0.33150684931506852</v>
      </c>
      <c r="H157" s="25">
        <v>3.2000000000000002E-3</v>
      </c>
      <c r="J157" s="23">
        <v>40797</v>
      </c>
      <c r="K157" s="24">
        <f t="shared" si="5"/>
        <v>-0.33150684931506852</v>
      </c>
      <c r="L157" s="25">
        <v>6.1999999999999998E-3</v>
      </c>
    </row>
    <row r="158" spans="2:12" ht="13.15" customHeight="1" x14ac:dyDescent="0.35">
      <c r="B158" s="23">
        <v>40796</v>
      </c>
      <c r="C158" s="24">
        <f t="shared" si="3"/>
        <v>-0.33424657534246577</v>
      </c>
      <c r="D158" s="25">
        <v>5.9999999999999995E-4</v>
      </c>
      <c r="F158" s="23">
        <v>40796</v>
      </c>
      <c r="G158" s="24">
        <f t="shared" si="4"/>
        <v>-0.33424657534246577</v>
      </c>
      <c r="H158" s="25">
        <v>3.2000000000000002E-3</v>
      </c>
      <c r="J158" s="23">
        <v>40796</v>
      </c>
      <c r="K158" s="24">
        <f t="shared" si="5"/>
        <v>-0.33424657534246577</v>
      </c>
      <c r="L158" s="25">
        <v>6.1999999999999998E-3</v>
      </c>
    </row>
    <row r="159" spans="2:12" ht="13.15" customHeight="1" x14ac:dyDescent="0.35">
      <c r="B159" s="23">
        <v>40795</v>
      </c>
      <c r="C159" s="24">
        <f t="shared" si="3"/>
        <v>-0.33698630136986302</v>
      </c>
      <c r="D159" s="25">
        <v>5.9999999999999995E-4</v>
      </c>
      <c r="F159" s="23">
        <v>40795</v>
      </c>
      <c r="G159" s="24">
        <f t="shared" si="4"/>
        <v>-0.33698630136986302</v>
      </c>
      <c r="H159" s="25">
        <v>3.2000000000000002E-3</v>
      </c>
      <c r="J159" s="23">
        <v>40795</v>
      </c>
      <c r="K159" s="24">
        <f t="shared" si="5"/>
        <v>-0.33698630136986302</v>
      </c>
      <c r="L159" s="25">
        <v>6.1999999999999998E-3</v>
      </c>
    </row>
    <row r="160" spans="2:12" ht="13.15" customHeight="1" x14ac:dyDescent="0.35">
      <c r="B160" s="23">
        <v>40794</v>
      </c>
      <c r="C160" s="24">
        <f t="shared" si="3"/>
        <v>-0.33972602739726027</v>
      </c>
      <c r="D160" s="25">
        <v>5.9999999999999995E-4</v>
      </c>
      <c r="F160" s="23">
        <v>40794</v>
      </c>
      <c r="G160" s="24">
        <f t="shared" si="4"/>
        <v>-0.33972602739726027</v>
      </c>
      <c r="H160" s="25">
        <v>3.2000000000000002E-3</v>
      </c>
      <c r="J160" s="23">
        <v>40794</v>
      </c>
      <c r="K160" s="24">
        <f t="shared" si="5"/>
        <v>-0.33972602739726027</v>
      </c>
      <c r="L160" s="25">
        <v>6.1999999999999998E-3</v>
      </c>
    </row>
    <row r="161" spans="2:12" ht="13.15" customHeight="1" x14ac:dyDescent="0.35">
      <c r="B161" s="23">
        <v>40793</v>
      </c>
      <c r="C161" s="24">
        <f t="shared" si="3"/>
        <v>-0.34246575342465752</v>
      </c>
      <c r="D161" s="25">
        <v>5.9999999999999995E-4</v>
      </c>
      <c r="F161" s="23">
        <v>40793</v>
      </c>
      <c r="G161" s="24">
        <f t="shared" si="4"/>
        <v>-0.34246575342465752</v>
      </c>
      <c r="H161" s="25">
        <v>3.2000000000000002E-3</v>
      </c>
      <c r="J161" s="23">
        <v>40793</v>
      </c>
      <c r="K161" s="24">
        <f t="shared" si="5"/>
        <v>-0.34246575342465752</v>
      </c>
      <c r="L161" s="25">
        <v>6.1999999999999998E-3</v>
      </c>
    </row>
    <row r="162" spans="2:12" ht="13.15" customHeight="1" x14ac:dyDescent="0.35">
      <c r="B162" s="23">
        <v>40792</v>
      </c>
      <c r="C162" s="24">
        <f t="shared" si="3"/>
        <v>-0.34520547945205482</v>
      </c>
      <c r="D162" s="25">
        <v>5.9999999999999995E-4</v>
      </c>
      <c r="F162" s="23">
        <v>40792</v>
      </c>
      <c r="G162" s="24">
        <f t="shared" si="4"/>
        <v>-0.34520547945205482</v>
      </c>
      <c r="H162" s="25">
        <v>3.2000000000000002E-3</v>
      </c>
      <c r="J162" s="23">
        <v>40792</v>
      </c>
      <c r="K162" s="24">
        <f t="shared" si="5"/>
        <v>-0.34520547945205482</v>
      </c>
      <c r="L162" s="25">
        <v>6.1999999999999998E-3</v>
      </c>
    </row>
    <row r="163" spans="2:12" ht="13.15" customHeight="1" x14ac:dyDescent="0.35">
      <c r="B163" s="23">
        <v>40791</v>
      </c>
      <c r="C163" s="24">
        <f t="shared" si="3"/>
        <v>-0.34794520547945207</v>
      </c>
      <c r="D163" s="25">
        <v>5.9999999999999995E-4</v>
      </c>
      <c r="F163" s="23">
        <v>40791</v>
      </c>
      <c r="G163" s="24">
        <f t="shared" si="4"/>
        <v>-0.34794520547945207</v>
      </c>
      <c r="H163" s="25">
        <v>3.2000000000000002E-3</v>
      </c>
      <c r="J163" s="23">
        <v>40791</v>
      </c>
      <c r="K163" s="24">
        <f t="shared" si="5"/>
        <v>-0.34794520547945207</v>
      </c>
      <c r="L163" s="25">
        <v>6.1999999999999998E-3</v>
      </c>
    </row>
    <row r="164" spans="2:12" ht="13.15" customHeight="1" x14ac:dyDescent="0.35">
      <c r="B164" s="23">
        <v>40790</v>
      </c>
      <c r="C164" s="24">
        <f t="shared" si="3"/>
        <v>-0.35068493150684932</v>
      </c>
      <c r="D164" s="25">
        <v>5.9999999999999995E-4</v>
      </c>
      <c r="F164" s="23">
        <v>40790</v>
      </c>
      <c r="G164" s="24">
        <f t="shared" si="4"/>
        <v>-0.35068493150684932</v>
      </c>
      <c r="H164" s="25">
        <v>3.2000000000000002E-3</v>
      </c>
      <c r="J164" s="23">
        <v>40790</v>
      </c>
      <c r="K164" s="24">
        <f t="shared" si="5"/>
        <v>-0.35068493150684932</v>
      </c>
      <c r="L164" s="25">
        <v>6.1999999999999998E-3</v>
      </c>
    </row>
    <row r="165" spans="2:12" ht="13.15" customHeight="1" x14ac:dyDescent="0.35">
      <c r="B165" s="23">
        <v>40789</v>
      </c>
      <c r="C165" s="24">
        <f t="shared" ref="C165:C228" si="6">IF($F$3&lt;B165,1,-1)*YEARFRAC($F$3,B165,3)</f>
        <v>-0.35342465753424657</v>
      </c>
      <c r="D165" s="25">
        <v>5.9999999999999995E-4</v>
      </c>
      <c r="F165" s="23">
        <v>40789</v>
      </c>
      <c r="G165" s="24">
        <f t="shared" ref="G165:G228" si="7">IF($F$3&lt;F165,1,-1)*YEARFRAC($F$3,F165,3)</f>
        <v>-0.35342465753424657</v>
      </c>
      <c r="H165" s="25">
        <v>3.2000000000000002E-3</v>
      </c>
      <c r="J165" s="23">
        <v>40789</v>
      </c>
      <c r="K165" s="24">
        <f t="shared" ref="K165:K228" si="8">IF($F$3&lt;J165,1,-1)*YEARFRAC($F$3,J165,3)</f>
        <v>-0.35342465753424657</v>
      </c>
      <c r="L165" s="25">
        <v>6.1999999999999998E-3</v>
      </c>
    </row>
    <row r="166" spans="2:12" ht="13.15" customHeight="1" x14ac:dyDescent="0.35">
      <c r="B166" s="23">
        <v>40788</v>
      </c>
      <c r="C166" s="24">
        <f t="shared" si="6"/>
        <v>-0.35616438356164382</v>
      </c>
      <c r="D166" s="25">
        <v>5.9999999999999995E-4</v>
      </c>
      <c r="F166" s="23">
        <v>40788</v>
      </c>
      <c r="G166" s="24">
        <f t="shared" si="7"/>
        <v>-0.35616438356164382</v>
      </c>
      <c r="H166" s="25">
        <v>3.2000000000000002E-3</v>
      </c>
      <c r="J166" s="23">
        <v>40788</v>
      </c>
      <c r="K166" s="24">
        <f t="shared" si="8"/>
        <v>-0.35616438356164382</v>
      </c>
      <c r="L166" s="25">
        <v>6.1999999999999998E-3</v>
      </c>
    </row>
    <row r="167" spans="2:12" ht="13.15" customHeight="1" x14ac:dyDescent="0.35">
      <c r="B167" s="23">
        <v>40787</v>
      </c>
      <c r="C167" s="24">
        <f t="shared" si="6"/>
        <v>-0.35890410958904112</v>
      </c>
      <c r="D167" s="25">
        <v>5.9999999999999995E-4</v>
      </c>
      <c r="F167" s="23">
        <v>40787</v>
      </c>
      <c r="G167" s="24">
        <f t="shared" si="7"/>
        <v>-0.35890410958904112</v>
      </c>
      <c r="H167" s="25">
        <v>3.2000000000000002E-3</v>
      </c>
      <c r="J167" s="23">
        <v>40787</v>
      </c>
      <c r="K167" s="24">
        <f t="shared" si="8"/>
        <v>-0.35890410958904112</v>
      </c>
      <c r="L167" s="25">
        <v>6.1999999999999998E-3</v>
      </c>
    </row>
    <row r="168" spans="2:12" ht="13.15" customHeight="1" x14ac:dyDescent="0.35">
      <c r="B168" s="23">
        <v>40786</v>
      </c>
      <c r="C168" s="24">
        <f t="shared" si="6"/>
        <v>-0.36164383561643837</v>
      </c>
      <c r="D168" s="25">
        <v>5.9999999999999995E-4</v>
      </c>
      <c r="F168" s="23">
        <v>40786</v>
      </c>
      <c r="G168" s="24">
        <f t="shared" si="7"/>
        <v>-0.36164383561643837</v>
      </c>
      <c r="H168" s="25">
        <v>3.2000000000000002E-3</v>
      </c>
      <c r="J168" s="23">
        <v>40786</v>
      </c>
      <c r="K168" s="24">
        <f t="shared" si="8"/>
        <v>-0.36164383561643837</v>
      </c>
      <c r="L168" s="25">
        <v>6.1999999999999998E-3</v>
      </c>
    </row>
    <row r="169" spans="2:12" ht="13.15" customHeight="1" x14ac:dyDescent="0.35">
      <c r="B169" s="23">
        <v>40785</v>
      </c>
      <c r="C169" s="24">
        <f t="shared" si="6"/>
        <v>-0.36438356164383562</v>
      </c>
      <c r="D169" s="25">
        <v>5.9999999999999995E-4</v>
      </c>
      <c r="F169" s="23">
        <v>40785</v>
      </c>
      <c r="G169" s="24">
        <f t="shared" si="7"/>
        <v>-0.36438356164383562</v>
      </c>
      <c r="H169" s="25">
        <v>3.2000000000000002E-3</v>
      </c>
      <c r="J169" s="23">
        <v>40785</v>
      </c>
      <c r="K169" s="24">
        <f t="shared" si="8"/>
        <v>-0.36438356164383562</v>
      </c>
      <c r="L169" s="25">
        <v>6.1999999999999998E-3</v>
      </c>
    </row>
    <row r="170" spans="2:12" ht="13.15" customHeight="1" x14ac:dyDescent="0.35">
      <c r="B170" s="23">
        <v>40784</v>
      </c>
      <c r="C170" s="24">
        <f t="shared" si="6"/>
        <v>-0.36712328767123287</v>
      </c>
      <c r="D170" s="25">
        <v>5.9999999999999995E-4</v>
      </c>
      <c r="F170" s="23">
        <v>40784</v>
      </c>
      <c r="G170" s="24">
        <f t="shared" si="7"/>
        <v>-0.36712328767123287</v>
      </c>
      <c r="H170" s="25">
        <v>3.2000000000000002E-3</v>
      </c>
      <c r="J170" s="23">
        <v>40784</v>
      </c>
      <c r="K170" s="24">
        <f t="shared" si="8"/>
        <v>-0.36712328767123287</v>
      </c>
      <c r="L170" s="25">
        <v>6.1999999999999998E-3</v>
      </c>
    </row>
    <row r="171" spans="2:12" ht="13.15" customHeight="1" x14ac:dyDescent="0.35">
      <c r="B171" s="23">
        <v>40783</v>
      </c>
      <c r="C171" s="24">
        <f t="shared" si="6"/>
        <v>-0.36986301369863012</v>
      </c>
      <c r="D171" s="25">
        <v>5.9999999999999995E-4</v>
      </c>
      <c r="F171" s="23">
        <v>40783</v>
      </c>
      <c r="G171" s="24">
        <f t="shared" si="7"/>
        <v>-0.36986301369863012</v>
      </c>
      <c r="H171" s="25">
        <v>3.2000000000000002E-3</v>
      </c>
      <c r="J171" s="23">
        <v>40783</v>
      </c>
      <c r="K171" s="24">
        <f t="shared" si="8"/>
        <v>-0.36986301369863012</v>
      </c>
      <c r="L171" s="25">
        <v>6.1999999999999998E-3</v>
      </c>
    </row>
    <row r="172" spans="2:12" ht="13.15" customHeight="1" x14ac:dyDescent="0.35">
      <c r="B172" s="23">
        <v>40782</v>
      </c>
      <c r="C172" s="24">
        <f t="shared" si="6"/>
        <v>-0.37260273972602742</v>
      </c>
      <c r="D172" s="25">
        <v>5.9999999999999995E-4</v>
      </c>
      <c r="F172" s="23">
        <v>40782</v>
      </c>
      <c r="G172" s="24">
        <f t="shared" si="7"/>
        <v>-0.37260273972602742</v>
      </c>
      <c r="H172" s="25">
        <v>3.2000000000000002E-3</v>
      </c>
      <c r="J172" s="23">
        <v>40782</v>
      </c>
      <c r="K172" s="24">
        <f t="shared" si="8"/>
        <v>-0.37260273972602742</v>
      </c>
      <c r="L172" s="25">
        <v>6.1999999999999998E-3</v>
      </c>
    </row>
    <row r="173" spans="2:12" ht="13.15" customHeight="1" x14ac:dyDescent="0.35">
      <c r="B173" s="23">
        <v>40781</v>
      </c>
      <c r="C173" s="24">
        <f t="shared" si="6"/>
        <v>-0.37534246575342467</v>
      </c>
      <c r="D173" s="25">
        <v>5.9999999999999995E-4</v>
      </c>
      <c r="F173" s="23">
        <v>40781</v>
      </c>
      <c r="G173" s="24">
        <f t="shared" si="7"/>
        <v>-0.37534246575342467</v>
      </c>
      <c r="H173" s="25">
        <v>3.2000000000000002E-3</v>
      </c>
      <c r="J173" s="23">
        <v>40781</v>
      </c>
      <c r="K173" s="24">
        <f t="shared" si="8"/>
        <v>-0.37534246575342467</v>
      </c>
      <c r="L173" s="25">
        <v>6.1999999999999998E-3</v>
      </c>
    </row>
    <row r="174" spans="2:12" ht="13.15" customHeight="1" x14ac:dyDescent="0.35">
      <c r="B174" s="23">
        <v>40780</v>
      </c>
      <c r="C174" s="24">
        <f t="shared" si="6"/>
        <v>-0.37808219178082192</v>
      </c>
      <c r="D174" s="25">
        <v>5.9999999999999995E-4</v>
      </c>
      <c r="F174" s="23">
        <v>40780</v>
      </c>
      <c r="G174" s="24">
        <f t="shared" si="7"/>
        <v>-0.37808219178082192</v>
      </c>
      <c r="H174" s="25">
        <v>3.2000000000000002E-3</v>
      </c>
      <c r="J174" s="23">
        <v>40780</v>
      </c>
      <c r="K174" s="24">
        <f t="shared" si="8"/>
        <v>-0.37808219178082192</v>
      </c>
      <c r="L174" s="25">
        <v>6.1999999999999998E-3</v>
      </c>
    </row>
    <row r="175" spans="2:12" ht="13.15" customHeight="1" x14ac:dyDescent="0.35">
      <c r="B175" s="23">
        <v>40779</v>
      </c>
      <c r="C175" s="24">
        <f t="shared" si="6"/>
        <v>-0.38082191780821917</v>
      </c>
      <c r="D175" s="25">
        <v>5.9999999999999995E-4</v>
      </c>
      <c r="F175" s="23">
        <v>40779</v>
      </c>
      <c r="G175" s="24">
        <f t="shared" si="7"/>
        <v>-0.38082191780821917</v>
      </c>
      <c r="H175" s="25">
        <v>3.2000000000000002E-3</v>
      </c>
      <c r="J175" s="23">
        <v>40779</v>
      </c>
      <c r="K175" s="24">
        <f t="shared" si="8"/>
        <v>-0.38082191780821917</v>
      </c>
      <c r="L175" s="25">
        <v>6.1999999999999998E-3</v>
      </c>
    </row>
    <row r="176" spans="2:12" ht="13.15" customHeight="1" x14ac:dyDescent="0.35">
      <c r="B176" s="23">
        <v>40778</v>
      </c>
      <c r="C176" s="24">
        <f t="shared" si="6"/>
        <v>-0.38356164383561642</v>
      </c>
      <c r="D176" s="25">
        <v>5.9999999999999995E-4</v>
      </c>
      <c r="F176" s="23">
        <v>40778</v>
      </c>
      <c r="G176" s="24">
        <f t="shared" si="7"/>
        <v>-0.38356164383561642</v>
      </c>
      <c r="H176" s="25">
        <v>3.2000000000000002E-3</v>
      </c>
      <c r="J176" s="23">
        <v>40778</v>
      </c>
      <c r="K176" s="24">
        <f t="shared" si="8"/>
        <v>-0.38356164383561642</v>
      </c>
      <c r="L176" s="25">
        <v>6.1999999999999998E-3</v>
      </c>
    </row>
    <row r="177" spans="2:12" ht="13.15" customHeight="1" x14ac:dyDescent="0.35">
      <c r="B177" s="23">
        <v>40777</v>
      </c>
      <c r="C177" s="24">
        <f t="shared" si="6"/>
        <v>-0.38630136986301372</v>
      </c>
      <c r="D177" s="25">
        <v>5.9999999999999995E-4</v>
      </c>
      <c r="F177" s="23">
        <v>40777</v>
      </c>
      <c r="G177" s="24">
        <f t="shared" si="7"/>
        <v>-0.38630136986301372</v>
      </c>
      <c r="H177" s="25">
        <v>3.2000000000000002E-3</v>
      </c>
      <c r="J177" s="23">
        <v>40777</v>
      </c>
      <c r="K177" s="24">
        <f t="shared" si="8"/>
        <v>-0.38630136986301372</v>
      </c>
      <c r="L177" s="25">
        <v>6.1999999999999998E-3</v>
      </c>
    </row>
    <row r="178" spans="2:12" ht="13.15" customHeight="1" x14ac:dyDescent="0.35">
      <c r="B178" s="23">
        <v>40776</v>
      </c>
      <c r="C178" s="24">
        <f t="shared" si="6"/>
        <v>-0.38904109589041097</v>
      </c>
      <c r="D178" s="25">
        <v>5.9999999999999995E-4</v>
      </c>
      <c r="F178" s="23">
        <v>40776</v>
      </c>
      <c r="G178" s="24">
        <f t="shared" si="7"/>
        <v>-0.38904109589041097</v>
      </c>
      <c r="H178" s="25">
        <v>3.2000000000000002E-3</v>
      </c>
      <c r="J178" s="23">
        <v>40776</v>
      </c>
      <c r="K178" s="24">
        <f t="shared" si="8"/>
        <v>-0.38904109589041097</v>
      </c>
      <c r="L178" s="25">
        <v>6.1999999999999998E-3</v>
      </c>
    </row>
    <row r="179" spans="2:12" ht="13.15" customHeight="1" x14ac:dyDescent="0.35">
      <c r="B179" s="23">
        <v>40775</v>
      </c>
      <c r="C179" s="24">
        <f t="shared" si="6"/>
        <v>-0.39178082191780822</v>
      </c>
      <c r="D179" s="25">
        <v>5.9999999999999995E-4</v>
      </c>
      <c r="F179" s="23">
        <v>40775</v>
      </c>
      <c r="G179" s="24">
        <f t="shared" si="7"/>
        <v>-0.39178082191780822</v>
      </c>
      <c r="H179" s="25">
        <v>3.2000000000000002E-3</v>
      </c>
      <c r="J179" s="23">
        <v>40775</v>
      </c>
      <c r="K179" s="24">
        <f t="shared" si="8"/>
        <v>-0.39178082191780822</v>
      </c>
      <c r="L179" s="25">
        <v>6.1999999999999998E-3</v>
      </c>
    </row>
    <row r="180" spans="2:12" ht="13.15" customHeight="1" x14ac:dyDescent="0.35">
      <c r="B180" s="23">
        <v>40774</v>
      </c>
      <c r="C180" s="24">
        <f t="shared" si="6"/>
        <v>-0.39452054794520547</v>
      </c>
      <c r="D180" s="25">
        <v>5.9999999999999995E-4</v>
      </c>
      <c r="F180" s="23">
        <v>40774</v>
      </c>
      <c r="G180" s="24">
        <f t="shared" si="7"/>
        <v>-0.39452054794520547</v>
      </c>
      <c r="H180" s="25">
        <v>3.2000000000000002E-3</v>
      </c>
      <c r="J180" s="23">
        <v>40774</v>
      </c>
      <c r="K180" s="24">
        <f t="shared" si="8"/>
        <v>-0.39452054794520547</v>
      </c>
      <c r="L180" s="25">
        <v>6.1999999999999998E-3</v>
      </c>
    </row>
    <row r="181" spans="2:12" ht="13.15" customHeight="1" x14ac:dyDescent="0.35">
      <c r="B181" s="23">
        <v>40773</v>
      </c>
      <c r="C181" s="24">
        <f t="shared" si="6"/>
        <v>-0.39726027397260272</v>
      </c>
      <c r="D181" s="25">
        <v>5.9999999999999995E-4</v>
      </c>
      <c r="F181" s="23">
        <v>40773</v>
      </c>
      <c r="G181" s="24">
        <f t="shared" si="7"/>
        <v>-0.39726027397260272</v>
      </c>
      <c r="H181" s="25">
        <v>3.2000000000000002E-3</v>
      </c>
      <c r="J181" s="23">
        <v>40773</v>
      </c>
      <c r="K181" s="24">
        <f t="shared" si="8"/>
        <v>-0.39726027397260272</v>
      </c>
      <c r="L181" s="25">
        <v>6.1999999999999998E-3</v>
      </c>
    </row>
    <row r="182" spans="2:12" ht="13.15" customHeight="1" x14ac:dyDescent="0.35">
      <c r="B182" s="23">
        <v>40772</v>
      </c>
      <c r="C182" s="24">
        <f t="shared" si="6"/>
        <v>-0.4</v>
      </c>
      <c r="D182" s="25">
        <v>5.9999999999999995E-4</v>
      </c>
      <c r="F182" s="23">
        <v>40772</v>
      </c>
      <c r="G182" s="24">
        <f t="shared" si="7"/>
        <v>-0.4</v>
      </c>
      <c r="H182" s="25">
        <v>3.2000000000000002E-3</v>
      </c>
      <c r="J182" s="23">
        <v>40772</v>
      </c>
      <c r="K182" s="24">
        <f t="shared" si="8"/>
        <v>-0.4</v>
      </c>
      <c r="L182" s="25">
        <v>6.1999999999999998E-3</v>
      </c>
    </row>
    <row r="183" spans="2:12" ht="13.15" customHeight="1" x14ac:dyDescent="0.35">
      <c r="B183" s="23">
        <v>40771</v>
      </c>
      <c r="C183" s="24">
        <f t="shared" si="6"/>
        <v>-0.40273972602739727</v>
      </c>
      <c r="D183" s="25">
        <v>5.9999999999999995E-4</v>
      </c>
      <c r="F183" s="23">
        <v>40771</v>
      </c>
      <c r="G183" s="24">
        <f t="shared" si="7"/>
        <v>-0.40273972602739727</v>
      </c>
      <c r="H183" s="25">
        <v>3.2000000000000002E-3</v>
      </c>
      <c r="J183" s="23">
        <v>40771</v>
      </c>
      <c r="K183" s="24">
        <f t="shared" si="8"/>
        <v>-0.40273972602739727</v>
      </c>
      <c r="L183" s="25">
        <v>6.1999999999999998E-3</v>
      </c>
    </row>
    <row r="184" spans="2:12" ht="13.15" customHeight="1" x14ac:dyDescent="0.35">
      <c r="B184" s="23">
        <v>40770</v>
      </c>
      <c r="C184" s="24">
        <f t="shared" si="6"/>
        <v>-0.40547945205479452</v>
      </c>
      <c r="D184" s="25">
        <v>5.9999999999999995E-4</v>
      </c>
      <c r="F184" s="23">
        <v>40770</v>
      </c>
      <c r="G184" s="24">
        <f t="shared" si="7"/>
        <v>-0.40547945205479452</v>
      </c>
      <c r="H184" s="25">
        <v>3.2000000000000002E-3</v>
      </c>
      <c r="J184" s="23">
        <v>40770</v>
      </c>
      <c r="K184" s="24">
        <f t="shared" si="8"/>
        <v>-0.40547945205479452</v>
      </c>
      <c r="L184" s="25">
        <v>6.1999999999999998E-3</v>
      </c>
    </row>
    <row r="185" spans="2:12" ht="13.15" customHeight="1" x14ac:dyDescent="0.35">
      <c r="B185" s="23">
        <v>40769</v>
      </c>
      <c r="C185" s="24">
        <f t="shared" si="6"/>
        <v>-0.40821917808219177</v>
      </c>
      <c r="D185" s="25">
        <v>5.9999999999999995E-4</v>
      </c>
      <c r="F185" s="23">
        <v>40769</v>
      </c>
      <c r="G185" s="24">
        <f t="shared" si="7"/>
        <v>-0.40821917808219177</v>
      </c>
      <c r="H185" s="25">
        <v>3.2000000000000002E-3</v>
      </c>
      <c r="J185" s="23">
        <v>40769</v>
      </c>
      <c r="K185" s="24">
        <f t="shared" si="8"/>
        <v>-0.40821917808219177</v>
      </c>
      <c r="L185" s="25">
        <v>6.1999999999999998E-3</v>
      </c>
    </row>
    <row r="186" spans="2:12" ht="13.15" customHeight="1" x14ac:dyDescent="0.35">
      <c r="B186" s="23">
        <v>40768</v>
      </c>
      <c r="C186" s="24">
        <f t="shared" si="6"/>
        <v>-0.41095890410958902</v>
      </c>
      <c r="D186" s="25">
        <v>5.9999999999999995E-4</v>
      </c>
      <c r="F186" s="23">
        <v>40768</v>
      </c>
      <c r="G186" s="24">
        <f t="shared" si="7"/>
        <v>-0.41095890410958902</v>
      </c>
      <c r="H186" s="25">
        <v>3.2000000000000002E-3</v>
      </c>
      <c r="J186" s="23">
        <v>40768</v>
      </c>
      <c r="K186" s="24">
        <f t="shared" si="8"/>
        <v>-0.41095890410958902</v>
      </c>
      <c r="L186" s="25">
        <v>6.1999999999999998E-3</v>
      </c>
    </row>
    <row r="187" spans="2:12" ht="13.15" customHeight="1" x14ac:dyDescent="0.35">
      <c r="B187" s="23">
        <v>40767</v>
      </c>
      <c r="C187" s="24">
        <f t="shared" si="6"/>
        <v>-0.41369863013698632</v>
      </c>
      <c r="D187" s="25">
        <v>5.9999999999999995E-4</v>
      </c>
      <c r="F187" s="23">
        <v>40767</v>
      </c>
      <c r="G187" s="24">
        <f t="shared" si="7"/>
        <v>-0.41369863013698632</v>
      </c>
      <c r="H187" s="25">
        <v>3.2000000000000002E-3</v>
      </c>
      <c r="J187" s="23">
        <v>40767</v>
      </c>
      <c r="K187" s="24">
        <f t="shared" si="8"/>
        <v>-0.41369863013698632</v>
      </c>
      <c r="L187" s="25">
        <v>6.1999999999999998E-3</v>
      </c>
    </row>
    <row r="188" spans="2:12" ht="13.15" customHeight="1" x14ac:dyDescent="0.35">
      <c r="B188" s="23">
        <v>40766</v>
      </c>
      <c r="C188" s="24">
        <f t="shared" si="6"/>
        <v>-0.41643835616438357</v>
      </c>
      <c r="D188" s="25">
        <v>5.9999999999999995E-4</v>
      </c>
      <c r="F188" s="23">
        <v>40766</v>
      </c>
      <c r="G188" s="24">
        <f t="shared" si="7"/>
        <v>-0.41643835616438357</v>
      </c>
      <c r="H188" s="25">
        <v>3.2000000000000002E-3</v>
      </c>
      <c r="J188" s="23">
        <v>40766</v>
      </c>
      <c r="K188" s="24">
        <f t="shared" si="8"/>
        <v>-0.41643835616438357</v>
      </c>
      <c r="L188" s="25">
        <v>6.1999999999999998E-3</v>
      </c>
    </row>
    <row r="189" spans="2:12" ht="13.15" customHeight="1" x14ac:dyDescent="0.35">
      <c r="B189" s="23">
        <v>40765</v>
      </c>
      <c r="C189" s="24">
        <f t="shared" si="6"/>
        <v>-0.41917808219178082</v>
      </c>
      <c r="D189" s="25">
        <v>5.9999999999999995E-4</v>
      </c>
      <c r="F189" s="23">
        <v>40765</v>
      </c>
      <c r="G189" s="24">
        <f t="shared" si="7"/>
        <v>-0.41917808219178082</v>
      </c>
      <c r="H189" s="25">
        <v>3.2000000000000002E-3</v>
      </c>
      <c r="J189" s="23">
        <v>40765</v>
      </c>
      <c r="K189" s="24">
        <f t="shared" si="8"/>
        <v>-0.41917808219178082</v>
      </c>
      <c r="L189" s="25">
        <v>6.1999999999999998E-3</v>
      </c>
    </row>
    <row r="190" spans="2:12" ht="13.15" customHeight="1" x14ac:dyDescent="0.35">
      <c r="B190" s="23">
        <v>40764</v>
      </c>
      <c r="C190" s="24">
        <f t="shared" si="6"/>
        <v>-0.42191780821917807</v>
      </c>
      <c r="D190" s="25">
        <v>5.9999999999999995E-4</v>
      </c>
      <c r="F190" s="23">
        <v>40764</v>
      </c>
      <c r="G190" s="24">
        <f t="shared" si="7"/>
        <v>-0.42191780821917807</v>
      </c>
      <c r="H190" s="25">
        <v>3.2000000000000002E-3</v>
      </c>
      <c r="J190" s="23">
        <v>40764</v>
      </c>
      <c r="K190" s="24">
        <f t="shared" si="8"/>
        <v>-0.42191780821917807</v>
      </c>
      <c r="L190" s="25">
        <v>6.1999999999999998E-3</v>
      </c>
    </row>
    <row r="191" spans="2:12" ht="13.15" customHeight="1" x14ac:dyDescent="0.35">
      <c r="B191" s="23">
        <v>40763</v>
      </c>
      <c r="C191" s="24">
        <f t="shared" si="6"/>
        <v>-0.42465753424657532</v>
      </c>
      <c r="D191" s="25">
        <v>5.9999999999999995E-4</v>
      </c>
      <c r="F191" s="23">
        <v>40763</v>
      </c>
      <c r="G191" s="24">
        <f t="shared" si="7"/>
        <v>-0.42465753424657532</v>
      </c>
      <c r="H191" s="25">
        <v>3.2000000000000002E-3</v>
      </c>
      <c r="J191" s="23">
        <v>40763</v>
      </c>
      <c r="K191" s="24">
        <f t="shared" si="8"/>
        <v>-0.42465753424657532</v>
      </c>
      <c r="L191" s="25">
        <v>6.1999999999999998E-3</v>
      </c>
    </row>
    <row r="192" spans="2:12" ht="13.15" customHeight="1" x14ac:dyDescent="0.35">
      <c r="B192" s="23">
        <v>40762</v>
      </c>
      <c r="C192" s="24">
        <f t="shared" si="6"/>
        <v>-0.42739726027397262</v>
      </c>
      <c r="D192" s="25">
        <v>5.9999999999999995E-4</v>
      </c>
      <c r="F192" s="23">
        <v>40762</v>
      </c>
      <c r="G192" s="24">
        <f t="shared" si="7"/>
        <v>-0.42739726027397262</v>
      </c>
      <c r="H192" s="25">
        <v>3.2000000000000002E-3</v>
      </c>
      <c r="J192" s="23">
        <v>40762</v>
      </c>
      <c r="K192" s="24">
        <f t="shared" si="8"/>
        <v>-0.42739726027397262</v>
      </c>
      <c r="L192" s="25">
        <v>6.1999999999999998E-3</v>
      </c>
    </row>
    <row r="193" spans="2:12" ht="13.15" customHeight="1" x14ac:dyDescent="0.35">
      <c r="B193" s="23">
        <v>40761</v>
      </c>
      <c r="C193" s="24">
        <f t="shared" si="6"/>
        <v>-0.43013698630136987</v>
      </c>
      <c r="D193" s="25">
        <v>5.9999999999999995E-4</v>
      </c>
      <c r="F193" s="23">
        <v>40761</v>
      </c>
      <c r="G193" s="24">
        <f t="shared" si="7"/>
        <v>-0.43013698630136987</v>
      </c>
      <c r="H193" s="25">
        <v>3.2000000000000002E-3</v>
      </c>
      <c r="J193" s="23">
        <v>40761</v>
      </c>
      <c r="K193" s="24">
        <f t="shared" si="8"/>
        <v>-0.43013698630136987</v>
      </c>
      <c r="L193" s="25">
        <v>6.1999999999999998E-3</v>
      </c>
    </row>
    <row r="194" spans="2:12" ht="13.15" customHeight="1" x14ac:dyDescent="0.35">
      <c r="B194" s="23">
        <v>40760</v>
      </c>
      <c r="C194" s="24">
        <f t="shared" si="6"/>
        <v>-0.43287671232876712</v>
      </c>
      <c r="D194" s="25">
        <v>5.9999999999999995E-4</v>
      </c>
      <c r="F194" s="23">
        <v>40760</v>
      </c>
      <c r="G194" s="24">
        <f t="shared" si="7"/>
        <v>-0.43287671232876712</v>
      </c>
      <c r="H194" s="25">
        <v>3.2000000000000002E-3</v>
      </c>
      <c r="J194" s="23">
        <v>40760</v>
      </c>
      <c r="K194" s="24">
        <f t="shared" si="8"/>
        <v>-0.43287671232876712</v>
      </c>
      <c r="L194" s="25">
        <v>6.1999999999999998E-3</v>
      </c>
    </row>
    <row r="195" spans="2:12" ht="13.15" customHeight="1" x14ac:dyDescent="0.35">
      <c r="B195" s="23">
        <v>40759</v>
      </c>
      <c r="C195" s="24">
        <f t="shared" si="6"/>
        <v>-0.43561643835616437</v>
      </c>
      <c r="D195" s="25">
        <v>5.9999999999999995E-4</v>
      </c>
      <c r="F195" s="23">
        <v>40759</v>
      </c>
      <c r="G195" s="24">
        <f t="shared" si="7"/>
        <v>-0.43561643835616437</v>
      </c>
      <c r="H195" s="25">
        <v>3.2000000000000002E-3</v>
      </c>
      <c r="J195" s="23">
        <v>40759</v>
      </c>
      <c r="K195" s="24">
        <f t="shared" si="8"/>
        <v>-0.43561643835616437</v>
      </c>
      <c r="L195" s="25">
        <v>6.1999999999999998E-3</v>
      </c>
    </row>
    <row r="196" spans="2:12" ht="13.15" customHeight="1" x14ac:dyDescent="0.35">
      <c r="B196" s="23">
        <v>40758</v>
      </c>
      <c r="C196" s="24">
        <f t="shared" si="6"/>
        <v>-0.43835616438356162</v>
      </c>
      <c r="D196" s="25">
        <v>5.9999999999999995E-4</v>
      </c>
      <c r="F196" s="23">
        <v>40758</v>
      </c>
      <c r="G196" s="24">
        <f t="shared" si="7"/>
        <v>-0.43835616438356162</v>
      </c>
      <c r="H196" s="25">
        <v>3.2000000000000002E-3</v>
      </c>
      <c r="J196" s="23">
        <v>40758</v>
      </c>
      <c r="K196" s="24">
        <f t="shared" si="8"/>
        <v>-0.43835616438356162</v>
      </c>
      <c r="L196" s="25">
        <v>6.1999999999999998E-3</v>
      </c>
    </row>
    <row r="197" spans="2:12" ht="13.15" customHeight="1" x14ac:dyDescent="0.35">
      <c r="B197" s="23">
        <v>40757</v>
      </c>
      <c r="C197" s="24">
        <f t="shared" si="6"/>
        <v>-0.44109589041095892</v>
      </c>
      <c r="D197" s="25">
        <v>5.9999999999999995E-4</v>
      </c>
      <c r="F197" s="23">
        <v>40757</v>
      </c>
      <c r="G197" s="24">
        <f t="shared" si="7"/>
        <v>-0.44109589041095892</v>
      </c>
      <c r="H197" s="25">
        <v>3.2000000000000002E-3</v>
      </c>
      <c r="J197" s="23">
        <v>40757</v>
      </c>
      <c r="K197" s="24">
        <f t="shared" si="8"/>
        <v>-0.44109589041095892</v>
      </c>
      <c r="L197" s="25">
        <v>6.1999999999999998E-3</v>
      </c>
    </row>
    <row r="198" spans="2:12" ht="13.15" customHeight="1" x14ac:dyDescent="0.35">
      <c r="B198" s="23">
        <v>40756</v>
      </c>
      <c r="C198" s="24">
        <f t="shared" si="6"/>
        <v>-0.44383561643835617</v>
      </c>
      <c r="D198" s="25">
        <v>5.9999999999999995E-4</v>
      </c>
      <c r="F198" s="23">
        <v>40756</v>
      </c>
      <c r="G198" s="24">
        <f t="shared" si="7"/>
        <v>-0.44383561643835617</v>
      </c>
      <c r="H198" s="25">
        <v>3.2000000000000002E-3</v>
      </c>
      <c r="J198" s="23">
        <v>40756</v>
      </c>
      <c r="K198" s="24">
        <f t="shared" si="8"/>
        <v>-0.44383561643835617</v>
      </c>
      <c r="L198" s="25">
        <v>6.1999999999999998E-3</v>
      </c>
    </row>
    <row r="199" spans="2:12" ht="13.15" customHeight="1" x14ac:dyDescent="0.35">
      <c r="B199" s="23">
        <v>40755</v>
      </c>
      <c r="C199" s="24">
        <f t="shared" si="6"/>
        <v>-0.44657534246575342</v>
      </c>
      <c r="D199" s="25">
        <v>5.9999999999999995E-4</v>
      </c>
      <c r="F199" s="23">
        <v>40755</v>
      </c>
      <c r="G199" s="24">
        <f t="shared" si="7"/>
        <v>-0.44657534246575342</v>
      </c>
      <c r="H199" s="25">
        <v>3.2000000000000002E-3</v>
      </c>
      <c r="J199" s="23">
        <v>40755</v>
      </c>
      <c r="K199" s="24">
        <f t="shared" si="8"/>
        <v>-0.44657534246575342</v>
      </c>
      <c r="L199" s="25">
        <v>6.1999999999999998E-3</v>
      </c>
    </row>
    <row r="200" spans="2:12" ht="13.15" customHeight="1" x14ac:dyDescent="0.35">
      <c r="B200" s="23">
        <v>40754</v>
      </c>
      <c r="C200" s="24">
        <f t="shared" si="6"/>
        <v>-0.44931506849315067</v>
      </c>
      <c r="D200" s="25">
        <v>5.9999999999999995E-4</v>
      </c>
      <c r="F200" s="23">
        <v>40754</v>
      </c>
      <c r="G200" s="24">
        <f t="shared" si="7"/>
        <v>-0.44931506849315067</v>
      </c>
      <c r="H200" s="25">
        <v>3.2000000000000002E-3</v>
      </c>
      <c r="J200" s="23">
        <v>40754</v>
      </c>
      <c r="K200" s="24">
        <f t="shared" si="8"/>
        <v>-0.44931506849315067</v>
      </c>
      <c r="L200" s="25">
        <v>6.1999999999999998E-3</v>
      </c>
    </row>
    <row r="201" spans="2:12" ht="13.15" customHeight="1" x14ac:dyDescent="0.35">
      <c r="B201" s="23">
        <v>40753</v>
      </c>
      <c r="C201" s="24">
        <f t="shared" si="6"/>
        <v>-0.45205479452054792</v>
      </c>
      <c r="D201" s="25">
        <v>5.9999999999999995E-4</v>
      </c>
      <c r="F201" s="23">
        <v>40753</v>
      </c>
      <c r="G201" s="24">
        <f t="shared" si="7"/>
        <v>-0.45205479452054792</v>
      </c>
      <c r="H201" s="25">
        <v>3.2000000000000002E-3</v>
      </c>
      <c r="J201" s="23">
        <v>40753</v>
      </c>
      <c r="K201" s="24">
        <f t="shared" si="8"/>
        <v>-0.45205479452054792</v>
      </c>
      <c r="L201" s="25">
        <v>6.1999999999999998E-3</v>
      </c>
    </row>
    <row r="202" spans="2:12" ht="13.15" customHeight="1" x14ac:dyDescent="0.35">
      <c r="B202" s="23">
        <v>40752</v>
      </c>
      <c r="C202" s="24">
        <f t="shared" si="6"/>
        <v>-0.45479452054794522</v>
      </c>
      <c r="D202" s="25">
        <v>5.9999999999999995E-4</v>
      </c>
      <c r="F202" s="23">
        <v>40752</v>
      </c>
      <c r="G202" s="24">
        <f t="shared" si="7"/>
        <v>-0.45479452054794522</v>
      </c>
      <c r="H202" s="25">
        <v>3.2000000000000002E-3</v>
      </c>
      <c r="J202" s="23">
        <v>40752</v>
      </c>
      <c r="K202" s="24">
        <f t="shared" si="8"/>
        <v>-0.45479452054794522</v>
      </c>
      <c r="L202" s="25">
        <v>6.1999999999999998E-3</v>
      </c>
    </row>
    <row r="203" spans="2:12" ht="13.15" customHeight="1" x14ac:dyDescent="0.35">
      <c r="B203" s="23">
        <v>40751</v>
      </c>
      <c r="C203" s="24">
        <f t="shared" si="6"/>
        <v>-0.45753424657534247</v>
      </c>
      <c r="D203" s="25">
        <v>5.9999999999999995E-4</v>
      </c>
      <c r="F203" s="23">
        <v>40751</v>
      </c>
      <c r="G203" s="24">
        <f t="shared" si="7"/>
        <v>-0.45753424657534247</v>
      </c>
      <c r="H203" s="25">
        <v>3.2000000000000002E-3</v>
      </c>
      <c r="J203" s="23">
        <v>40751</v>
      </c>
      <c r="K203" s="24">
        <f t="shared" si="8"/>
        <v>-0.45753424657534247</v>
      </c>
      <c r="L203" s="25">
        <v>6.1999999999999998E-3</v>
      </c>
    </row>
    <row r="204" spans="2:12" ht="13.15" customHeight="1" x14ac:dyDescent="0.35">
      <c r="B204" s="23">
        <v>40750</v>
      </c>
      <c r="C204" s="24">
        <f t="shared" si="6"/>
        <v>-0.46027397260273972</v>
      </c>
      <c r="D204" s="25">
        <v>5.9999999999999995E-4</v>
      </c>
      <c r="F204" s="23">
        <v>40750</v>
      </c>
      <c r="G204" s="24">
        <f t="shared" si="7"/>
        <v>-0.46027397260273972</v>
      </c>
      <c r="H204" s="25">
        <v>3.2000000000000002E-3</v>
      </c>
      <c r="J204" s="23">
        <v>40750</v>
      </c>
      <c r="K204" s="24">
        <f t="shared" si="8"/>
        <v>-0.46027397260273972</v>
      </c>
      <c r="L204" s="25">
        <v>6.1999999999999998E-3</v>
      </c>
    </row>
    <row r="205" spans="2:12" ht="13.15" customHeight="1" x14ac:dyDescent="0.35">
      <c r="B205" s="23">
        <v>40749</v>
      </c>
      <c r="C205" s="24">
        <f t="shared" si="6"/>
        <v>-0.46301369863013697</v>
      </c>
      <c r="D205" s="25">
        <v>5.9999999999999995E-4</v>
      </c>
      <c r="F205" s="23">
        <v>40749</v>
      </c>
      <c r="G205" s="24">
        <f t="shared" si="7"/>
        <v>-0.46301369863013697</v>
      </c>
      <c r="H205" s="25">
        <v>3.2000000000000002E-3</v>
      </c>
      <c r="J205" s="23">
        <v>40749</v>
      </c>
      <c r="K205" s="24">
        <f t="shared" si="8"/>
        <v>-0.46301369863013697</v>
      </c>
      <c r="L205" s="25">
        <v>6.1999999999999998E-3</v>
      </c>
    </row>
    <row r="206" spans="2:12" ht="13.15" customHeight="1" x14ac:dyDescent="0.35">
      <c r="B206" s="23">
        <v>40748</v>
      </c>
      <c r="C206" s="24">
        <f t="shared" si="6"/>
        <v>-0.46575342465753422</v>
      </c>
      <c r="D206" s="25">
        <v>5.9999999999999995E-4</v>
      </c>
      <c r="F206" s="23">
        <v>40748</v>
      </c>
      <c r="G206" s="24">
        <f t="shared" si="7"/>
        <v>-0.46575342465753422</v>
      </c>
      <c r="H206" s="25">
        <v>3.2000000000000002E-3</v>
      </c>
      <c r="J206" s="23">
        <v>40748</v>
      </c>
      <c r="K206" s="24">
        <f t="shared" si="8"/>
        <v>-0.46575342465753422</v>
      </c>
      <c r="L206" s="25">
        <v>6.1999999999999998E-3</v>
      </c>
    </row>
    <row r="207" spans="2:12" ht="13.15" customHeight="1" x14ac:dyDescent="0.35">
      <c r="B207" s="23">
        <v>40747</v>
      </c>
      <c r="C207" s="24">
        <f t="shared" si="6"/>
        <v>-0.46849315068493153</v>
      </c>
      <c r="D207" s="25">
        <v>5.9999999999999995E-4</v>
      </c>
      <c r="F207" s="23">
        <v>40747</v>
      </c>
      <c r="G207" s="24">
        <f t="shared" si="7"/>
        <v>-0.46849315068493153</v>
      </c>
      <c r="H207" s="25">
        <v>3.2000000000000002E-3</v>
      </c>
      <c r="J207" s="23">
        <v>40747</v>
      </c>
      <c r="K207" s="24">
        <f t="shared" si="8"/>
        <v>-0.46849315068493153</v>
      </c>
      <c r="L207" s="25">
        <v>6.1999999999999998E-3</v>
      </c>
    </row>
    <row r="208" spans="2:12" ht="13.15" customHeight="1" x14ac:dyDescent="0.35">
      <c r="B208" s="23">
        <v>40746</v>
      </c>
      <c r="C208" s="24">
        <f t="shared" si="6"/>
        <v>-0.47123287671232877</v>
      </c>
      <c r="D208" s="25">
        <v>5.9999999999999995E-4</v>
      </c>
      <c r="F208" s="23">
        <v>40746</v>
      </c>
      <c r="G208" s="24">
        <f t="shared" si="7"/>
        <v>-0.47123287671232877</v>
      </c>
      <c r="H208" s="25">
        <v>3.2000000000000002E-3</v>
      </c>
      <c r="J208" s="23">
        <v>40746</v>
      </c>
      <c r="K208" s="24">
        <f t="shared" si="8"/>
        <v>-0.47123287671232877</v>
      </c>
      <c r="L208" s="25">
        <v>6.1999999999999998E-3</v>
      </c>
    </row>
    <row r="209" spans="2:12" ht="13.15" customHeight="1" x14ac:dyDescent="0.35">
      <c r="B209" s="23">
        <v>40745</v>
      </c>
      <c r="C209" s="24">
        <f t="shared" si="6"/>
        <v>-0.47397260273972602</v>
      </c>
      <c r="D209" s="25">
        <v>5.9999999999999995E-4</v>
      </c>
      <c r="F209" s="23">
        <v>40745</v>
      </c>
      <c r="G209" s="24">
        <f t="shared" si="7"/>
        <v>-0.47397260273972602</v>
      </c>
      <c r="H209" s="25">
        <v>3.2000000000000002E-3</v>
      </c>
      <c r="J209" s="23">
        <v>40745</v>
      </c>
      <c r="K209" s="24">
        <f t="shared" si="8"/>
        <v>-0.47397260273972602</v>
      </c>
      <c r="L209" s="25">
        <v>6.1999999999999998E-3</v>
      </c>
    </row>
    <row r="210" spans="2:12" ht="13.15" customHeight="1" x14ac:dyDescent="0.35">
      <c r="B210" s="23">
        <v>40744</v>
      </c>
      <c r="C210" s="24">
        <f t="shared" si="6"/>
        <v>-0.47671232876712327</v>
      </c>
      <c r="D210" s="25">
        <v>5.9999999999999995E-4</v>
      </c>
      <c r="F210" s="23">
        <v>40744</v>
      </c>
      <c r="G210" s="24">
        <f t="shared" si="7"/>
        <v>-0.47671232876712327</v>
      </c>
      <c r="H210" s="25">
        <v>3.2000000000000002E-3</v>
      </c>
      <c r="J210" s="23">
        <v>40744</v>
      </c>
      <c r="K210" s="24">
        <f t="shared" si="8"/>
        <v>-0.47671232876712327</v>
      </c>
      <c r="L210" s="25">
        <v>6.1999999999999998E-3</v>
      </c>
    </row>
    <row r="211" spans="2:12" ht="13.15" customHeight="1" x14ac:dyDescent="0.35">
      <c r="B211" s="23">
        <v>40743</v>
      </c>
      <c r="C211" s="24">
        <f t="shared" si="6"/>
        <v>-0.47945205479452052</v>
      </c>
      <c r="D211" s="25">
        <v>5.9999999999999995E-4</v>
      </c>
      <c r="F211" s="23">
        <v>40743</v>
      </c>
      <c r="G211" s="24">
        <f t="shared" si="7"/>
        <v>-0.47945205479452052</v>
      </c>
      <c r="H211" s="25">
        <v>3.2000000000000002E-3</v>
      </c>
      <c r="J211" s="23">
        <v>40743</v>
      </c>
      <c r="K211" s="24">
        <f t="shared" si="8"/>
        <v>-0.47945205479452052</v>
      </c>
      <c r="L211" s="25">
        <v>6.1999999999999998E-3</v>
      </c>
    </row>
    <row r="212" spans="2:12" ht="13.15" customHeight="1" x14ac:dyDescent="0.35">
      <c r="B212" s="23">
        <v>40742</v>
      </c>
      <c r="C212" s="24">
        <f t="shared" si="6"/>
        <v>-0.48219178082191783</v>
      </c>
      <c r="D212" s="25">
        <v>5.9999999999999995E-4</v>
      </c>
      <c r="F212" s="23">
        <v>40742</v>
      </c>
      <c r="G212" s="24">
        <f t="shared" si="7"/>
        <v>-0.48219178082191783</v>
      </c>
      <c r="H212" s="25">
        <v>3.2000000000000002E-3</v>
      </c>
      <c r="J212" s="23">
        <v>40742</v>
      </c>
      <c r="K212" s="24">
        <f t="shared" si="8"/>
        <v>-0.48219178082191783</v>
      </c>
      <c r="L212" s="25">
        <v>6.1999999999999998E-3</v>
      </c>
    </row>
    <row r="213" spans="2:12" ht="13.15" customHeight="1" x14ac:dyDescent="0.35">
      <c r="B213" s="23">
        <v>40741</v>
      </c>
      <c r="C213" s="24">
        <f t="shared" si="6"/>
        <v>-0.48493150684931507</v>
      </c>
      <c r="D213" s="25">
        <v>5.9999999999999995E-4</v>
      </c>
      <c r="F213" s="23">
        <v>40741</v>
      </c>
      <c r="G213" s="24">
        <f t="shared" si="7"/>
        <v>-0.48493150684931507</v>
      </c>
      <c r="H213" s="25">
        <v>3.2000000000000002E-3</v>
      </c>
      <c r="J213" s="23">
        <v>40741</v>
      </c>
      <c r="K213" s="24">
        <f t="shared" si="8"/>
        <v>-0.48493150684931507</v>
      </c>
      <c r="L213" s="25">
        <v>6.1999999999999998E-3</v>
      </c>
    </row>
    <row r="214" spans="2:12" ht="13.15" customHeight="1" x14ac:dyDescent="0.35">
      <c r="B214" s="23">
        <v>40740</v>
      </c>
      <c r="C214" s="24">
        <f t="shared" si="6"/>
        <v>-0.48767123287671232</v>
      </c>
      <c r="D214" s="25">
        <v>5.9999999999999995E-4</v>
      </c>
      <c r="F214" s="23">
        <v>40740</v>
      </c>
      <c r="G214" s="24">
        <f t="shared" si="7"/>
        <v>-0.48767123287671232</v>
      </c>
      <c r="H214" s="25">
        <v>3.2000000000000002E-3</v>
      </c>
      <c r="J214" s="23">
        <v>40740</v>
      </c>
      <c r="K214" s="24">
        <f t="shared" si="8"/>
        <v>-0.48767123287671232</v>
      </c>
      <c r="L214" s="25">
        <v>6.1999999999999998E-3</v>
      </c>
    </row>
    <row r="215" spans="2:12" ht="13.15" customHeight="1" x14ac:dyDescent="0.35">
      <c r="B215" s="23">
        <v>40739</v>
      </c>
      <c r="C215" s="24">
        <f t="shared" si="6"/>
        <v>-0.49041095890410957</v>
      </c>
      <c r="D215" s="25">
        <v>5.9999999999999995E-4</v>
      </c>
      <c r="F215" s="23">
        <v>40739</v>
      </c>
      <c r="G215" s="24">
        <f t="shared" si="7"/>
        <v>-0.49041095890410957</v>
      </c>
      <c r="H215" s="25">
        <v>3.2000000000000002E-3</v>
      </c>
      <c r="J215" s="23">
        <v>40739</v>
      </c>
      <c r="K215" s="24">
        <f t="shared" si="8"/>
        <v>-0.49041095890410957</v>
      </c>
      <c r="L215" s="25">
        <v>6.1999999999999998E-3</v>
      </c>
    </row>
    <row r="216" spans="2:12" ht="13.15" customHeight="1" x14ac:dyDescent="0.35">
      <c r="B216" s="23">
        <v>40738</v>
      </c>
      <c r="C216" s="24">
        <f t="shared" si="6"/>
        <v>-0.49315068493150682</v>
      </c>
      <c r="D216" s="25">
        <v>5.9999999999999995E-4</v>
      </c>
      <c r="F216" s="23">
        <v>40738</v>
      </c>
      <c r="G216" s="24">
        <f t="shared" si="7"/>
        <v>-0.49315068493150682</v>
      </c>
      <c r="H216" s="25">
        <v>3.2000000000000002E-3</v>
      </c>
      <c r="J216" s="23">
        <v>40738</v>
      </c>
      <c r="K216" s="24">
        <f t="shared" si="8"/>
        <v>-0.49315068493150682</v>
      </c>
      <c r="L216" s="25">
        <v>6.1999999999999998E-3</v>
      </c>
    </row>
    <row r="217" spans="2:12" ht="13.15" customHeight="1" x14ac:dyDescent="0.35">
      <c r="B217" s="23">
        <v>40737</v>
      </c>
      <c r="C217" s="24">
        <f t="shared" si="6"/>
        <v>-0.49589041095890413</v>
      </c>
      <c r="D217" s="25">
        <v>5.9999999999999995E-4</v>
      </c>
      <c r="F217" s="23">
        <v>40737</v>
      </c>
      <c r="G217" s="24">
        <f t="shared" si="7"/>
        <v>-0.49589041095890413</v>
      </c>
      <c r="H217" s="25">
        <v>3.2000000000000002E-3</v>
      </c>
      <c r="J217" s="23">
        <v>40737</v>
      </c>
      <c r="K217" s="24">
        <f t="shared" si="8"/>
        <v>-0.49589041095890413</v>
      </c>
      <c r="L217" s="25">
        <v>6.1999999999999998E-3</v>
      </c>
    </row>
    <row r="218" spans="2:12" ht="13.15" customHeight="1" x14ac:dyDescent="0.35">
      <c r="B218" s="23">
        <v>40736</v>
      </c>
      <c r="C218" s="24">
        <f t="shared" si="6"/>
        <v>-0.49863013698630138</v>
      </c>
      <c r="D218" s="25">
        <v>5.9999999999999995E-4</v>
      </c>
      <c r="F218" s="23">
        <v>40736</v>
      </c>
      <c r="G218" s="24">
        <f t="shared" si="7"/>
        <v>-0.49863013698630138</v>
      </c>
      <c r="H218" s="25">
        <v>3.2000000000000002E-3</v>
      </c>
      <c r="J218" s="23">
        <v>40736</v>
      </c>
      <c r="K218" s="24">
        <f t="shared" si="8"/>
        <v>-0.49863013698630138</v>
      </c>
      <c r="L218" s="25">
        <v>6.1999999999999998E-3</v>
      </c>
    </row>
    <row r="219" spans="2:12" ht="13.15" customHeight="1" x14ac:dyDescent="0.35">
      <c r="B219" s="23">
        <v>40735</v>
      </c>
      <c r="C219" s="24">
        <f t="shared" si="6"/>
        <v>-0.50136986301369868</v>
      </c>
      <c r="D219" s="25">
        <v>5.9999999999999995E-4</v>
      </c>
      <c r="F219" s="23">
        <v>40735</v>
      </c>
      <c r="G219" s="24">
        <f t="shared" si="7"/>
        <v>-0.50136986301369868</v>
      </c>
      <c r="H219" s="25">
        <v>3.2000000000000002E-3</v>
      </c>
      <c r="J219" s="23">
        <v>40735</v>
      </c>
      <c r="K219" s="24">
        <f t="shared" si="8"/>
        <v>-0.50136986301369868</v>
      </c>
      <c r="L219" s="25">
        <v>6.1999999999999998E-3</v>
      </c>
    </row>
    <row r="220" spans="2:12" ht="13.15" customHeight="1" x14ac:dyDescent="0.35">
      <c r="B220" s="23">
        <v>40734</v>
      </c>
      <c r="C220" s="24">
        <f t="shared" si="6"/>
        <v>-0.50410958904109593</v>
      </c>
      <c r="D220" s="25">
        <v>5.9999999999999995E-4</v>
      </c>
      <c r="F220" s="23">
        <v>40734</v>
      </c>
      <c r="G220" s="24">
        <f t="shared" si="7"/>
        <v>-0.50410958904109593</v>
      </c>
      <c r="H220" s="25">
        <v>3.2000000000000002E-3</v>
      </c>
      <c r="J220" s="23">
        <v>40734</v>
      </c>
      <c r="K220" s="24">
        <f t="shared" si="8"/>
        <v>-0.50410958904109593</v>
      </c>
      <c r="L220" s="25">
        <v>6.1999999999999998E-3</v>
      </c>
    </row>
    <row r="221" spans="2:12" ht="13.15" customHeight="1" x14ac:dyDescent="0.35">
      <c r="B221" s="23">
        <v>40733</v>
      </c>
      <c r="C221" s="24">
        <f t="shared" si="6"/>
        <v>-0.50684931506849318</v>
      </c>
      <c r="D221" s="25">
        <v>5.9999999999999995E-4</v>
      </c>
      <c r="F221" s="23">
        <v>40733</v>
      </c>
      <c r="G221" s="24">
        <f t="shared" si="7"/>
        <v>-0.50684931506849318</v>
      </c>
      <c r="H221" s="25">
        <v>3.2000000000000002E-3</v>
      </c>
      <c r="J221" s="23">
        <v>40733</v>
      </c>
      <c r="K221" s="24">
        <f t="shared" si="8"/>
        <v>-0.50684931506849318</v>
      </c>
      <c r="L221" s="25">
        <v>6.1999999999999998E-3</v>
      </c>
    </row>
    <row r="222" spans="2:12" ht="13.15" customHeight="1" x14ac:dyDescent="0.35">
      <c r="B222" s="23">
        <v>40732</v>
      </c>
      <c r="C222" s="24">
        <f t="shared" si="6"/>
        <v>-0.50958904109589043</v>
      </c>
      <c r="D222" s="25">
        <v>5.9999999999999995E-4</v>
      </c>
      <c r="F222" s="23">
        <v>40732</v>
      </c>
      <c r="G222" s="24">
        <f t="shared" si="7"/>
        <v>-0.50958904109589043</v>
      </c>
      <c r="H222" s="25">
        <v>3.2000000000000002E-3</v>
      </c>
      <c r="J222" s="23">
        <v>40732</v>
      </c>
      <c r="K222" s="24">
        <f t="shared" si="8"/>
        <v>-0.50958904109589043</v>
      </c>
      <c r="L222" s="25">
        <v>6.1999999999999998E-3</v>
      </c>
    </row>
    <row r="223" spans="2:12" ht="13.15" customHeight="1" x14ac:dyDescent="0.35">
      <c r="B223" s="23">
        <v>40731</v>
      </c>
      <c r="C223" s="24">
        <f t="shared" si="6"/>
        <v>-0.51232876712328768</v>
      </c>
      <c r="D223" s="25">
        <v>5.9999999999999995E-4</v>
      </c>
      <c r="F223" s="23">
        <v>40731</v>
      </c>
      <c r="G223" s="24">
        <f t="shared" si="7"/>
        <v>-0.51232876712328768</v>
      </c>
      <c r="H223" s="25">
        <v>3.2000000000000002E-3</v>
      </c>
      <c r="J223" s="23">
        <v>40731</v>
      </c>
      <c r="K223" s="24">
        <f t="shared" si="8"/>
        <v>-0.51232876712328768</v>
      </c>
      <c r="L223" s="25">
        <v>6.1999999999999998E-3</v>
      </c>
    </row>
    <row r="224" spans="2:12" ht="13.15" customHeight="1" x14ac:dyDescent="0.35">
      <c r="B224" s="23">
        <v>40730</v>
      </c>
      <c r="C224" s="24">
        <f t="shared" si="6"/>
        <v>-0.51506849315068493</v>
      </c>
      <c r="D224" s="25">
        <v>5.9999999999999995E-4</v>
      </c>
      <c r="F224" s="23">
        <v>40730</v>
      </c>
      <c r="G224" s="24">
        <f t="shared" si="7"/>
        <v>-0.51506849315068493</v>
      </c>
      <c r="H224" s="25">
        <v>3.2000000000000002E-3</v>
      </c>
      <c r="J224" s="23">
        <v>40730</v>
      </c>
      <c r="K224" s="24">
        <f t="shared" si="8"/>
        <v>-0.51506849315068493</v>
      </c>
      <c r="L224" s="25">
        <v>6.1999999999999998E-3</v>
      </c>
    </row>
    <row r="225" spans="2:12" ht="13.15" customHeight="1" x14ac:dyDescent="0.35">
      <c r="B225" s="23">
        <v>40729</v>
      </c>
      <c r="C225" s="24">
        <f t="shared" si="6"/>
        <v>-0.51780821917808217</v>
      </c>
      <c r="D225" s="25">
        <v>5.9999999999999995E-4</v>
      </c>
      <c r="F225" s="23">
        <v>40729</v>
      </c>
      <c r="G225" s="24">
        <f t="shared" si="7"/>
        <v>-0.51780821917808217</v>
      </c>
      <c r="H225" s="25">
        <v>3.2000000000000002E-3</v>
      </c>
      <c r="J225" s="23">
        <v>40729</v>
      </c>
      <c r="K225" s="24">
        <f t="shared" si="8"/>
        <v>-0.51780821917808217</v>
      </c>
      <c r="L225" s="25">
        <v>6.1999999999999998E-3</v>
      </c>
    </row>
    <row r="226" spans="2:12" ht="13.15" customHeight="1" x14ac:dyDescent="0.35">
      <c r="B226" s="23">
        <v>40728</v>
      </c>
      <c r="C226" s="24">
        <f t="shared" si="6"/>
        <v>-0.52054794520547942</v>
      </c>
      <c r="D226" s="25">
        <v>5.9999999999999995E-4</v>
      </c>
      <c r="F226" s="23">
        <v>40728</v>
      </c>
      <c r="G226" s="24">
        <f t="shared" si="7"/>
        <v>-0.52054794520547942</v>
      </c>
      <c r="H226" s="25">
        <v>3.2000000000000002E-3</v>
      </c>
      <c r="J226" s="23">
        <v>40728</v>
      </c>
      <c r="K226" s="24">
        <f t="shared" si="8"/>
        <v>-0.52054794520547942</v>
      </c>
      <c r="L226" s="25">
        <v>6.1999999999999998E-3</v>
      </c>
    </row>
    <row r="227" spans="2:12" ht="13.15" customHeight="1" x14ac:dyDescent="0.35">
      <c r="B227" s="23">
        <v>40727</v>
      </c>
      <c r="C227" s="24">
        <f t="shared" si="6"/>
        <v>-0.52328767123287667</v>
      </c>
      <c r="D227" s="25">
        <v>5.9999999999999995E-4</v>
      </c>
      <c r="F227" s="23">
        <v>40727</v>
      </c>
      <c r="G227" s="24">
        <f t="shared" si="7"/>
        <v>-0.52328767123287667</v>
      </c>
      <c r="H227" s="25">
        <v>3.2000000000000002E-3</v>
      </c>
      <c r="J227" s="23">
        <v>40727</v>
      </c>
      <c r="K227" s="24">
        <f t="shared" si="8"/>
        <v>-0.52328767123287667</v>
      </c>
      <c r="L227" s="25">
        <v>6.1999999999999998E-3</v>
      </c>
    </row>
    <row r="228" spans="2:12" ht="13.15" customHeight="1" x14ac:dyDescent="0.35">
      <c r="B228" s="23">
        <v>40726</v>
      </c>
      <c r="C228" s="24">
        <f t="shared" si="6"/>
        <v>-0.52602739726027392</v>
      </c>
      <c r="D228" s="25">
        <v>5.9999999999999995E-4</v>
      </c>
      <c r="F228" s="23">
        <v>40726</v>
      </c>
      <c r="G228" s="24">
        <f t="shared" si="7"/>
        <v>-0.52602739726027392</v>
      </c>
      <c r="H228" s="25">
        <v>3.2000000000000002E-3</v>
      </c>
      <c r="J228" s="23">
        <v>40726</v>
      </c>
      <c r="K228" s="24">
        <f t="shared" si="8"/>
        <v>-0.52602739726027392</v>
      </c>
      <c r="L228" s="25">
        <v>6.1999999999999998E-3</v>
      </c>
    </row>
    <row r="229" spans="2:12" ht="13.15" customHeight="1" x14ac:dyDescent="0.35">
      <c r="B229" s="23">
        <v>40725</v>
      </c>
      <c r="C229" s="24">
        <f t="shared" ref="C229:C292" si="9">IF($F$3&lt;B229,1,-1)*YEARFRAC($F$3,B229,3)</f>
        <v>-0.52876712328767128</v>
      </c>
      <c r="D229" s="25">
        <v>5.9999999999999995E-4</v>
      </c>
      <c r="F229" s="23">
        <v>40725</v>
      </c>
      <c r="G229" s="24">
        <f t="shared" ref="G229:G292" si="10">IF($F$3&lt;F229,1,-1)*YEARFRAC($F$3,F229,3)</f>
        <v>-0.52876712328767128</v>
      </c>
      <c r="H229" s="25">
        <v>3.2000000000000002E-3</v>
      </c>
      <c r="J229" s="23">
        <v>40725</v>
      </c>
      <c r="K229" s="24">
        <f t="shared" ref="K229:K292" si="11">IF($F$3&lt;J229,1,-1)*YEARFRAC($F$3,J229,3)</f>
        <v>-0.52876712328767128</v>
      </c>
      <c r="L229" s="25">
        <v>6.1999999999999998E-3</v>
      </c>
    </row>
    <row r="230" spans="2:12" ht="13.15" customHeight="1" x14ac:dyDescent="0.35">
      <c r="B230" s="23">
        <v>40724</v>
      </c>
      <c r="C230" s="24">
        <f t="shared" si="9"/>
        <v>-0.53150684931506853</v>
      </c>
      <c r="D230" s="25">
        <v>5.9999999999999995E-4</v>
      </c>
      <c r="F230" s="23">
        <v>40724</v>
      </c>
      <c r="G230" s="24">
        <f t="shared" si="10"/>
        <v>-0.53150684931506853</v>
      </c>
      <c r="H230" s="25">
        <v>3.2000000000000002E-3</v>
      </c>
      <c r="J230" s="23">
        <v>40724</v>
      </c>
      <c r="K230" s="24">
        <f t="shared" si="11"/>
        <v>-0.53150684931506853</v>
      </c>
      <c r="L230" s="25">
        <v>6.1999999999999998E-3</v>
      </c>
    </row>
    <row r="231" spans="2:12" ht="13.15" customHeight="1" x14ac:dyDescent="0.35">
      <c r="B231" s="23">
        <v>40723</v>
      </c>
      <c r="C231" s="24">
        <f t="shared" si="9"/>
        <v>-0.53424657534246578</v>
      </c>
      <c r="D231" s="25">
        <v>5.9999999999999995E-4</v>
      </c>
      <c r="F231" s="23">
        <v>40723</v>
      </c>
      <c r="G231" s="24">
        <f t="shared" si="10"/>
        <v>-0.53424657534246578</v>
      </c>
      <c r="H231" s="25">
        <v>3.2000000000000002E-3</v>
      </c>
      <c r="J231" s="23">
        <v>40723</v>
      </c>
      <c r="K231" s="24">
        <f t="shared" si="11"/>
        <v>-0.53424657534246578</v>
      </c>
      <c r="L231" s="25">
        <v>6.1999999999999998E-3</v>
      </c>
    </row>
    <row r="232" spans="2:12" ht="13.15" customHeight="1" x14ac:dyDescent="0.35">
      <c r="B232" s="23">
        <v>40722</v>
      </c>
      <c r="C232" s="24">
        <f t="shared" si="9"/>
        <v>-0.53698630136986303</v>
      </c>
      <c r="D232" s="25">
        <v>5.9999999999999995E-4</v>
      </c>
      <c r="F232" s="23">
        <v>40722</v>
      </c>
      <c r="G232" s="24">
        <f t="shared" si="10"/>
        <v>-0.53698630136986303</v>
      </c>
      <c r="H232" s="25">
        <v>3.2000000000000002E-3</v>
      </c>
      <c r="J232" s="23">
        <v>40722</v>
      </c>
      <c r="K232" s="24">
        <f t="shared" si="11"/>
        <v>-0.53698630136986303</v>
      </c>
      <c r="L232" s="25">
        <v>6.1999999999999998E-3</v>
      </c>
    </row>
    <row r="233" spans="2:12" ht="13.15" customHeight="1" x14ac:dyDescent="0.35">
      <c r="B233" s="23">
        <v>40721</v>
      </c>
      <c r="C233" s="24">
        <f t="shared" si="9"/>
        <v>-0.53972602739726028</v>
      </c>
      <c r="D233" s="25">
        <v>5.9999999999999995E-4</v>
      </c>
      <c r="F233" s="23">
        <v>40721</v>
      </c>
      <c r="G233" s="24">
        <f t="shared" si="10"/>
        <v>-0.53972602739726028</v>
      </c>
      <c r="H233" s="25">
        <v>3.2000000000000002E-3</v>
      </c>
      <c r="J233" s="23">
        <v>40721</v>
      </c>
      <c r="K233" s="24">
        <f t="shared" si="11"/>
        <v>-0.53972602739726028</v>
      </c>
      <c r="L233" s="25">
        <v>6.1999999999999998E-3</v>
      </c>
    </row>
    <row r="234" spans="2:12" ht="13.15" customHeight="1" x14ac:dyDescent="0.35">
      <c r="B234" s="23">
        <v>40720</v>
      </c>
      <c r="C234" s="24">
        <f t="shared" si="9"/>
        <v>-0.54246575342465753</v>
      </c>
      <c r="D234" s="25">
        <v>5.9999999999999995E-4</v>
      </c>
      <c r="F234" s="23">
        <v>40720</v>
      </c>
      <c r="G234" s="24">
        <f t="shared" si="10"/>
        <v>-0.54246575342465753</v>
      </c>
      <c r="H234" s="25">
        <v>3.2000000000000002E-3</v>
      </c>
      <c r="J234" s="23">
        <v>40720</v>
      </c>
      <c r="K234" s="24">
        <f t="shared" si="11"/>
        <v>-0.54246575342465753</v>
      </c>
      <c r="L234" s="25">
        <v>6.1999999999999998E-3</v>
      </c>
    </row>
    <row r="235" spans="2:12" ht="13.15" customHeight="1" x14ac:dyDescent="0.35">
      <c r="B235" s="23">
        <v>40719</v>
      </c>
      <c r="C235" s="24">
        <f t="shared" si="9"/>
        <v>-0.54520547945205478</v>
      </c>
      <c r="D235" s="25">
        <v>5.9999999999999995E-4</v>
      </c>
      <c r="F235" s="23">
        <v>40719</v>
      </c>
      <c r="G235" s="24">
        <f t="shared" si="10"/>
        <v>-0.54520547945205478</v>
      </c>
      <c r="H235" s="25">
        <v>3.2000000000000002E-3</v>
      </c>
      <c r="J235" s="23">
        <v>40719</v>
      </c>
      <c r="K235" s="24">
        <f t="shared" si="11"/>
        <v>-0.54520547945205478</v>
      </c>
      <c r="L235" s="25">
        <v>6.1999999999999998E-3</v>
      </c>
    </row>
    <row r="236" spans="2:12" ht="13.15" customHeight="1" x14ac:dyDescent="0.35">
      <c r="B236" s="23">
        <v>40718</v>
      </c>
      <c r="C236" s="24">
        <f t="shared" si="9"/>
        <v>-0.54794520547945202</v>
      </c>
      <c r="D236" s="25">
        <v>5.9999999999999995E-4</v>
      </c>
      <c r="F236" s="23">
        <v>40718</v>
      </c>
      <c r="G236" s="24">
        <f t="shared" si="10"/>
        <v>-0.54794520547945202</v>
      </c>
      <c r="H236" s="25">
        <v>3.2000000000000002E-3</v>
      </c>
      <c r="J236" s="23">
        <v>40718</v>
      </c>
      <c r="K236" s="24">
        <f t="shared" si="11"/>
        <v>-0.54794520547945202</v>
      </c>
      <c r="L236" s="25">
        <v>6.1999999999999998E-3</v>
      </c>
    </row>
    <row r="237" spans="2:12" ht="13.15" customHeight="1" x14ac:dyDescent="0.35">
      <c r="B237" s="23">
        <v>40717</v>
      </c>
      <c r="C237" s="24">
        <f t="shared" si="9"/>
        <v>-0.55068493150684927</v>
      </c>
      <c r="D237" s="25">
        <v>5.9999999999999995E-4</v>
      </c>
      <c r="F237" s="23">
        <v>40717</v>
      </c>
      <c r="G237" s="24">
        <f t="shared" si="10"/>
        <v>-0.55068493150684927</v>
      </c>
      <c r="H237" s="25">
        <v>3.2000000000000002E-3</v>
      </c>
      <c r="J237" s="23">
        <v>40717</v>
      </c>
      <c r="K237" s="24">
        <f t="shared" si="11"/>
        <v>-0.55068493150684927</v>
      </c>
      <c r="L237" s="25">
        <v>6.1999999999999998E-3</v>
      </c>
    </row>
    <row r="238" spans="2:12" ht="13.15" customHeight="1" x14ac:dyDescent="0.35">
      <c r="B238" s="23">
        <v>40716</v>
      </c>
      <c r="C238" s="24">
        <f t="shared" si="9"/>
        <v>-0.55342465753424652</v>
      </c>
      <c r="D238" s="25">
        <v>5.9999999999999995E-4</v>
      </c>
      <c r="F238" s="23">
        <v>40716</v>
      </c>
      <c r="G238" s="24">
        <f t="shared" si="10"/>
        <v>-0.55342465753424652</v>
      </c>
      <c r="H238" s="25">
        <v>3.2000000000000002E-3</v>
      </c>
      <c r="J238" s="23">
        <v>40716</v>
      </c>
      <c r="K238" s="24">
        <f t="shared" si="11"/>
        <v>-0.55342465753424652</v>
      </c>
      <c r="L238" s="25">
        <v>6.1999999999999998E-3</v>
      </c>
    </row>
    <row r="239" spans="2:12" ht="13.15" customHeight="1" x14ac:dyDescent="0.35">
      <c r="B239" s="23">
        <v>40715</v>
      </c>
      <c r="C239" s="24">
        <f t="shared" si="9"/>
        <v>-0.55616438356164388</v>
      </c>
      <c r="D239" s="25">
        <v>5.9999999999999995E-4</v>
      </c>
      <c r="F239" s="23">
        <v>40715</v>
      </c>
      <c r="G239" s="24">
        <f t="shared" si="10"/>
        <v>-0.55616438356164388</v>
      </c>
      <c r="H239" s="25">
        <v>3.2000000000000002E-3</v>
      </c>
      <c r="J239" s="23">
        <v>40715</v>
      </c>
      <c r="K239" s="24">
        <f t="shared" si="11"/>
        <v>-0.55616438356164388</v>
      </c>
      <c r="L239" s="25">
        <v>6.1999999999999998E-3</v>
      </c>
    </row>
    <row r="240" spans="2:12" ht="13.15" customHeight="1" x14ac:dyDescent="0.35">
      <c r="B240" s="23">
        <v>40714</v>
      </c>
      <c r="C240" s="24">
        <f t="shared" si="9"/>
        <v>-0.55890410958904113</v>
      </c>
      <c r="D240" s="25">
        <v>5.9999999999999995E-4</v>
      </c>
      <c r="F240" s="23">
        <v>40714</v>
      </c>
      <c r="G240" s="24">
        <f t="shared" si="10"/>
        <v>-0.55890410958904113</v>
      </c>
      <c r="H240" s="25">
        <v>3.2000000000000002E-3</v>
      </c>
      <c r="J240" s="23">
        <v>40714</v>
      </c>
      <c r="K240" s="24">
        <f t="shared" si="11"/>
        <v>-0.55890410958904113</v>
      </c>
      <c r="L240" s="25">
        <v>6.1999999999999998E-3</v>
      </c>
    </row>
    <row r="241" spans="2:12" ht="13.15" customHeight="1" x14ac:dyDescent="0.35">
      <c r="B241" s="23">
        <v>40713</v>
      </c>
      <c r="C241" s="24">
        <f t="shared" si="9"/>
        <v>-0.56164383561643838</v>
      </c>
      <c r="D241" s="25">
        <v>5.9999999999999995E-4</v>
      </c>
      <c r="F241" s="23">
        <v>40713</v>
      </c>
      <c r="G241" s="24">
        <f t="shared" si="10"/>
        <v>-0.56164383561643838</v>
      </c>
      <c r="H241" s="25">
        <v>3.2000000000000002E-3</v>
      </c>
      <c r="J241" s="23">
        <v>40713</v>
      </c>
      <c r="K241" s="24">
        <f t="shared" si="11"/>
        <v>-0.56164383561643838</v>
      </c>
      <c r="L241" s="25">
        <v>6.1999999999999998E-3</v>
      </c>
    </row>
    <row r="242" spans="2:12" ht="13.15" customHeight="1" x14ac:dyDescent="0.35">
      <c r="B242" s="23">
        <v>40712</v>
      </c>
      <c r="C242" s="24">
        <f t="shared" si="9"/>
        <v>-0.56438356164383563</v>
      </c>
      <c r="D242" s="25">
        <v>5.9999999999999995E-4</v>
      </c>
      <c r="F242" s="23">
        <v>40712</v>
      </c>
      <c r="G242" s="24">
        <f t="shared" si="10"/>
        <v>-0.56438356164383563</v>
      </c>
      <c r="H242" s="25">
        <v>3.2000000000000002E-3</v>
      </c>
      <c r="J242" s="23">
        <v>40712</v>
      </c>
      <c r="K242" s="24">
        <f t="shared" si="11"/>
        <v>-0.56438356164383563</v>
      </c>
      <c r="L242" s="25">
        <v>6.1999999999999998E-3</v>
      </c>
    </row>
    <row r="243" spans="2:12" ht="13.15" customHeight="1" x14ac:dyDescent="0.35">
      <c r="B243" s="23">
        <v>40711</v>
      </c>
      <c r="C243" s="24">
        <f t="shared" si="9"/>
        <v>-0.56712328767123288</v>
      </c>
      <c r="D243" s="25">
        <v>5.9999999999999995E-4</v>
      </c>
      <c r="F243" s="23">
        <v>40711</v>
      </c>
      <c r="G243" s="24">
        <f t="shared" si="10"/>
        <v>-0.56712328767123288</v>
      </c>
      <c r="H243" s="25">
        <v>3.2000000000000002E-3</v>
      </c>
      <c r="J243" s="23">
        <v>40711</v>
      </c>
      <c r="K243" s="24">
        <f t="shared" si="11"/>
        <v>-0.56712328767123288</v>
      </c>
      <c r="L243" s="25">
        <v>6.1999999999999998E-3</v>
      </c>
    </row>
    <row r="244" spans="2:12" ht="13.15" customHeight="1" x14ac:dyDescent="0.35">
      <c r="B244" s="23">
        <v>40710</v>
      </c>
      <c r="C244" s="24">
        <f t="shared" si="9"/>
        <v>-0.56986301369863013</v>
      </c>
      <c r="D244" s="25">
        <v>5.9999999999999995E-4</v>
      </c>
      <c r="F244" s="23">
        <v>40710</v>
      </c>
      <c r="G244" s="24">
        <f t="shared" si="10"/>
        <v>-0.56986301369863013</v>
      </c>
      <c r="H244" s="25">
        <v>3.2000000000000002E-3</v>
      </c>
      <c r="J244" s="23">
        <v>40710</v>
      </c>
      <c r="K244" s="24">
        <f t="shared" si="11"/>
        <v>-0.56986301369863013</v>
      </c>
      <c r="L244" s="25">
        <v>6.1999999999999998E-3</v>
      </c>
    </row>
    <row r="245" spans="2:12" ht="13.15" customHeight="1" x14ac:dyDescent="0.35">
      <c r="B245" s="23">
        <v>40709</v>
      </c>
      <c r="C245" s="24">
        <f t="shared" si="9"/>
        <v>-0.57260273972602738</v>
      </c>
      <c r="D245" s="25">
        <v>5.9999999999999995E-4</v>
      </c>
      <c r="F245" s="23">
        <v>40709</v>
      </c>
      <c r="G245" s="24">
        <f t="shared" si="10"/>
        <v>-0.57260273972602738</v>
      </c>
      <c r="H245" s="25">
        <v>3.2000000000000002E-3</v>
      </c>
      <c r="J245" s="23">
        <v>40709</v>
      </c>
      <c r="K245" s="24">
        <f t="shared" si="11"/>
        <v>-0.57260273972602738</v>
      </c>
      <c r="L245" s="25">
        <v>6.1999999999999998E-3</v>
      </c>
    </row>
    <row r="246" spans="2:12" ht="13.15" customHeight="1" x14ac:dyDescent="0.35">
      <c r="B246" s="23">
        <v>40708</v>
      </c>
      <c r="C246" s="24">
        <f t="shared" si="9"/>
        <v>-0.57534246575342463</v>
      </c>
      <c r="D246" s="25">
        <v>5.9999999999999995E-4</v>
      </c>
      <c r="F246" s="23">
        <v>40708</v>
      </c>
      <c r="G246" s="24">
        <f t="shared" si="10"/>
        <v>-0.57534246575342463</v>
      </c>
      <c r="H246" s="25">
        <v>3.2000000000000002E-3</v>
      </c>
      <c r="J246" s="23">
        <v>40708</v>
      </c>
      <c r="K246" s="24">
        <f t="shared" si="11"/>
        <v>-0.57534246575342463</v>
      </c>
      <c r="L246" s="25">
        <v>6.1999999999999998E-3</v>
      </c>
    </row>
    <row r="247" spans="2:12" ht="13.15" customHeight="1" x14ac:dyDescent="0.35">
      <c r="B247" s="23">
        <v>40707</v>
      </c>
      <c r="C247" s="24">
        <f t="shared" si="9"/>
        <v>-0.57808219178082187</v>
      </c>
      <c r="D247" s="25">
        <v>5.9999999999999995E-4</v>
      </c>
      <c r="F247" s="23">
        <v>40707</v>
      </c>
      <c r="G247" s="24">
        <f t="shared" si="10"/>
        <v>-0.57808219178082187</v>
      </c>
      <c r="H247" s="25">
        <v>3.2000000000000002E-3</v>
      </c>
      <c r="J247" s="23">
        <v>40707</v>
      </c>
      <c r="K247" s="24">
        <f t="shared" si="11"/>
        <v>-0.57808219178082187</v>
      </c>
      <c r="L247" s="25">
        <v>6.1999999999999998E-3</v>
      </c>
    </row>
    <row r="248" spans="2:12" ht="13.15" customHeight="1" x14ac:dyDescent="0.35">
      <c r="B248" s="23">
        <v>40706</v>
      </c>
      <c r="C248" s="24">
        <f t="shared" si="9"/>
        <v>-0.58082191780821912</v>
      </c>
      <c r="D248" s="25">
        <v>5.9999999999999995E-4</v>
      </c>
      <c r="F248" s="23">
        <v>40706</v>
      </c>
      <c r="G248" s="24">
        <f t="shared" si="10"/>
        <v>-0.58082191780821912</v>
      </c>
      <c r="H248" s="25">
        <v>3.2000000000000002E-3</v>
      </c>
      <c r="J248" s="23">
        <v>40706</v>
      </c>
      <c r="K248" s="24">
        <f t="shared" si="11"/>
        <v>-0.58082191780821912</v>
      </c>
      <c r="L248" s="25">
        <v>6.1999999999999998E-3</v>
      </c>
    </row>
    <row r="249" spans="2:12" ht="13.15" customHeight="1" x14ac:dyDescent="0.35">
      <c r="B249" s="23">
        <v>40705</v>
      </c>
      <c r="C249" s="24">
        <f t="shared" si="9"/>
        <v>-0.58356164383561648</v>
      </c>
      <c r="D249" s="25">
        <v>5.9999999999999995E-4</v>
      </c>
      <c r="F249" s="23">
        <v>40705</v>
      </c>
      <c r="G249" s="24">
        <f t="shared" si="10"/>
        <v>-0.58356164383561648</v>
      </c>
      <c r="H249" s="25">
        <v>3.2000000000000002E-3</v>
      </c>
      <c r="J249" s="23">
        <v>40705</v>
      </c>
      <c r="K249" s="24">
        <f t="shared" si="11"/>
        <v>-0.58356164383561648</v>
      </c>
      <c r="L249" s="25">
        <v>6.1999999999999998E-3</v>
      </c>
    </row>
    <row r="250" spans="2:12" ht="13.15" customHeight="1" x14ac:dyDescent="0.35">
      <c r="B250" s="23">
        <v>40704</v>
      </c>
      <c r="C250" s="24">
        <f t="shared" si="9"/>
        <v>-0.58630136986301373</v>
      </c>
      <c r="D250" s="25">
        <v>5.9999999999999995E-4</v>
      </c>
      <c r="F250" s="23">
        <v>40704</v>
      </c>
      <c r="G250" s="24">
        <f t="shared" si="10"/>
        <v>-0.58630136986301373</v>
      </c>
      <c r="H250" s="25">
        <v>3.2000000000000002E-3</v>
      </c>
      <c r="J250" s="23">
        <v>40704</v>
      </c>
      <c r="K250" s="24">
        <f t="shared" si="11"/>
        <v>-0.58630136986301373</v>
      </c>
      <c r="L250" s="25">
        <v>6.1999999999999998E-3</v>
      </c>
    </row>
    <row r="251" spans="2:12" ht="13.15" customHeight="1" x14ac:dyDescent="0.35">
      <c r="B251" s="23">
        <v>40703</v>
      </c>
      <c r="C251" s="24">
        <f t="shared" si="9"/>
        <v>-0.58904109589041098</v>
      </c>
      <c r="D251" s="25">
        <v>5.9999999999999995E-4</v>
      </c>
      <c r="F251" s="23">
        <v>40703</v>
      </c>
      <c r="G251" s="24">
        <f t="shared" si="10"/>
        <v>-0.58904109589041098</v>
      </c>
      <c r="H251" s="25">
        <v>3.2000000000000002E-3</v>
      </c>
      <c r="J251" s="23">
        <v>40703</v>
      </c>
      <c r="K251" s="24">
        <f t="shared" si="11"/>
        <v>-0.58904109589041098</v>
      </c>
      <c r="L251" s="25">
        <v>6.1999999999999998E-3</v>
      </c>
    </row>
    <row r="252" spans="2:12" ht="13.15" customHeight="1" x14ac:dyDescent="0.35">
      <c r="B252" s="23">
        <v>40702</v>
      </c>
      <c r="C252" s="24">
        <f t="shared" si="9"/>
        <v>-0.59178082191780823</v>
      </c>
      <c r="D252" s="25">
        <v>5.9999999999999995E-4</v>
      </c>
      <c r="F252" s="23">
        <v>40702</v>
      </c>
      <c r="G252" s="24">
        <f t="shared" si="10"/>
        <v>-0.59178082191780823</v>
      </c>
      <c r="H252" s="25">
        <v>3.2000000000000002E-3</v>
      </c>
      <c r="J252" s="23">
        <v>40702</v>
      </c>
      <c r="K252" s="24">
        <f t="shared" si="11"/>
        <v>-0.59178082191780823</v>
      </c>
      <c r="L252" s="25">
        <v>6.1999999999999998E-3</v>
      </c>
    </row>
    <row r="253" spans="2:12" ht="13.15" customHeight="1" x14ac:dyDescent="0.35">
      <c r="B253" s="23">
        <v>40701</v>
      </c>
      <c r="C253" s="24">
        <f t="shared" si="9"/>
        <v>-0.59452054794520548</v>
      </c>
      <c r="D253" s="25">
        <v>5.9999999999999995E-4</v>
      </c>
      <c r="F253" s="23">
        <v>40701</v>
      </c>
      <c r="G253" s="24">
        <f t="shared" si="10"/>
        <v>-0.59452054794520548</v>
      </c>
      <c r="H253" s="25">
        <v>3.2000000000000002E-3</v>
      </c>
      <c r="J253" s="23">
        <v>40701</v>
      </c>
      <c r="K253" s="24">
        <f t="shared" si="11"/>
        <v>-0.59452054794520548</v>
      </c>
      <c r="L253" s="25">
        <v>6.1999999999999998E-3</v>
      </c>
    </row>
    <row r="254" spans="2:12" ht="13.15" customHeight="1" x14ac:dyDescent="0.35">
      <c r="B254" s="23">
        <v>40700</v>
      </c>
      <c r="C254" s="24">
        <f t="shared" si="9"/>
        <v>-0.59726027397260273</v>
      </c>
      <c r="D254" s="25">
        <v>5.9999999999999995E-4</v>
      </c>
      <c r="F254" s="23">
        <v>40700</v>
      </c>
      <c r="G254" s="24">
        <f t="shared" si="10"/>
        <v>-0.59726027397260273</v>
      </c>
      <c r="H254" s="25">
        <v>3.2000000000000002E-3</v>
      </c>
      <c r="J254" s="23">
        <v>40700</v>
      </c>
      <c r="K254" s="24">
        <f t="shared" si="11"/>
        <v>-0.59726027397260273</v>
      </c>
      <c r="L254" s="25">
        <v>6.1999999999999998E-3</v>
      </c>
    </row>
    <row r="255" spans="2:12" ht="13.15" customHeight="1" x14ac:dyDescent="0.35">
      <c r="B255" s="23">
        <v>40699</v>
      </c>
      <c r="C255" s="24">
        <f t="shared" si="9"/>
        <v>-0.6</v>
      </c>
      <c r="D255" s="25">
        <v>5.9999999999999995E-4</v>
      </c>
      <c r="F255" s="23">
        <v>40699</v>
      </c>
      <c r="G255" s="24">
        <f t="shared" si="10"/>
        <v>-0.6</v>
      </c>
      <c r="H255" s="25">
        <v>3.2000000000000002E-3</v>
      </c>
      <c r="J255" s="23">
        <v>40699</v>
      </c>
      <c r="K255" s="24">
        <f t="shared" si="11"/>
        <v>-0.6</v>
      </c>
      <c r="L255" s="25">
        <v>6.1999999999999998E-3</v>
      </c>
    </row>
    <row r="256" spans="2:12" ht="13.15" customHeight="1" x14ac:dyDescent="0.35">
      <c r="B256" s="23">
        <v>40698</v>
      </c>
      <c r="C256" s="24">
        <f t="shared" si="9"/>
        <v>-0.60273972602739723</v>
      </c>
      <c r="D256" s="25">
        <v>5.9999999999999995E-4</v>
      </c>
      <c r="F256" s="23">
        <v>40698</v>
      </c>
      <c r="G256" s="24">
        <f t="shared" si="10"/>
        <v>-0.60273972602739723</v>
      </c>
      <c r="H256" s="25">
        <v>3.2000000000000002E-3</v>
      </c>
      <c r="J256" s="23">
        <v>40698</v>
      </c>
      <c r="K256" s="24">
        <f t="shared" si="11"/>
        <v>-0.60273972602739723</v>
      </c>
      <c r="L256" s="25">
        <v>6.1999999999999998E-3</v>
      </c>
    </row>
    <row r="257" spans="2:12" ht="13.15" customHeight="1" x14ac:dyDescent="0.35">
      <c r="B257" s="23">
        <v>40697</v>
      </c>
      <c r="C257" s="24">
        <f t="shared" si="9"/>
        <v>-0.60547945205479448</v>
      </c>
      <c r="D257" s="25">
        <v>5.9999999999999995E-4</v>
      </c>
      <c r="F257" s="23">
        <v>40697</v>
      </c>
      <c r="G257" s="24">
        <f t="shared" si="10"/>
        <v>-0.60547945205479448</v>
      </c>
      <c r="H257" s="25">
        <v>3.2000000000000002E-3</v>
      </c>
      <c r="J257" s="23">
        <v>40697</v>
      </c>
      <c r="K257" s="24">
        <f t="shared" si="11"/>
        <v>-0.60547945205479448</v>
      </c>
      <c r="L257" s="25">
        <v>6.1999999999999998E-3</v>
      </c>
    </row>
    <row r="258" spans="2:12" ht="13.15" customHeight="1" x14ac:dyDescent="0.35">
      <c r="B258" s="23">
        <v>40696</v>
      </c>
      <c r="C258" s="24">
        <f t="shared" si="9"/>
        <v>-0.60821917808219184</v>
      </c>
      <c r="D258" s="25">
        <v>5.9999999999999995E-4</v>
      </c>
      <c r="F258" s="23">
        <v>40696</v>
      </c>
      <c r="G258" s="24">
        <f t="shared" si="10"/>
        <v>-0.60821917808219184</v>
      </c>
      <c r="H258" s="25">
        <v>3.2000000000000002E-3</v>
      </c>
      <c r="J258" s="23">
        <v>40696</v>
      </c>
      <c r="K258" s="24">
        <f t="shared" si="11"/>
        <v>-0.60821917808219184</v>
      </c>
      <c r="L258" s="25">
        <v>6.1999999999999998E-3</v>
      </c>
    </row>
    <row r="259" spans="2:12" ht="13.15" customHeight="1" x14ac:dyDescent="0.35">
      <c r="B259" s="23">
        <v>40695</v>
      </c>
      <c r="C259" s="24">
        <f t="shared" si="9"/>
        <v>-0.61095890410958908</v>
      </c>
      <c r="D259" s="25">
        <v>5.9999999999999995E-4</v>
      </c>
      <c r="F259" s="23">
        <v>40695</v>
      </c>
      <c r="G259" s="24">
        <f t="shared" si="10"/>
        <v>-0.61095890410958908</v>
      </c>
      <c r="H259" s="25">
        <v>3.2000000000000002E-3</v>
      </c>
      <c r="J259" s="23">
        <v>40695</v>
      </c>
      <c r="K259" s="24">
        <f t="shared" si="11"/>
        <v>-0.61095890410958908</v>
      </c>
      <c r="L259" s="25">
        <v>6.1999999999999998E-3</v>
      </c>
    </row>
    <row r="260" spans="2:12" ht="13.15" customHeight="1" x14ac:dyDescent="0.35">
      <c r="B260" s="23">
        <v>40694</v>
      </c>
      <c r="C260" s="24">
        <f t="shared" si="9"/>
        <v>-0.61369863013698633</v>
      </c>
      <c r="D260" s="25">
        <v>5.9999999999999995E-4</v>
      </c>
      <c r="F260" s="23">
        <v>40694</v>
      </c>
      <c r="G260" s="24">
        <f t="shared" si="10"/>
        <v>-0.61369863013698633</v>
      </c>
      <c r="H260" s="25">
        <v>3.2000000000000002E-3</v>
      </c>
      <c r="J260" s="23">
        <v>40694</v>
      </c>
      <c r="K260" s="24">
        <f t="shared" si="11"/>
        <v>-0.61369863013698633</v>
      </c>
      <c r="L260" s="25">
        <v>6.1999999999999998E-3</v>
      </c>
    </row>
    <row r="261" spans="2:12" ht="13.15" customHeight="1" x14ac:dyDescent="0.35">
      <c r="B261" s="23">
        <v>40693</v>
      </c>
      <c r="C261" s="24">
        <f t="shared" si="9"/>
        <v>-0.61643835616438358</v>
      </c>
      <c r="D261" s="25">
        <v>5.9999999999999995E-4</v>
      </c>
      <c r="F261" s="23">
        <v>40693</v>
      </c>
      <c r="G261" s="24">
        <f t="shared" si="10"/>
        <v>-0.61643835616438358</v>
      </c>
      <c r="H261" s="25">
        <v>3.2000000000000002E-3</v>
      </c>
      <c r="J261" s="23">
        <v>40693</v>
      </c>
      <c r="K261" s="24">
        <f t="shared" si="11"/>
        <v>-0.61643835616438358</v>
      </c>
      <c r="L261" s="25">
        <v>6.1999999999999998E-3</v>
      </c>
    </row>
    <row r="262" spans="2:12" ht="13.15" customHeight="1" x14ac:dyDescent="0.35">
      <c r="B262" s="23">
        <v>40692</v>
      </c>
      <c r="C262" s="24">
        <f t="shared" si="9"/>
        <v>-0.61917808219178083</v>
      </c>
      <c r="D262" s="25">
        <v>5.9999999999999995E-4</v>
      </c>
      <c r="F262" s="23">
        <v>40692</v>
      </c>
      <c r="G262" s="24">
        <f t="shared" si="10"/>
        <v>-0.61917808219178083</v>
      </c>
      <c r="H262" s="25">
        <v>3.2000000000000002E-3</v>
      </c>
      <c r="J262" s="23">
        <v>40692</v>
      </c>
      <c r="K262" s="24">
        <f t="shared" si="11"/>
        <v>-0.61917808219178083</v>
      </c>
      <c r="L262" s="25">
        <v>6.1999999999999998E-3</v>
      </c>
    </row>
    <row r="263" spans="2:12" ht="13.15" customHeight="1" x14ac:dyDescent="0.35">
      <c r="B263" s="23">
        <v>40691</v>
      </c>
      <c r="C263" s="24">
        <f t="shared" si="9"/>
        <v>-0.62191780821917808</v>
      </c>
      <c r="D263" s="25">
        <v>5.9999999999999995E-4</v>
      </c>
      <c r="F263" s="23">
        <v>40691</v>
      </c>
      <c r="G263" s="24">
        <f t="shared" si="10"/>
        <v>-0.62191780821917808</v>
      </c>
      <c r="H263" s="25">
        <v>3.2000000000000002E-3</v>
      </c>
      <c r="J263" s="23">
        <v>40691</v>
      </c>
      <c r="K263" s="24">
        <f t="shared" si="11"/>
        <v>-0.62191780821917808</v>
      </c>
      <c r="L263" s="25">
        <v>6.1999999999999998E-3</v>
      </c>
    </row>
    <row r="264" spans="2:12" ht="13.15" customHeight="1" x14ac:dyDescent="0.35">
      <c r="B264" s="23">
        <v>40690</v>
      </c>
      <c r="C264" s="24">
        <f t="shared" si="9"/>
        <v>-0.62465753424657533</v>
      </c>
      <c r="D264" s="25">
        <v>5.9999999999999995E-4</v>
      </c>
      <c r="F264" s="23">
        <v>40690</v>
      </c>
      <c r="G264" s="24">
        <f t="shared" si="10"/>
        <v>-0.62465753424657533</v>
      </c>
      <c r="H264" s="25">
        <v>3.2000000000000002E-3</v>
      </c>
      <c r="J264" s="23">
        <v>40690</v>
      </c>
      <c r="K264" s="24">
        <f t="shared" si="11"/>
        <v>-0.62465753424657533</v>
      </c>
      <c r="L264" s="25">
        <v>6.1999999999999998E-3</v>
      </c>
    </row>
    <row r="265" spans="2:12" ht="13.15" customHeight="1" x14ac:dyDescent="0.35">
      <c r="B265" s="23">
        <v>40689</v>
      </c>
      <c r="C265" s="24">
        <f t="shared" si="9"/>
        <v>-0.62739726027397258</v>
      </c>
      <c r="D265" s="25">
        <v>5.9999999999999995E-4</v>
      </c>
      <c r="F265" s="23">
        <v>40689</v>
      </c>
      <c r="G265" s="24">
        <f t="shared" si="10"/>
        <v>-0.62739726027397258</v>
      </c>
      <c r="H265" s="25">
        <v>3.2000000000000002E-3</v>
      </c>
      <c r="J265" s="23">
        <v>40689</v>
      </c>
      <c r="K265" s="24">
        <f t="shared" si="11"/>
        <v>-0.62739726027397258</v>
      </c>
      <c r="L265" s="25">
        <v>6.1999999999999998E-3</v>
      </c>
    </row>
    <row r="266" spans="2:12" ht="13.15" customHeight="1" x14ac:dyDescent="0.35">
      <c r="B266" s="23">
        <v>40688</v>
      </c>
      <c r="C266" s="24">
        <f t="shared" si="9"/>
        <v>-0.63013698630136983</v>
      </c>
      <c r="D266" s="25">
        <v>5.9999999999999995E-4</v>
      </c>
      <c r="F266" s="23">
        <v>40688</v>
      </c>
      <c r="G266" s="24">
        <f t="shared" si="10"/>
        <v>-0.63013698630136983</v>
      </c>
      <c r="H266" s="25">
        <v>3.2000000000000002E-3</v>
      </c>
      <c r="J266" s="23">
        <v>40688</v>
      </c>
      <c r="K266" s="24">
        <f t="shared" si="11"/>
        <v>-0.63013698630136983</v>
      </c>
      <c r="L266" s="25">
        <v>6.1999999999999998E-3</v>
      </c>
    </row>
    <row r="267" spans="2:12" ht="13.15" customHeight="1" x14ac:dyDescent="0.35">
      <c r="B267" s="23">
        <v>40687</v>
      </c>
      <c r="C267" s="24">
        <f t="shared" si="9"/>
        <v>-0.63287671232876708</v>
      </c>
      <c r="D267" s="25">
        <v>5.9999999999999995E-4</v>
      </c>
      <c r="F267" s="23">
        <v>40687</v>
      </c>
      <c r="G267" s="24">
        <f t="shared" si="10"/>
        <v>-0.63287671232876708</v>
      </c>
      <c r="H267" s="25">
        <v>3.2000000000000002E-3</v>
      </c>
      <c r="J267" s="23">
        <v>40687</v>
      </c>
      <c r="K267" s="24">
        <f t="shared" si="11"/>
        <v>-0.63287671232876708</v>
      </c>
      <c r="L267" s="25">
        <v>6.1999999999999998E-3</v>
      </c>
    </row>
    <row r="268" spans="2:12" ht="13.15" customHeight="1" x14ac:dyDescent="0.35">
      <c r="B268" s="23">
        <v>40686</v>
      </c>
      <c r="C268" s="24">
        <f t="shared" si="9"/>
        <v>-0.63561643835616444</v>
      </c>
      <c r="D268" s="25">
        <v>5.9999999999999995E-4</v>
      </c>
      <c r="F268" s="23">
        <v>40686</v>
      </c>
      <c r="G268" s="24">
        <f t="shared" si="10"/>
        <v>-0.63561643835616444</v>
      </c>
      <c r="H268" s="25">
        <v>3.2000000000000002E-3</v>
      </c>
      <c r="J268" s="23">
        <v>40686</v>
      </c>
      <c r="K268" s="24">
        <f t="shared" si="11"/>
        <v>-0.63561643835616444</v>
      </c>
      <c r="L268" s="25">
        <v>6.1999999999999998E-3</v>
      </c>
    </row>
    <row r="269" spans="2:12" ht="13.15" customHeight="1" x14ac:dyDescent="0.35">
      <c r="B269" s="23">
        <v>40685</v>
      </c>
      <c r="C269" s="24">
        <f t="shared" si="9"/>
        <v>-0.63835616438356169</v>
      </c>
      <c r="D269" s="25">
        <v>5.9999999999999995E-4</v>
      </c>
      <c r="F269" s="23">
        <v>40685</v>
      </c>
      <c r="G269" s="24">
        <f t="shared" si="10"/>
        <v>-0.63835616438356169</v>
      </c>
      <c r="H269" s="25">
        <v>3.2000000000000002E-3</v>
      </c>
      <c r="J269" s="23">
        <v>40685</v>
      </c>
      <c r="K269" s="24">
        <f t="shared" si="11"/>
        <v>-0.63835616438356169</v>
      </c>
      <c r="L269" s="25">
        <v>6.1999999999999998E-3</v>
      </c>
    </row>
    <row r="270" spans="2:12" ht="13.15" customHeight="1" x14ac:dyDescent="0.35">
      <c r="B270" s="23">
        <v>40684</v>
      </c>
      <c r="C270" s="24">
        <f t="shared" si="9"/>
        <v>-0.64109589041095894</v>
      </c>
      <c r="D270" s="25">
        <v>5.9999999999999995E-4</v>
      </c>
      <c r="F270" s="23">
        <v>40684</v>
      </c>
      <c r="G270" s="24">
        <f t="shared" si="10"/>
        <v>-0.64109589041095894</v>
      </c>
      <c r="H270" s="25">
        <v>3.2000000000000002E-3</v>
      </c>
      <c r="J270" s="23">
        <v>40684</v>
      </c>
      <c r="K270" s="24">
        <f t="shared" si="11"/>
        <v>-0.64109589041095894</v>
      </c>
      <c r="L270" s="25">
        <v>6.1999999999999998E-3</v>
      </c>
    </row>
    <row r="271" spans="2:12" ht="13.15" customHeight="1" x14ac:dyDescent="0.35">
      <c r="B271" s="23">
        <v>40683</v>
      </c>
      <c r="C271" s="24">
        <f t="shared" si="9"/>
        <v>-0.64383561643835618</v>
      </c>
      <c r="D271" s="25">
        <v>5.9999999999999995E-4</v>
      </c>
      <c r="F271" s="23">
        <v>40683</v>
      </c>
      <c r="G271" s="24">
        <f t="shared" si="10"/>
        <v>-0.64383561643835618</v>
      </c>
      <c r="H271" s="25">
        <v>3.2000000000000002E-3</v>
      </c>
      <c r="J271" s="23">
        <v>40683</v>
      </c>
      <c r="K271" s="24">
        <f t="shared" si="11"/>
        <v>-0.64383561643835618</v>
      </c>
      <c r="L271" s="25">
        <v>6.1999999999999998E-3</v>
      </c>
    </row>
    <row r="272" spans="2:12" ht="13.15" customHeight="1" x14ac:dyDescent="0.35">
      <c r="B272" s="23">
        <v>40682</v>
      </c>
      <c r="C272" s="24">
        <f t="shared" si="9"/>
        <v>-0.64657534246575343</v>
      </c>
      <c r="D272" s="25">
        <v>5.9999999999999995E-4</v>
      </c>
      <c r="F272" s="23">
        <v>40682</v>
      </c>
      <c r="G272" s="24">
        <f t="shared" si="10"/>
        <v>-0.64657534246575343</v>
      </c>
      <c r="H272" s="25">
        <v>3.2000000000000002E-3</v>
      </c>
      <c r="J272" s="23">
        <v>40682</v>
      </c>
      <c r="K272" s="24">
        <f t="shared" si="11"/>
        <v>-0.64657534246575343</v>
      </c>
      <c r="L272" s="25">
        <v>6.1999999999999998E-3</v>
      </c>
    </row>
    <row r="273" spans="2:12" ht="13.15" customHeight="1" x14ac:dyDescent="0.35">
      <c r="B273" s="23">
        <v>40681</v>
      </c>
      <c r="C273" s="24">
        <f t="shared" si="9"/>
        <v>-0.64931506849315068</v>
      </c>
      <c r="D273" s="25">
        <v>5.9999999999999995E-4</v>
      </c>
      <c r="F273" s="23">
        <v>40681</v>
      </c>
      <c r="G273" s="24">
        <f t="shared" si="10"/>
        <v>-0.64931506849315068</v>
      </c>
      <c r="H273" s="25">
        <v>3.2000000000000002E-3</v>
      </c>
      <c r="J273" s="23">
        <v>40681</v>
      </c>
      <c r="K273" s="24">
        <f t="shared" si="11"/>
        <v>-0.64931506849315068</v>
      </c>
      <c r="L273" s="25">
        <v>6.1999999999999998E-3</v>
      </c>
    </row>
    <row r="274" spans="2:12" ht="13.15" customHeight="1" x14ac:dyDescent="0.35">
      <c r="B274" s="23">
        <v>40680</v>
      </c>
      <c r="C274" s="24">
        <f t="shared" si="9"/>
        <v>-0.65205479452054793</v>
      </c>
      <c r="D274" s="25">
        <v>5.9999999999999995E-4</v>
      </c>
      <c r="F274" s="23">
        <v>40680</v>
      </c>
      <c r="G274" s="24">
        <f t="shared" si="10"/>
        <v>-0.65205479452054793</v>
      </c>
      <c r="H274" s="25">
        <v>3.2000000000000002E-3</v>
      </c>
      <c r="J274" s="23">
        <v>40680</v>
      </c>
      <c r="K274" s="24">
        <f t="shared" si="11"/>
        <v>-0.65205479452054793</v>
      </c>
      <c r="L274" s="25">
        <v>6.1999999999999998E-3</v>
      </c>
    </row>
    <row r="275" spans="2:12" ht="13.15" customHeight="1" x14ac:dyDescent="0.35">
      <c r="B275" s="23">
        <v>40679</v>
      </c>
      <c r="C275" s="24">
        <f t="shared" si="9"/>
        <v>-0.65479452054794518</v>
      </c>
      <c r="D275" s="25">
        <v>5.9999999999999995E-4</v>
      </c>
      <c r="F275" s="23">
        <v>40679</v>
      </c>
      <c r="G275" s="24">
        <f t="shared" si="10"/>
        <v>-0.65479452054794518</v>
      </c>
      <c r="H275" s="25">
        <v>3.2000000000000002E-3</v>
      </c>
      <c r="J275" s="23">
        <v>40679</v>
      </c>
      <c r="K275" s="24">
        <f t="shared" si="11"/>
        <v>-0.65479452054794518</v>
      </c>
      <c r="L275" s="25">
        <v>6.1999999999999998E-3</v>
      </c>
    </row>
    <row r="276" spans="2:12" ht="13.15" customHeight="1" x14ac:dyDescent="0.35">
      <c r="B276" s="23">
        <v>40678</v>
      </c>
      <c r="C276" s="24">
        <f t="shared" si="9"/>
        <v>-0.65753424657534243</v>
      </c>
      <c r="D276" s="25">
        <v>5.9999999999999995E-4</v>
      </c>
      <c r="F276" s="23">
        <v>40678</v>
      </c>
      <c r="G276" s="24">
        <f t="shared" si="10"/>
        <v>-0.65753424657534243</v>
      </c>
      <c r="H276" s="25">
        <v>3.2000000000000002E-3</v>
      </c>
      <c r="J276" s="23">
        <v>40678</v>
      </c>
      <c r="K276" s="24">
        <f t="shared" si="11"/>
        <v>-0.65753424657534243</v>
      </c>
      <c r="L276" s="25">
        <v>6.1999999999999998E-3</v>
      </c>
    </row>
    <row r="277" spans="2:12" ht="13.15" customHeight="1" x14ac:dyDescent="0.35">
      <c r="B277" s="23">
        <v>40677</v>
      </c>
      <c r="C277" s="24">
        <f t="shared" si="9"/>
        <v>-0.66027397260273968</v>
      </c>
      <c r="D277" s="25">
        <v>5.9999999999999995E-4</v>
      </c>
      <c r="F277" s="23">
        <v>40677</v>
      </c>
      <c r="G277" s="24">
        <f t="shared" si="10"/>
        <v>-0.66027397260273968</v>
      </c>
      <c r="H277" s="25">
        <v>3.2000000000000002E-3</v>
      </c>
      <c r="J277" s="23">
        <v>40677</v>
      </c>
      <c r="K277" s="24">
        <f t="shared" si="11"/>
        <v>-0.66027397260273968</v>
      </c>
      <c r="L277" s="25">
        <v>6.1999999999999998E-3</v>
      </c>
    </row>
    <row r="278" spans="2:12" ht="13.15" customHeight="1" x14ac:dyDescent="0.35">
      <c r="B278" s="23">
        <v>40676</v>
      </c>
      <c r="C278" s="24">
        <f t="shared" si="9"/>
        <v>-0.66301369863013704</v>
      </c>
      <c r="D278" s="25">
        <v>5.9999999999999995E-4</v>
      </c>
      <c r="F278" s="23">
        <v>40676</v>
      </c>
      <c r="G278" s="24">
        <f t="shared" si="10"/>
        <v>-0.66301369863013704</v>
      </c>
      <c r="H278" s="25">
        <v>3.2000000000000002E-3</v>
      </c>
      <c r="J278" s="23">
        <v>40676</v>
      </c>
      <c r="K278" s="24">
        <f t="shared" si="11"/>
        <v>-0.66301369863013704</v>
      </c>
      <c r="L278" s="25">
        <v>6.1999999999999998E-3</v>
      </c>
    </row>
    <row r="279" spans="2:12" ht="13.15" customHeight="1" x14ac:dyDescent="0.35">
      <c r="B279" s="23">
        <v>40675</v>
      </c>
      <c r="C279" s="24">
        <f t="shared" si="9"/>
        <v>-0.66575342465753429</v>
      </c>
      <c r="D279" s="25">
        <v>5.9999999999999995E-4</v>
      </c>
      <c r="F279" s="23">
        <v>40675</v>
      </c>
      <c r="G279" s="24">
        <f t="shared" si="10"/>
        <v>-0.66575342465753429</v>
      </c>
      <c r="H279" s="25">
        <v>3.2000000000000002E-3</v>
      </c>
      <c r="J279" s="23">
        <v>40675</v>
      </c>
      <c r="K279" s="24">
        <f t="shared" si="11"/>
        <v>-0.66575342465753429</v>
      </c>
      <c r="L279" s="25">
        <v>6.1999999999999998E-3</v>
      </c>
    </row>
    <row r="280" spans="2:12" ht="13.15" customHeight="1" x14ac:dyDescent="0.35">
      <c r="B280" s="23">
        <v>40674</v>
      </c>
      <c r="C280" s="24">
        <f t="shared" si="9"/>
        <v>-0.66849315068493154</v>
      </c>
      <c r="D280" s="25">
        <v>5.9999999999999995E-4</v>
      </c>
      <c r="F280" s="23">
        <v>40674</v>
      </c>
      <c r="G280" s="24">
        <f t="shared" si="10"/>
        <v>-0.66849315068493154</v>
      </c>
      <c r="H280" s="25">
        <v>3.2000000000000002E-3</v>
      </c>
      <c r="J280" s="23">
        <v>40674</v>
      </c>
      <c r="K280" s="24">
        <f t="shared" si="11"/>
        <v>-0.66849315068493154</v>
      </c>
      <c r="L280" s="25">
        <v>6.1999999999999998E-3</v>
      </c>
    </row>
    <row r="281" spans="2:12" ht="13.15" customHeight="1" x14ac:dyDescent="0.35">
      <c r="B281" s="23">
        <v>40673</v>
      </c>
      <c r="C281" s="24">
        <f t="shared" si="9"/>
        <v>-0.67123287671232879</v>
      </c>
      <c r="D281" s="25">
        <v>5.9999999999999995E-4</v>
      </c>
      <c r="F281" s="23">
        <v>40673</v>
      </c>
      <c r="G281" s="24">
        <f t="shared" si="10"/>
        <v>-0.67123287671232879</v>
      </c>
      <c r="H281" s="25">
        <v>3.2000000000000002E-3</v>
      </c>
      <c r="J281" s="23">
        <v>40673</v>
      </c>
      <c r="K281" s="24">
        <f t="shared" si="11"/>
        <v>-0.67123287671232879</v>
      </c>
      <c r="L281" s="25">
        <v>6.1999999999999998E-3</v>
      </c>
    </row>
    <row r="282" spans="2:12" ht="13.15" customHeight="1" x14ac:dyDescent="0.35">
      <c r="B282" s="23">
        <v>40672</v>
      </c>
      <c r="C282" s="24">
        <f t="shared" si="9"/>
        <v>-0.67397260273972603</v>
      </c>
      <c r="D282" s="25">
        <v>5.9999999999999995E-4</v>
      </c>
      <c r="F282" s="23">
        <v>40672</v>
      </c>
      <c r="G282" s="24">
        <f t="shared" si="10"/>
        <v>-0.67397260273972603</v>
      </c>
      <c r="H282" s="25">
        <v>3.2000000000000002E-3</v>
      </c>
      <c r="J282" s="23">
        <v>40672</v>
      </c>
      <c r="K282" s="24">
        <f t="shared" si="11"/>
        <v>-0.67397260273972603</v>
      </c>
      <c r="L282" s="25">
        <v>6.1999999999999998E-3</v>
      </c>
    </row>
    <row r="283" spans="2:12" ht="13.15" customHeight="1" x14ac:dyDescent="0.35">
      <c r="B283" s="23">
        <v>40671</v>
      </c>
      <c r="C283" s="24">
        <f t="shared" si="9"/>
        <v>-0.67671232876712328</v>
      </c>
      <c r="D283" s="25">
        <v>5.9999999999999995E-4</v>
      </c>
      <c r="F283" s="23">
        <v>40671</v>
      </c>
      <c r="G283" s="24">
        <f t="shared" si="10"/>
        <v>-0.67671232876712328</v>
      </c>
      <c r="H283" s="25">
        <v>3.2000000000000002E-3</v>
      </c>
      <c r="J283" s="23">
        <v>40671</v>
      </c>
      <c r="K283" s="24">
        <f t="shared" si="11"/>
        <v>-0.67671232876712328</v>
      </c>
      <c r="L283" s="25">
        <v>6.1999999999999998E-3</v>
      </c>
    </row>
    <row r="284" spans="2:12" ht="13.15" customHeight="1" x14ac:dyDescent="0.35">
      <c r="B284" s="23">
        <v>40670</v>
      </c>
      <c r="C284" s="24">
        <f t="shared" si="9"/>
        <v>-0.67945205479452053</v>
      </c>
      <c r="D284" s="25">
        <v>5.9999999999999995E-4</v>
      </c>
      <c r="F284" s="23">
        <v>40670</v>
      </c>
      <c r="G284" s="24">
        <f t="shared" si="10"/>
        <v>-0.67945205479452053</v>
      </c>
      <c r="H284" s="25">
        <v>3.2000000000000002E-3</v>
      </c>
      <c r="J284" s="23">
        <v>40670</v>
      </c>
      <c r="K284" s="24">
        <f t="shared" si="11"/>
        <v>-0.67945205479452053</v>
      </c>
      <c r="L284" s="25">
        <v>6.1999999999999998E-3</v>
      </c>
    </row>
    <row r="285" spans="2:12" ht="13.15" customHeight="1" x14ac:dyDescent="0.35">
      <c r="B285" s="23">
        <v>40669</v>
      </c>
      <c r="C285" s="24">
        <f t="shared" si="9"/>
        <v>-0.68219178082191778</v>
      </c>
      <c r="D285" s="25">
        <v>5.9999999999999995E-4</v>
      </c>
      <c r="F285" s="23">
        <v>40669</v>
      </c>
      <c r="G285" s="24">
        <f t="shared" si="10"/>
        <v>-0.68219178082191778</v>
      </c>
      <c r="H285" s="25">
        <v>3.2000000000000002E-3</v>
      </c>
      <c r="J285" s="23">
        <v>40669</v>
      </c>
      <c r="K285" s="24">
        <f t="shared" si="11"/>
        <v>-0.68219178082191778</v>
      </c>
      <c r="L285" s="25">
        <v>6.1999999999999998E-3</v>
      </c>
    </row>
    <row r="286" spans="2:12" ht="13.15" customHeight="1" x14ac:dyDescent="0.35">
      <c r="B286" s="23">
        <v>40668</v>
      </c>
      <c r="C286" s="24">
        <f t="shared" si="9"/>
        <v>-0.68493150684931503</v>
      </c>
      <c r="D286" s="25">
        <v>5.9999999999999995E-4</v>
      </c>
      <c r="F286" s="23">
        <v>40668</v>
      </c>
      <c r="G286" s="24">
        <f t="shared" si="10"/>
        <v>-0.68493150684931503</v>
      </c>
      <c r="H286" s="25">
        <v>3.2000000000000002E-3</v>
      </c>
      <c r="J286" s="23">
        <v>40668</v>
      </c>
      <c r="K286" s="24">
        <f t="shared" si="11"/>
        <v>-0.68493150684931503</v>
      </c>
      <c r="L286" s="25">
        <v>6.1999999999999998E-3</v>
      </c>
    </row>
    <row r="287" spans="2:12" ht="13.15" customHeight="1" x14ac:dyDescent="0.35">
      <c r="B287" s="23">
        <v>40667</v>
      </c>
      <c r="C287" s="24">
        <f t="shared" si="9"/>
        <v>-0.68767123287671228</v>
      </c>
      <c r="D287" s="25">
        <v>5.9999999999999995E-4</v>
      </c>
      <c r="F287" s="23">
        <v>40667</v>
      </c>
      <c r="G287" s="24">
        <f t="shared" si="10"/>
        <v>-0.68767123287671228</v>
      </c>
      <c r="H287" s="25">
        <v>3.2000000000000002E-3</v>
      </c>
      <c r="J287" s="23">
        <v>40667</v>
      </c>
      <c r="K287" s="24">
        <f t="shared" si="11"/>
        <v>-0.68767123287671228</v>
      </c>
      <c r="L287" s="25">
        <v>6.1999999999999998E-3</v>
      </c>
    </row>
    <row r="288" spans="2:12" ht="13.15" customHeight="1" x14ac:dyDescent="0.35">
      <c r="B288" s="23">
        <v>40666</v>
      </c>
      <c r="C288" s="24">
        <f t="shared" si="9"/>
        <v>-0.69041095890410964</v>
      </c>
      <c r="D288" s="25">
        <v>5.9999999999999995E-4</v>
      </c>
      <c r="F288" s="23">
        <v>40666</v>
      </c>
      <c r="G288" s="24">
        <f t="shared" si="10"/>
        <v>-0.69041095890410964</v>
      </c>
      <c r="H288" s="25">
        <v>3.2000000000000002E-3</v>
      </c>
      <c r="J288" s="23">
        <v>40666</v>
      </c>
      <c r="K288" s="24">
        <f t="shared" si="11"/>
        <v>-0.69041095890410964</v>
      </c>
      <c r="L288" s="25">
        <v>6.1999999999999998E-3</v>
      </c>
    </row>
    <row r="289" spans="2:12" ht="13.15" customHeight="1" x14ac:dyDescent="0.35">
      <c r="B289" s="23">
        <v>40665</v>
      </c>
      <c r="C289" s="24">
        <f t="shared" si="9"/>
        <v>-0.69315068493150689</v>
      </c>
      <c r="D289" s="25">
        <v>5.9999999999999995E-4</v>
      </c>
      <c r="F289" s="23">
        <v>40665</v>
      </c>
      <c r="G289" s="24">
        <f t="shared" si="10"/>
        <v>-0.69315068493150689</v>
      </c>
      <c r="H289" s="25">
        <v>3.2000000000000002E-3</v>
      </c>
      <c r="J289" s="23">
        <v>40665</v>
      </c>
      <c r="K289" s="24">
        <f t="shared" si="11"/>
        <v>-0.69315068493150689</v>
      </c>
      <c r="L289" s="25">
        <v>6.1999999999999998E-3</v>
      </c>
    </row>
    <row r="290" spans="2:12" ht="13.15" customHeight="1" x14ac:dyDescent="0.35">
      <c r="B290" s="23">
        <v>40664</v>
      </c>
      <c r="C290" s="24">
        <f t="shared" si="9"/>
        <v>-0.69589041095890414</v>
      </c>
      <c r="D290" s="25">
        <v>5.9999999999999995E-4</v>
      </c>
      <c r="F290" s="23">
        <v>40664</v>
      </c>
      <c r="G290" s="24">
        <f t="shared" si="10"/>
        <v>-0.69589041095890414</v>
      </c>
      <c r="H290" s="25">
        <v>3.2000000000000002E-3</v>
      </c>
      <c r="J290" s="23">
        <v>40664</v>
      </c>
      <c r="K290" s="24">
        <f t="shared" si="11"/>
        <v>-0.69589041095890414</v>
      </c>
      <c r="L290" s="25">
        <v>6.1999999999999998E-3</v>
      </c>
    </row>
    <row r="291" spans="2:12" ht="13.15" customHeight="1" x14ac:dyDescent="0.35">
      <c r="B291" s="23">
        <v>40663</v>
      </c>
      <c r="C291" s="24">
        <f t="shared" si="9"/>
        <v>-0.69863013698630139</v>
      </c>
      <c r="D291" s="25">
        <v>5.9999999999999995E-4</v>
      </c>
      <c r="F291" s="23">
        <v>40663</v>
      </c>
      <c r="G291" s="24">
        <f t="shared" si="10"/>
        <v>-0.69863013698630139</v>
      </c>
      <c r="H291" s="25">
        <v>3.2000000000000002E-3</v>
      </c>
      <c r="J291" s="23">
        <v>40663</v>
      </c>
      <c r="K291" s="24">
        <f t="shared" si="11"/>
        <v>-0.69863013698630139</v>
      </c>
      <c r="L291" s="25">
        <v>6.1999999999999998E-3</v>
      </c>
    </row>
    <row r="292" spans="2:12" ht="13.15" customHeight="1" x14ac:dyDescent="0.35">
      <c r="B292" s="23">
        <v>40662</v>
      </c>
      <c r="C292" s="24">
        <f t="shared" si="9"/>
        <v>-0.70136986301369864</v>
      </c>
      <c r="D292" s="25">
        <v>5.9999999999999995E-4</v>
      </c>
      <c r="F292" s="23">
        <v>40662</v>
      </c>
      <c r="G292" s="24">
        <f t="shared" si="10"/>
        <v>-0.70136986301369864</v>
      </c>
      <c r="H292" s="25">
        <v>3.2000000000000002E-3</v>
      </c>
      <c r="J292" s="23">
        <v>40662</v>
      </c>
      <c r="K292" s="24">
        <f t="shared" si="11"/>
        <v>-0.70136986301369864</v>
      </c>
      <c r="L292" s="25">
        <v>6.1999999999999998E-3</v>
      </c>
    </row>
    <row r="293" spans="2:12" ht="13.15" customHeight="1" x14ac:dyDescent="0.35">
      <c r="B293" s="23">
        <v>40661</v>
      </c>
      <c r="C293" s="24">
        <f t="shared" ref="C293:C356" si="12">IF($F$3&lt;B293,1,-1)*YEARFRAC($F$3,B293,3)</f>
        <v>-0.70410958904109588</v>
      </c>
      <c r="D293" s="25">
        <v>5.9999999999999995E-4</v>
      </c>
      <c r="F293" s="23">
        <v>40661</v>
      </c>
      <c r="G293" s="24">
        <f t="shared" ref="G293:G356" si="13">IF($F$3&lt;F293,1,-1)*YEARFRAC($F$3,F293,3)</f>
        <v>-0.70410958904109588</v>
      </c>
      <c r="H293" s="25">
        <v>3.2000000000000002E-3</v>
      </c>
      <c r="J293" s="23">
        <v>40661</v>
      </c>
      <c r="K293" s="24">
        <f t="shared" ref="K293:K356" si="14">IF($F$3&lt;J293,1,-1)*YEARFRAC($F$3,J293,3)</f>
        <v>-0.70410958904109588</v>
      </c>
      <c r="L293" s="25">
        <v>6.1999999999999998E-3</v>
      </c>
    </row>
    <row r="294" spans="2:12" ht="13.15" customHeight="1" x14ac:dyDescent="0.35">
      <c r="B294" s="23">
        <v>40660</v>
      </c>
      <c r="C294" s="24">
        <f t="shared" si="12"/>
        <v>-0.70684931506849313</v>
      </c>
      <c r="D294" s="25">
        <v>5.9999999999999995E-4</v>
      </c>
      <c r="F294" s="23">
        <v>40660</v>
      </c>
      <c r="G294" s="24">
        <f t="shared" si="13"/>
        <v>-0.70684931506849313</v>
      </c>
      <c r="H294" s="25">
        <v>3.2000000000000002E-3</v>
      </c>
      <c r="J294" s="23">
        <v>40660</v>
      </c>
      <c r="K294" s="24">
        <f t="shared" si="14"/>
        <v>-0.70684931506849313</v>
      </c>
      <c r="L294" s="25">
        <v>6.1999999999999998E-3</v>
      </c>
    </row>
    <row r="295" spans="2:12" ht="13.15" customHeight="1" x14ac:dyDescent="0.35">
      <c r="B295" s="23">
        <v>40659</v>
      </c>
      <c r="C295" s="24">
        <f t="shared" si="12"/>
        <v>-0.70958904109589038</v>
      </c>
      <c r="D295" s="25">
        <v>5.9999999999999995E-4</v>
      </c>
      <c r="F295" s="23">
        <v>40659</v>
      </c>
      <c r="G295" s="24">
        <f t="shared" si="13"/>
        <v>-0.70958904109589038</v>
      </c>
      <c r="H295" s="25">
        <v>3.2000000000000002E-3</v>
      </c>
      <c r="J295" s="23">
        <v>40659</v>
      </c>
      <c r="K295" s="24">
        <f t="shared" si="14"/>
        <v>-0.70958904109589038</v>
      </c>
      <c r="L295" s="25">
        <v>6.1999999999999998E-3</v>
      </c>
    </row>
    <row r="296" spans="2:12" ht="13.15" customHeight="1" x14ac:dyDescent="0.35">
      <c r="B296" s="23">
        <v>40658</v>
      </c>
      <c r="C296" s="24">
        <f t="shared" si="12"/>
        <v>-0.71232876712328763</v>
      </c>
      <c r="D296" s="25">
        <v>5.9999999999999995E-4</v>
      </c>
      <c r="F296" s="23">
        <v>40658</v>
      </c>
      <c r="G296" s="24">
        <f t="shared" si="13"/>
        <v>-0.71232876712328763</v>
      </c>
      <c r="H296" s="25">
        <v>3.2000000000000002E-3</v>
      </c>
      <c r="J296" s="23">
        <v>40658</v>
      </c>
      <c r="K296" s="24">
        <f t="shared" si="14"/>
        <v>-0.71232876712328763</v>
      </c>
      <c r="L296" s="25">
        <v>6.1999999999999998E-3</v>
      </c>
    </row>
    <row r="297" spans="2:12" ht="13.15" customHeight="1" x14ac:dyDescent="0.35">
      <c r="B297" s="23">
        <v>40657</v>
      </c>
      <c r="C297" s="24">
        <f t="shared" si="12"/>
        <v>-0.71506849315068488</v>
      </c>
      <c r="D297" s="25">
        <v>5.9999999999999995E-4</v>
      </c>
      <c r="F297" s="23">
        <v>40657</v>
      </c>
      <c r="G297" s="24">
        <f t="shared" si="13"/>
        <v>-0.71506849315068488</v>
      </c>
      <c r="H297" s="25">
        <v>3.2000000000000002E-3</v>
      </c>
      <c r="J297" s="23">
        <v>40657</v>
      </c>
      <c r="K297" s="24">
        <f t="shared" si="14"/>
        <v>-0.71506849315068488</v>
      </c>
      <c r="L297" s="25">
        <v>6.1999999999999998E-3</v>
      </c>
    </row>
    <row r="298" spans="2:12" ht="13.15" customHeight="1" x14ac:dyDescent="0.35">
      <c r="B298" s="23">
        <v>40656</v>
      </c>
      <c r="C298" s="24">
        <f t="shared" si="12"/>
        <v>-0.71780821917808224</v>
      </c>
      <c r="D298" s="25">
        <v>5.9999999999999995E-4</v>
      </c>
      <c r="F298" s="23">
        <v>40656</v>
      </c>
      <c r="G298" s="24">
        <f t="shared" si="13"/>
        <v>-0.71780821917808224</v>
      </c>
      <c r="H298" s="25">
        <v>3.2000000000000002E-3</v>
      </c>
      <c r="J298" s="23">
        <v>40656</v>
      </c>
      <c r="K298" s="24">
        <f t="shared" si="14"/>
        <v>-0.71780821917808224</v>
      </c>
      <c r="L298" s="25">
        <v>6.1999999999999998E-3</v>
      </c>
    </row>
    <row r="299" spans="2:12" ht="13.15" customHeight="1" x14ac:dyDescent="0.35">
      <c r="B299" s="23">
        <v>40655</v>
      </c>
      <c r="C299" s="24">
        <f t="shared" si="12"/>
        <v>-0.72054794520547949</v>
      </c>
      <c r="D299" s="25">
        <v>5.9999999999999995E-4</v>
      </c>
      <c r="F299" s="23">
        <v>40655</v>
      </c>
      <c r="G299" s="24">
        <f t="shared" si="13"/>
        <v>-0.72054794520547949</v>
      </c>
      <c r="H299" s="25">
        <v>3.2000000000000002E-3</v>
      </c>
      <c r="J299" s="23">
        <v>40655</v>
      </c>
      <c r="K299" s="24">
        <f t="shared" si="14"/>
        <v>-0.72054794520547949</v>
      </c>
      <c r="L299" s="25">
        <v>6.1999999999999998E-3</v>
      </c>
    </row>
    <row r="300" spans="2:12" ht="13.15" customHeight="1" x14ac:dyDescent="0.35">
      <c r="B300" s="23">
        <v>40654</v>
      </c>
      <c r="C300" s="24">
        <f t="shared" si="12"/>
        <v>-0.72328767123287674</v>
      </c>
      <c r="D300" s="25">
        <v>5.9999999999999995E-4</v>
      </c>
      <c r="F300" s="23">
        <v>40654</v>
      </c>
      <c r="G300" s="24">
        <f t="shared" si="13"/>
        <v>-0.72328767123287674</v>
      </c>
      <c r="H300" s="25">
        <v>3.2000000000000002E-3</v>
      </c>
      <c r="J300" s="23">
        <v>40654</v>
      </c>
      <c r="K300" s="24">
        <f t="shared" si="14"/>
        <v>-0.72328767123287674</v>
      </c>
      <c r="L300" s="25">
        <v>6.1999999999999998E-3</v>
      </c>
    </row>
    <row r="301" spans="2:12" ht="13.15" customHeight="1" x14ac:dyDescent="0.35">
      <c r="B301" s="23">
        <v>40653</v>
      </c>
      <c r="C301" s="24">
        <f t="shared" si="12"/>
        <v>-0.72602739726027399</v>
      </c>
      <c r="D301" s="25">
        <v>5.9999999999999995E-4</v>
      </c>
      <c r="F301" s="23">
        <v>40653</v>
      </c>
      <c r="G301" s="24">
        <f t="shared" si="13"/>
        <v>-0.72602739726027399</v>
      </c>
      <c r="H301" s="25">
        <v>3.2000000000000002E-3</v>
      </c>
      <c r="J301" s="23">
        <v>40653</v>
      </c>
      <c r="K301" s="24">
        <f t="shared" si="14"/>
        <v>-0.72602739726027399</v>
      </c>
      <c r="L301" s="25">
        <v>6.1999999999999998E-3</v>
      </c>
    </row>
    <row r="302" spans="2:12" ht="13.15" customHeight="1" x14ac:dyDescent="0.35">
      <c r="B302" s="23">
        <v>40652</v>
      </c>
      <c r="C302" s="24">
        <f t="shared" si="12"/>
        <v>-0.72876712328767124</v>
      </c>
      <c r="D302" s="25">
        <v>5.9999999999999995E-4</v>
      </c>
      <c r="F302" s="23">
        <v>40652</v>
      </c>
      <c r="G302" s="24">
        <f t="shared" si="13"/>
        <v>-0.72876712328767124</v>
      </c>
      <c r="H302" s="25">
        <v>3.2000000000000002E-3</v>
      </c>
      <c r="J302" s="23">
        <v>40652</v>
      </c>
      <c r="K302" s="24">
        <f t="shared" si="14"/>
        <v>-0.72876712328767124</v>
      </c>
      <c r="L302" s="25">
        <v>6.1999999999999998E-3</v>
      </c>
    </row>
    <row r="303" spans="2:12" ht="13.15" customHeight="1" x14ac:dyDescent="0.35">
      <c r="B303" s="23">
        <v>40651</v>
      </c>
      <c r="C303" s="24">
        <f t="shared" si="12"/>
        <v>-0.73150684931506849</v>
      </c>
      <c r="D303" s="25">
        <v>5.9999999999999995E-4</v>
      </c>
      <c r="F303" s="23">
        <v>40651</v>
      </c>
      <c r="G303" s="24">
        <f t="shared" si="13"/>
        <v>-0.73150684931506849</v>
      </c>
      <c r="H303" s="25">
        <v>3.2000000000000002E-3</v>
      </c>
      <c r="J303" s="23">
        <v>40651</v>
      </c>
      <c r="K303" s="24">
        <f t="shared" si="14"/>
        <v>-0.73150684931506849</v>
      </c>
      <c r="L303" s="25">
        <v>6.1999999999999998E-3</v>
      </c>
    </row>
    <row r="304" spans="2:12" ht="13.15" customHeight="1" x14ac:dyDescent="0.35">
      <c r="B304" s="23">
        <v>40650</v>
      </c>
      <c r="C304" s="24">
        <f t="shared" si="12"/>
        <v>-0.73424657534246573</v>
      </c>
      <c r="D304" s="25">
        <v>5.9999999999999995E-4</v>
      </c>
      <c r="F304" s="23">
        <v>40650</v>
      </c>
      <c r="G304" s="24">
        <f t="shared" si="13"/>
        <v>-0.73424657534246573</v>
      </c>
      <c r="H304" s="25">
        <v>3.2000000000000002E-3</v>
      </c>
      <c r="J304" s="23">
        <v>40650</v>
      </c>
      <c r="K304" s="24">
        <f t="shared" si="14"/>
        <v>-0.73424657534246573</v>
      </c>
      <c r="L304" s="25">
        <v>6.1999999999999998E-3</v>
      </c>
    </row>
    <row r="305" spans="2:12" ht="13.15" customHeight="1" x14ac:dyDescent="0.35">
      <c r="B305" s="23">
        <v>40649</v>
      </c>
      <c r="C305" s="24">
        <f t="shared" si="12"/>
        <v>-0.73698630136986298</v>
      </c>
      <c r="D305" s="25">
        <v>5.9999999999999995E-4</v>
      </c>
      <c r="F305" s="23">
        <v>40649</v>
      </c>
      <c r="G305" s="24">
        <f t="shared" si="13"/>
        <v>-0.73698630136986298</v>
      </c>
      <c r="H305" s="25">
        <v>3.2000000000000002E-3</v>
      </c>
      <c r="J305" s="23">
        <v>40649</v>
      </c>
      <c r="K305" s="24">
        <f t="shared" si="14"/>
        <v>-0.73698630136986298</v>
      </c>
      <c r="L305" s="25">
        <v>6.1999999999999998E-3</v>
      </c>
    </row>
    <row r="306" spans="2:12" ht="13.15" customHeight="1" x14ac:dyDescent="0.35">
      <c r="B306" s="23">
        <v>40648</v>
      </c>
      <c r="C306" s="24">
        <f t="shared" si="12"/>
        <v>-0.73972602739726023</v>
      </c>
      <c r="D306" s="25">
        <v>5.9999999999999995E-4</v>
      </c>
      <c r="F306" s="23">
        <v>40648</v>
      </c>
      <c r="G306" s="24">
        <f t="shared" si="13"/>
        <v>-0.73972602739726023</v>
      </c>
      <c r="H306" s="25">
        <v>3.2000000000000002E-3</v>
      </c>
      <c r="J306" s="23">
        <v>40648</v>
      </c>
      <c r="K306" s="24">
        <f t="shared" si="14"/>
        <v>-0.73972602739726023</v>
      </c>
      <c r="L306" s="25">
        <v>6.1999999999999998E-3</v>
      </c>
    </row>
    <row r="307" spans="2:12" ht="13.15" customHeight="1" x14ac:dyDescent="0.35">
      <c r="B307" s="23">
        <v>40647</v>
      </c>
      <c r="C307" s="24">
        <f t="shared" si="12"/>
        <v>-0.74246575342465748</v>
      </c>
      <c r="D307" s="25">
        <v>5.9999999999999995E-4</v>
      </c>
      <c r="F307" s="23">
        <v>40647</v>
      </c>
      <c r="G307" s="24">
        <f t="shared" si="13"/>
        <v>-0.74246575342465748</v>
      </c>
      <c r="H307" s="25">
        <v>3.2000000000000002E-3</v>
      </c>
      <c r="J307" s="23">
        <v>40647</v>
      </c>
      <c r="K307" s="24">
        <f t="shared" si="14"/>
        <v>-0.74246575342465748</v>
      </c>
      <c r="L307" s="25">
        <v>6.1999999999999998E-3</v>
      </c>
    </row>
    <row r="308" spans="2:12" ht="13.15" customHeight="1" x14ac:dyDescent="0.35">
      <c r="B308" s="23">
        <v>40646</v>
      </c>
      <c r="C308" s="24">
        <f t="shared" si="12"/>
        <v>-0.74520547945205484</v>
      </c>
      <c r="D308" s="25">
        <v>5.9999999999999995E-4</v>
      </c>
      <c r="F308" s="23">
        <v>40646</v>
      </c>
      <c r="G308" s="24">
        <f t="shared" si="13"/>
        <v>-0.74520547945205484</v>
      </c>
      <c r="H308" s="25">
        <v>3.2000000000000002E-3</v>
      </c>
      <c r="J308" s="23">
        <v>40646</v>
      </c>
      <c r="K308" s="24">
        <f t="shared" si="14"/>
        <v>-0.74520547945205484</v>
      </c>
      <c r="L308" s="25">
        <v>6.1999999999999998E-3</v>
      </c>
    </row>
    <row r="309" spans="2:12" ht="13.15" customHeight="1" x14ac:dyDescent="0.35">
      <c r="B309" s="23">
        <v>40645</v>
      </c>
      <c r="C309" s="24">
        <f t="shared" si="12"/>
        <v>-0.74794520547945209</v>
      </c>
      <c r="D309" s="25">
        <v>5.9999999999999995E-4</v>
      </c>
      <c r="F309" s="23">
        <v>40645</v>
      </c>
      <c r="G309" s="24">
        <f t="shared" si="13"/>
        <v>-0.74794520547945209</v>
      </c>
      <c r="H309" s="25">
        <v>3.2000000000000002E-3</v>
      </c>
      <c r="J309" s="23">
        <v>40645</v>
      </c>
      <c r="K309" s="24">
        <f t="shared" si="14"/>
        <v>-0.74794520547945209</v>
      </c>
      <c r="L309" s="25">
        <v>6.1999999999999998E-3</v>
      </c>
    </row>
    <row r="310" spans="2:12" ht="13.15" customHeight="1" x14ac:dyDescent="0.35">
      <c r="B310" s="23">
        <v>40644</v>
      </c>
      <c r="C310" s="24">
        <f t="shared" si="12"/>
        <v>-0.75068493150684934</v>
      </c>
      <c r="D310" s="25">
        <v>5.9999999999999995E-4</v>
      </c>
      <c r="F310" s="23">
        <v>40644</v>
      </c>
      <c r="G310" s="24">
        <f t="shared" si="13"/>
        <v>-0.75068493150684934</v>
      </c>
      <c r="H310" s="25">
        <v>3.2000000000000002E-3</v>
      </c>
      <c r="J310" s="23">
        <v>40644</v>
      </c>
      <c r="K310" s="24">
        <f t="shared" si="14"/>
        <v>-0.75068493150684934</v>
      </c>
      <c r="L310" s="25">
        <v>6.1999999999999998E-3</v>
      </c>
    </row>
    <row r="311" spans="2:12" ht="13.15" customHeight="1" x14ac:dyDescent="0.35">
      <c r="B311" s="23">
        <v>40643</v>
      </c>
      <c r="C311" s="24">
        <f t="shared" si="12"/>
        <v>-0.75342465753424659</v>
      </c>
      <c r="D311" s="25">
        <v>5.9999999999999995E-4</v>
      </c>
      <c r="F311" s="23">
        <v>40643</v>
      </c>
      <c r="G311" s="24">
        <f t="shared" si="13"/>
        <v>-0.75342465753424659</v>
      </c>
      <c r="H311" s="25">
        <v>3.2000000000000002E-3</v>
      </c>
      <c r="J311" s="23">
        <v>40643</v>
      </c>
      <c r="K311" s="24">
        <f t="shared" si="14"/>
        <v>-0.75342465753424659</v>
      </c>
      <c r="L311" s="25">
        <v>6.1999999999999998E-3</v>
      </c>
    </row>
    <row r="312" spans="2:12" ht="13.15" customHeight="1" x14ac:dyDescent="0.35">
      <c r="B312" s="23">
        <v>40642</v>
      </c>
      <c r="C312" s="24">
        <f t="shared" si="12"/>
        <v>-0.75616438356164384</v>
      </c>
      <c r="D312" s="25">
        <v>5.9999999999999995E-4</v>
      </c>
      <c r="F312" s="23">
        <v>40642</v>
      </c>
      <c r="G312" s="24">
        <f t="shared" si="13"/>
        <v>-0.75616438356164384</v>
      </c>
      <c r="H312" s="25">
        <v>3.2000000000000002E-3</v>
      </c>
      <c r="J312" s="23">
        <v>40642</v>
      </c>
      <c r="K312" s="24">
        <f t="shared" si="14"/>
        <v>-0.75616438356164384</v>
      </c>
      <c r="L312" s="25">
        <v>6.1999999999999998E-3</v>
      </c>
    </row>
    <row r="313" spans="2:12" ht="13.15" customHeight="1" x14ac:dyDescent="0.35">
      <c r="B313" s="23">
        <v>40641</v>
      </c>
      <c r="C313" s="24">
        <f t="shared" si="12"/>
        <v>-0.75890410958904109</v>
      </c>
      <c r="D313" s="25">
        <v>5.9999999999999995E-4</v>
      </c>
      <c r="F313" s="23">
        <v>40641</v>
      </c>
      <c r="G313" s="24">
        <f t="shared" si="13"/>
        <v>-0.75890410958904109</v>
      </c>
      <c r="H313" s="25">
        <v>3.2000000000000002E-3</v>
      </c>
      <c r="J313" s="23">
        <v>40641</v>
      </c>
      <c r="K313" s="24">
        <f t="shared" si="14"/>
        <v>-0.75890410958904109</v>
      </c>
      <c r="L313" s="25">
        <v>6.1999999999999998E-3</v>
      </c>
    </row>
    <row r="314" spans="2:12" ht="13.15" customHeight="1" x14ac:dyDescent="0.35">
      <c r="B314" s="23">
        <v>40640</v>
      </c>
      <c r="C314" s="24">
        <f t="shared" si="12"/>
        <v>-0.76164383561643834</v>
      </c>
      <c r="D314" s="25">
        <v>5.9999999999999995E-4</v>
      </c>
      <c r="F314" s="23">
        <v>40640</v>
      </c>
      <c r="G314" s="24">
        <f t="shared" si="13"/>
        <v>-0.76164383561643834</v>
      </c>
      <c r="H314" s="25">
        <v>3.2000000000000002E-3</v>
      </c>
      <c r="J314" s="23">
        <v>40640</v>
      </c>
      <c r="K314" s="24">
        <f t="shared" si="14"/>
        <v>-0.76164383561643834</v>
      </c>
      <c r="L314" s="25">
        <v>6.1999999999999998E-3</v>
      </c>
    </row>
    <row r="315" spans="2:12" ht="13.15" customHeight="1" x14ac:dyDescent="0.35">
      <c r="B315" s="23">
        <v>40639</v>
      </c>
      <c r="C315" s="24">
        <f t="shared" si="12"/>
        <v>-0.76438356164383559</v>
      </c>
      <c r="D315" s="25">
        <v>5.9999999999999995E-4</v>
      </c>
      <c r="F315" s="23">
        <v>40639</v>
      </c>
      <c r="G315" s="24">
        <f t="shared" si="13"/>
        <v>-0.76438356164383559</v>
      </c>
      <c r="H315" s="25">
        <v>3.2000000000000002E-3</v>
      </c>
      <c r="J315" s="23">
        <v>40639</v>
      </c>
      <c r="K315" s="24">
        <f t="shared" si="14"/>
        <v>-0.76438356164383559</v>
      </c>
      <c r="L315" s="25">
        <v>6.1999999999999998E-3</v>
      </c>
    </row>
    <row r="316" spans="2:12" ht="13.15" customHeight="1" x14ac:dyDescent="0.35">
      <c r="B316" s="23">
        <v>40638</v>
      </c>
      <c r="C316" s="24">
        <f t="shared" si="12"/>
        <v>-0.76712328767123283</v>
      </c>
      <c r="D316" s="25">
        <v>5.9999999999999995E-4</v>
      </c>
      <c r="F316" s="23">
        <v>40638</v>
      </c>
      <c r="G316" s="24">
        <f t="shared" si="13"/>
        <v>-0.76712328767123283</v>
      </c>
      <c r="H316" s="25">
        <v>3.2000000000000002E-3</v>
      </c>
      <c r="J316" s="23">
        <v>40638</v>
      </c>
      <c r="K316" s="24">
        <f t="shared" si="14"/>
        <v>-0.76712328767123283</v>
      </c>
      <c r="L316" s="25">
        <v>6.1999999999999998E-3</v>
      </c>
    </row>
    <row r="317" spans="2:12" ht="13.15" customHeight="1" x14ac:dyDescent="0.35">
      <c r="B317" s="23">
        <v>40637</v>
      </c>
      <c r="C317" s="24">
        <f t="shared" si="12"/>
        <v>-0.76986301369863008</v>
      </c>
      <c r="D317" s="25">
        <v>5.9999999999999995E-4</v>
      </c>
      <c r="F317" s="23">
        <v>40637</v>
      </c>
      <c r="G317" s="24">
        <f t="shared" si="13"/>
        <v>-0.76986301369863008</v>
      </c>
      <c r="H317" s="25">
        <v>3.2000000000000002E-3</v>
      </c>
      <c r="J317" s="23">
        <v>40637</v>
      </c>
      <c r="K317" s="24">
        <f t="shared" si="14"/>
        <v>-0.76986301369863008</v>
      </c>
      <c r="L317" s="25">
        <v>6.1999999999999998E-3</v>
      </c>
    </row>
    <row r="318" spans="2:12" ht="13.15" customHeight="1" x14ac:dyDescent="0.35">
      <c r="B318" s="23">
        <v>40636</v>
      </c>
      <c r="C318" s="24">
        <f t="shared" si="12"/>
        <v>-0.77260273972602744</v>
      </c>
      <c r="D318" s="25">
        <v>5.9999999999999995E-4</v>
      </c>
      <c r="F318" s="23">
        <v>40636</v>
      </c>
      <c r="G318" s="24">
        <f t="shared" si="13"/>
        <v>-0.77260273972602744</v>
      </c>
      <c r="H318" s="25">
        <v>3.2000000000000002E-3</v>
      </c>
      <c r="J318" s="23">
        <v>40636</v>
      </c>
      <c r="K318" s="24">
        <f t="shared" si="14"/>
        <v>-0.77260273972602744</v>
      </c>
      <c r="L318" s="25">
        <v>6.1999999999999998E-3</v>
      </c>
    </row>
    <row r="319" spans="2:12" ht="13.15" customHeight="1" x14ac:dyDescent="0.35">
      <c r="B319" s="23">
        <v>40635</v>
      </c>
      <c r="C319" s="24">
        <f t="shared" si="12"/>
        <v>-0.77534246575342469</v>
      </c>
      <c r="D319" s="25">
        <v>5.9999999999999995E-4</v>
      </c>
      <c r="F319" s="23">
        <v>40635</v>
      </c>
      <c r="G319" s="24">
        <f t="shared" si="13"/>
        <v>-0.77534246575342469</v>
      </c>
      <c r="H319" s="25">
        <v>3.2000000000000002E-3</v>
      </c>
      <c r="J319" s="23">
        <v>40635</v>
      </c>
      <c r="K319" s="24">
        <f t="shared" si="14"/>
        <v>-0.77534246575342469</v>
      </c>
      <c r="L319" s="25">
        <v>6.1999999999999998E-3</v>
      </c>
    </row>
    <row r="320" spans="2:12" ht="13.15" customHeight="1" x14ac:dyDescent="0.35">
      <c r="B320" s="23">
        <v>40634</v>
      </c>
      <c r="C320" s="24">
        <f t="shared" si="12"/>
        <v>-0.77808219178082194</v>
      </c>
      <c r="D320" s="25">
        <v>5.9999999999999995E-4</v>
      </c>
      <c r="F320" s="23">
        <v>40634</v>
      </c>
      <c r="G320" s="24">
        <f t="shared" si="13"/>
        <v>-0.77808219178082194</v>
      </c>
      <c r="H320" s="25">
        <v>3.2000000000000002E-3</v>
      </c>
      <c r="J320" s="23">
        <v>40634</v>
      </c>
      <c r="K320" s="24">
        <f t="shared" si="14"/>
        <v>-0.77808219178082194</v>
      </c>
      <c r="L320" s="25">
        <v>6.1999999999999998E-3</v>
      </c>
    </row>
    <row r="321" spans="2:12" ht="13.15" customHeight="1" x14ac:dyDescent="0.35">
      <c r="B321" s="23">
        <v>40633</v>
      </c>
      <c r="C321" s="24">
        <f t="shared" si="12"/>
        <v>-0.78082191780821919</v>
      </c>
      <c r="D321" s="25">
        <v>5.9999999999999995E-4</v>
      </c>
      <c r="F321" s="23">
        <v>40633</v>
      </c>
      <c r="G321" s="24">
        <f t="shared" si="13"/>
        <v>-0.78082191780821919</v>
      </c>
      <c r="H321" s="25">
        <v>3.2000000000000002E-3</v>
      </c>
      <c r="J321" s="23">
        <v>40633</v>
      </c>
      <c r="K321" s="24">
        <f t="shared" si="14"/>
        <v>-0.78082191780821919</v>
      </c>
      <c r="L321" s="25">
        <v>6.1999999999999998E-3</v>
      </c>
    </row>
    <row r="322" spans="2:12" ht="13.15" customHeight="1" x14ac:dyDescent="0.35">
      <c r="B322" s="23">
        <v>40632</v>
      </c>
      <c r="C322" s="24">
        <f t="shared" si="12"/>
        <v>-0.78356164383561644</v>
      </c>
      <c r="D322" s="25">
        <v>5.9999999999999995E-4</v>
      </c>
      <c r="F322" s="23">
        <v>40632</v>
      </c>
      <c r="G322" s="24">
        <f t="shared" si="13"/>
        <v>-0.78356164383561644</v>
      </c>
      <c r="H322" s="25">
        <v>3.2000000000000002E-3</v>
      </c>
      <c r="J322" s="23">
        <v>40632</v>
      </c>
      <c r="K322" s="24">
        <f t="shared" si="14"/>
        <v>-0.78356164383561644</v>
      </c>
      <c r="L322" s="25">
        <v>6.1999999999999998E-3</v>
      </c>
    </row>
    <row r="323" spans="2:12" ht="13.15" customHeight="1" x14ac:dyDescent="0.35">
      <c r="B323" s="23">
        <v>40631</v>
      </c>
      <c r="C323" s="24">
        <f t="shared" si="12"/>
        <v>-0.78630136986301369</v>
      </c>
      <c r="D323" s="25">
        <v>5.9999999999999995E-4</v>
      </c>
      <c r="F323" s="23">
        <v>40631</v>
      </c>
      <c r="G323" s="24">
        <f t="shared" si="13"/>
        <v>-0.78630136986301369</v>
      </c>
      <c r="H323" s="25">
        <v>3.2000000000000002E-3</v>
      </c>
      <c r="J323" s="23">
        <v>40631</v>
      </c>
      <c r="K323" s="24">
        <f t="shared" si="14"/>
        <v>-0.78630136986301369</v>
      </c>
      <c r="L323" s="25">
        <v>6.1999999999999998E-3</v>
      </c>
    </row>
    <row r="324" spans="2:12" ht="13.15" customHeight="1" x14ac:dyDescent="0.35">
      <c r="B324" s="23">
        <v>40630</v>
      </c>
      <c r="C324" s="24">
        <f t="shared" si="12"/>
        <v>-0.78904109589041094</v>
      </c>
      <c r="D324" s="25">
        <v>5.9999999999999995E-4</v>
      </c>
      <c r="F324" s="23">
        <v>40630</v>
      </c>
      <c r="G324" s="24">
        <f t="shared" si="13"/>
        <v>-0.78904109589041094</v>
      </c>
      <c r="H324" s="25">
        <v>3.2000000000000002E-3</v>
      </c>
      <c r="J324" s="23">
        <v>40630</v>
      </c>
      <c r="K324" s="24">
        <f t="shared" si="14"/>
        <v>-0.78904109589041094</v>
      </c>
      <c r="L324" s="25">
        <v>6.1999999999999998E-3</v>
      </c>
    </row>
    <row r="325" spans="2:12" ht="13.15" customHeight="1" x14ac:dyDescent="0.35">
      <c r="B325" s="23">
        <v>40629</v>
      </c>
      <c r="C325" s="24">
        <f t="shared" si="12"/>
        <v>-0.79178082191780819</v>
      </c>
      <c r="D325" s="25">
        <v>5.9999999999999995E-4</v>
      </c>
      <c r="F325" s="23">
        <v>40629</v>
      </c>
      <c r="G325" s="24">
        <f t="shared" si="13"/>
        <v>-0.79178082191780819</v>
      </c>
      <c r="H325" s="25">
        <v>3.2000000000000002E-3</v>
      </c>
      <c r="J325" s="23">
        <v>40629</v>
      </c>
      <c r="K325" s="24">
        <f t="shared" si="14"/>
        <v>-0.79178082191780819</v>
      </c>
      <c r="L325" s="25">
        <v>6.1999999999999998E-3</v>
      </c>
    </row>
    <row r="326" spans="2:12" ht="13.15" customHeight="1" x14ac:dyDescent="0.35">
      <c r="B326" s="23">
        <v>40628</v>
      </c>
      <c r="C326" s="24">
        <f t="shared" si="12"/>
        <v>-0.79452054794520544</v>
      </c>
      <c r="D326" s="25">
        <v>5.9999999999999995E-4</v>
      </c>
      <c r="F326" s="23">
        <v>40628</v>
      </c>
      <c r="G326" s="24">
        <f t="shared" si="13"/>
        <v>-0.79452054794520544</v>
      </c>
      <c r="H326" s="25">
        <v>3.2000000000000002E-3</v>
      </c>
      <c r="J326" s="23">
        <v>40628</v>
      </c>
      <c r="K326" s="24">
        <f t="shared" si="14"/>
        <v>-0.79452054794520544</v>
      </c>
      <c r="L326" s="25">
        <v>6.1999999999999998E-3</v>
      </c>
    </row>
    <row r="327" spans="2:12" ht="13.15" customHeight="1" x14ac:dyDescent="0.35">
      <c r="B327" s="23">
        <v>40627</v>
      </c>
      <c r="C327" s="24">
        <f t="shared" si="12"/>
        <v>-0.79726027397260268</v>
      </c>
      <c r="D327" s="25">
        <v>5.9999999999999995E-4</v>
      </c>
      <c r="F327" s="23">
        <v>40627</v>
      </c>
      <c r="G327" s="24">
        <f t="shared" si="13"/>
        <v>-0.79726027397260268</v>
      </c>
      <c r="H327" s="25">
        <v>3.2000000000000002E-3</v>
      </c>
      <c r="J327" s="23">
        <v>40627</v>
      </c>
      <c r="K327" s="24">
        <f t="shared" si="14"/>
        <v>-0.79726027397260268</v>
      </c>
      <c r="L327" s="25">
        <v>6.1999999999999998E-3</v>
      </c>
    </row>
    <row r="328" spans="2:12" ht="13.15" customHeight="1" x14ac:dyDescent="0.35">
      <c r="B328" s="23">
        <v>40626</v>
      </c>
      <c r="C328" s="24">
        <f t="shared" si="12"/>
        <v>-0.8</v>
      </c>
      <c r="D328" s="25">
        <v>5.9999999999999995E-4</v>
      </c>
      <c r="F328" s="23">
        <v>40626</v>
      </c>
      <c r="G328" s="24">
        <f t="shared" si="13"/>
        <v>-0.8</v>
      </c>
      <c r="H328" s="25">
        <v>3.2000000000000002E-3</v>
      </c>
      <c r="J328" s="23">
        <v>40626</v>
      </c>
      <c r="K328" s="24">
        <f t="shared" si="14"/>
        <v>-0.8</v>
      </c>
      <c r="L328" s="25">
        <v>6.1999999999999998E-3</v>
      </c>
    </row>
    <row r="329" spans="2:12" ht="13.15" customHeight="1" x14ac:dyDescent="0.35">
      <c r="B329" s="23">
        <v>40625</v>
      </c>
      <c r="C329" s="24">
        <f t="shared" si="12"/>
        <v>-0.80273972602739729</v>
      </c>
      <c r="D329" s="25">
        <v>5.9999999999999995E-4</v>
      </c>
      <c r="F329" s="23">
        <v>40625</v>
      </c>
      <c r="G329" s="24">
        <f t="shared" si="13"/>
        <v>-0.80273972602739729</v>
      </c>
      <c r="H329" s="25">
        <v>3.2000000000000002E-3</v>
      </c>
      <c r="J329" s="23">
        <v>40625</v>
      </c>
      <c r="K329" s="24">
        <f t="shared" si="14"/>
        <v>-0.80273972602739729</v>
      </c>
      <c r="L329" s="25">
        <v>6.1999999999999998E-3</v>
      </c>
    </row>
    <row r="330" spans="2:12" ht="13.15" customHeight="1" x14ac:dyDescent="0.35">
      <c r="B330" s="23">
        <v>40624</v>
      </c>
      <c r="C330" s="24">
        <f t="shared" si="12"/>
        <v>-0.80547945205479454</v>
      </c>
      <c r="D330" s="25">
        <v>5.9999999999999995E-4</v>
      </c>
      <c r="F330" s="23">
        <v>40624</v>
      </c>
      <c r="G330" s="24">
        <f t="shared" si="13"/>
        <v>-0.80547945205479454</v>
      </c>
      <c r="H330" s="25">
        <v>3.2000000000000002E-3</v>
      </c>
      <c r="J330" s="23">
        <v>40624</v>
      </c>
      <c r="K330" s="24">
        <f t="shared" si="14"/>
        <v>-0.80547945205479454</v>
      </c>
      <c r="L330" s="25">
        <v>6.1999999999999998E-3</v>
      </c>
    </row>
    <row r="331" spans="2:12" ht="13.15" customHeight="1" x14ac:dyDescent="0.35">
      <c r="B331" s="23">
        <v>40623</v>
      </c>
      <c r="C331" s="24">
        <f t="shared" si="12"/>
        <v>-0.80821917808219179</v>
      </c>
      <c r="D331" s="25">
        <v>5.9999999999999995E-4</v>
      </c>
      <c r="F331" s="23">
        <v>40623</v>
      </c>
      <c r="G331" s="24">
        <f t="shared" si="13"/>
        <v>-0.80821917808219179</v>
      </c>
      <c r="H331" s="25">
        <v>3.2000000000000002E-3</v>
      </c>
      <c r="J331" s="23">
        <v>40623</v>
      </c>
      <c r="K331" s="24">
        <f t="shared" si="14"/>
        <v>-0.80821917808219179</v>
      </c>
      <c r="L331" s="25">
        <v>6.1999999999999998E-3</v>
      </c>
    </row>
    <row r="332" spans="2:12" ht="13.15" customHeight="1" x14ac:dyDescent="0.35">
      <c r="B332" s="23">
        <v>40622</v>
      </c>
      <c r="C332" s="24">
        <f t="shared" si="12"/>
        <v>-0.81095890410958904</v>
      </c>
      <c r="D332" s="25">
        <v>5.9999999999999995E-4</v>
      </c>
      <c r="F332" s="23">
        <v>40622</v>
      </c>
      <c r="G332" s="24">
        <f t="shared" si="13"/>
        <v>-0.81095890410958904</v>
      </c>
      <c r="H332" s="25">
        <v>3.2000000000000002E-3</v>
      </c>
      <c r="J332" s="23">
        <v>40622</v>
      </c>
      <c r="K332" s="24">
        <f t="shared" si="14"/>
        <v>-0.81095890410958904</v>
      </c>
      <c r="L332" s="25">
        <v>6.1999999999999998E-3</v>
      </c>
    </row>
    <row r="333" spans="2:12" ht="13.15" customHeight="1" x14ac:dyDescent="0.35">
      <c r="B333" s="23">
        <v>40621</v>
      </c>
      <c r="C333" s="24">
        <f t="shared" si="12"/>
        <v>-0.81369863013698629</v>
      </c>
      <c r="D333" s="25">
        <v>5.9999999999999995E-4</v>
      </c>
      <c r="F333" s="23">
        <v>40621</v>
      </c>
      <c r="G333" s="24">
        <f t="shared" si="13"/>
        <v>-0.81369863013698629</v>
      </c>
      <c r="H333" s="25">
        <v>3.2000000000000002E-3</v>
      </c>
      <c r="J333" s="23">
        <v>40621</v>
      </c>
      <c r="K333" s="24">
        <f t="shared" si="14"/>
        <v>-0.81369863013698629</v>
      </c>
      <c r="L333" s="25">
        <v>6.1999999999999998E-3</v>
      </c>
    </row>
    <row r="334" spans="2:12" ht="13.15" customHeight="1" x14ac:dyDescent="0.35">
      <c r="B334" s="23">
        <v>40620</v>
      </c>
      <c r="C334" s="24">
        <f t="shared" si="12"/>
        <v>-0.81643835616438354</v>
      </c>
      <c r="D334" s="25">
        <v>5.9999999999999995E-4</v>
      </c>
      <c r="F334" s="23">
        <v>40620</v>
      </c>
      <c r="G334" s="24">
        <f t="shared" si="13"/>
        <v>-0.81643835616438354</v>
      </c>
      <c r="H334" s="25">
        <v>3.2000000000000002E-3</v>
      </c>
      <c r="J334" s="23">
        <v>40620</v>
      </c>
      <c r="K334" s="24">
        <f t="shared" si="14"/>
        <v>-0.81643835616438354</v>
      </c>
      <c r="L334" s="25">
        <v>6.1999999999999998E-3</v>
      </c>
    </row>
    <row r="335" spans="2:12" ht="13.15" customHeight="1" x14ac:dyDescent="0.35">
      <c r="B335" s="23">
        <v>40619</v>
      </c>
      <c r="C335" s="24">
        <f t="shared" si="12"/>
        <v>-0.81917808219178079</v>
      </c>
      <c r="D335" s="25">
        <v>5.9999999999999995E-4</v>
      </c>
      <c r="F335" s="23">
        <v>40619</v>
      </c>
      <c r="G335" s="24">
        <f t="shared" si="13"/>
        <v>-0.81917808219178079</v>
      </c>
      <c r="H335" s="25">
        <v>3.2000000000000002E-3</v>
      </c>
      <c r="J335" s="23">
        <v>40619</v>
      </c>
      <c r="K335" s="24">
        <f t="shared" si="14"/>
        <v>-0.81917808219178079</v>
      </c>
      <c r="L335" s="25">
        <v>6.1999999999999998E-3</v>
      </c>
    </row>
    <row r="336" spans="2:12" ht="13.15" customHeight="1" x14ac:dyDescent="0.35">
      <c r="B336" s="23">
        <v>40618</v>
      </c>
      <c r="C336" s="24">
        <f t="shared" si="12"/>
        <v>-0.82191780821917804</v>
      </c>
      <c r="D336" s="25">
        <v>5.9999999999999995E-4</v>
      </c>
      <c r="F336" s="23">
        <v>40618</v>
      </c>
      <c r="G336" s="24">
        <f t="shared" si="13"/>
        <v>-0.82191780821917804</v>
      </c>
      <c r="H336" s="25">
        <v>3.2000000000000002E-3</v>
      </c>
      <c r="J336" s="23">
        <v>40618</v>
      </c>
      <c r="K336" s="24">
        <f t="shared" si="14"/>
        <v>-0.82191780821917804</v>
      </c>
      <c r="L336" s="25">
        <v>6.1999999999999998E-3</v>
      </c>
    </row>
    <row r="337" spans="2:12" ht="13.15" customHeight="1" x14ac:dyDescent="0.35">
      <c r="B337" s="23">
        <v>40617</v>
      </c>
      <c r="C337" s="24">
        <f t="shared" si="12"/>
        <v>-0.8246575342465754</v>
      </c>
      <c r="D337" s="25">
        <v>5.9999999999999995E-4</v>
      </c>
      <c r="F337" s="23">
        <v>40617</v>
      </c>
      <c r="G337" s="24">
        <f t="shared" si="13"/>
        <v>-0.8246575342465754</v>
      </c>
      <c r="H337" s="25">
        <v>3.2000000000000002E-3</v>
      </c>
      <c r="J337" s="23">
        <v>40617</v>
      </c>
      <c r="K337" s="24">
        <f t="shared" si="14"/>
        <v>-0.8246575342465754</v>
      </c>
      <c r="L337" s="25">
        <v>6.1999999999999998E-3</v>
      </c>
    </row>
    <row r="338" spans="2:12" ht="13.15" customHeight="1" x14ac:dyDescent="0.35">
      <c r="B338" s="23">
        <v>40616</v>
      </c>
      <c r="C338" s="24">
        <f t="shared" si="12"/>
        <v>-0.82739726027397265</v>
      </c>
      <c r="D338" s="25">
        <v>5.9999999999999995E-4</v>
      </c>
      <c r="F338" s="23">
        <v>40616</v>
      </c>
      <c r="G338" s="24">
        <f t="shared" si="13"/>
        <v>-0.82739726027397265</v>
      </c>
      <c r="H338" s="25">
        <v>3.2000000000000002E-3</v>
      </c>
      <c r="J338" s="23">
        <v>40616</v>
      </c>
      <c r="K338" s="24">
        <f t="shared" si="14"/>
        <v>-0.82739726027397265</v>
      </c>
      <c r="L338" s="25">
        <v>6.1999999999999998E-3</v>
      </c>
    </row>
    <row r="339" spans="2:12" ht="13.15" customHeight="1" x14ac:dyDescent="0.35">
      <c r="B339" s="23">
        <v>40615</v>
      </c>
      <c r="C339" s="24">
        <f t="shared" si="12"/>
        <v>-0.83013698630136989</v>
      </c>
      <c r="D339" s="25">
        <v>5.9999999999999995E-4</v>
      </c>
      <c r="F339" s="23">
        <v>40615</v>
      </c>
      <c r="G339" s="24">
        <f t="shared" si="13"/>
        <v>-0.83013698630136989</v>
      </c>
      <c r="H339" s="25">
        <v>3.2000000000000002E-3</v>
      </c>
      <c r="J339" s="23">
        <v>40615</v>
      </c>
      <c r="K339" s="24">
        <f t="shared" si="14"/>
        <v>-0.83013698630136989</v>
      </c>
      <c r="L339" s="25">
        <v>6.1999999999999998E-3</v>
      </c>
    </row>
    <row r="340" spans="2:12" ht="13.15" customHeight="1" x14ac:dyDescent="0.35">
      <c r="B340" s="23">
        <v>40614</v>
      </c>
      <c r="C340" s="24">
        <f t="shared" si="12"/>
        <v>-0.83287671232876714</v>
      </c>
      <c r="D340" s="25">
        <v>5.9999999999999995E-4</v>
      </c>
      <c r="F340" s="23">
        <v>40614</v>
      </c>
      <c r="G340" s="24">
        <f t="shared" si="13"/>
        <v>-0.83287671232876714</v>
      </c>
      <c r="H340" s="25">
        <v>3.2000000000000002E-3</v>
      </c>
      <c r="J340" s="23">
        <v>40614</v>
      </c>
      <c r="K340" s="24">
        <f t="shared" si="14"/>
        <v>-0.83287671232876714</v>
      </c>
      <c r="L340" s="25">
        <v>6.1999999999999998E-3</v>
      </c>
    </row>
    <row r="341" spans="2:12" ht="13.15" customHeight="1" x14ac:dyDescent="0.35">
      <c r="B341" s="23">
        <v>40613</v>
      </c>
      <c r="C341" s="24">
        <f t="shared" si="12"/>
        <v>-0.83561643835616439</v>
      </c>
      <c r="D341" s="25">
        <v>5.9999999999999995E-4</v>
      </c>
      <c r="F341" s="23">
        <v>40613</v>
      </c>
      <c r="G341" s="24">
        <f t="shared" si="13"/>
        <v>-0.83561643835616439</v>
      </c>
      <c r="H341" s="25">
        <v>3.2000000000000002E-3</v>
      </c>
      <c r="J341" s="23">
        <v>40613</v>
      </c>
      <c r="K341" s="24">
        <f t="shared" si="14"/>
        <v>-0.83561643835616439</v>
      </c>
      <c r="L341" s="25">
        <v>6.1999999999999998E-3</v>
      </c>
    </row>
    <row r="342" spans="2:12" ht="13.15" customHeight="1" x14ac:dyDescent="0.35">
      <c r="B342" s="23">
        <v>40612</v>
      </c>
      <c r="C342" s="24">
        <f t="shared" si="12"/>
        <v>-0.83835616438356164</v>
      </c>
      <c r="D342" s="25">
        <v>5.9999999999999995E-4</v>
      </c>
      <c r="F342" s="23">
        <v>40612</v>
      </c>
      <c r="G342" s="24">
        <f t="shared" si="13"/>
        <v>-0.83835616438356164</v>
      </c>
      <c r="H342" s="25">
        <v>3.2000000000000002E-3</v>
      </c>
      <c r="J342" s="23">
        <v>40612</v>
      </c>
      <c r="K342" s="24">
        <f t="shared" si="14"/>
        <v>-0.83835616438356164</v>
      </c>
      <c r="L342" s="25">
        <v>6.1999999999999998E-3</v>
      </c>
    </row>
    <row r="343" spans="2:12" ht="13.15" customHeight="1" x14ac:dyDescent="0.35">
      <c r="B343" s="23">
        <v>40611</v>
      </c>
      <c r="C343" s="24">
        <f t="shared" si="12"/>
        <v>-0.84109589041095889</v>
      </c>
      <c r="D343" s="25">
        <v>5.9999999999999995E-4</v>
      </c>
      <c r="F343" s="23">
        <v>40611</v>
      </c>
      <c r="G343" s="24">
        <f t="shared" si="13"/>
        <v>-0.84109589041095889</v>
      </c>
      <c r="H343" s="25">
        <v>3.2000000000000002E-3</v>
      </c>
      <c r="J343" s="23">
        <v>40611</v>
      </c>
      <c r="K343" s="24">
        <f t="shared" si="14"/>
        <v>-0.84109589041095889</v>
      </c>
      <c r="L343" s="25">
        <v>6.1999999999999998E-3</v>
      </c>
    </row>
    <row r="344" spans="2:12" ht="13.15" customHeight="1" x14ac:dyDescent="0.35">
      <c r="B344" s="23">
        <v>40610</v>
      </c>
      <c r="C344" s="24">
        <f t="shared" si="12"/>
        <v>-0.84383561643835614</v>
      </c>
      <c r="D344" s="25">
        <v>5.9999999999999995E-4</v>
      </c>
      <c r="F344" s="23">
        <v>40610</v>
      </c>
      <c r="G344" s="24">
        <f t="shared" si="13"/>
        <v>-0.84383561643835614</v>
      </c>
      <c r="H344" s="25">
        <v>3.2000000000000002E-3</v>
      </c>
      <c r="J344" s="23">
        <v>40610</v>
      </c>
      <c r="K344" s="24">
        <f t="shared" si="14"/>
        <v>-0.84383561643835614</v>
      </c>
      <c r="L344" s="25">
        <v>6.1999999999999998E-3</v>
      </c>
    </row>
    <row r="345" spans="2:12" ht="13.15" customHeight="1" x14ac:dyDescent="0.35">
      <c r="B345" s="23">
        <v>40609</v>
      </c>
      <c r="C345" s="24">
        <f t="shared" si="12"/>
        <v>-0.84657534246575339</v>
      </c>
      <c r="D345" s="25">
        <v>5.9999999999999995E-4</v>
      </c>
      <c r="F345" s="23">
        <v>40609</v>
      </c>
      <c r="G345" s="24">
        <f t="shared" si="13"/>
        <v>-0.84657534246575339</v>
      </c>
      <c r="H345" s="25">
        <v>3.2000000000000002E-3</v>
      </c>
      <c r="J345" s="23">
        <v>40609</v>
      </c>
      <c r="K345" s="24">
        <f t="shared" si="14"/>
        <v>-0.84657534246575339</v>
      </c>
      <c r="L345" s="25">
        <v>6.1999999999999998E-3</v>
      </c>
    </row>
    <row r="346" spans="2:12" ht="13.15" customHeight="1" x14ac:dyDescent="0.35">
      <c r="B346" s="23">
        <v>40608</v>
      </c>
      <c r="C346" s="24">
        <f t="shared" si="12"/>
        <v>-0.84931506849315064</v>
      </c>
      <c r="D346" s="25">
        <v>5.9999999999999995E-4</v>
      </c>
      <c r="F346" s="23">
        <v>40608</v>
      </c>
      <c r="G346" s="24">
        <f t="shared" si="13"/>
        <v>-0.84931506849315064</v>
      </c>
      <c r="H346" s="25">
        <v>3.2000000000000002E-3</v>
      </c>
      <c r="J346" s="23">
        <v>40608</v>
      </c>
      <c r="K346" s="24">
        <f t="shared" si="14"/>
        <v>-0.84931506849315064</v>
      </c>
      <c r="L346" s="25">
        <v>6.1999999999999998E-3</v>
      </c>
    </row>
    <row r="347" spans="2:12" ht="13.15" customHeight="1" x14ac:dyDescent="0.35">
      <c r="B347" s="23">
        <v>40607</v>
      </c>
      <c r="C347" s="24">
        <f t="shared" si="12"/>
        <v>-0.852054794520548</v>
      </c>
      <c r="D347" s="25">
        <v>5.9999999999999995E-4</v>
      </c>
      <c r="F347" s="23">
        <v>40607</v>
      </c>
      <c r="G347" s="24">
        <f t="shared" si="13"/>
        <v>-0.852054794520548</v>
      </c>
      <c r="H347" s="25">
        <v>3.2000000000000002E-3</v>
      </c>
      <c r="J347" s="23">
        <v>40607</v>
      </c>
      <c r="K347" s="24">
        <f t="shared" si="14"/>
        <v>-0.852054794520548</v>
      </c>
      <c r="L347" s="25">
        <v>6.1999999999999998E-3</v>
      </c>
    </row>
    <row r="348" spans="2:12" ht="13.15" customHeight="1" x14ac:dyDescent="0.35">
      <c r="B348" s="23">
        <v>40606</v>
      </c>
      <c r="C348" s="24">
        <f t="shared" si="12"/>
        <v>-0.85479452054794525</v>
      </c>
      <c r="D348" s="25">
        <v>5.9999999999999995E-4</v>
      </c>
      <c r="F348" s="23">
        <v>40606</v>
      </c>
      <c r="G348" s="24">
        <f t="shared" si="13"/>
        <v>-0.85479452054794525</v>
      </c>
      <c r="H348" s="25">
        <v>3.2000000000000002E-3</v>
      </c>
      <c r="J348" s="23">
        <v>40606</v>
      </c>
      <c r="K348" s="24">
        <f t="shared" si="14"/>
        <v>-0.85479452054794525</v>
      </c>
      <c r="L348" s="25">
        <v>6.1999999999999998E-3</v>
      </c>
    </row>
    <row r="349" spans="2:12" ht="13.15" customHeight="1" x14ac:dyDescent="0.35">
      <c r="B349" s="23">
        <v>40605</v>
      </c>
      <c r="C349" s="24">
        <f t="shared" si="12"/>
        <v>-0.8575342465753425</v>
      </c>
      <c r="D349" s="25">
        <v>5.9999999999999995E-4</v>
      </c>
      <c r="F349" s="23">
        <v>40605</v>
      </c>
      <c r="G349" s="24">
        <f t="shared" si="13"/>
        <v>-0.8575342465753425</v>
      </c>
      <c r="H349" s="25">
        <v>3.2000000000000002E-3</v>
      </c>
      <c r="J349" s="23">
        <v>40605</v>
      </c>
      <c r="K349" s="24">
        <f t="shared" si="14"/>
        <v>-0.8575342465753425</v>
      </c>
      <c r="L349" s="25">
        <v>6.1999999999999998E-3</v>
      </c>
    </row>
    <row r="350" spans="2:12" ht="13.15" customHeight="1" x14ac:dyDescent="0.35">
      <c r="B350" s="23">
        <v>40604</v>
      </c>
      <c r="C350" s="24">
        <f t="shared" si="12"/>
        <v>-0.86027397260273974</v>
      </c>
      <c r="D350" s="25">
        <v>5.9999999999999995E-4</v>
      </c>
      <c r="F350" s="23">
        <v>40604</v>
      </c>
      <c r="G350" s="24">
        <f t="shared" si="13"/>
        <v>-0.86027397260273974</v>
      </c>
      <c r="H350" s="25">
        <v>3.2000000000000002E-3</v>
      </c>
      <c r="J350" s="23">
        <v>40604</v>
      </c>
      <c r="K350" s="24">
        <f t="shared" si="14"/>
        <v>-0.86027397260273974</v>
      </c>
      <c r="L350" s="25">
        <v>6.1999999999999998E-3</v>
      </c>
    </row>
    <row r="351" spans="2:12" ht="13.15" customHeight="1" x14ac:dyDescent="0.35">
      <c r="B351" s="23">
        <v>40603</v>
      </c>
      <c r="C351" s="24">
        <f t="shared" si="12"/>
        <v>-0.86301369863013699</v>
      </c>
      <c r="D351" s="25">
        <v>5.9999999999999995E-4</v>
      </c>
      <c r="F351" s="23">
        <v>40603</v>
      </c>
      <c r="G351" s="24">
        <f t="shared" si="13"/>
        <v>-0.86301369863013699</v>
      </c>
      <c r="H351" s="25">
        <v>3.2000000000000002E-3</v>
      </c>
      <c r="J351" s="23">
        <v>40603</v>
      </c>
      <c r="K351" s="24">
        <f t="shared" si="14"/>
        <v>-0.86301369863013699</v>
      </c>
      <c r="L351" s="25">
        <v>6.1999999999999998E-3</v>
      </c>
    </row>
    <row r="352" spans="2:12" ht="13.15" customHeight="1" x14ac:dyDescent="0.35">
      <c r="B352" s="23">
        <v>40602</v>
      </c>
      <c r="C352" s="24">
        <f t="shared" si="12"/>
        <v>-0.86575342465753424</v>
      </c>
      <c r="D352" s="25">
        <v>5.9999999999999995E-4</v>
      </c>
      <c r="F352" s="23">
        <v>40602</v>
      </c>
      <c r="G352" s="24">
        <f t="shared" si="13"/>
        <v>-0.86575342465753424</v>
      </c>
      <c r="H352" s="25">
        <v>3.2000000000000002E-3</v>
      </c>
      <c r="J352" s="23">
        <v>40602</v>
      </c>
      <c r="K352" s="24">
        <f t="shared" si="14"/>
        <v>-0.86575342465753424</v>
      </c>
      <c r="L352" s="25">
        <v>6.1999999999999998E-3</v>
      </c>
    </row>
    <row r="353" spans="2:12" ht="13.15" customHeight="1" x14ac:dyDescent="0.35">
      <c r="B353" s="23">
        <v>40601</v>
      </c>
      <c r="C353" s="24">
        <f t="shared" si="12"/>
        <v>-0.86849315068493149</v>
      </c>
      <c r="D353" s="25">
        <v>5.9999999999999995E-4</v>
      </c>
      <c r="F353" s="23">
        <v>40601</v>
      </c>
      <c r="G353" s="24">
        <f t="shared" si="13"/>
        <v>-0.86849315068493149</v>
      </c>
      <c r="H353" s="25">
        <v>3.2000000000000002E-3</v>
      </c>
      <c r="J353" s="23">
        <v>40601</v>
      </c>
      <c r="K353" s="24">
        <f t="shared" si="14"/>
        <v>-0.86849315068493149</v>
      </c>
      <c r="L353" s="25">
        <v>6.1999999999999998E-3</v>
      </c>
    </row>
    <row r="354" spans="2:12" ht="13.15" customHeight="1" x14ac:dyDescent="0.35">
      <c r="B354" s="23">
        <v>40600</v>
      </c>
      <c r="C354" s="24">
        <f t="shared" si="12"/>
        <v>-0.87123287671232874</v>
      </c>
      <c r="D354" s="25">
        <v>5.9999999999999995E-4</v>
      </c>
      <c r="F354" s="23">
        <v>40600</v>
      </c>
      <c r="G354" s="24">
        <f t="shared" si="13"/>
        <v>-0.87123287671232874</v>
      </c>
      <c r="H354" s="25">
        <v>3.2000000000000002E-3</v>
      </c>
      <c r="J354" s="23">
        <v>40600</v>
      </c>
      <c r="K354" s="24">
        <f t="shared" si="14"/>
        <v>-0.87123287671232874</v>
      </c>
      <c r="L354" s="25">
        <v>6.1999999999999998E-3</v>
      </c>
    </row>
    <row r="355" spans="2:12" ht="13.15" customHeight="1" x14ac:dyDescent="0.35">
      <c r="B355" s="23">
        <v>40599</v>
      </c>
      <c r="C355" s="24">
        <f t="shared" si="12"/>
        <v>-0.87397260273972599</v>
      </c>
      <c r="D355" s="25">
        <v>5.9999999999999995E-4</v>
      </c>
      <c r="F355" s="23">
        <v>40599</v>
      </c>
      <c r="G355" s="24">
        <f t="shared" si="13"/>
        <v>-0.87397260273972599</v>
      </c>
      <c r="H355" s="25">
        <v>3.2000000000000002E-3</v>
      </c>
      <c r="J355" s="23">
        <v>40599</v>
      </c>
      <c r="K355" s="24">
        <f t="shared" si="14"/>
        <v>-0.87397260273972599</v>
      </c>
      <c r="L355" s="25">
        <v>6.1999999999999998E-3</v>
      </c>
    </row>
    <row r="356" spans="2:12" ht="13.15" customHeight="1" x14ac:dyDescent="0.35">
      <c r="B356" s="23">
        <v>40598</v>
      </c>
      <c r="C356" s="24">
        <f t="shared" si="12"/>
        <v>-0.87671232876712324</v>
      </c>
      <c r="D356" s="25">
        <v>5.9999999999999995E-4</v>
      </c>
      <c r="F356" s="23">
        <v>40598</v>
      </c>
      <c r="G356" s="24">
        <f t="shared" si="13"/>
        <v>-0.87671232876712324</v>
      </c>
      <c r="H356" s="25">
        <v>3.2000000000000002E-3</v>
      </c>
      <c r="J356" s="23">
        <v>40598</v>
      </c>
      <c r="K356" s="24">
        <f t="shared" si="14"/>
        <v>-0.87671232876712324</v>
      </c>
      <c r="L356" s="25">
        <v>6.1999999999999998E-3</v>
      </c>
    </row>
    <row r="357" spans="2:12" ht="13.15" customHeight="1" x14ac:dyDescent="0.35">
      <c r="B357" s="23">
        <v>40597</v>
      </c>
      <c r="C357" s="24">
        <f t="shared" ref="C357:C420" si="15">IF($F$3&lt;B357,1,-1)*YEARFRAC($F$3,B357,3)</f>
        <v>-0.8794520547945206</v>
      </c>
      <c r="D357" s="25">
        <v>5.9999999999999995E-4</v>
      </c>
      <c r="F357" s="23">
        <v>40597</v>
      </c>
      <c r="G357" s="24">
        <f t="shared" ref="G357:G420" si="16">IF($F$3&lt;F357,1,-1)*YEARFRAC($F$3,F357,3)</f>
        <v>-0.8794520547945206</v>
      </c>
      <c r="H357" s="25">
        <v>3.2000000000000002E-3</v>
      </c>
      <c r="J357" s="23">
        <v>40597</v>
      </c>
      <c r="K357" s="24">
        <f t="shared" ref="K357:K420" si="17">IF($F$3&lt;J357,1,-1)*YEARFRAC($F$3,J357,3)</f>
        <v>-0.8794520547945206</v>
      </c>
      <c r="L357" s="25">
        <v>6.1999999999999998E-3</v>
      </c>
    </row>
    <row r="1048479" ht="12.85" customHeight="1" x14ac:dyDescent="0.35"/>
    <row r="1048480" ht="12.85" customHeight="1" x14ac:dyDescent="0.35"/>
    <row r="1048481" ht="12.85" customHeight="1" x14ac:dyDescent="0.35"/>
    <row r="1048482" ht="12.85" customHeight="1" x14ac:dyDescent="0.35"/>
    <row r="1048483" ht="12.85" customHeight="1" x14ac:dyDescent="0.35"/>
    <row r="1048484" ht="12.85" customHeight="1" x14ac:dyDescent="0.35"/>
    <row r="1048485" ht="12.85" customHeight="1" x14ac:dyDescent="0.35"/>
    <row r="1048486" ht="12.85" customHeight="1" x14ac:dyDescent="0.35"/>
    <row r="1048487" ht="12.85" customHeight="1" x14ac:dyDescent="0.35"/>
    <row r="1048488" ht="12.85" customHeight="1" x14ac:dyDescent="0.35"/>
    <row r="1048489" ht="12.85" customHeight="1" x14ac:dyDescent="0.35"/>
    <row r="1048490" ht="12.85" customHeight="1" x14ac:dyDescent="0.35"/>
    <row r="1048491" ht="12.85" customHeight="1" x14ac:dyDescent="0.35"/>
    <row r="1048492" ht="12.85" customHeight="1" x14ac:dyDescent="0.35"/>
    <row r="1048493" ht="12.85" customHeight="1" x14ac:dyDescent="0.35"/>
    <row r="1048494" ht="12.85" customHeight="1" x14ac:dyDescent="0.35"/>
    <row r="1048495" ht="12.85" customHeight="1" x14ac:dyDescent="0.35"/>
    <row r="1048496" ht="12.85" customHeight="1" x14ac:dyDescent="0.35"/>
    <row r="1048497" ht="12.85" customHeight="1" x14ac:dyDescent="0.35"/>
    <row r="1048498" ht="12.85" customHeight="1" x14ac:dyDescent="0.35"/>
    <row r="1048499" ht="12.85" customHeight="1" x14ac:dyDescent="0.35"/>
    <row r="1048500" ht="12.85" customHeight="1" x14ac:dyDescent="0.35"/>
    <row r="1048501" ht="12.85" customHeight="1" x14ac:dyDescent="0.35"/>
    <row r="1048502" ht="12.85" customHeight="1" x14ac:dyDescent="0.35"/>
    <row r="1048503" ht="12.85" customHeight="1" x14ac:dyDescent="0.35"/>
    <row r="1048504" ht="12.85" customHeight="1" x14ac:dyDescent="0.35"/>
    <row r="1048505" ht="12.85" customHeight="1" x14ac:dyDescent="0.35"/>
    <row r="1048506" ht="12.85" customHeight="1" x14ac:dyDescent="0.35"/>
    <row r="1048507" ht="12.85" customHeight="1" x14ac:dyDescent="0.35"/>
    <row r="1048508" ht="12.85" customHeight="1" x14ac:dyDescent="0.35"/>
    <row r="1048509" ht="12.85" customHeight="1" x14ac:dyDescent="0.35"/>
    <row r="1048510" ht="12.85" customHeight="1" x14ac:dyDescent="0.35"/>
    <row r="1048511" ht="12.85" customHeight="1" x14ac:dyDescent="0.35"/>
    <row r="1048512" ht="12.85" customHeight="1" x14ac:dyDescent="0.35"/>
    <row r="1048513" ht="12.85" customHeight="1" x14ac:dyDescent="0.35"/>
    <row r="1048514" ht="12.85" customHeight="1" x14ac:dyDescent="0.35"/>
    <row r="1048515" ht="12.85" customHeight="1" x14ac:dyDescent="0.35"/>
    <row r="1048516" ht="12.85" customHeight="1" x14ac:dyDescent="0.35"/>
    <row r="1048517" ht="12.85" customHeight="1" x14ac:dyDescent="0.35"/>
    <row r="1048518" ht="12.85" customHeight="1" x14ac:dyDescent="0.35"/>
    <row r="1048519" ht="12.85" customHeight="1" x14ac:dyDescent="0.35"/>
    <row r="1048520" ht="12.85" customHeight="1" x14ac:dyDescent="0.35"/>
    <row r="1048521" ht="12.85" customHeight="1" x14ac:dyDescent="0.35"/>
    <row r="1048522" ht="12.85" customHeight="1" x14ac:dyDescent="0.35"/>
    <row r="1048523" ht="12.85" customHeight="1" x14ac:dyDescent="0.35"/>
    <row r="1048524" ht="12.85" customHeight="1" x14ac:dyDescent="0.35"/>
    <row r="1048525" ht="12.85" customHeight="1" x14ac:dyDescent="0.35"/>
    <row r="1048526" ht="12.85" customHeight="1" x14ac:dyDescent="0.35"/>
    <row r="1048527" ht="12.85" customHeight="1" x14ac:dyDescent="0.35"/>
    <row r="1048528" ht="12.85" customHeight="1" x14ac:dyDescent="0.35"/>
    <row r="1048529" ht="12.85" customHeight="1" x14ac:dyDescent="0.35"/>
    <row r="1048530" ht="12.85" customHeight="1" x14ac:dyDescent="0.35"/>
    <row r="1048531" ht="12.85" customHeight="1" x14ac:dyDescent="0.35"/>
    <row r="1048532" ht="12.85" customHeight="1" x14ac:dyDescent="0.35"/>
    <row r="1048533" ht="12.85" customHeight="1" x14ac:dyDescent="0.35"/>
    <row r="1048534" ht="12.85" customHeight="1" x14ac:dyDescent="0.35"/>
    <row r="1048535" ht="12.85" customHeight="1" x14ac:dyDescent="0.35"/>
    <row r="1048536" ht="12.85" customHeight="1" x14ac:dyDescent="0.35"/>
    <row r="1048537" ht="12.85" customHeight="1" x14ac:dyDescent="0.35"/>
    <row r="1048538" ht="12.85" customHeight="1" x14ac:dyDescent="0.35"/>
    <row r="1048539" ht="12.85" customHeight="1" x14ac:dyDescent="0.35"/>
    <row r="1048540" ht="12.85" customHeight="1" x14ac:dyDescent="0.35"/>
    <row r="1048541" ht="12.85" customHeight="1" x14ac:dyDescent="0.35"/>
    <row r="1048542" ht="12.85" customHeight="1" x14ac:dyDescent="0.35"/>
    <row r="1048543" ht="12.85" customHeight="1" x14ac:dyDescent="0.35"/>
    <row r="1048544" ht="12.85" customHeight="1" x14ac:dyDescent="0.35"/>
    <row r="1048545" ht="12.85" customHeight="1" x14ac:dyDescent="0.35"/>
    <row r="1048546" ht="12.85" customHeight="1" x14ac:dyDescent="0.35"/>
    <row r="1048547" ht="12.85" customHeight="1" x14ac:dyDescent="0.35"/>
    <row r="1048548" ht="12.85" customHeight="1" x14ac:dyDescent="0.35"/>
    <row r="1048549" ht="12.85" customHeight="1" x14ac:dyDescent="0.35"/>
    <row r="1048550" ht="12.85" customHeight="1" x14ac:dyDescent="0.35"/>
    <row r="1048551" ht="12.85" customHeight="1" x14ac:dyDescent="0.35"/>
    <row r="1048552" ht="12.85" customHeight="1" x14ac:dyDescent="0.35"/>
    <row r="1048553" ht="12.85" customHeight="1" x14ac:dyDescent="0.35"/>
    <row r="1048554" ht="12.85" customHeight="1" x14ac:dyDescent="0.35"/>
    <row r="1048555" ht="12.85" customHeight="1" x14ac:dyDescent="0.35"/>
    <row r="1048556" ht="12.85" customHeight="1" x14ac:dyDescent="0.35"/>
    <row r="1048557" ht="12.85" customHeight="1" x14ac:dyDescent="0.35"/>
    <row r="1048558" ht="12.85" customHeight="1" x14ac:dyDescent="0.35"/>
    <row r="1048559" ht="12.85" customHeight="1" x14ac:dyDescent="0.35"/>
    <row r="1048560" ht="12.85" customHeight="1" x14ac:dyDescent="0.35"/>
    <row r="1048561" ht="12.85" customHeight="1" x14ac:dyDescent="0.35"/>
    <row r="1048562" ht="12.85" customHeight="1" x14ac:dyDescent="0.35"/>
    <row r="1048563" ht="12.85" customHeight="1" x14ac:dyDescent="0.35"/>
    <row r="1048564" ht="12.85" customHeight="1" x14ac:dyDescent="0.35"/>
    <row r="1048565" ht="12.85" customHeight="1" x14ac:dyDescent="0.35"/>
    <row r="1048566" ht="12.85" customHeight="1" x14ac:dyDescent="0.35"/>
    <row r="1048567" ht="12.85" customHeight="1" x14ac:dyDescent="0.35"/>
    <row r="1048568" ht="12.85" customHeight="1" x14ac:dyDescent="0.35"/>
    <row r="1048569" ht="12.85" customHeight="1" x14ac:dyDescent="0.35"/>
    <row r="1048570" ht="12.85" customHeight="1" x14ac:dyDescent="0.35"/>
    <row r="1048571" ht="12.85" customHeight="1" x14ac:dyDescent="0.35"/>
    <row r="1048572" ht="12.85" customHeight="1" x14ac:dyDescent="0.35"/>
    <row r="1048573" ht="12.85" customHeight="1" x14ac:dyDescent="0.35"/>
    <row r="1048574" ht="12.85" customHeight="1" x14ac:dyDescent="0.35"/>
    <row r="1048575" ht="12.85" customHeight="1" x14ac:dyDescent="0.35"/>
    <row r="1048576" ht="12.85" customHeight="1" x14ac:dyDescent="0.35"/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1048576"/>
  <sheetViews>
    <sheetView tabSelected="1" zoomScale="90" zoomScaleNormal="90" workbookViewId="0"/>
  </sheetViews>
  <sheetFormatPr baseColWidth="10" defaultColWidth="9.06640625" defaultRowHeight="12.75" x14ac:dyDescent="0.35"/>
  <cols>
    <col min="1" max="1" width="3.796875" style="11"/>
    <col min="2" max="3" width="12.33203125" style="11"/>
    <col min="4" max="4" width="26.46484375" style="11"/>
    <col min="5" max="5" width="12.33203125" style="11"/>
    <col min="6" max="6" width="10.19921875" style="26"/>
    <col min="7" max="7" width="3.796875" style="11"/>
    <col min="8" max="9" width="10.19921875" style="11"/>
    <col min="10" max="12" width="12.33203125" style="11"/>
    <col min="13" max="14" width="10.19921875" style="11"/>
    <col min="15" max="18" width="12.33203125" style="11"/>
    <col min="19" max="20" width="10.19921875" style="11"/>
    <col min="21" max="23" width="12.33203125" style="11"/>
    <col min="24" max="25" width="10.19921875" style="11"/>
    <col min="26" max="30" width="12.33203125" style="11"/>
    <col min="31" max="31" width="12.33203125" style="27"/>
    <col min="32" max="269" width="12.33203125" style="11"/>
    <col min="270" max="1025" width="12.33203125"/>
  </cols>
  <sheetData>
    <row r="1" spans="1:275" ht="13.15" customHeight="1" x14ac:dyDescent="0.35">
      <c r="JJ1" s="11"/>
      <c r="JK1" s="11"/>
    </row>
    <row r="2" spans="1:275" ht="15" customHeight="1" x14ac:dyDescent="0.35">
      <c r="B2" s="28" t="s">
        <v>52</v>
      </c>
      <c r="O2" s="29" t="s">
        <v>53</v>
      </c>
      <c r="P2" s="30" t="s">
        <v>54</v>
      </c>
      <c r="JJ2" s="11"/>
      <c r="JK2" s="11"/>
    </row>
    <row r="3" spans="1:275" ht="13.15" customHeight="1" x14ac:dyDescent="0.35">
      <c r="B3" s="31" t="str">
        <f>IFERROR(IF(VALUE('Load Libs'!C18)&lt;40014,"THIS SHEET REQUIRES A NEWER VERSION OF OBBA! PLEASE UPGRADE!",""),"This sheet requires the Obba for Spreadsheets AddIn - see http://www.obba.info")</f>
        <v/>
      </c>
      <c r="O3" s="32"/>
      <c r="P3" s="33" t="s">
        <v>54</v>
      </c>
      <c r="JJ3" s="11"/>
      <c r="JK3" s="11"/>
    </row>
    <row r="4" spans="1:275" ht="13.15" customHeight="1" x14ac:dyDescent="0.35">
      <c r="O4" s="29" t="s">
        <v>55</v>
      </c>
      <c r="P4" s="34" t="s">
        <v>56</v>
      </c>
      <c r="JJ4" s="11"/>
      <c r="JK4" s="11"/>
    </row>
    <row r="5" spans="1:275" ht="13.15" customHeight="1" x14ac:dyDescent="0.35">
      <c r="B5" s="19" t="s">
        <v>57</v>
      </c>
      <c r="C5" s="19"/>
      <c r="D5" s="19"/>
      <c r="JJ5" s="11"/>
      <c r="JK5" s="11"/>
      <c r="JL5" s="11"/>
    </row>
    <row r="6" spans="1:275" ht="13.15" customHeight="1" x14ac:dyDescent="0.35">
      <c r="O6" s="35" t="s">
        <v>58</v>
      </c>
      <c r="P6" s="14" t="s">
        <v>59</v>
      </c>
      <c r="JJ6" s="11"/>
      <c r="JK6" s="11"/>
      <c r="JL6" s="11"/>
      <c r="JM6" s="11"/>
    </row>
    <row r="7" spans="1:275" ht="13.15" customHeight="1" x14ac:dyDescent="0.35">
      <c r="B7" s="13" t="s">
        <v>31</v>
      </c>
      <c r="C7" s="13"/>
      <c r="D7" s="13"/>
      <c r="H7" s="13" t="s">
        <v>19</v>
      </c>
      <c r="I7" s="13"/>
      <c r="J7" s="13"/>
      <c r="K7" s="13"/>
      <c r="L7" s="13"/>
      <c r="JJ7" s="11"/>
      <c r="JK7" s="11"/>
      <c r="JL7" s="11"/>
      <c r="JM7" s="11"/>
    </row>
    <row r="8" spans="1:275" ht="13.15" customHeight="1" x14ac:dyDescent="0.35">
      <c r="B8" s="21" t="str">
        <f>[1]!obMake("calibrationAccuracy","double",C8)</f>
        <v>calibrationAccuracy 
[7886]</v>
      </c>
      <c r="C8" s="36">
        <v>1E-8</v>
      </c>
      <c r="D8" s="36"/>
      <c r="H8" s="21" t="str">
        <f>[1]!obMake("baseDate-calib",obLibs&amp;"org.joda.time.LocalDate",[1]!obMake("","Date",I8))</f>
        <v>baseDate-calib 
[9792]</v>
      </c>
      <c r="I8" s="16">
        <v>40918</v>
      </c>
      <c r="P8" s="14" t="s">
        <v>60</v>
      </c>
      <c r="JJ8" s="11"/>
      <c r="JK8" s="11"/>
      <c r="JL8" s="11"/>
      <c r="JM8" s="11"/>
    </row>
    <row r="9" spans="1:275" ht="13.15" customHeight="1" x14ac:dyDescent="0.35">
      <c r="B9" s="21"/>
      <c r="H9" s="21" t="str">
        <f>[1]!obMake("shortPeriod-calib","String",I9)</f>
        <v>shortPeriod-calib 
[7590]</v>
      </c>
      <c r="I9" s="37" t="s">
        <v>61</v>
      </c>
      <c r="JJ9" s="11"/>
      <c r="JK9" s="11"/>
      <c r="JL9" s="11"/>
      <c r="JM9" s="11"/>
    </row>
    <row r="10" spans="1:275" ht="13.15" customHeight="1" x14ac:dyDescent="0.35">
      <c r="B10" s="13" t="s">
        <v>62</v>
      </c>
      <c r="C10" s="13"/>
      <c r="D10" s="13"/>
      <c r="H10" s="11" t="str">
        <f>[1]!obMake("businessDayCal-calib",obLibs&amp;"net.finmath.time.businessdaycalendar."&amp;I10)</f>
        <v>businessDayCal-calib 
[8609]</v>
      </c>
      <c r="I10" s="38" t="s">
        <v>40</v>
      </c>
      <c r="JJ10" s="11"/>
      <c r="JK10" s="11"/>
      <c r="JL10" s="11"/>
      <c r="JM10" s="11"/>
    </row>
    <row r="11" spans="1:275" ht="13.15" customHeight="1" x14ac:dyDescent="0.35">
      <c r="B11" s="21" t="str">
        <f>[1]!obMake("calibratedCurves",obLibs&amp;"net.finmath.marketdata.calibration.CalibratedCurves",[1]!obMake("","net.finmath.marketdata.calibration.CalibratedCurves$CalibrationSpec[]",B16:B186),'Curves Definition'!$E$8,B8)</f>
        <v>calibratedCurves 
[13192]</v>
      </c>
      <c r="JJ11" s="11"/>
      <c r="JK11" s="11"/>
      <c r="JL11" s="11"/>
      <c r="JM11" s="11"/>
    </row>
    <row r="12" spans="1:275" ht="13.15" customHeight="1" x14ac:dyDescent="0.35">
      <c r="H12" s="39" t="s">
        <v>63</v>
      </c>
      <c r="I12" s="39"/>
      <c r="J12" s="13"/>
      <c r="K12" s="39"/>
      <c r="L12" s="13"/>
      <c r="M12" s="13"/>
      <c r="N12" s="13"/>
      <c r="O12" s="13"/>
      <c r="P12" s="13"/>
      <c r="Q12" s="13"/>
      <c r="S12" s="39" t="s">
        <v>64</v>
      </c>
      <c r="T12" s="39"/>
      <c r="U12" s="13"/>
      <c r="V12" s="39"/>
      <c r="W12" s="13"/>
      <c r="X12" s="13"/>
      <c r="Y12" s="13"/>
      <c r="Z12" s="13"/>
      <c r="AA12" s="13"/>
      <c r="AB12" s="13"/>
      <c r="AD12" s="40" t="s">
        <v>65</v>
      </c>
      <c r="JJ12" s="11"/>
      <c r="JK12" s="11"/>
      <c r="JL12" s="11"/>
      <c r="JM12" s="11"/>
      <c r="JN12" s="11"/>
      <c r="JO12" s="11"/>
    </row>
    <row r="13" spans="1:275" ht="13.15" customHeight="1" x14ac:dyDescent="0.35">
      <c r="B13" s="41" t="str">
        <f>"Calibration error: "&amp;(SUMPRODUCT(C16:C186,C16:C186))</f>
        <v>Calibration error: 7,61904573641143E-17</v>
      </c>
      <c r="C13" s="42"/>
      <c r="D13" s="42"/>
      <c r="JJ13" s="11"/>
      <c r="JK13" s="11"/>
      <c r="JL13" s="11"/>
      <c r="JM13" s="11"/>
      <c r="JN13" s="11"/>
      <c r="JO13" s="11"/>
    </row>
    <row r="14" spans="1:275" ht="13.15" customHeight="1" x14ac:dyDescent="0.35">
      <c r="B14" s="11" t="str">
        <f>"using "&amp;[1]!OBGET([1]!OBCALL("",B11,"getLastNumberOfInterations"))&amp;" Iterations."</f>
        <v>using 16 Iterations.</v>
      </c>
      <c r="F14" s="26" t="s">
        <v>66</v>
      </c>
      <c r="H14" s="11" t="s">
        <v>67</v>
      </c>
      <c r="S14" s="11" t="s">
        <v>68</v>
      </c>
      <c r="AD14" s="11" t="s">
        <v>69</v>
      </c>
      <c r="JJ14" s="11"/>
      <c r="JK14" s="11"/>
      <c r="JL14" s="11"/>
      <c r="JM14" s="11"/>
      <c r="JN14" s="11"/>
      <c r="JO14" s="11"/>
    </row>
    <row r="15" spans="1:275" s="43" customFormat="1" ht="13.15" customHeight="1" x14ac:dyDescent="0.35">
      <c r="D15" s="43" t="s">
        <v>70</v>
      </c>
      <c r="E15" s="43" t="s">
        <v>71</v>
      </c>
      <c r="F15" s="22" t="s">
        <v>72</v>
      </c>
      <c r="H15" s="22" t="s">
        <v>73</v>
      </c>
      <c r="I15" s="22" t="s">
        <v>74</v>
      </c>
      <c r="J15" s="22" t="s">
        <v>75</v>
      </c>
      <c r="K15" s="22" t="s">
        <v>76</v>
      </c>
      <c r="L15" s="22" t="s">
        <v>77</v>
      </c>
      <c r="M15" s="22" t="s">
        <v>78</v>
      </c>
      <c r="N15" s="22" t="s">
        <v>79</v>
      </c>
      <c r="O15" s="43" t="s">
        <v>80</v>
      </c>
      <c r="P15" s="22" t="s">
        <v>81</v>
      </c>
      <c r="Q15" s="43" t="s">
        <v>82</v>
      </c>
      <c r="S15" s="22" t="s">
        <v>73</v>
      </c>
      <c r="T15" s="22" t="s">
        <v>74</v>
      </c>
      <c r="U15" s="22" t="s">
        <v>75</v>
      </c>
      <c r="V15" s="22" t="s">
        <v>76</v>
      </c>
      <c r="W15" s="22" t="s">
        <v>77</v>
      </c>
      <c r="X15" s="22" t="s">
        <v>78</v>
      </c>
      <c r="Y15" s="22" t="s">
        <v>79</v>
      </c>
      <c r="Z15" s="43" t="s">
        <v>80</v>
      </c>
      <c r="AA15" s="22" t="s">
        <v>81</v>
      </c>
      <c r="AB15" s="43" t="s">
        <v>82</v>
      </c>
      <c r="AD15" s="43" t="s">
        <v>83</v>
      </c>
      <c r="AE15" s="44" t="s">
        <v>84</v>
      </c>
      <c r="AG15" s="43" t="s">
        <v>85</v>
      </c>
      <c r="AH15" s="43" t="s">
        <v>86</v>
      </c>
      <c r="AI15" s="43" t="s">
        <v>87</v>
      </c>
      <c r="AK15" s="43" t="s">
        <v>88</v>
      </c>
      <c r="AL15" s="43" t="s">
        <v>89</v>
      </c>
      <c r="AN15" s="43" t="s">
        <v>70</v>
      </c>
      <c r="AO15" s="43" t="s">
        <v>71</v>
      </c>
      <c r="AP15" s="43" t="s">
        <v>90</v>
      </c>
      <c r="AQ15" s="43" t="s">
        <v>91</v>
      </c>
      <c r="AR15" s="43" t="s">
        <v>92</v>
      </c>
      <c r="AS15" s="43" t="s">
        <v>93</v>
      </c>
      <c r="AT15" s="43" t="s">
        <v>94</v>
      </c>
      <c r="AU15" s="43" t="s">
        <v>95</v>
      </c>
      <c r="AV15" s="43" t="s">
        <v>96</v>
      </c>
      <c r="AW15" s="43" t="s">
        <v>97</v>
      </c>
      <c r="AX15" s="43" t="s">
        <v>83</v>
      </c>
      <c r="AY15" s="43" t="s">
        <v>84</v>
      </c>
    </row>
    <row r="16" spans="1:275" ht="13.15" customHeight="1" x14ac:dyDescent="0.35">
      <c r="A16" s="45"/>
      <c r="B16" s="46" t="str">
        <f>[1]!obMake("calibItem-"&amp;ROW(),obLibs&amp;"net.finmath.marketdata.calibration.CalibratedCurves$CalibrationSpec",AN16:AY16)</f>
        <v>calibItem-16 
[10709]</v>
      </c>
      <c r="C16" s="46">
        <f>[1]!OBGET([1]!OBCALL("",[1]!OBCALL("",$B$11,"getCalibrationProductForSpec",B16),"getValue",[1]!OBCALL("",$B$11,"getModel")))</f>
        <v>-1.5565326787723925E-13</v>
      </c>
      <c r="D16" s="11" t="str">
        <f t="shared" ref="D16:D33" si="0">AD16&amp;"-"&amp;I16</f>
        <v>discount-EUR-OIS-1Y</v>
      </c>
      <c r="E16" s="11" t="s">
        <v>98</v>
      </c>
      <c r="F16" s="37">
        <v>2</v>
      </c>
      <c r="H16" s="37" t="s">
        <v>99</v>
      </c>
      <c r="I16" s="37" t="s">
        <v>100</v>
      </c>
      <c r="J16" s="37" t="s">
        <v>101</v>
      </c>
      <c r="K16" s="37" t="s">
        <v>102</v>
      </c>
      <c r="L16" s="37" t="s">
        <v>103</v>
      </c>
      <c r="M16" s="37">
        <v>0</v>
      </c>
      <c r="N16" s="37">
        <v>0</v>
      </c>
      <c r="O16" s="30" t="s">
        <v>33</v>
      </c>
      <c r="P16" s="37">
        <v>0</v>
      </c>
      <c r="Q16" s="30" t="s">
        <v>33</v>
      </c>
      <c r="S16" s="37" t="s">
        <v>99</v>
      </c>
      <c r="T16" s="37" t="str">
        <f t="shared" ref="T16:T47" si="1">I16</f>
        <v>1Y</v>
      </c>
      <c r="U16" s="37" t="s">
        <v>101</v>
      </c>
      <c r="V16" s="37" t="s">
        <v>104</v>
      </c>
      <c r="W16" s="37" t="s">
        <v>103</v>
      </c>
      <c r="X16" s="37">
        <v>0</v>
      </c>
      <c r="Y16" s="37">
        <v>0</v>
      </c>
      <c r="Z16" s="30" t="str">
        <f>""</f>
        <v/>
      </c>
      <c r="AA16" s="47">
        <v>6.3000000000000003E-4</v>
      </c>
      <c r="AB16" s="30" t="s">
        <v>33</v>
      </c>
      <c r="AC16" s="48"/>
      <c r="AD16" s="30" t="str">
        <f t="shared" ref="AD16:AD33" si="2">Q16</f>
        <v>discount-EUR-OIS</v>
      </c>
      <c r="AE16" s="49">
        <f>[1]!OBGET([1]!OBCALL("",AP16,IF(OR(AD16=Q16,AD16=AB16),"getPayment","getFixing"),[1]!obMake("","int",[1]!OBGET([1]!OBCALL("",AP16,"getNumberOfPeriods"))-1)))</f>
        <v>1.0136986301369864</v>
      </c>
      <c r="AG16" s="50" t="str">
        <f>[1]!obMake(AG$15&amp;"-"&amp;ROW(),"int",$F16)</f>
        <v>spot date-16 
[7768]</v>
      </c>
      <c r="AH16" s="50" t="str">
        <f>[1]!obMake(AH$15&amp;"-"&amp;ROW(),"String",$H16)</f>
        <v>start offset rec-16 
[7589]</v>
      </c>
      <c r="AI16" s="50" t="str">
        <f>[1]!obMake(AI$15&amp;"-"&amp;ROW(),"String",$I16)</f>
        <v>maturity rec-16 
[8048]</v>
      </c>
      <c r="AK16" s="50" t="str">
        <f>[1]!obMake(AK$15&amp;"-"&amp;ROW(),"String",$S16)</f>
        <v>start offset pay-16 
[7885]</v>
      </c>
      <c r="AL16" s="50" t="str">
        <f>[1]!obMake(AL$15&amp;"-"&amp;ROW(),"String",$T16)</f>
        <v>maturity pay-16 
[7767]</v>
      </c>
      <c r="AN16" s="50" t="str">
        <f>[1]!obMake(AN$15&amp;"-"&amp;ROW(),"String",D16)</f>
        <v>symbol-16 
[7588]</v>
      </c>
      <c r="AO16" s="50" t="str">
        <f>[1]!obMake(AO$15&amp;"-"&amp;ROW(),"String",E16)</f>
        <v>type-16 
[8047]</v>
      </c>
      <c r="AP16" s="50" t="str">
        <f>[1]!OBCALL(AP$15&amp;"-"&amp;ROW(),obLibs&amp;"net.finmath.time.ScheduleGenerator","createScheduleFromConventions",$H$8,$AG16,$AH16:$AI16,[1]!obMake("","String",$J16),[1]!obMake("","String",$K16),$H$9,[1]!obMake("","String",$L16),$H$10,[1]!obMake("","int",$M16),[1]!obMake("","int",$N16))</f>
        <v>tenor rec-16 
[9874]</v>
      </c>
      <c r="AQ16" s="50" t="str">
        <f>[1]!obMake(AQ$15&amp;"-"&amp;ROW(),"String",O16)</f>
        <v>forward rec-16 
[7766]</v>
      </c>
      <c r="AR16" s="50" t="str">
        <f>[1]!obMake(AR$15&amp;"-"&amp;ROW(),"double",P16)</f>
        <v>spread rec-16 
[7587]</v>
      </c>
      <c r="AS16" s="50" t="str">
        <f>[1]!obMake(AS$15&amp;"-"&amp;ROW(),"String",Q16)</f>
        <v>discount rec-16 
[8046]</v>
      </c>
      <c r="AT16" s="50" t="str">
        <f>[1]!OBCALL(AT$15&amp;"-"&amp;ROW(),obLibs&amp;"net.finmath.time.ScheduleGenerator","createScheduleFromConventions",$H$8,$AG16,$AK16:$AL16,[1]!obMake("","String",$U16),[1]!obMake("","String",$V16),$H$9,[1]!obMake("","String",$L16),$H$10,[1]!obMake("","int",$X16),[1]!obMake("","int",$Y16))</f>
        <v>tenor pay-16 
[10708]</v>
      </c>
      <c r="AU16" s="50" t="str">
        <f>[1]!obMake(AU$15&amp;"-"&amp;ROW(),"String",Z16)</f>
        <v>forward pay-16 
[7765]</v>
      </c>
      <c r="AV16" s="50" t="str">
        <f>[1]!obMake(AV$15&amp;"-"&amp;ROW(),"double",AA16)</f>
        <v>spread pay-16 
[7586]</v>
      </c>
      <c r="AW16" s="50" t="str">
        <f>[1]!obMake(AW$15&amp;"-"&amp;ROW(),"String",AB16)</f>
        <v>disocunt pay-16 
[8045]</v>
      </c>
      <c r="AX16" s="50" t="str">
        <f>[1]!obMake(AX$15&amp;"-"&amp;ROW(),"String",AD16)</f>
        <v>calibration curve-16 
[7884]</v>
      </c>
      <c r="AY16" s="50" t="str">
        <f>[1]!obMake(AY$15&amp;"-"&amp;ROW(),"double",AE16)</f>
        <v>calibration time-16 
[9878]</v>
      </c>
      <c r="JJ16" s="11"/>
      <c r="JK16" s="11"/>
      <c r="JL16" s="11"/>
      <c r="JM16" s="11"/>
      <c r="JN16" s="11"/>
      <c r="JO16" s="11"/>
    </row>
    <row r="17" spans="1:275" ht="13.15" customHeight="1" x14ac:dyDescent="0.35">
      <c r="A17" s="45"/>
      <c r="B17" s="46" t="str">
        <f>[1]!obMake("calibItem-"&amp;ROW(),obLibs&amp;"net.finmath.marketdata.calibration.CalibratedCurves$CalibrationSpec",AN17:AY17)</f>
        <v>calibItem-17 
[12470]</v>
      </c>
      <c r="C17" s="46">
        <f>[1]!OBGET([1]!OBCALL("",[1]!OBCALL("",$B$11,"getCalibrationProductForSpec",B17),"getValue",[1]!OBCALL("",$B$11,"getModel")))</f>
        <v>8.1201711929681007E-13</v>
      </c>
      <c r="D17" s="11" t="str">
        <f t="shared" si="0"/>
        <v>discount-EUR-OIS-2Y</v>
      </c>
      <c r="E17" s="11" t="s">
        <v>98</v>
      </c>
      <c r="F17" s="37">
        <v>2</v>
      </c>
      <c r="H17" s="37" t="s">
        <v>99</v>
      </c>
      <c r="I17" s="37" t="s">
        <v>105</v>
      </c>
      <c r="J17" s="37" t="s">
        <v>101</v>
      </c>
      <c r="K17" s="37" t="s">
        <v>102</v>
      </c>
      <c r="L17" s="37" t="s">
        <v>103</v>
      </c>
      <c r="M17" s="37">
        <v>0</v>
      </c>
      <c r="N17" s="37">
        <v>0</v>
      </c>
      <c r="O17" s="30" t="s">
        <v>33</v>
      </c>
      <c r="P17" s="37">
        <v>0</v>
      </c>
      <c r="Q17" s="30" t="s">
        <v>33</v>
      </c>
      <c r="S17" s="37" t="s">
        <v>99</v>
      </c>
      <c r="T17" s="37" t="str">
        <f t="shared" si="1"/>
        <v>2Y</v>
      </c>
      <c r="U17" s="37" t="s">
        <v>101</v>
      </c>
      <c r="V17" s="37" t="s">
        <v>104</v>
      </c>
      <c r="W17" s="37" t="s">
        <v>103</v>
      </c>
      <c r="X17" s="37">
        <v>0</v>
      </c>
      <c r="Y17" s="37">
        <v>0</v>
      </c>
      <c r="Z17" s="30" t="str">
        <f>""</f>
        <v/>
      </c>
      <c r="AA17" s="47">
        <v>1.01E-3</v>
      </c>
      <c r="AB17" s="30" t="s">
        <v>33</v>
      </c>
      <c r="AC17" s="48"/>
      <c r="AD17" s="30" t="str">
        <f t="shared" si="2"/>
        <v>discount-EUR-OIS</v>
      </c>
      <c r="AE17" s="49">
        <f>[1]!OBGET([1]!OBCALL("",AP17,IF(OR(AD17=Q17,AD17=AB17),"getPayment","getFixing"),[1]!obMake("","int",[1]!OBGET([1]!OBCALL("",AP17,"getNumberOfPeriods"))-1)))</f>
        <v>2.010958904109589</v>
      </c>
      <c r="AG17" s="50" t="str">
        <f>[1]!obMake(AG$15&amp;"-"&amp;ROW(),"int",$F17)</f>
        <v>spot date-17 
[7763]</v>
      </c>
      <c r="AH17" s="50" t="str">
        <f>[1]!obMake(AH$15&amp;"-"&amp;ROW(),"String",$H17)</f>
        <v>start offset rec-17 
[7585]</v>
      </c>
      <c r="AI17" s="50" t="str">
        <f>[1]!obMake(AI$15&amp;"-"&amp;ROW(),"String",$I17)</f>
        <v>maturity rec-17 
[8044]</v>
      </c>
      <c r="AK17" s="50" t="str">
        <f>[1]!obMake(AK$15&amp;"-"&amp;ROW(),"String",$S17)</f>
        <v>start offset pay-17 
[7883]</v>
      </c>
      <c r="AL17" s="50" t="str">
        <f>[1]!obMake(AL$15&amp;"-"&amp;ROW(),"String",$T17)</f>
        <v>maturity pay-17 
[7762]</v>
      </c>
      <c r="AN17" s="50" t="str">
        <f>[1]!obMake(AN$15&amp;"-"&amp;ROW(),"String",D17)</f>
        <v>symbol-17 
[7584]</v>
      </c>
      <c r="AO17" s="50" t="str">
        <f>[1]!obMake(AO$15&amp;"-"&amp;ROW(),"String",E17)</f>
        <v>type-17 
[8043]</v>
      </c>
      <c r="AP17" s="50" t="str">
        <f>[1]!OBCALL(AP$15&amp;"-"&amp;ROW(),obLibs&amp;"net.finmath.time.ScheduleGenerator","createScheduleFromConventions",$H$8,$AG17,$AH17:$AI17,[1]!obMake("","String",$J17),[1]!obMake("","String",$K17),$H$9,[1]!obMake("","String",$L17),$H$10,[1]!obMake("","int",$M17),[1]!obMake("","int",$N17))</f>
        <v>tenor rec-17 
[11735]</v>
      </c>
      <c r="AQ17" s="50" t="str">
        <f>[1]!obMake(AQ$15&amp;"-"&amp;ROW(),"String",O17)</f>
        <v>forward rec-17 
[7761]</v>
      </c>
      <c r="AR17" s="50" t="str">
        <f>[1]!obMake(AR$15&amp;"-"&amp;ROW(),"double",P17)</f>
        <v>spread rec-17 
[7583]</v>
      </c>
      <c r="AS17" s="50" t="str">
        <f>[1]!obMake(AS$15&amp;"-"&amp;ROW(),"String",Q17)</f>
        <v>discount rec-17 
[8042]</v>
      </c>
      <c r="AT17" s="50" t="str">
        <f>[1]!OBCALL(AT$15&amp;"-"&amp;ROW(),obLibs&amp;"net.finmath.time.ScheduleGenerator","createScheduleFromConventions",$H$8,$AG17,$AK17:$AL17,[1]!obMake("","String",$U17),[1]!obMake("","String",$V17),$H$9,[1]!obMake("","String",$L17),$H$10,[1]!obMake("","int",$X17),[1]!obMake("","int",$Y17))</f>
        <v>tenor pay-17 
[12469]</v>
      </c>
      <c r="AU17" s="50" t="str">
        <f>[1]!obMake(AU$15&amp;"-"&amp;ROW(),"String",Z17)</f>
        <v>forward pay-17 
[7760]</v>
      </c>
      <c r="AV17" s="50" t="str">
        <f>[1]!obMake(AV$15&amp;"-"&amp;ROW(),"double",AA17)</f>
        <v>spread pay-17 
[7582]</v>
      </c>
      <c r="AW17" s="50" t="str">
        <f>[1]!obMake(AW$15&amp;"-"&amp;ROW(),"String",AB17)</f>
        <v>disocunt pay-17 
[8041]</v>
      </c>
      <c r="AX17" s="50" t="str">
        <f>[1]!obMake(AX$15&amp;"-"&amp;ROW(),"String",AD17)</f>
        <v>calibration curve-17 
[7882]</v>
      </c>
      <c r="AY17" s="50" t="str">
        <f>[1]!obMake(AY$15&amp;"-"&amp;ROW(),"double",AE17)</f>
        <v>calibration time-17 
[11739]</v>
      </c>
      <c r="JJ17" s="11"/>
      <c r="JK17" s="11"/>
      <c r="JL17" s="11"/>
      <c r="JM17" s="11"/>
      <c r="JN17" s="11"/>
      <c r="JO17" s="11"/>
    </row>
    <row r="18" spans="1:275" ht="13.15" customHeight="1" x14ac:dyDescent="0.35">
      <c r="A18" s="45"/>
      <c r="B18" s="46" t="str">
        <f>[1]!obMake("calibItem-"&amp;ROW(),obLibs&amp;"net.finmath.marketdata.calibration.CalibratedCurves$CalibrationSpec",AN18:AY18)</f>
        <v>calibItem-18 
[10441]</v>
      </c>
      <c r="C18" s="46">
        <f>[1]!OBGET([1]!OBCALL("",[1]!OBCALL("",$B$11,"getCalibrationProductForSpec",B18),"getValue",[1]!OBCALL("",$B$11,"getModel")))</f>
        <v>-8.7385654169882311E-13</v>
      </c>
      <c r="D18" s="11" t="str">
        <f t="shared" si="0"/>
        <v>discount-EUR-OIS-3Y</v>
      </c>
      <c r="E18" s="11" t="s">
        <v>98</v>
      </c>
      <c r="F18" s="37">
        <v>2</v>
      </c>
      <c r="H18" s="37" t="s">
        <v>99</v>
      </c>
      <c r="I18" s="37" t="s">
        <v>106</v>
      </c>
      <c r="J18" s="37" t="s">
        <v>101</v>
      </c>
      <c r="K18" s="37" t="s">
        <v>102</v>
      </c>
      <c r="L18" s="37" t="s">
        <v>103</v>
      </c>
      <c r="M18" s="37">
        <v>0</v>
      </c>
      <c r="N18" s="37">
        <v>0</v>
      </c>
      <c r="O18" s="30" t="s">
        <v>33</v>
      </c>
      <c r="P18" s="37">
        <v>0</v>
      </c>
      <c r="Q18" s="30" t="s">
        <v>33</v>
      </c>
      <c r="S18" s="37" t="s">
        <v>99</v>
      </c>
      <c r="T18" s="37" t="str">
        <f t="shared" si="1"/>
        <v>3Y</v>
      </c>
      <c r="U18" s="37" t="s">
        <v>101</v>
      </c>
      <c r="V18" s="37" t="s">
        <v>104</v>
      </c>
      <c r="W18" s="37" t="s">
        <v>103</v>
      </c>
      <c r="X18" s="37">
        <v>0</v>
      </c>
      <c r="Y18" s="37">
        <v>0</v>
      </c>
      <c r="Z18" s="30" t="str">
        <f>""</f>
        <v/>
      </c>
      <c r="AA18" s="47">
        <v>1.9400000000000001E-3</v>
      </c>
      <c r="AB18" s="30" t="s">
        <v>33</v>
      </c>
      <c r="AC18" s="48"/>
      <c r="AD18" s="30" t="str">
        <f t="shared" si="2"/>
        <v>discount-EUR-OIS</v>
      </c>
      <c r="AE18" s="49">
        <f>[1]!OBGET([1]!OBCALL("",AP18,IF(OR(AD18=Q18,AD18=AB18),"getPayment","getFixing"),[1]!obMake("","int",[1]!OBGET([1]!OBCALL("",AP18,"getNumberOfPeriods"))-1)))</f>
        <v>3.0082191780821916</v>
      </c>
      <c r="AG18" s="50" t="str">
        <f>[1]!obMake(AG$15&amp;"-"&amp;ROW(),"int",$F18)</f>
        <v>spot date-18 
[7758]</v>
      </c>
      <c r="AH18" s="50" t="str">
        <f>[1]!obMake(AH$15&amp;"-"&amp;ROW(),"String",$H18)</f>
        <v>start offset rec-18 
[7581]</v>
      </c>
      <c r="AI18" s="50" t="str">
        <f>[1]!obMake(AI$15&amp;"-"&amp;ROW(),"String",$I18)</f>
        <v>maturity rec-18 
[8040]</v>
      </c>
      <c r="AK18" s="50" t="str">
        <f>[1]!obMake(AK$15&amp;"-"&amp;ROW(),"String",$S18)</f>
        <v>start offset pay-18 
[7881]</v>
      </c>
      <c r="AL18" s="50" t="str">
        <f>[1]!obMake(AL$15&amp;"-"&amp;ROW(),"String",$T18)</f>
        <v>maturity pay-18 
[7757]</v>
      </c>
      <c r="AN18" s="50" t="str">
        <f>[1]!obMake(AN$15&amp;"-"&amp;ROW(),"String",D18)</f>
        <v>symbol-18 
[7580]</v>
      </c>
      <c r="AO18" s="50" t="str">
        <f>[1]!obMake(AO$15&amp;"-"&amp;ROW(),"String",E18)</f>
        <v>type-18 
[8039]</v>
      </c>
      <c r="AP18" s="50" t="str">
        <f>[1]!OBCALL(AP$15&amp;"-"&amp;ROW(),obLibs&amp;"net.finmath.time.ScheduleGenerator","createScheduleFromConventions",$H$8,$AG18,$AH18:$AI18,[1]!obMake("","String",$J18),[1]!obMake("","String",$K18),$H$9,[1]!obMake("","String",$L18),$H$10,[1]!obMake("","int",$M18),[1]!obMake("","int",$N18))</f>
        <v>tenor rec-18 
[10436]</v>
      </c>
      <c r="AQ18" s="50" t="str">
        <f>[1]!obMake(AQ$15&amp;"-"&amp;ROW(),"String",O18)</f>
        <v>forward rec-18 
[7756]</v>
      </c>
      <c r="AR18" s="50" t="str">
        <f>[1]!obMake(AR$15&amp;"-"&amp;ROW(),"double",P18)</f>
        <v>spread rec-18 
[7579]</v>
      </c>
      <c r="AS18" s="50" t="str">
        <f>[1]!obMake(AS$15&amp;"-"&amp;ROW(),"String",Q18)</f>
        <v>discount rec-18 
[8038]</v>
      </c>
      <c r="AT18" s="50" t="str">
        <f>[1]!OBCALL(AT$15&amp;"-"&amp;ROW(),obLibs&amp;"net.finmath.time.ScheduleGenerator","createScheduleFromConventions",$H$8,$AG18,$AK18:$AL18,[1]!obMake("","String",$U18),[1]!obMake("","String",$V18),$H$9,[1]!obMake("","String",$L18),$H$10,[1]!obMake("","int",$X18),[1]!obMake("","int",$Y18))</f>
        <v>tenor pay-18 
[10161]</v>
      </c>
      <c r="AU18" s="50" t="str">
        <f>[1]!obMake(AU$15&amp;"-"&amp;ROW(),"String",Z18)</f>
        <v>forward pay-18 
[7755]</v>
      </c>
      <c r="AV18" s="50" t="str">
        <f>[1]!obMake(AV$15&amp;"-"&amp;ROW(),"double",AA18)</f>
        <v>spread pay-18 
[7578]</v>
      </c>
      <c r="AW18" s="50" t="str">
        <f>[1]!obMake(AW$15&amp;"-"&amp;ROW(),"String",AB18)</f>
        <v>disocunt pay-18 
[8037]</v>
      </c>
      <c r="AX18" s="50" t="str">
        <f>[1]!obMake(AX$15&amp;"-"&amp;ROW(),"String",AD18)</f>
        <v>calibration curve-18 
[7880]</v>
      </c>
      <c r="AY18" s="50" t="str">
        <f>[1]!obMake(AY$15&amp;"-"&amp;ROW(),"double",AE18)</f>
        <v>calibration time-18 
[10440]</v>
      </c>
      <c r="JJ18" s="11"/>
      <c r="JK18" s="11"/>
      <c r="JL18" s="11"/>
      <c r="JM18" s="11"/>
      <c r="JN18" s="11"/>
      <c r="JO18" s="11"/>
    </row>
    <row r="19" spans="1:275" ht="13.15" customHeight="1" x14ac:dyDescent="0.35">
      <c r="A19" s="45"/>
      <c r="B19" s="46" t="str">
        <f>[1]!obMake("calibItem-"&amp;ROW(),obLibs&amp;"net.finmath.marketdata.calibration.CalibratedCurves$CalibrationSpec",AN19:AY19)</f>
        <v>calibItem-19 
[12477]</v>
      </c>
      <c r="C19" s="46">
        <f>[1]!OBGET([1]!OBCALL("",[1]!OBCALL("",$B$11,"getCalibrationProductForSpec",B19),"getValue",[1]!OBCALL("",$B$11,"getModel")))</f>
        <v>2.3884227901876233E-12</v>
      </c>
      <c r="D19" s="11" t="str">
        <f t="shared" si="0"/>
        <v>discount-EUR-OIS-4Y</v>
      </c>
      <c r="E19" s="11" t="s">
        <v>98</v>
      </c>
      <c r="F19" s="37">
        <v>2</v>
      </c>
      <c r="H19" s="37" t="s">
        <v>99</v>
      </c>
      <c r="I19" s="37" t="s">
        <v>107</v>
      </c>
      <c r="J19" s="37" t="s">
        <v>101</v>
      </c>
      <c r="K19" s="37" t="s">
        <v>102</v>
      </c>
      <c r="L19" s="37" t="s">
        <v>103</v>
      </c>
      <c r="M19" s="37">
        <v>0</v>
      </c>
      <c r="N19" s="37">
        <v>0</v>
      </c>
      <c r="O19" s="30" t="s">
        <v>33</v>
      </c>
      <c r="P19" s="37">
        <v>0</v>
      </c>
      <c r="Q19" s="30" t="s">
        <v>33</v>
      </c>
      <c r="S19" s="37" t="s">
        <v>99</v>
      </c>
      <c r="T19" s="37" t="str">
        <f t="shared" si="1"/>
        <v>4Y</v>
      </c>
      <c r="U19" s="37" t="s">
        <v>101</v>
      </c>
      <c r="V19" s="37" t="s">
        <v>104</v>
      </c>
      <c r="W19" s="37" t="s">
        <v>103</v>
      </c>
      <c r="X19" s="37">
        <v>0</v>
      </c>
      <c r="Y19" s="37">
        <v>0</v>
      </c>
      <c r="Z19" s="30" t="str">
        <f>""</f>
        <v/>
      </c>
      <c r="AA19" s="47">
        <v>3.46E-3</v>
      </c>
      <c r="AB19" s="30" t="s">
        <v>33</v>
      </c>
      <c r="AC19" s="48"/>
      <c r="AD19" s="30" t="str">
        <f t="shared" si="2"/>
        <v>discount-EUR-OIS</v>
      </c>
      <c r="AE19" s="49">
        <f>[1]!OBGET([1]!OBCALL("",AP19,IF(OR(AD19=Q19,AD19=AB19),"getPayment","getFixing"),[1]!obMake("","int",[1]!OBGET([1]!OBCALL("",AP19,"getNumberOfPeriods"))-1)))</f>
        <v>4.0082191780821921</v>
      </c>
      <c r="AG19" s="50" t="str">
        <f>[1]!obMake(AG$15&amp;"-"&amp;ROW(),"int",$F19)</f>
        <v>spot date-19 
[7753]</v>
      </c>
      <c r="AH19" s="50" t="str">
        <f>[1]!obMake(AH$15&amp;"-"&amp;ROW(),"String",$H19)</f>
        <v>start offset rec-19 
[7577]</v>
      </c>
      <c r="AI19" s="50" t="str">
        <f>[1]!obMake(AI$15&amp;"-"&amp;ROW(),"String",$I19)</f>
        <v>maturity rec-19 
[8036]</v>
      </c>
      <c r="AK19" s="50" t="str">
        <f>[1]!obMake(AK$15&amp;"-"&amp;ROW(),"String",$S19)</f>
        <v>start offset pay-19 
[7879]</v>
      </c>
      <c r="AL19" s="50" t="str">
        <f>[1]!obMake(AL$15&amp;"-"&amp;ROW(),"String",$T19)</f>
        <v>maturity pay-19 
[7752]</v>
      </c>
      <c r="AN19" s="50" t="str">
        <f>[1]!obMake(AN$15&amp;"-"&amp;ROW(),"String",D19)</f>
        <v>symbol-19 
[7576]</v>
      </c>
      <c r="AO19" s="50" t="str">
        <f>[1]!obMake(AO$15&amp;"-"&amp;ROW(),"String",E19)</f>
        <v>type-19 
[8035]</v>
      </c>
      <c r="AP19" s="50" t="str">
        <f>[1]!OBCALL(AP$15&amp;"-"&amp;ROW(),obLibs&amp;"net.finmath.time.ScheduleGenerator","createScheduleFromConventions",$H$8,$AG19,$AH19:$AI19,[1]!obMake("","String",$J19),[1]!obMake("","String",$K19),$H$9,[1]!obMake("","String",$L19),$H$10,[1]!obMake("","int",$M19),[1]!obMake("","int",$N19))</f>
        <v>tenor rec-19 
[11745]</v>
      </c>
      <c r="AQ19" s="50" t="str">
        <f>[1]!obMake(AQ$15&amp;"-"&amp;ROW(),"String",O19)</f>
        <v>forward rec-19 
[7751]</v>
      </c>
      <c r="AR19" s="50" t="str">
        <f>[1]!obMake(AR$15&amp;"-"&amp;ROW(),"double",P19)</f>
        <v>spread rec-19 
[7575]</v>
      </c>
      <c r="AS19" s="50" t="str">
        <f>[1]!obMake(AS$15&amp;"-"&amp;ROW(),"String",Q19)</f>
        <v>discount rec-19 
[8034]</v>
      </c>
      <c r="AT19" s="50" t="str">
        <f>[1]!OBCALL(AT$15&amp;"-"&amp;ROW(),obLibs&amp;"net.finmath.time.ScheduleGenerator","createScheduleFromConventions",$H$8,$AG19,$AK19:$AL19,[1]!obMake("","String",$U19),[1]!obMake("","String",$V19),$H$9,[1]!obMake("","String",$L19),$H$10,[1]!obMake("","int",$X19),[1]!obMake("","int",$Y19))</f>
        <v>tenor pay-19 
[12476]</v>
      </c>
      <c r="AU19" s="50" t="str">
        <f>[1]!obMake(AU$15&amp;"-"&amp;ROW(),"String",Z19)</f>
        <v>forward pay-19 
[7750]</v>
      </c>
      <c r="AV19" s="50" t="str">
        <f>[1]!obMake(AV$15&amp;"-"&amp;ROW(),"double",AA19)</f>
        <v>spread pay-19 
[7574]</v>
      </c>
      <c r="AW19" s="50" t="str">
        <f>[1]!obMake(AW$15&amp;"-"&amp;ROW(),"String",AB19)</f>
        <v>disocunt pay-19 
[8033]</v>
      </c>
      <c r="AX19" s="50" t="str">
        <f>[1]!obMake(AX$15&amp;"-"&amp;ROW(),"String",AD19)</f>
        <v>calibration curve-19 
[7878]</v>
      </c>
      <c r="AY19" s="50" t="str">
        <f>[1]!obMake(AY$15&amp;"-"&amp;ROW(),"double",AE19)</f>
        <v>calibration time-19 
[11749]</v>
      </c>
      <c r="JJ19" s="11"/>
      <c r="JK19" s="11"/>
      <c r="JL19" s="11"/>
      <c r="JM19" s="11"/>
      <c r="JN19" s="11"/>
      <c r="JO19" s="11"/>
    </row>
    <row r="20" spans="1:275" ht="13.15" customHeight="1" x14ac:dyDescent="0.35">
      <c r="A20" s="45"/>
      <c r="B20" s="46" t="str">
        <f>[1]!obMake("calibItem-"&amp;ROW(),obLibs&amp;"net.finmath.marketdata.calibration.CalibratedCurves$CalibrationSpec",AN20:AY20)</f>
        <v>calibItem-20 
[10702]</v>
      </c>
      <c r="C20" s="46">
        <f>[1]!OBGET([1]!OBCALL("",[1]!OBCALL("",$B$11,"getCalibrationProductForSpec",B20),"getValue",[1]!OBCALL("",$B$11,"getModel")))</f>
        <v>-3.5651481726632715E-12</v>
      </c>
      <c r="D20" s="11" t="str">
        <f t="shared" si="0"/>
        <v>discount-EUR-OIS-5Y</v>
      </c>
      <c r="E20" s="11" t="s">
        <v>98</v>
      </c>
      <c r="F20" s="37">
        <v>2</v>
      </c>
      <c r="H20" s="37" t="s">
        <v>99</v>
      </c>
      <c r="I20" s="37" t="s">
        <v>108</v>
      </c>
      <c r="J20" s="37" t="s">
        <v>101</v>
      </c>
      <c r="K20" s="37" t="s">
        <v>102</v>
      </c>
      <c r="L20" s="37" t="s">
        <v>103</v>
      </c>
      <c r="M20" s="37">
        <v>0</v>
      </c>
      <c r="N20" s="37">
        <v>0</v>
      </c>
      <c r="O20" s="30" t="s">
        <v>33</v>
      </c>
      <c r="P20" s="37">
        <v>0</v>
      </c>
      <c r="Q20" s="30" t="s">
        <v>33</v>
      </c>
      <c r="S20" s="37" t="s">
        <v>99</v>
      </c>
      <c r="T20" s="37" t="str">
        <f t="shared" si="1"/>
        <v>5Y</v>
      </c>
      <c r="U20" s="37" t="s">
        <v>101</v>
      </c>
      <c r="V20" s="37" t="s">
        <v>104</v>
      </c>
      <c r="W20" s="37" t="s">
        <v>103</v>
      </c>
      <c r="X20" s="37">
        <v>0</v>
      </c>
      <c r="Y20" s="37">
        <v>0</v>
      </c>
      <c r="Z20" s="30" t="str">
        <f>""</f>
        <v/>
      </c>
      <c r="AA20" s="47">
        <v>5.3400000000000001E-3</v>
      </c>
      <c r="AB20" s="30" t="s">
        <v>33</v>
      </c>
      <c r="AC20" s="48"/>
      <c r="AD20" s="30" t="str">
        <f t="shared" si="2"/>
        <v>discount-EUR-OIS</v>
      </c>
      <c r="AE20" s="49">
        <f>[1]!OBGET([1]!OBCALL("",AP20,IF(OR(AD20=Q20,AD20=AB20),"getPayment","getFixing"),[1]!obMake("","int",[1]!OBGET([1]!OBCALL("",AP20,"getNumberOfPeriods"))-1)))</f>
        <v>5.0109589041095894</v>
      </c>
      <c r="AG20" s="50" t="str">
        <f>[1]!obMake(AG$15&amp;"-"&amp;ROW(),"int",$F20)</f>
        <v>spot date-20 
[7748]</v>
      </c>
      <c r="AH20" s="50" t="str">
        <f>[1]!obMake(AH$15&amp;"-"&amp;ROW(),"String",$H20)</f>
        <v>start offset rec-20 
[7573]</v>
      </c>
      <c r="AI20" s="50" t="str">
        <f>[1]!obMake(AI$15&amp;"-"&amp;ROW(),"String",$I20)</f>
        <v>maturity rec-20 
[8032]</v>
      </c>
      <c r="AK20" s="50" t="str">
        <f>[1]!obMake(AK$15&amp;"-"&amp;ROW(),"String",$S20)</f>
        <v>start offset pay-20 
[7877]</v>
      </c>
      <c r="AL20" s="50" t="str">
        <f>[1]!obMake(AL$15&amp;"-"&amp;ROW(),"String",$T20)</f>
        <v>maturity pay-20 
[7747]</v>
      </c>
      <c r="AN20" s="50" t="str">
        <f>[1]!obMake(AN$15&amp;"-"&amp;ROW(),"String",D20)</f>
        <v>symbol-20 
[7572]</v>
      </c>
      <c r="AO20" s="50" t="str">
        <f>[1]!obMake(AO$15&amp;"-"&amp;ROW(),"String",E20)</f>
        <v>type-20 
[8031]</v>
      </c>
      <c r="AP20" s="50" t="str">
        <f>[1]!OBCALL(AP$15&amp;"-"&amp;ROW(),obLibs&amp;"net.finmath.time.ScheduleGenerator","createScheduleFromConventions",$H$8,$AG20,$AH20:$AI20,[1]!obMake("","String",$J20),[1]!obMake("","String",$K20),$H$9,[1]!obMake("","String",$L20),$H$10,[1]!obMake("","int",$M20),[1]!obMake("","int",$N20))</f>
        <v>tenor rec-20 
[9864]</v>
      </c>
      <c r="AQ20" s="50" t="str">
        <f>[1]!obMake(AQ$15&amp;"-"&amp;ROW(),"String",O20)</f>
        <v>forward rec-20 
[7746]</v>
      </c>
      <c r="AR20" s="50" t="str">
        <f>[1]!obMake(AR$15&amp;"-"&amp;ROW(),"double",P20)</f>
        <v>spread rec-20 
[7571]</v>
      </c>
      <c r="AS20" s="50" t="str">
        <f>[1]!obMake(AS$15&amp;"-"&amp;ROW(),"String",Q20)</f>
        <v>discount rec-20 
[8030]</v>
      </c>
      <c r="AT20" s="50" t="str">
        <f>[1]!OBCALL(AT$15&amp;"-"&amp;ROW(),obLibs&amp;"net.finmath.time.ScheduleGenerator","createScheduleFromConventions",$H$8,$AG20,$AK20:$AL20,[1]!obMake("","String",$U20),[1]!obMake("","String",$V20),$H$9,[1]!obMake("","String",$L20),$H$10,[1]!obMake("","int",$X20),[1]!obMake("","int",$Y20))</f>
        <v>tenor pay-20 
[10701]</v>
      </c>
      <c r="AU20" s="50" t="str">
        <f>[1]!obMake(AU$15&amp;"-"&amp;ROW(),"String",Z20)</f>
        <v>forward pay-20 
[7745]</v>
      </c>
      <c r="AV20" s="50" t="str">
        <f>[1]!obMake(AV$15&amp;"-"&amp;ROW(),"double",AA20)</f>
        <v>spread pay-20 
[7570]</v>
      </c>
      <c r="AW20" s="50" t="str">
        <f>[1]!obMake(AW$15&amp;"-"&amp;ROW(),"String",AB20)</f>
        <v>disocunt pay-20 
[8029]</v>
      </c>
      <c r="AX20" s="50" t="str">
        <f>[1]!obMake(AX$15&amp;"-"&amp;ROW(),"String",AD20)</f>
        <v>calibration curve-20 
[7876]</v>
      </c>
      <c r="AY20" s="50" t="str">
        <f>[1]!obMake(AY$15&amp;"-"&amp;ROW(),"double",AE20)</f>
        <v>calibration time-20 
[9868]</v>
      </c>
      <c r="JJ20" s="11"/>
      <c r="JK20" s="11"/>
      <c r="JL20" s="11"/>
      <c r="JM20" s="11"/>
      <c r="JN20" s="11"/>
      <c r="JO20" s="11"/>
    </row>
    <row r="21" spans="1:275" ht="13.15" customHeight="1" x14ac:dyDescent="0.35">
      <c r="A21" s="45"/>
      <c r="B21" s="46" t="str">
        <f>[1]!obMake("calibItem-"&amp;ROW(),obLibs&amp;"net.finmath.marketdata.calibration.CalibratedCurves$CalibrationSpec",AN21:AY21)</f>
        <v>calibItem-21 
[12484]</v>
      </c>
      <c r="C21" s="46">
        <f>[1]!OBGET([1]!OBCALL("",[1]!OBCALL("",$B$11,"getCalibrationProductForSpec",B21),"getValue",[1]!OBCALL("",$B$11,"getModel")))</f>
        <v>6.8494099204125512E-12</v>
      </c>
      <c r="D21" s="11" t="str">
        <f t="shared" si="0"/>
        <v>discount-EUR-OIS-6Y</v>
      </c>
      <c r="E21" s="11" t="s">
        <v>98</v>
      </c>
      <c r="F21" s="37">
        <v>2</v>
      </c>
      <c r="H21" s="37" t="s">
        <v>99</v>
      </c>
      <c r="I21" s="37" t="s">
        <v>109</v>
      </c>
      <c r="J21" s="37" t="s">
        <v>101</v>
      </c>
      <c r="K21" s="37" t="s">
        <v>102</v>
      </c>
      <c r="L21" s="37" t="s">
        <v>103</v>
      </c>
      <c r="M21" s="37">
        <v>0</v>
      </c>
      <c r="N21" s="37">
        <v>0</v>
      </c>
      <c r="O21" s="30" t="s">
        <v>33</v>
      </c>
      <c r="P21" s="37">
        <v>0</v>
      </c>
      <c r="Q21" s="30" t="s">
        <v>33</v>
      </c>
      <c r="S21" s="37" t="s">
        <v>99</v>
      </c>
      <c r="T21" s="37" t="str">
        <f t="shared" si="1"/>
        <v>6Y</v>
      </c>
      <c r="U21" s="37" t="s">
        <v>101</v>
      </c>
      <c r="V21" s="37" t="s">
        <v>104</v>
      </c>
      <c r="W21" s="37" t="s">
        <v>103</v>
      </c>
      <c r="X21" s="37">
        <v>0</v>
      </c>
      <c r="Y21" s="37">
        <v>0</v>
      </c>
      <c r="Z21" s="30" t="str">
        <f>""</f>
        <v/>
      </c>
      <c r="AA21" s="47">
        <v>7.2300000000000003E-3</v>
      </c>
      <c r="AB21" s="30" t="s">
        <v>33</v>
      </c>
      <c r="AC21" s="48"/>
      <c r="AD21" s="30" t="str">
        <f t="shared" si="2"/>
        <v>discount-EUR-OIS</v>
      </c>
      <c r="AE21" s="49">
        <f>[1]!OBGET([1]!OBCALL("",AP21,IF(OR(AD21=Q21,AD21=AB21),"getPayment","getFixing"),[1]!obMake("","int",[1]!OBGET([1]!OBCALL("",AP21,"getNumberOfPeriods"))-1)))</f>
        <v>6.0109589041095894</v>
      </c>
      <c r="AG21" s="50" t="str">
        <f>[1]!obMake(AG$15&amp;"-"&amp;ROW(),"int",$F21)</f>
        <v>spot date-21 
[7743]</v>
      </c>
      <c r="AH21" s="50" t="str">
        <f>[1]!obMake(AH$15&amp;"-"&amp;ROW(),"String",$H21)</f>
        <v>start offset rec-21 
[7569]</v>
      </c>
      <c r="AI21" s="50" t="str">
        <f>[1]!obMake(AI$15&amp;"-"&amp;ROW(),"String",$I21)</f>
        <v>maturity rec-21 
[8028]</v>
      </c>
      <c r="AK21" s="50" t="str">
        <f>[1]!obMake(AK$15&amp;"-"&amp;ROW(),"String",$S21)</f>
        <v>start offset pay-21 
[7875]</v>
      </c>
      <c r="AL21" s="50" t="str">
        <f>[1]!obMake(AL$15&amp;"-"&amp;ROW(),"String",$T21)</f>
        <v>maturity pay-21 
[7742]</v>
      </c>
      <c r="AN21" s="50" t="str">
        <f>[1]!obMake(AN$15&amp;"-"&amp;ROW(),"String",D21)</f>
        <v>symbol-21 
[7568]</v>
      </c>
      <c r="AO21" s="50" t="str">
        <f>[1]!obMake(AO$15&amp;"-"&amp;ROW(),"String",E21)</f>
        <v>type-21 
[8027]</v>
      </c>
      <c r="AP21" s="50" t="str">
        <f>[1]!OBCALL(AP$15&amp;"-"&amp;ROW(),obLibs&amp;"net.finmath.time.ScheduleGenerator","createScheduleFromConventions",$H$8,$AG21,$AH21:$AI21,[1]!obMake("","String",$J21),[1]!obMake("","String",$K21),$H$9,[1]!obMake("","String",$L21),$H$10,[1]!obMake("","int",$M21),[1]!obMake("","int",$N21))</f>
        <v>tenor rec-21 
[11755]</v>
      </c>
      <c r="AQ21" s="50" t="str">
        <f>[1]!obMake(AQ$15&amp;"-"&amp;ROW(),"String",O21)</f>
        <v>forward rec-21 
[7741]</v>
      </c>
      <c r="AR21" s="50" t="str">
        <f>[1]!obMake(AR$15&amp;"-"&amp;ROW(),"double",P21)</f>
        <v>spread rec-21 
[7567]</v>
      </c>
      <c r="AS21" s="50" t="str">
        <f>[1]!obMake(AS$15&amp;"-"&amp;ROW(),"String",Q21)</f>
        <v>discount rec-21 
[8026]</v>
      </c>
      <c r="AT21" s="50" t="str">
        <f>[1]!OBCALL(AT$15&amp;"-"&amp;ROW(),obLibs&amp;"net.finmath.time.ScheduleGenerator","createScheduleFromConventions",$H$8,$AG21,$AK21:$AL21,[1]!obMake("","String",$U21),[1]!obMake("","String",$V21),$H$9,[1]!obMake("","String",$L21),$H$10,[1]!obMake("","int",$X21),[1]!obMake("","int",$Y21))</f>
        <v>tenor pay-21 
[12483]</v>
      </c>
      <c r="AU21" s="50" t="str">
        <f>[1]!obMake(AU$15&amp;"-"&amp;ROW(),"String",Z21)</f>
        <v>forward pay-21 
[7740]</v>
      </c>
      <c r="AV21" s="50" t="str">
        <f>[1]!obMake(AV$15&amp;"-"&amp;ROW(),"double",AA21)</f>
        <v>spread pay-21 
[7566]</v>
      </c>
      <c r="AW21" s="50" t="str">
        <f>[1]!obMake(AW$15&amp;"-"&amp;ROW(),"String",AB21)</f>
        <v>disocunt pay-21 
[8025]</v>
      </c>
      <c r="AX21" s="50" t="str">
        <f>[1]!obMake(AX$15&amp;"-"&amp;ROW(),"String",AD21)</f>
        <v>calibration curve-21 
[7874]</v>
      </c>
      <c r="AY21" s="50" t="str">
        <f>[1]!obMake(AY$15&amp;"-"&amp;ROW(),"double",AE21)</f>
        <v>calibration time-21 
[11759]</v>
      </c>
      <c r="JJ21" s="11"/>
      <c r="JK21" s="11"/>
      <c r="JL21" s="11"/>
      <c r="JM21" s="11"/>
      <c r="JN21" s="11"/>
      <c r="JO21" s="11"/>
    </row>
    <row r="22" spans="1:275" ht="13.15" customHeight="1" x14ac:dyDescent="0.35">
      <c r="A22" s="45"/>
      <c r="B22" s="46" t="str">
        <f>[1]!obMake("calibItem-"&amp;ROW(),obLibs&amp;"net.finmath.marketdata.calibration.CalibratedCurves$CalibrationSpec",AN22:AY22)</f>
        <v>calibItem-22 
[10430]</v>
      </c>
      <c r="C22" s="46">
        <f>[1]!OBGET([1]!OBCALL("",[1]!OBCALL("",$B$11,"getCalibrationProductForSpec",B22),"getValue",[1]!OBCALL("",$B$11,"getModel")))</f>
        <v>-1.11800568676932E-11</v>
      </c>
      <c r="D22" s="11" t="str">
        <f t="shared" si="0"/>
        <v>discount-EUR-OIS-7Y</v>
      </c>
      <c r="E22" s="11" t="s">
        <v>98</v>
      </c>
      <c r="F22" s="37">
        <v>2</v>
      </c>
      <c r="H22" s="37" t="s">
        <v>99</v>
      </c>
      <c r="I22" s="37" t="s">
        <v>110</v>
      </c>
      <c r="J22" s="37" t="s">
        <v>101</v>
      </c>
      <c r="K22" s="37" t="s">
        <v>102</v>
      </c>
      <c r="L22" s="37" t="s">
        <v>103</v>
      </c>
      <c r="M22" s="37">
        <v>0</v>
      </c>
      <c r="N22" s="37">
        <v>0</v>
      </c>
      <c r="O22" s="30" t="s">
        <v>33</v>
      </c>
      <c r="P22" s="37">
        <v>0</v>
      </c>
      <c r="Q22" s="30" t="s">
        <v>33</v>
      </c>
      <c r="S22" s="37" t="s">
        <v>99</v>
      </c>
      <c r="T22" s="37" t="str">
        <f t="shared" si="1"/>
        <v>7Y</v>
      </c>
      <c r="U22" s="37" t="s">
        <v>101</v>
      </c>
      <c r="V22" s="37" t="s">
        <v>104</v>
      </c>
      <c r="W22" s="37" t="s">
        <v>103</v>
      </c>
      <c r="X22" s="37">
        <v>0</v>
      </c>
      <c r="Y22" s="37">
        <v>0</v>
      </c>
      <c r="Z22" s="30" t="str">
        <f>""</f>
        <v/>
      </c>
      <c r="AA22" s="47">
        <v>8.9499999999999996E-3</v>
      </c>
      <c r="AB22" s="30" t="s">
        <v>33</v>
      </c>
      <c r="AC22" s="48"/>
      <c r="AD22" s="30" t="str">
        <f t="shared" si="2"/>
        <v>discount-EUR-OIS</v>
      </c>
      <c r="AE22" s="49">
        <f>[1]!OBGET([1]!OBCALL("",AP22,IF(OR(AD22=Q22,AD22=AB22),"getPayment","getFixing"),[1]!obMake("","int",[1]!OBGET([1]!OBCALL("",AP22,"getNumberOfPeriods"))-1)))</f>
        <v>7.0164383561643833</v>
      </c>
      <c r="AG22" s="50" t="str">
        <f>[1]!obMake(AG$15&amp;"-"&amp;ROW(),"int",$F22)</f>
        <v>spot date-22 
[7738]</v>
      </c>
      <c r="AH22" s="50" t="str">
        <f>[1]!obMake(AH$15&amp;"-"&amp;ROW(),"String",$H22)</f>
        <v>start offset rec-22 
[7565]</v>
      </c>
      <c r="AI22" s="50" t="str">
        <f>[1]!obMake(AI$15&amp;"-"&amp;ROW(),"String",$I22)</f>
        <v>maturity rec-22 
[8024]</v>
      </c>
      <c r="AK22" s="50" t="str">
        <f>[1]!obMake(AK$15&amp;"-"&amp;ROW(),"String",$S22)</f>
        <v>start offset pay-22 
[7873]</v>
      </c>
      <c r="AL22" s="50" t="str">
        <f>[1]!obMake(AL$15&amp;"-"&amp;ROW(),"String",$T22)</f>
        <v>maturity pay-22 
[7737]</v>
      </c>
      <c r="AN22" s="50" t="str">
        <f>[1]!obMake(AN$15&amp;"-"&amp;ROW(),"String",D22)</f>
        <v>symbol-22 
[7564]</v>
      </c>
      <c r="AO22" s="50" t="str">
        <f>[1]!obMake(AO$15&amp;"-"&amp;ROW(),"String",E22)</f>
        <v>type-22 
[8023]</v>
      </c>
      <c r="AP22" s="50" t="str">
        <f>[1]!OBCALL(AP$15&amp;"-"&amp;ROW(),obLibs&amp;"net.finmath.time.ScheduleGenerator","createScheduleFromConventions",$H$8,$AG22,$AH22:$AI22,[1]!obMake("","String",$J22),[1]!obMake("","String",$K22),$H$9,[1]!obMake("","String",$L22),$H$10,[1]!obMake("","int",$M22),[1]!obMake("","int",$N22))</f>
        <v>tenor rec-22 
[10425]</v>
      </c>
      <c r="AQ22" s="50" t="str">
        <f>[1]!obMake(AQ$15&amp;"-"&amp;ROW(),"String",O22)</f>
        <v>forward rec-22 
[7736]</v>
      </c>
      <c r="AR22" s="50" t="str">
        <f>[1]!obMake(AR$15&amp;"-"&amp;ROW(),"double",P22)</f>
        <v>spread rec-22 
[7563]</v>
      </c>
      <c r="AS22" s="50" t="str">
        <f>[1]!obMake(AS$15&amp;"-"&amp;ROW(),"String",Q22)</f>
        <v>discount rec-22 
[8022]</v>
      </c>
      <c r="AT22" s="50" t="str">
        <f>[1]!OBCALL(AT$15&amp;"-"&amp;ROW(),obLibs&amp;"net.finmath.time.ScheduleGenerator","createScheduleFromConventions",$H$8,$AG22,$AK22:$AL22,[1]!obMake("","String",$U22),[1]!obMake("","String",$V22),$H$9,[1]!obMake("","String",$L22),$H$10,[1]!obMake("","int",$X22),[1]!obMake("","int",$Y22))</f>
        <v>tenor pay-22 
[10155]</v>
      </c>
      <c r="AU22" s="50" t="str">
        <f>[1]!obMake(AU$15&amp;"-"&amp;ROW(),"String",Z22)</f>
        <v>forward pay-22 
[7735]</v>
      </c>
      <c r="AV22" s="50" t="str">
        <f>[1]!obMake(AV$15&amp;"-"&amp;ROW(),"double",AA22)</f>
        <v>spread pay-22 
[7562]</v>
      </c>
      <c r="AW22" s="50" t="str">
        <f>[1]!obMake(AW$15&amp;"-"&amp;ROW(),"String",AB22)</f>
        <v>disocunt pay-22 
[8021]</v>
      </c>
      <c r="AX22" s="50" t="str">
        <f>[1]!obMake(AX$15&amp;"-"&amp;ROW(),"String",AD22)</f>
        <v>calibration curve-22 
[7872]</v>
      </c>
      <c r="AY22" s="50" t="str">
        <f>[1]!obMake(AY$15&amp;"-"&amp;ROW(),"double",AE22)</f>
        <v>calibration time-22 
[10429]</v>
      </c>
      <c r="JJ22" s="11"/>
      <c r="JK22" s="11"/>
      <c r="JL22" s="11"/>
      <c r="JM22" s="11"/>
      <c r="JN22" s="11"/>
      <c r="JO22" s="11"/>
    </row>
    <row r="23" spans="1:275" ht="13.15" customHeight="1" x14ac:dyDescent="0.35">
      <c r="A23" s="45"/>
      <c r="B23" s="46" t="str">
        <f>[1]!obMake("calibItem-"&amp;ROW(),obLibs&amp;"net.finmath.marketdata.calibration.CalibratedCurves$CalibrationSpec",AN23:AY23)</f>
        <v>calibItem-23 
[12491]</v>
      </c>
      <c r="C23" s="46">
        <f>[1]!OBGET([1]!OBCALL("",[1]!OBCALL("",$B$11,"getCalibrationProductForSpec",B23),"getValue",[1]!OBCALL("",$B$11,"getModel")))</f>
        <v>1.8075763088180511E-11</v>
      </c>
      <c r="D23" s="11" t="str">
        <f t="shared" si="0"/>
        <v>discount-EUR-OIS-8Y</v>
      </c>
      <c r="E23" s="11" t="s">
        <v>98</v>
      </c>
      <c r="F23" s="37">
        <v>2</v>
      </c>
      <c r="H23" s="37" t="s">
        <v>99</v>
      </c>
      <c r="I23" s="37" t="s">
        <v>111</v>
      </c>
      <c r="J23" s="37" t="s">
        <v>101</v>
      </c>
      <c r="K23" s="37" t="s">
        <v>102</v>
      </c>
      <c r="L23" s="37" t="s">
        <v>103</v>
      </c>
      <c r="M23" s="37">
        <v>0</v>
      </c>
      <c r="N23" s="37">
        <v>0</v>
      </c>
      <c r="O23" s="30" t="s">
        <v>33</v>
      </c>
      <c r="P23" s="37">
        <v>0</v>
      </c>
      <c r="Q23" s="30" t="s">
        <v>33</v>
      </c>
      <c r="S23" s="37" t="s">
        <v>99</v>
      </c>
      <c r="T23" s="37" t="str">
        <f t="shared" si="1"/>
        <v>8Y</v>
      </c>
      <c r="U23" s="37" t="s">
        <v>101</v>
      </c>
      <c r="V23" s="37" t="s">
        <v>104</v>
      </c>
      <c r="W23" s="37" t="s">
        <v>103</v>
      </c>
      <c r="X23" s="37">
        <v>0</v>
      </c>
      <c r="Y23" s="37">
        <v>0</v>
      </c>
      <c r="Z23" s="30" t="str">
        <f>""</f>
        <v/>
      </c>
      <c r="AA23" s="47">
        <v>1.0540000000000001E-2</v>
      </c>
      <c r="AB23" s="30" t="s">
        <v>33</v>
      </c>
      <c r="AC23" s="48"/>
      <c r="AD23" s="30" t="str">
        <f t="shared" si="2"/>
        <v>discount-EUR-OIS</v>
      </c>
      <c r="AE23" s="49">
        <f>[1]!OBGET([1]!OBCALL("",AP23,IF(OR(AD23=Q23,AD23=AB23),"getPayment","getFixing"),[1]!obMake("","int",[1]!OBGET([1]!OBCALL("",AP23,"getNumberOfPeriods"))-1)))</f>
        <v>8.0136986301369859</v>
      </c>
      <c r="AG23" s="50" t="str">
        <f>[1]!obMake(AG$15&amp;"-"&amp;ROW(),"int",$F23)</f>
        <v>spot date-23 
[7733]</v>
      </c>
      <c r="AH23" s="50" t="str">
        <f>[1]!obMake(AH$15&amp;"-"&amp;ROW(),"String",$H23)</f>
        <v>start offset rec-23 
[7561]</v>
      </c>
      <c r="AI23" s="50" t="str">
        <f>[1]!obMake(AI$15&amp;"-"&amp;ROW(),"String",$I23)</f>
        <v>maturity rec-23 
[8020]</v>
      </c>
      <c r="AK23" s="50" t="str">
        <f>[1]!obMake(AK$15&amp;"-"&amp;ROW(),"String",$S23)</f>
        <v>start offset pay-23 
[7871]</v>
      </c>
      <c r="AL23" s="50" t="str">
        <f>[1]!obMake(AL$15&amp;"-"&amp;ROW(),"String",$T23)</f>
        <v>maturity pay-23 
[7732]</v>
      </c>
      <c r="AN23" s="50" t="str">
        <f>[1]!obMake(AN$15&amp;"-"&amp;ROW(),"String",D23)</f>
        <v>symbol-23 
[7560]</v>
      </c>
      <c r="AO23" s="50" t="str">
        <f>[1]!obMake(AO$15&amp;"-"&amp;ROW(),"String",E23)</f>
        <v>type-23 
[8019]</v>
      </c>
      <c r="AP23" s="50" t="str">
        <f>[1]!OBCALL(AP$15&amp;"-"&amp;ROW(),obLibs&amp;"net.finmath.time.ScheduleGenerator","createScheduleFromConventions",$H$8,$AG23,$AH23:$AI23,[1]!obMake("","String",$J23),[1]!obMake("","String",$K23),$H$9,[1]!obMake("","String",$L23),$H$10,[1]!obMake("","int",$M23),[1]!obMake("","int",$N23))</f>
        <v>tenor rec-23 
[11765]</v>
      </c>
      <c r="AQ23" s="50" t="str">
        <f>[1]!obMake(AQ$15&amp;"-"&amp;ROW(),"String",O23)</f>
        <v>forward rec-23 
[7731]</v>
      </c>
      <c r="AR23" s="50" t="str">
        <f>[1]!obMake(AR$15&amp;"-"&amp;ROW(),"double",P23)</f>
        <v>spread rec-23 
[7559]</v>
      </c>
      <c r="AS23" s="50" t="str">
        <f>[1]!obMake(AS$15&amp;"-"&amp;ROW(),"String",Q23)</f>
        <v>discount rec-23 
[8018]</v>
      </c>
      <c r="AT23" s="50" t="str">
        <f>[1]!OBCALL(AT$15&amp;"-"&amp;ROW(),obLibs&amp;"net.finmath.time.ScheduleGenerator","createScheduleFromConventions",$H$8,$AG23,$AK23:$AL23,[1]!obMake("","String",$U23),[1]!obMake("","String",$V23),$H$9,[1]!obMake("","String",$L23),$H$10,[1]!obMake("","int",$X23),[1]!obMake("","int",$Y23))</f>
        <v>tenor pay-23 
[12490]</v>
      </c>
      <c r="AU23" s="50" t="str">
        <f>[1]!obMake(AU$15&amp;"-"&amp;ROW(),"String",Z23)</f>
        <v>forward pay-23 
[7730]</v>
      </c>
      <c r="AV23" s="50" t="str">
        <f>[1]!obMake(AV$15&amp;"-"&amp;ROW(),"double",AA23)</f>
        <v>spread pay-23 
[7558]</v>
      </c>
      <c r="AW23" s="50" t="str">
        <f>[1]!obMake(AW$15&amp;"-"&amp;ROW(),"String",AB23)</f>
        <v>disocunt pay-23 
[8017]</v>
      </c>
      <c r="AX23" s="50" t="str">
        <f>[1]!obMake(AX$15&amp;"-"&amp;ROW(),"String",AD23)</f>
        <v>calibration curve-23 
[7870]</v>
      </c>
      <c r="AY23" s="50" t="str">
        <f>[1]!obMake(AY$15&amp;"-"&amp;ROW(),"double",AE23)</f>
        <v>calibration time-23 
[11769]</v>
      </c>
      <c r="JJ23" s="11"/>
      <c r="JK23" s="11"/>
      <c r="JL23" s="11"/>
      <c r="JM23" s="11"/>
      <c r="JN23" s="11"/>
      <c r="JO23" s="11"/>
    </row>
    <row r="24" spans="1:275" ht="13.15" customHeight="1" x14ac:dyDescent="0.35">
      <c r="A24" s="45"/>
      <c r="B24" s="46" t="str">
        <f>[1]!obMake("calibItem-"&amp;ROW(),obLibs&amp;"net.finmath.marketdata.calibration.CalibratedCurves$CalibrationSpec",AN24:AY24)</f>
        <v>calibItem-24 
[10695]</v>
      </c>
      <c r="C24" s="46">
        <f>[1]!OBGET([1]!OBCALL("",[1]!OBCALL("",$B$11,"getCalibrationProductForSpec",B24),"getValue",[1]!OBCALL("",$B$11,"getModel")))</f>
        <v>-2.3429369529199306E-11</v>
      </c>
      <c r="D24" s="11" t="str">
        <f t="shared" si="0"/>
        <v>discount-EUR-OIS-9Y</v>
      </c>
      <c r="E24" s="11" t="s">
        <v>98</v>
      </c>
      <c r="F24" s="37">
        <v>2</v>
      </c>
      <c r="H24" s="37" t="s">
        <v>99</v>
      </c>
      <c r="I24" s="37" t="s">
        <v>112</v>
      </c>
      <c r="J24" s="37" t="s">
        <v>101</v>
      </c>
      <c r="K24" s="37" t="s">
        <v>102</v>
      </c>
      <c r="L24" s="37" t="s">
        <v>103</v>
      </c>
      <c r="M24" s="37">
        <v>0</v>
      </c>
      <c r="N24" s="37">
        <v>0</v>
      </c>
      <c r="O24" s="30" t="s">
        <v>33</v>
      </c>
      <c r="P24" s="37">
        <v>0</v>
      </c>
      <c r="Q24" s="30" t="s">
        <v>33</v>
      </c>
      <c r="S24" s="37" t="s">
        <v>99</v>
      </c>
      <c r="T24" s="37" t="str">
        <f t="shared" si="1"/>
        <v>9Y</v>
      </c>
      <c r="U24" s="37" t="s">
        <v>101</v>
      </c>
      <c r="V24" s="37" t="s">
        <v>104</v>
      </c>
      <c r="W24" s="37" t="s">
        <v>103</v>
      </c>
      <c r="X24" s="37">
        <v>0</v>
      </c>
      <c r="Y24" s="37">
        <v>0</v>
      </c>
      <c r="Z24" s="30" t="str">
        <f>""</f>
        <v/>
      </c>
      <c r="AA24" s="47">
        <v>1.189E-2</v>
      </c>
      <c r="AB24" s="30" t="s">
        <v>33</v>
      </c>
      <c r="AC24" s="48"/>
      <c r="AD24" s="30" t="str">
        <f t="shared" si="2"/>
        <v>discount-EUR-OIS</v>
      </c>
      <c r="AE24" s="49">
        <f>[1]!OBGET([1]!OBCALL("",AP24,IF(OR(AD24=Q24,AD24=AB24),"getPayment","getFixing"),[1]!obMake("","int",[1]!OBGET([1]!OBCALL("",AP24,"getNumberOfPeriods"))-1)))</f>
        <v>9.0136986301369859</v>
      </c>
      <c r="AG24" s="50" t="str">
        <f>[1]!obMake(AG$15&amp;"-"&amp;ROW(),"int",$F24)</f>
        <v>spot date-24 
[7728]</v>
      </c>
      <c r="AH24" s="50" t="str">
        <f>[1]!obMake(AH$15&amp;"-"&amp;ROW(),"String",$H24)</f>
        <v>start offset rec-24 
[7557]</v>
      </c>
      <c r="AI24" s="50" t="str">
        <f>[1]!obMake(AI$15&amp;"-"&amp;ROW(),"String",$I24)</f>
        <v>maturity rec-24 
[8016]</v>
      </c>
      <c r="AK24" s="50" t="str">
        <f>[1]!obMake(AK$15&amp;"-"&amp;ROW(),"String",$S24)</f>
        <v>start offset pay-24 
[7869]</v>
      </c>
      <c r="AL24" s="50" t="str">
        <f>[1]!obMake(AL$15&amp;"-"&amp;ROW(),"String",$T24)</f>
        <v>maturity pay-24 
[7727]</v>
      </c>
      <c r="AN24" s="50" t="str">
        <f>[1]!obMake(AN$15&amp;"-"&amp;ROW(),"String",D24)</f>
        <v>symbol-24 
[7556]</v>
      </c>
      <c r="AO24" s="50" t="str">
        <f>[1]!obMake(AO$15&amp;"-"&amp;ROW(),"String",E24)</f>
        <v>type-24 
[8015]</v>
      </c>
      <c r="AP24" s="50" t="str">
        <f>[1]!OBCALL(AP$15&amp;"-"&amp;ROW(),obLibs&amp;"net.finmath.time.ScheduleGenerator","createScheduleFromConventions",$H$8,$AG24,$AH24:$AI24,[1]!obMake("","String",$J24),[1]!obMake("","String",$K24),$H$9,[1]!obMake("","String",$L24),$H$10,[1]!obMake("","int",$M24),[1]!obMake("","int",$N24))</f>
        <v>tenor rec-24 
[9854]</v>
      </c>
      <c r="AQ24" s="50" t="str">
        <f>[1]!obMake(AQ$15&amp;"-"&amp;ROW(),"String",O24)</f>
        <v>forward rec-24 
[7726]</v>
      </c>
      <c r="AR24" s="50" t="str">
        <f>[1]!obMake(AR$15&amp;"-"&amp;ROW(),"double",P24)</f>
        <v>spread rec-24 
[7555]</v>
      </c>
      <c r="AS24" s="50" t="str">
        <f>[1]!obMake(AS$15&amp;"-"&amp;ROW(),"String",Q24)</f>
        <v>discount rec-24 
[8014]</v>
      </c>
      <c r="AT24" s="50" t="str">
        <f>[1]!OBCALL(AT$15&amp;"-"&amp;ROW(),obLibs&amp;"net.finmath.time.ScheduleGenerator","createScheduleFromConventions",$H$8,$AG24,$AK24:$AL24,[1]!obMake("","String",$U24),[1]!obMake("","String",$V24),$H$9,[1]!obMake("","String",$L24),$H$10,[1]!obMake("","int",$X24),[1]!obMake("","int",$Y24))</f>
        <v>tenor pay-24 
[10694]</v>
      </c>
      <c r="AU24" s="50" t="str">
        <f>[1]!obMake(AU$15&amp;"-"&amp;ROW(),"String",Z24)</f>
        <v>forward pay-24 
[7725]</v>
      </c>
      <c r="AV24" s="50" t="str">
        <f>[1]!obMake(AV$15&amp;"-"&amp;ROW(),"double",AA24)</f>
        <v>spread pay-24 
[7554]</v>
      </c>
      <c r="AW24" s="50" t="str">
        <f>[1]!obMake(AW$15&amp;"-"&amp;ROW(),"String",AB24)</f>
        <v>disocunt pay-24 
[8013]</v>
      </c>
      <c r="AX24" s="50" t="str">
        <f>[1]!obMake(AX$15&amp;"-"&amp;ROW(),"String",AD24)</f>
        <v>calibration curve-24 
[7868]</v>
      </c>
      <c r="AY24" s="50" t="str">
        <f>[1]!obMake(AY$15&amp;"-"&amp;ROW(),"double",AE24)</f>
        <v>calibration time-24 
[9858]</v>
      </c>
      <c r="JJ24" s="11"/>
      <c r="JK24" s="11"/>
      <c r="JL24" s="11"/>
      <c r="JM24" s="11"/>
      <c r="JN24" s="11"/>
      <c r="JO24" s="11"/>
    </row>
    <row r="25" spans="1:275" ht="13.15" customHeight="1" x14ac:dyDescent="0.35">
      <c r="A25" s="45"/>
      <c r="B25" s="46" t="str">
        <f>[1]!obMake("calibItem-"&amp;ROW(),obLibs&amp;"net.finmath.marketdata.calibration.CalibratedCurves$CalibrationSpec",AN25:AY25)</f>
        <v>calibItem-25 
[12498]</v>
      </c>
      <c r="C25" s="46">
        <f>[1]!OBGET([1]!OBCALL("",[1]!OBCALL("",$B$11,"getCalibrationProductForSpec",B25),"getValue",[1]!OBCALL("",$B$11,"getModel")))</f>
        <v>-2.2023494114698963E-12</v>
      </c>
      <c r="D25" s="11" t="str">
        <f t="shared" si="0"/>
        <v>discount-EUR-OIS-10Y</v>
      </c>
      <c r="E25" s="11" t="s">
        <v>98</v>
      </c>
      <c r="F25" s="37">
        <v>2</v>
      </c>
      <c r="H25" s="37" t="s">
        <v>99</v>
      </c>
      <c r="I25" s="37" t="s">
        <v>113</v>
      </c>
      <c r="J25" s="37" t="s">
        <v>101</v>
      </c>
      <c r="K25" s="37" t="s">
        <v>102</v>
      </c>
      <c r="L25" s="37" t="s">
        <v>103</v>
      </c>
      <c r="M25" s="37">
        <v>0</v>
      </c>
      <c r="N25" s="37">
        <v>0</v>
      </c>
      <c r="O25" s="30" t="s">
        <v>33</v>
      </c>
      <c r="P25" s="37">
        <v>0</v>
      </c>
      <c r="Q25" s="30" t="s">
        <v>33</v>
      </c>
      <c r="S25" s="37" t="s">
        <v>99</v>
      </c>
      <c r="T25" s="37" t="str">
        <f t="shared" si="1"/>
        <v>10Y</v>
      </c>
      <c r="U25" s="37" t="s">
        <v>101</v>
      </c>
      <c r="V25" s="37" t="s">
        <v>104</v>
      </c>
      <c r="W25" s="37" t="s">
        <v>103</v>
      </c>
      <c r="X25" s="37">
        <v>0</v>
      </c>
      <c r="Y25" s="37">
        <v>0</v>
      </c>
      <c r="Z25" s="30" t="str">
        <f>""</f>
        <v/>
      </c>
      <c r="AA25" s="47">
        <v>1.3100000000000001E-2</v>
      </c>
      <c r="AB25" s="30" t="s">
        <v>33</v>
      </c>
      <c r="AC25" s="48"/>
      <c r="AD25" s="30" t="str">
        <f t="shared" si="2"/>
        <v>discount-EUR-OIS</v>
      </c>
      <c r="AE25" s="49">
        <f>[1]!OBGET([1]!OBCALL("",AP25,IF(OR(AD25=Q25,AD25=AB25),"getPayment","getFixing"),[1]!obMake("","int",[1]!OBGET([1]!OBCALL("",AP25,"getNumberOfPeriods"))-1)))</f>
        <v>10.013698630136986</v>
      </c>
      <c r="AG25" s="50" t="str">
        <f>[1]!obMake(AG$15&amp;"-"&amp;ROW(),"int",$F25)</f>
        <v>spot date-25 
[7723]</v>
      </c>
      <c r="AH25" s="50" t="str">
        <f>[1]!obMake(AH$15&amp;"-"&amp;ROW(),"String",$H25)</f>
        <v>start offset rec-25 
[7553]</v>
      </c>
      <c r="AI25" s="50" t="str">
        <f>[1]!obMake(AI$15&amp;"-"&amp;ROW(),"String",$I25)</f>
        <v>maturity rec-25 
[8012]</v>
      </c>
      <c r="AK25" s="50" t="str">
        <f>[1]!obMake(AK$15&amp;"-"&amp;ROW(),"String",$S25)</f>
        <v>start offset pay-25 
[7867]</v>
      </c>
      <c r="AL25" s="50" t="str">
        <f>[1]!obMake(AL$15&amp;"-"&amp;ROW(),"String",$T25)</f>
        <v>maturity pay-25 
[7722]</v>
      </c>
      <c r="AN25" s="50" t="str">
        <f>[1]!obMake(AN$15&amp;"-"&amp;ROW(),"String",D25)</f>
        <v>symbol-25 
[7552]</v>
      </c>
      <c r="AO25" s="50" t="str">
        <f>[1]!obMake(AO$15&amp;"-"&amp;ROW(),"String",E25)</f>
        <v>type-25 
[8011]</v>
      </c>
      <c r="AP25" s="50" t="str">
        <f>[1]!OBCALL(AP$15&amp;"-"&amp;ROW(),obLibs&amp;"net.finmath.time.ScheduleGenerator","createScheduleFromConventions",$H$8,$AG25,$AH25:$AI25,[1]!obMake("","String",$J25),[1]!obMake("","String",$K25),$H$9,[1]!obMake("","String",$L25),$H$10,[1]!obMake("","int",$M25),[1]!obMake("","int",$N25))</f>
        <v>tenor rec-25 
[11775]</v>
      </c>
      <c r="AQ25" s="50" t="str">
        <f>[1]!obMake(AQ$15&amp;"-"&amp;ROW(),"String",O25)</f>
        <v>forward rec-25 
[7721]</v>
      </c>
      <c r="AR25" s="50" t="str">
        <f>[1]!obMake(AR$15&amp;"-"&amp;ROW(),"double",P25)</f>
        <v>spread rec-25 
[7551]</v>
      </c>
      <c r="AS25" s="50" t="str">
        <f>[1]!obMake(AS$15&amp;"-"&amp;ROW(),"String",Q25)</f>
        <v>discount rec-25 
[8010]</v>
      </c>
      <c r="AT25" s="50" t="str">
        <f>[1]!OBCALL(AT$15&amp;"-"&amp;ROW(),obLibs&amp;"net.finmath.time.ScheduleGenerator","createScheduleFromConventions",$H$8,$AG25,$AK25:$AL25,[1]!obMake("","String",$U25),[1]!obMake("","String",$V25),$H$9,[1]!obMake("","String",$L25),$H$10,[1]!obMake("","int",$X25),[1]!obMake("","int",$Y25))</f>
        <v>tenor pay-25 
[12497]</v>
      </c>
      <c r="AU25" s="50" t="str">
        <f>[1]!obMake(AU$15&amp;"-"&amp;ROW(),"String",Z25)</f>
        <v>forward pay-25 
[7720]</v>
      </c>
      <c r="AV25" s="50" t="str">
        <f>[1]!obMake(AV$15&amp;"-"&amp;ROW(),"double",AA25)</f>
        <v>spread pay-25 
[7550]</v>
      </c>
      <c r="AW25" s="50" t="str">
        <f>[1]!obMake(AW$15&amp;"-"&amp;ROW(),"String",AB25)</f>
        <v>disocunt pay-25 
[8009]</v>
      </c>
      <c r="AX25" s="50" t="str">
        <f>[1]!obMake(AX$15&amp;"-"&amp;ROW(),"String",AD25)</f>
        <v>calibration curve-25 
[7866]</v>
      </c>
      <c r="AY25" s="50" t="str">
        <f>[1]!obMake(AY$15&amp;"-"&amp;ROW(),"double",AE25)</f>
        <v>calibration time-25 
[11779]</v>
      </c>
      <c r="JJ25" s="11"/>
      <c r="JK25" s="11"/>
      <c r="JL25" s="11"/>
      <c r="JM25" s="11"/>
      <c r="JN25" s="11"/>
      <c r="JO25" s="11"/>
    </row>
    <row r="26" spans="1:275" ht="13.15" customHeight="1" x14ac:dyDescent="0.35">
      <c r="A26" s="45"/>
      <c r="B26" s="46" t="str">
        <f>[1]!obMake("calibItem-"&amp;ROW(),obLibs&amp;"net.finmath.marketdata.calibration.CalibratedCurves$CalibrationSpec",AN26:AY26)</f>
        <v>calibItem-26 
[10419]</v>
      </c>
      <c r="C26" s="46">
        <f>[1]!OBGET([1]!OBCALL("",[1]!OBCALL("",$B$11,"getCalibrationProductForSpec",B26),"getValue",[1]!OBCALL("",$B$11,"getModel")))</f>
        <v>6.0792704135574645E-11</v>
      </c>
      <c r="D26" s="11" t="str">
        <f t="shared" si="0"/>
        <v>discount-EUR-OIS-11Y</v>
      </c>
      <c r="E26" s="11" t="s">
        <v>98</v>
      </c>
      <c r="F26" s="37">
        <v>2</v>
      </c>
      <c r="H26" s="37" t="s">
        <v>99</v>
      </c>
      <c r="I26" s="37" t="s">
        <v>114</v>
      </c>
      <c r="J26" s="37" t="s">
        <v>101</v>
      </c>
      <c r="K26" s="37" t="s">
        <v>102</v>
      </c>
      <c r="L26" s="37" t="s">
        <v>103</v>
      </c>
      <c r="M26" s="37">
        <v>0</v>
      </c>
      <c r="N26" s="37">
        <v>0</v>
      </c>
      <c r="O26" s="30" t="s">
        <v>33</v>
      </c>
      <c r="P26" s="37">
        <v>0</v>
      </c>
      <c r="Q26" s="30" t="s">
        <v>33</v>
      </c>
      <c r="S26" s="37" t="s">
        <v>99</v>
      </c>
      <c r="T26" s="37" t="str">
        <f t="shared" si="1"/>
        <v>11Y</v>
      </c>
      <c r="U26" s="37" t="s">
        <v>101</v>
      </c>
      <c r="V26" s="37" t="s">
        <v>104</v>
      </c>
      <c r="W26" s="37" t="s">
        <v>103</v>
      </c>
      <c r="X26" s="37">
        <v>0</v>
      </c>
      <c r="Y26" s="37">
        <v>0</v>
      </c>
      <c r="Z26" s="30" t="str">
        <f>""</f>
        <v/>
      </c>
      <c r="AA26" s="47">
        <v>1.423E-2</v>
      </c>
      <c r="AB26" s="30" t="s">
        <v>33</v>
      </c>
      <c r="AC26" s="48"/>
      <c r="AD26" s="30" t="str">
        <f t="shared" si="2"/>
        <v>discount-EUR-OIS</v>
      </c>
      <c r="AE26" s="49">
        <f>[1]!OBGET([1]!OBCALL("",AP26,IF(OR(AD26=Q26,AD26=AB26),"getPayment","getFixing"),[1]!obMake("","int",[1]!OBGET([1]!OBCALL("",AP26,"getNumberOfPeriods"))-1)))</f>
        <v>11.013698630136986</v>
      </c>
      <c r="AG26" s="50" t="str">
        <f>[1]!obMake(AG$15&amp;"-"&amp;ROW(),"int",$F26)</f>
        <v>spot date-26 
[7718]</v>
      </c>
      <c r="AH26" s="50" t="str">
        <f>[1]!obMake(AH$15&amp;"-"&amp;ROW(),"String",$H26)</f>
        <v>start offset rec-26 
[7549]</v>
      </c>
      <c r="AI26" s="50" t="str">
        <f>[1]!obMake(AI$15&amp;"-"&amp;ROW(),"String",$I26)</f>
        <v>maturity rec-26 
[8008]</v>
      </c>
      <c r="AK26" s="50" t="str">
        <f>[1]!obMake(AK$15&amp;"-"&amp;ROW(),"String",$S26)</f>
        <v>start offset pay-26 
[7865]</v>
      </c>
      <c r="AL26" s="50" t="str">
        <f>[1]!obMake(AL$15&amp;"-"&amp;ROW(),"String",$T26)</f>
        <v>maturity pay-26 
[7717]</v>
      </c>
      <c r="AN26" s="50" t="str">
        <f>[1]!obMake(AN$15&amp;"-"&amp;ROW(),"String",D26)</f>
        <v>symbol-26 
[7548]</v>
      </c>
      <c r="AO26" s="50" t="str">
        <f>[1]!obMake(AO$15&amp;"-"&amp;ROW(),"String",E26)</f>
        <v>type-26 
[8007]</v>
      </c>
      <c r="AP26" s="50" t="str">
        <f>[1]!OBCALL(AP$15&amp;"-"&amp;ROW(),obLibs&amp;"net.finmath.time.ScheduleGenerator","createScheduleFromConventions",$H$8,$AG26,$AH26:$AI26,[1]!obMake("","String",$J26),[1]!obMake("","String",$K26),$H$9,[1]!obMake("","String",$L26),$H$10,[1]!obMake("","int",$M26),[1]!obMake("","int",$N26))</f>
        <v>tenor rec-26 
[10414]</v>
      </c>
      <c r="AQ26" s="50" t="str">
        <f>[1]!obMake(AQ$15&amp;"-"&amp;ROW(),"String",O26)</f>
        <v>forward rec-26 
[7716]</v>
      </c>
      <c r="AR26" s="50" t="str">
        <f>[1]!obMake(AR$15&amp;"-"&amp;ROW(),"double",P26)</f>
        <v>spread rec-26 
[7547]</v>
      </c>
      <c r="AS26" s="50" t="str">
        <f>[1]!obMake(AS$15&amp;"-"&amp;ROW(),"String",Q26)</f>
        <v>discount rec-26 
[8006]</v>
      </c>
      <c r="AT26" s="50" t="str">
        <f>[1]!OBCALL(AT$15&amp;"-"&amp;ROW(),obLibs&amp;"net.finmath.time.ScheduleGenerator","createScheduleFromConventions",$H$8,$AG26,$AK26:$AL26,[1]!obMake("","String",$U26),[1]!obMake("","String",$V26),$H$9,[1]!obMake("","String",$L26),$H$10,[1]!obMake("","int",$X26),[1]!obMake("","int",$Y26))</f>
        <v>tenor pay-26 
[10149]</v>
      </c>
      <c r="AU26" s="50" t="str">
        <f>[1]!obMake(AU$15&amp;"-"&amp;ROW(),"String",Z26)</f>
        <v>forward pay-26 
[7715]</v>
      </c>
      <c r="AV26" s="50" t="str">
        <f>[1]!obMake(AV$15&amp;"-"&amp;ROW(),"double",AA26)</f>
        <v>spread pay-26 
[7546]</v>
      </c>
      <c r="AW26" s="50" t="str">
        <f>[1]!obMake(AW$15&amp;"-"&amp;ROW(),"String",AB26)</f>
        <v>disocunt pay-26 
[8005]</v>
      </c>
      <c r="AX26" s="50" t="str">
        <f>[1]!obMake(AX$15&amp;"-"&amp;ROW(),"String",AD26)</f>
        <v>calibration curve-26 
[7864]</v>
      </c>
      <c r="AY26" s="50" t="str">
        <f>[1]!obMake(AY$15&amp;"-"&amp;ROW(),"double",AE26)</f>
        <v>calibration time-26 
[10418]</v>
      </c>
      <c r="JJ26" s="11"/>
      <c r="JK26" s="11"/>
      <c r="JL26" s="11"/>
      <c r="JM26" s="11"/>
      <c r="JN26" s="11"/>
      <c r="JO26" s="11"/>
    </row>
    <row r="27" spans="1:275" ht="13.15" customHeight="1" x14ac:dyDescent="0.35">
      <c r="A27" s="45"/>
      <c r="B27" s="46" t="str">
        <f>[1]!obMake("calibItem-"&amp;ROW(),obLibs&amp;"net.finmath.marketdata.calibration.CalibratedCurves$CalibrationSpec",AN27:AY27)</f>
        <v>calibItem-27 
[12505]</v>
      </c>
      <c r="C27" s="46">
        <f>[1]!OBGET([1]!OBCALL("",[1]!OBCALL("",$B$11,"getCalibrationProductForSpec",B27),"getValue",[1]!OBCALL("",$B$11,"getModel")))</f>
        <v>-5.2738036100985687E-11</v>
      </c>
      <c r="D27" s="11" t="str">
        <f t="shared" si="0"/>
        <v>discount-EUR-OIS-12Y</v>
      </c>
      <c r="E27" s="11" t="s">
        <v>98</v>
      </c>
      <c r="F27" s="37">
        <v>2</v>
      </c>
      <c r="H27" s="37" t="s">
        <v>99</v>
      </c>
      <c r="I27" s="37" t="s">
        <v>115</v>
      </c>
      <c r="J27" s="37" t="s">
        <v>101</v>
      </c>
      <c r="K27" s="37" t="s">
        <v>102</v>
      </c>
      <c r="L27" s="37" t="s">
        <v>103</v>
      </c>
      <c r="M27" s="37">
        <v>0</v>
      </c>
      <c r="N27" s="37">
        <v>0</v>
      </c>
      <c r="O27" s="30" t="s">
        <v>33</v>
      </c>
      <c r="P27" s="37">
        <v>0</v>
      </c>
      <c r="Q27" s="30" t="s">
        <v>33</v>
      </c>
      <c r="S27" s="37" t="s">
        <v>99</v>
      </c>
      <c r="T27" s="37" t="str">
        <f t="shared" si="1"/>
        <v>12Y</v>
      </c>
      <c r="U27" s="37" t="s">
        <v>101</v>
      </c>
      <c r="V27" s="37" t="s">
        <v>104</v>
      </c>
      <c r="W27" s="37" t="s">
        <v>103</v>
      </c>
      <c r="X27" s="37">
        <v>0</v>
      </c>
      <c r="Y27" s="37">
        <v>0</v>
      </c>
      <c r="Z27" s="30" t="str">
        <f>""</f>
        <v/>
      </c>
      <c r="AA27" s="47">
        <v>1.52E-2</v>
      </c>
      <c r="AB27" s="30" t="s">
        <v>33</v>
      </c>
      <c r="AC27" s="48"/>
      <c r="AD27" s="30" t="str">
        <f t="shared" si="2"/>
        <v>discount-EUR-OIS</v>
      </c>
      <c r="AE27" s="49">
        <f>[1]!OBGET([1]!OBCALL("",AP27,IF(OR(AD27=Q27,AD27=AB27),"getPayment","getFixing"),[1]!obMake("","int",[1]!OBGET([1]!OBCALL("",AP27,"getNumberOfPeriods"))-1)))</f>
        <v>12.013698630136986</v>
      </c>
      <c r="AG27" s="50" t="str">
        <f>[1]!obMake(AG$15&amp;"-"&amp;ROW(),"int",$F27)</f>
        <v>spot date-27 
[7713]</v>
      </c>
      <c r="AH27" s="50" t="str">
        <f>[1]!obMake(AH$15&amp;"-"&amp;ROW(),"String",$H27)</f>
        <v>start offset rec-27 
[7545]</v>
      </c>
      <c r="AI27" s="50" t="str">
        <f>[1]!obMake(AI$15&amp;"-"&amp;ROW(),"String",$I27)</f>
        <v>maturity rec-27 
[8004]</v>
      </c>
      <c r="AK27" s="50" t="str">
        <f>[1]!obMake(AK$15&amp;"-"&amp;ROW(),"String",$S27)</f>
        <v>start offset pay-27 
[7863]</v>
      </c>
      <c r="AL27" s="50" t="str">
        <f>[1]!obMake(AL$15&amp;"-"&amp;ROW(),"String",$T27)</f>
        <v>maturity pay-27 
[7712]</v>
      </c>
      <c r="AN27" s="50" t="str">
        <f>[1]!obMake(AN$15&amp;"-"&amp;ROW(),"String",D27)</f>
        <v>symbol-27 
[7544]</v>
      </c>
      <c r="AO27" s="50" t="str">
        <f>[1]!obMake(AO$15&amp;"-"&amp;ROW(),"String",E27)</f>
        <v>type-27 
[8003]</v>
      </c>
      <c r="AP27" s="50" t="str">
        <f>[1]!OBCALL(AP$15&amp;"-"&amp;ROW(),obLibs&amp;"net.finmath.time.ScheduleGenerator","createScheduleFromConventions",$H$8,$AG27,$AH27:$AI27,[1]!obMake("","String",$J27),[1]!obMake("","String",$K27),$H$9,[1]!obMake("","String",$L27),$H$10,[1]!obMake("","int",$M27),[1]!obMake("","int",$N27))</f>
        <v>tenor rec-27 
[11785]</v>
      </c>
      <c r="AQ27" s="50" t="str">
        <f>[1]!obMake(AQ$15&amp;"-"&amp;ROW(),"String",O27)</f>
        <v>forward rec-27 
[7711]</v>
      </c>
      <c r="AR27" s="50" t="str">
        <f>[1]!obMake(AR$15&amp;"-"&amp;ROW(),"double",P27)</f>
        <v>spread rec-27 
[7543]</v>
      </c>
      <c r="AS27" s="50" t="str">
        <f>[1]!obMake(AS$15&amp;"-"&amp;ROW(),"String",Q27)</f>
        <v>discount rec-27 
[8002]</v>
      </c>
      <c r="AT27" s="50" t="str">
        <f>[1]!OBCALL(AT$15&amp;"-"&amp;ROW(),obLibs&amp;"net.finmath.time.ScheduleGenerator","createScheduleFromConventions",$H$8,$AG27,$AK27:$AL27,[1]!obMake("","String",$U27),[1]!obMake("","String",$V27),$H$9,[1]!obMake("","String",$L27),$H$10,[1]!obMake("","int",$X27),[1]!obMake("","int",$Y27))</f>
        <v>tenor pay-27 
[12504]</v>
      </c>
      <c r="AU27" s="50" t="str">
        <f>[1]!obMake(AU$15&amp;"-"&amp;ROW(),"String",Z27)</f>
        <v>forward pay-27 
[7710]</v>
      </c>
      <c r="AV27" s="50" t="str">
        <f>[1]!obMake(AV$15&amp;"-"&amp;ROW(),"double",AA27)</f>
        <v>spread pay-27 
[7542]</v>
      </c>
      <c r="AW27" s="50" t="str">
        <f>[1]!obMake(AW$15&amp;"-"&amp;ROW(),"String",AB27)</f>
        <v>disocunt pay-27 
[8001]</v>
      </c>
      <c r="AX27" s="50" t="str">
        <f>[1]!obMake(AX$15&amp;"-"&amp;ROW(),"String",AD27)</f>
        <v>calibration curve-27 
[7862]</v>
      </c>
      <c r="AY27" s="50" t="str">
        <f>[1]!obMake(AY$15&amp;"-"&amp;ROW(),"double",AE27)</f>
        <v>calibration time-27 
[11789]</v>
      </c>
      <c r="JJ27" s="11"/>
      <c r="JK27" s="11"/>
      <c r="JL27" s="11"/>
      <c r="JM27" s="11"/>
      <c r="JN27" s="11"/>
      <c r="JO27" s="11"/>
    </row>
    <row r="28" spans="1:275" ht="13.15" customHeight="1" x14ac:dyDescent="0.35">
      <c r="A28" s="45"/>
      <c r="B28" s="46" t="str">
        <f>[1]!obMake("calibItem-"&amp;ROW(),obLibs&amp;"net.finmath.marketdata.calibration.CalibratedCurves$CalibrationSpec",AN28:AY28)</f>
        <v>calibItem-28 
[10688]</v>
      </c>
      <c r="C28" s="46">
        <f>[1]!OBGET([1]!OBCALL("",[1]!OBCALL("",$B$11,"getCalibrationProductForSpec",B28),"getValue",[1]!OBCALL("",$B$11,"getModel")))</f>
        <v>6.3692384628026657E-12</v>
      </c>
      <c r="D28" s="11" t="str">
        <f t="shared" si="0"/>
        <v>discount-EUR-OIS-15Y</v>
      </c>
      <c r="E28" s="11" t="s">
        <v>98</v>
      </c>
      <c r="F28" s="37">
        <v>2</v>
      </c>
      <c r="H28" s="37" t="s">
        <v>99</v>
      </c>
      <c r="I28" s="37" t="s">
        <v>116</v>
      </c>
      <c r="J28" s="37" t="s">
        <v>101</v>
      </c>
      <c r="K28" s="37" t="s">
        <v>102</v>
      </c>
      <c r="L28" s="37" t="s">
        <v>103</v>
      </c>
      <c r="M28" s="37">
        <v>0</v>
      </c>
      <c r="N28" s="37">
        <v>0</v>
      </c>
      <c r="O28" s="30" t="s">
        <v>33</v>
      </c>
      <c r="P28" s="37">
        <v>0</v>
      </c>
      <c r="Q28" s="30" t="s">
        <v>33</v>
      </c>
      <c r="S28" s="37" t="s">
        <v>99</v>
      </c>
      <c r="T28" s="37" t="str">
        <f t="shared" si="1"/>
        <v>15Y</v>
      </c>
      <c r="U28" s="37" t="s">
        <v>101</v>
      </c>
      <c r="V28" s="37" t="s">
        <v>104</v>
      </c>
      <c r="W28" s="37" t="s">
        <v>103</v>
      </c>
      <c r="X28" s="37">
        <v>0</v>
      </c>
      <c r="Y28" s="37">
        <v>0</v>
      </c>
      <c r="Z28" s="30" t="str">
        <f>""</f>
        <v/>
      </c>
      <c r="AA28" s="47">
        <v>1.7229999999999999E-2</v>
      </c>
      <c r="AB28" s="30" t="s">
        <v>33</v>
      </c>
      <c r="AC28" s="48"/>
      <c r="AD28" s="30" t="str">
        <f t="shared" si="2"/>
        <v>discount-EUR-OIS</v>
      </c>
      <c r="AE28" s="49">
        <f>[1]!OBGET([1]!OBCALL("",AP28,IF(OR(AD28=Q28,AD28=AB28),"getPayment","getFixing"),[1]!obMake("","int",[1]!OBGET([1]!OBCALL("",AP28,"getNumberOfPeriods"))-1)))</f>
        <v>15.016438356164384</v>
      </c>
      <c r="AG28" s="50" t="str">
        <f>[1]!obMake(AG$15&amp;"-"&amp;ROW(),"int",$F28)</f>
        <v>spot date-28 
[7708]</v>
      </c>
      <c r="AH28" s="50" t="str">
        <f>[1]!obMake(AH$15&amp;"-"&amp;ROW(),"String",$H28)</f>
        <v>start offset rec-28 
[7541]</v>
      </c>
      <c r="AI28" s="50" t="str">
        <f>[1]!obMake(AI$15&amp;"-"&amp;ROW(),"String",$I28)</f>
        <v>maturity rec-28 
[8000]</v>
      </c>
      <c r="AK28" s="50" t="str">
        <f>[1]!obMake(AK$15&amp;"-"&amp;ROW(),"String",$S28)</f>
        <v>start offset pay-28 
[7861]</v>
      </c>
      <c r="AL28" s="50" t="str">
        <f>[1]!obMake(AL$15&amp;"-"&amp;ROW(),"String",$T28)</f>
        <v>maturity pay-28 
[7707]</v>
      </c>
      <c r="AN28" s="50" t="str">
        <f>[1]!obMake(AN$15&amp;"-"&amp;ROW(),"String",D28)</f>
        <v>symbol-28 
[7540]</v>
      </c>
      <c r="AO28" s="50" t="str">
        <f>[1]!obMake(AO$15&amp;"-"&amp;ROW(),"String",E28)</f>
        <v>type-28 
[7999]</v>
      </c>
      <c r="AP28" s="50" t="str">
        <f>[1]!OBCALL(AP$15&amp;"-"&amp;ROW(),obLibs&amp;"net.finmath.time.ScheduleGenerator","createScheduleFromConventions",$H$8,$AG28,$AH28:$AI28,[1]!obMake("","String",$J28),[1]!obMake("","String",$K28),$H$9,[1]!obMake("","String",$L28),$H$10,[1]!obMake("","int",$M28),[1]!obMake("","int",$N28))</f>
        <v>tenor rec-28 
[9844]</v>
      </c>
      <c r="AQ28" s="50" t="str">
        <f>[1]!obMake(AQ$15&amp;"-"&amp;ROW(),"String",O28)</f>
        <v>forward rec-28 
[7706]</v>
      </c>
      <c r="AR28" s="50" t="str">
        <f>[1]!obMake(AR$15&amp;"-"&amp;ROW(),"double",P28)</f>
        <v>spread rec-28 
[7539]</v>
      </c>
      <c r="AS28" s="50" t="str">
        <f>[1]!obMake(AS$15&amp;"-"&amp;ROW(),"String",Q28)</f>
        <v>discount rec-28 
[7998]</v>
      </c>
      <c r="AT28" s="50" t="str">
        <f>[1]!OBCALL(AT$15&amp;"-"&amp;ROW(),obLibs&amp;"net.finmath.time.ScheduleGenerator","createScheduleFromConventions",$H$8,$AG28,$AK28:$AL28,[1]!obMake("","String",$U28),[1]!obMake("","String",$V28),$H$9,[1]!obMake("","String",$L28),$H$10,[1]!obMake("","int",$X28),[1]!obMake("","int",$Y28))</f>
        <v>tenor pay-28 
[10687]</v>
      </c>
      <c r="AU28" s="50" t="str">
        <f>[1]!obMake(AU$15&amp;"-"&amp;ROW(),"String",Z28)</f>
        <v>forward pay-28 
[7705]</v>
      </c>
      <c r="AV28" s="50" t="str">
        <f>[1]!obMake(AV$15&amp;"-"&amp;ROW(),"double",AA28)</f>
        <v>spread pay-28 
[7538]</v>
      </c>
      <c r="AW28" s="50" t="str">
        <f>[1]!obMake(AW$15&amp;"-"&amp;ROW(),"String",AB28)</f>
        <v>disocunt pay-28 
[7997]</v>
      </c>
      <c r="AX28" s="50" t="str">
        <f>[1]!obMake(AX$15&amp;"-"&amp;ROW(),"String",AD28)</f>
        <v>calibration curve-28 
[7860]</v>
      </c>
      <c r="AY28" s="50" t="str">
        <f>[1]!obMake(AY$15&amp;"-"&amp;ROW(),"double",AE28)</f>
        <v>calibration time-28 
[9848]</v>
      </c>
      <c r="JJ28" s="11"/>
      <c r="JK28" s="11"/>
      <c r="JL28" s="11"/>
      <c r="JM28" s="11"/>
      <c r="JN28" s="11"/>
      <c r="JO28" s="11"/>
    </row>
    <row r="29" spans="1:275" ht="13.15" customHeight="1" x14ac:dyDescent="0.35">
      <c r="A29" s="45"/>
      <c r="B29" s="46" t="str">
        <f>[1]!obMake("calibItem-"&amp;ROW(),obLibs&amp;"net.finmath.marketdata.calibration.CalibratedCurves$CalibrationSpec",AN29:AY29)</f>
        <v>calibItem-29 
[12512]</v>
      </c>
      <c r="C29" s="46">
        <f>[1]!OBGET([1]!OBCALL("",[1]!OBCALL("",$B$11,"getCalibrationProductForSpec",B29),"getValue",[1]!OBCALL("",$B$11,"getModel")))</f>
        <v>-6.0611515738159762E-12</v>
      </c>
      <c r="D29" s="11" t="str">
        <f t="shared" si="0"/>
        <v>discount-EUR-OIS-20Y</v>
      </c>
      <c r="E29" s="11" t="s">
        <v>98</v>
      </c>
      <c r="F29" s="37">
        <v>2</v>
      </c>
      <c r="H29" s="37" t="s">
        <v>99</v>
      </c>
      <c r="I29" s="37" t="s">
        <v>117</v>
      </c>
      <c r="J29" s="37" t="s">
        <v>101</v>
      </c>
      <c r="K29" s="37" t="s">
        <v>102</v>
      </c>
      <c r="L29" s="37" t="s">
        <v>103</v>
      </c>
      <c r="M29" s="37">
        <v>0</v>
      </c>
      <c r="N29" s="37">
        <v>0</v>
      </c>
      <c r="O29" s="30" t="s">
        <v>33</v>
      </c>
      <c r="P29" s="37">
        <v>0</v>
      </c>
      <c r="Q29" s="30" t="s">
        <v>33</v>
      </c>
      <c r="S29" s="37" t="s">
        <v>99</v>
      </c>
      <c r="T29" s="37" t="str">
        <f t="shared" si="1"/>
        <v>20Y</v>
      </c>
      <c r="U29" s="37" t="s">
        <v>101</v>
      </c>
      <c r="V29" s="37" t="s">
        <v>104</v>
      </c>
      <c r="W29" s="37" t="s">
        <v>103</v>
      </c>
      <c r="X29" s="37">
        <v>0</v>
      </c>
      <c r="Y29" s="37">
        <v>0</v>
      </c>
      <c r="Z29" s="30" t="str">
        <f>""</f>
        <v/>
      </c>
      <c r="AA29" s="47">
        <v>1.8259999999999998E-2</v>
      </c>
      <c r="AB29" s="30" t="s">
        <v>33</v>
      </c>
      <c r="AC29" s="48"/>
      <c r="AD29" s="30" t="str">
        <f t="shared" si="2"/>
        <v>discount-EUR-OIS</v>
      </c>
      <c r="AE29" s="49">
        <f>[1]!OBGET([1]!OBCALL("",AP29,IF(OR(AD29=Q29,AD29=AB29),"getPayment","getFixing"),[1]!obMake("","int",[1]!OBGET([1]!OBCALL("",AP29,"getNumberOfPeriods"))-1)))</f>
        <v>20.019178082191782</v>
      </c>
      <c r="AG29" s="50" t="str">
        <f>[1]!obMake(AG$15&amp;"-"&amp;ROW(),"int",$F29)</f>
        <v>spot date-29 
[7703]</v>
      </c>
      <c r="AH29" s="50" t="str">
        <f>[1]!obMake(AH$15&amp;"-"&amp;ROW(),"String",$H29)</f>
        <v>start offset rec-29 
[7537]</v>
      </c>
      <c r="AI29" s="50" t="str">
        <f>[1]!obMake(AI$15&amp;"-"&amp;ROW(),"String",$I29)</f>
        <v>maturity rec-29 
[7996]</v>
      </c>
      <c r="AK29" s="50" t="str">
        <f>[1]!obMake(AK$15&amp;"-"&amp;ROW(),"String",$S29)</f>
        <v>start offset pay-29 
[7859]</v>
      </c>
      <c r="AL29" s="50" t="str">
        <f>[1]!obMake(AL$15&amp;"-"&amp;ROW(),"String",$T29)</f>
        <v>maturity pay-29 
[7702]</v>
      </c>
      <c r="AN29" s="50" t="str">
        <f>[1]!obMake(AN$15&amp;"-"&amp;ROW(),"String",D29)</f>
        <v>symbol-29 
[7536]</v>
      </c>
      <c r="AO29" s="50" t="str">
        <f>[1]!obMake(AO$15&amp;"-"&amp;ROW(),"String",E29)</f>
        <v>type-29 
[7995]</v>
      </c>
      <c r="AP29" s="50" t="str">
        <f>[1]!OBCALL(AP$15&amp;"-"&amp;ROW(),obLibs&amp;"net.finmath.time.ScheduleGenerator","createScheduleFromConventions",$H$8,$AG29,$AH29:$AI29,[1]!obMake("","String",$J29),[1]!obMake("","String",$K29),$H$9,[1]!obMake("","String",$L29),$H$10,[1]!obMake("","int",$M29),[1]!obMake("","int",$N29))</f>
        <v>tenor rec-29 
[11795]</v>
      </c>
      <c r="AQ29" s="50" t="str">
        <f>[1]!obMake(AQ$15&amp;"-"&amp;ROW(),"String",O29)</f>
        <v>forward rec-29 
[7701]</v>
      </c>
      <c r="AR29" s="50" t="str">
        <f>[1]!obMake(AR$15&amp;"-"&amp;ROW(),"double",P29)</f>
        <v>spread rec-29 
[7535]</v>
      </c>
      <c r="AS29" s="50" t="str">
        <f>[1]!obMake(AS$15&amp;"-"&amp;ROW(),"String",Q29)</f>
        <v>discount rec-29 
[7994]</v>
      </c>
      <c r="AT29" s="50" t="str">
        <f>[1]!OBCALL(AT$15&amp;"-"&amp;ROW(),obLibs&amp;"net.finmath.time.ScheduleGenerator","createScheduleFromConventions",$H$8,$AG29,$AK29:$AL29,[1]!obMake("","String",$U29),[1]!obMake("","String",$V29),$H$9,[1]!obMake("","String",$L29),$H$10,[1]!obMake("","int",$X29),[1]!obMake("","int",$Y29))</f>
        <v>tenor pay-29 
[12511]</v>
      </c>
      <c r="AU29" s="50" t="str">
        <f>[1]!obMake(AU$15&amp;"-"&amp;ROW(),"String",Z29)</f>
        <v>forward pay-29 
[7700]</v>
      </c>
      <c r="AV29" s="50" t="str">
        <f>[1]!obMake(AV$15&amp;"-"&amp;ROW(),"double",AA29)</f>
        <v>spread pay-29 
[7534]</v>
      </c>
      <c r="AW29" s="50" t="str">
        <f>[1]!obMake(AW$15&amp;"-"&amp;ROW(),"String",AB29)</f>
        <v>disocunt pay-29 
[7993]</v>
      </c>
      <c r="AX29" s="50" t="str">
        <f>[1]!obMake(AX$15&amp;"-"&amp;ROW(),"String",AD29)</f>
        <v>calibration curve-29 
[7858]</v>
      </c>
      <c r="AY29" s="50" t="str">
        <f>[1]!obMake(AY$15&amp;"-"&amp;ROW(),"double",AE29)</f>
        <v>calibration time-29 
[11799]</v>
      </c>
      <c r="JJ29" s="11"/>
      <c r="JK29" s="11"/>
      <c r="JL29" s="11"/>
      <c r="JM29" s="11"/>
      <c r="JN29" s="11"/>
      <c r="JO29" s="11"/>
    </row>
    <row r="30" spans="1:275" ht="13.15" customHeight="1" x14ac:dyDescent="0.35">
      <c r="A30" s="45"/>
      <c r="B30" s="46" t="str">
        <f>[1]!obMake("calibItem-"&amp;ROW(),obLibs&amp;"net.finmath.marketdata.calibration.CalibratedCurves$CalibrationSpec",AN30:AY30)</f>
        <v>calibItem-30 
[10408]</v>
      </c>
      <c r="C30" s="46">
        <f>[1]!OBGET([1]!OBCALL("",[1]!OBCALL("",$B$11,"getCalibrationProductForSpec",B30),"getValue",[1]!OBCALL("",$B$11,"getModel")))</f>
        <v>8.7265750083357758E-12</v>
      </c>
      <c r="D30" s="11" t="str">
        <f t="shared" si="0"/>
        <v>discount-EUR-OIS-25Y</v>
      </c>
      <c r="E30" s="11" t="s">
        <v>98</v>
      </c>
      <c r="F30" s="37">
        <v>2</v>
      </c>
      <c r="H30" s="37" t="s">
        <v>99</v>
      </c>
      <c r="I30" s="37" t="s">
        <v>118</v>
      </c>
      <c r="J30" s="37" t="s">
        <v>101</v>
      </c>
      <c r="K30" s="37" t="s">
        <v>102</v>
      </c>
      <c r="L30" s="37" t="s">
        <v>103</v>
      </c>
      <c r="M30" s="37">
        <v>0</v>
      </c>
      <c r="N30" s="37">
        <v>0</v>
      </c>
      <c r="O30" s="30" t="s">
        <v>33</v>
      </c>
      <c r="P30" s="37">
        <v>0</v>
      </c>
      <c r="Q30" s="30" t="s">
        <v>33</v>
      </c>
      <c r="S30" s="37" t="s">
        <v>99</v>
      </c>
      <c r="T30" s="37" t="str">
        <f t="shared" si="1"/>
        <v>25Y</v>
      </c>
      <c r="U30" s="37" t="s">
        <v>101</v>
      </c>
      <c r="V30" s="37" t="s">
        <v>104</v>
      </c>
      <c r="W30" s="37" t="s">
        <v>103</v>
      </c>
      <c r="X30" s="37">
        <v>0</v>
      </c>
      <c r="Y30" s="37">
        <v>0</v>
      </c>
      <c r="Z30" s="30" t="str">
        <f>""</f>
        <v/>
      </c>
      <c r="AA30" s="47">
        <v>1.8769999999999998E-2</v>
      </c>
      <c r="AB30" s="30" t="s">
        <v>33</v>
      </c>
      <c r="AC30" s="48"/>
      <c r="AD30" s="30" t="str">
        <f t="shared" si="2"/>
        <v>discount-EUR-OIS</v>
      </c>
      <c r="AE30" s="49">
        <f>[1]!OBGET([1]!OBCALL("",AP30,IF(OR(AD30=Q30,AD30=AB30),"getPayment","getFixing"),[1]!obMake("","int",[1]!OBGET([1]!OBCALL("",AP30,"getNumberOfPeriods"))-1)))</f>
        <v>25.024657534246575</v>
      </c>
      <c r="AG30" s="50" t="str">
        <f>[1]!obMake(AG$15&amp;"-"&amp;ROW(),"int",$F30)</f>
        <v>spot date-30 
[7698]</v>
      </c>
      <c r="AH30" s="50" t="str">
        <f>[1]!obMake(AH$15&amp;"-"&amp;ROW(),"String",$H30)</f>
        <v>start offset rec-30 
[7533]</v>
      </c>
      <c r="AI30" s="50" t="str">
        <f>[1]!obMake(AI$15&amp;"-"&amp;ROW(),"String",$I30)</f>
        <v>maturity rec-30 
[7992]</v>
      </c>
      <c r="AK30" s="50" t="str">
        <f>[1]!obMake(AK$15&amp;"-"&amp;ROW(),"String",$S30)</f>
        <v>start offset pay-30 
[7857]</v>
      </c>
      <c r="AL30" s="50" t="str">
        <f>[1]!obMake(AL$15&amp;"-"&amp;ROW(),"String",$T30)</f>
        <v>maturity pay-30 
[7697]</v>
      </c>
      <c r="AN30" s="50" t="str">
        <f>[1]!obMake(AN$15&amp;"-"&amp;ROW(),"String",D30)</f>
        <v>symbol-30 
[7532]</v>
      </c>
      <c r="AO30" s="50" t="str">
        <f>[1]!obMake(AO$15&amp;"-"&amp;ROW(),"String",E30)</f>
        <v>type-30 
[7991]</v>
      </c>
      <c r="AP30" s="50" t="str">
        <f>[1]!OBCALL(AP$15&amp;"-"&amp;ROW(),obLibs&amp;"net.finmath.time.ScheduleGenerator","createScheduleFromConventions",$H$8,$AG30,$AH30:$AI30,[1]!obMake("","String",$J30),[1]!obMake("","String",$K30),$H$9,[1]!obMake("","String",$L30),$H$10,[1]!obMake("","int",$M30),[1]!obMake("","int",$N30))</f>
        <v>tenor rec-30 
[10403]</v>
      </c>
      <c r="AQ30" s="50" t="str">
        <f>[1]!obMake(AQ$15&amp;"-"&amp;ROW(),"String",O30)</f>
        <v>forward rec-30 
[7696]</v>
      </c>
      <c r="AR30" s="50" t="str">
        <f>[1]!obMake(AR$15&amp;"-"&amp;ROW(),"double",P30)</f>
        <v>spread rec-30 
[7531]</v>
      </c>
      <c r="AS30" s="50" t="str">
        <f>[1]!obMake(AS$15&amp;"-"&amp;ROW(),"String",Q30)</f>
        <v>discount rec-30 
[7990]</v>
      </c>
      <c r="AT30" s="50" t="str">
        <f>[1]!OBCALL(AT$15&amp;"-"&amp;ROW(),obLibs&amp;"net.finmath.time.ScheduleGenerator","createScheduleFromConventions",$H$8,$AG30,$AK30:$AL30,[1]!obMake("","String",$U30),[1]!obMake("","String",$V30),$H$9,[1]!obMake("","String",$L30),$H$10,[1]!obMake("","int",$X30),[1]!obMake("","int",$Y30))</f>
        <v>tenor pay-30 
[10143]</v>
      </c>
      <c r="AU30" s="50" t="str">
        <f>[1]!obMake(AU$15&amp;"-"&amp;ROW(),"String",Z30)</f>
        <v>forward pay-30 
[7695]</v>
      </c>
      <c r="AV30" s="50" t="str">
        <f>[1]!obMake(AV$15&amp;"-"&amp;ROW(),"double",AA30)</f>
        <v>spread pay-30 
[7530]</v>
      </c>
      <c r="AW30" s="50" t="str">
        <f>[1]!obMake(AW$15&amp;"-"&amp;ROW(),"String",AB30)</f>
        <v>disocunt pay-30 
[7989]</v>
      </c>
      <c r="AX30" s="50" t="str">
        <f>[1]!obMake(AX$15&amp;"-"&amp;ROW(),"String",AD30)</f>
        <v>calibration curve-30 
[7856]</v>
      </c>
      <c r="AY30" s="50" t="str">
        <f>[1]!obMake(AY$15&amp;"-"&amp;ROW(),"double",AE30)</f>
        <v>calibration time-30 
[10407]</v>
      </c>
      <c r="JJ30" s="11"/>
      <c r="JK30" s="11"/>
      <c r="JL30" s="11"/>
      <c r="JM30" s="11"/>
      <c r="JN30" s="11"/>
      <c r="JO30" s="11"/>
    </row>
    <row r="31" spans="1:275" ht="13.15" customHeight="1" x14ac:dyDescent="0.35">
      <c r="A31" s="45"/>
      <c r="B31" s="46" t="str">
        <f>[1]!obMake("calibItem-"&amp;ROW(),obLibs&amp;"net.finmath.marketdata.calibration.CalibratedCurves$CalibrationSpec",AN31:AY31)</f>
        <v>calibItem-31 
[12519]</v>
      </c>
      <c r="C31" s="46">
        <f>[1]!OBGET([1]!OBCALL("",[1]!OBCALL("",$B$11,"getCalibrationProductForSpec",B31),"getValue",[1]!OBCALL("",$B$11,"getModel")))</f>
        <v>-2.0385915155220161E-12</v>
      </c>
      <c r="D31" s="11" t="str">
        <f t="shared" si="0"/>
        <v>discount-EUR-OIS-30Y</v>
      </c>
      <c r="E31" s="11" t="s">
        <v>98</v>
      </c>
      <c r="F31" s="37">
        <v>2</v>
      </c>
      <c r="H31" s="37" t="s">
        <v>99</v>
      </c>
      <c r="I31" s="37" t="s">
        <v>119</v>
      </c>
      <c r="J31" s="37" t="s">
        <v>101</v>
      </c>
      <c r="K31" s="37" t="s">
        <v>102</v>
      </c>
      <c r="L31" s="37" t="s">
        <v>103</v>
      </c>
      <c r="M31" s="37">
        <v>0</v>
      </c>
      <c r="N31" s="37">
        <v>0</v>
      </c>
      <c r="O31" s="30" t="s">
        <v>33</v>
      </c>
      <c r="P31" s="37">
        <v>0</v>
      </c>
      <c r="Q31" s="30" t="s">
        <v>33</v>
      </c>
      <c r="S31" s="37" t="s">
        <v>99</v>
      </c>
      <c r="T31" s="37" t="str">
        <f t="shared" si="1"/>
        <v>30Y</v>
      </c>
      <c r="U31" s="37" t="s">
        <v>101</v>
      </c>
      <c r="V31" s="37" t="s">
        <v>104</v>
      </c>
      <c r="W31" s="37" t="s">
        <v>103</v>
      </c>
      <c r="X31" s="37">
        <v>0</v>
      </c>
      <c r="Y31" s="37">
        <v>0</v>
      </c>
      <c r="Z31" s="30" t="str">
        <f>""</f>
        <v/>
      </c>
      <c r="AA31" s="47">
        <v>1.9099999999999999E-2</v>
      </c>
      <c r="AB31" s="30" t="s">
        <v>33</v>
      </c>
      <c r="AC31" s="48"/>
      <c r="AD31" s="30" t="str">
        <f t="shared" si="2"/>
        <v>discount-EUR-OIS</v>
      </c>
      <c r="AE31" s="49">
        <f>[1]!OBGET([1]!OBCALL("",AP31,IF(OR(AD31=Q31,AD31=AB31),"getPayment","getFixing"),[1]!obMake("","int",[1]!OBGET([1]!OBCALL("",AP31,"getNumberOfPeriods"))-1)))</f>
        <v>30.030136986301368</v>
      </c>
      <c r="AG31" s="50" t="str">
        <f>[1]!obMake(AG$15&amp;"-"&amp;ROW(),"int",$F31)</f>
        <v>spot date-31 
[7693]</v>
      </c>
      <c r="AH31" s="50" t="str">
        <f>[1]!obMake(AH$15&amp;"-"&amp;ROW(),"String",$H31)</f>
        <v>start offset rec-31 
[7529]</v>
      </c>
      <c r="AI31" s="50" t="str">
        <f>[1]!obMake(AI$15&amp;"-"&amp;ROW(),"String",$I31)</f>
        <v>maturity rec-31 
[7988]</v>
      </c>
      <c r="AK31" s="50" t="str">
        <f>[1]!obMake(AK$15&amp;"-"&amp;ROW(),"String",$S31)</f>
        <v>start offset pay-31 
[7855]</v>
      </c>
      <c r="AL31" s="50" t="str">
        <f>[1]!obMake(AL$15&amp;"-"&amp;ROW(),"String",$T31)</f>
        <v>maturity pay-31 
[7692]</v>
      </c>
      <c r="AN31" s="50" t="str">
        <f>[1]!obMake(AN$15&amp;"-"&amp;ROW(),"String",D31)</f>
        <v>symbol-31 
[7528]</v>
      </c>
      <c r="AO31" s="50" t="str">
        <f>[1]!obMake(AO$15&amp;"-"&amp;ROW(),"String",E31)</f>
        <v>type-31 
[7987]</v>
      </c>
      <c r="AP31" s="50" t="str">
        <f>[1]!OBCALL(AP$15&amp;"-"&amp;ROW(),obLibs&amp;"net.finmath.time.ScheduleGenerator","createScheduleFromConventions",$H$8,$AG31,$AH31:$AI31,[1]!obMake("","String",$J31),[1]!obMake("","String",$K31),$H$9,[1]!obMake("","String",$L31),$H$10,[1]!obMake("","int",$M31),[1]!obMake("","int",$N31))</f>
        <v>tenor rec-31 
[11805]</v>
      </c>
      <c r="AQ31" s="50" t="str">
        <f>[1]!obMake(AQ$15&amp;"-"&amp;ROW(),"String",O31)</f>
        <v>forward rec-31 
[7691]</v>
      </c>
      <c r="AR31" s="50" t="str">
        <f>[1]!obMake(AR$15&amp;"-"&amp;ROW(),"double",P31)</f>
        <v>spread rec-31 
[7527]</v>
      </c>
      <c r="AS31" s="50" t="str">
        <f>[1]!obMake(AS$15&amp;"-"&amp;ROW(),"String",Q31)</f>
        <v>discount rec-31 
[7986]</v>
      </c>
      <c r="AT31" s="50" t="str">
        <f>[1]!OBCALL(AT$15&amp;"-"&amp;ROW(),obLibs&amp;"net.finmath.time.ScheduleGenerator","createScheduleFromConventions",$H$8,$AG31,$AK31:$AL31,[1]!obMake("","String",$U31),[1]!obMake("","String",$V31),$H$9,[1]!obMake("","String",$L31),$H$10,[1]!obMake("","int",$X31),[1]!obMake("","int",$Y31))</f>
        <v>tenor pay-31 
[12518]</v>
      </c>
      <c r="AU31" s="50" t="str">
        <f>[1]!obMake(AU$15&amp;"-"&amp;ROW(),"String",Z31)</f>
        <v>forward pay-31 
[7690]</v>
      </c>
      <c r="AV31" s="50" t="str">
        <f>[1]!obMake(AV$15&amp;"-"&amp;ROW(),"double",AA31)</f>
        <v>spread pay-31 
[7526]</v>
      </c>
      <c r="AW31" s="50" t="str">
        <f>[1]!obMake(AW$15&amp;"-"&amp;ROW(),"String",AB31)</f>
        <v>disocunt pay-31 
[7985]</v>
      </c>
      <c r="AX31" s="50" t="str">
        <f>[1]!obMake(AX$15&amp;"-"&amp;ROW(),"String",AD31)</f>
        <v>calibration curve-31 
[7854]</v>
      </c>
      <c r="AY31" s="50" t="str">
        <f>[1]!obMake(AY$15&amp;"-"&amp;ROW(),"double",AE31)</f>
        <v>calibration time-31 
[11809]</v>
      </c>
      <c r="JJ31" s="11"/>
      <c r="JK31" s="11"/>
      <c r="JL31" s="11"/>
      <c r="JM31" s="11"/>
      <c r="JN31" s="11"/>
      <c r="JO31" s="11"/>
    </row>
    <row r="32" spans="1:275" ht="13.15" customHeight="1" x14ac:dyDescent="0.35">
      <c r="A32" s="45"/>
      <c r="B32" s="46" t="str">
        <f>[1]!obMake("calibItem-"&amp;ROW(),obLibs&amp;"net.finmath.marketdata.calibration.CalibratedCurves$CalibrationSpec",AN32:AY32)</f>
        <v>calibItem-32 
[10681]</v>
      </c>
      <c r="C32" s="46">
        <f>[1]!OBGET([1]!OBCALL("",[1]!OBCALL("",$B$11,"getCalibrationProductForSpec",B32),"getValue",[1]!OBCALL("",$B$11,"getModel")))</f>
        <v>-2.6676438805665511E-12</v>
      </c>
      <c r="D32" s="11" t="str">
        <f t="shared" si="0"/>
        <v>discount-EUR-OIS-40Y</v>
      </c>
      <c r="E32" s="11" t="s">
        <v>98</v>
      </c>
      <c r="F32" s="37">
        <v>2</v>
      </c>
      <c r="H32" s="37" t="s">
        <v>99</v>
      </c>
      <c r="I32" s="37" t="s">
        <v>120</v>
      </c>
      <c r="J32" s="37" t="s">
        <v>101</v>
      </c>
      <c r="K32" s="37" t="s">
        <v>102</v>
      </c>
      <c r="L32" s="37" t="s">
        <v>103</v>
      </c>
      <c r="M32" s="37">
        <v>0</v>
      </c>
      <c r="N32" s="37">
        <v>0</v>
      </c>
      <c r="O32" s="30" t="s">
        <v>33</v>
      </c>
      <c r="P32" s="37">
        <v>0</v>
      </c>
      <c r="Q32" s="30" t="s">
        <v>33</v>
      </c>
      <c r="S32" s="37" t="s">
        <v>99</v>
      </c>
      <c r="T32" s="37" t="str">
        <f t="shared" si="1"/>
        <v>40Y</v>
      </c>
      <c r="U32" s="37" t="s">
        <v>101</v>
      </c>
      <c r="V32" s="37" t="s">
        <v>104</v>
      </c>
      <c r="W32" s="37" t="s">
        <v>103</v>
      </c>
      <c r="X32" s="37">
        <v>0</v>
      </c>
      <c r="Y32" s="37">
        <v>0</v>
      </c>
      <c r="Z32" s="30" t="str">
        <f>""</f>
        <v/>
      </c>
      <c r="AA32" s="47">
        <v>2.0250000000000001E-2</v>
      </c>
      <c r="AB32" s="30" t="s">
        <v>33</v>
      </c>
      <c r="AC32" s="48">
        <v>0</v>
      </c>
      <c r="AD32" s="30" t="str">
        <f t="shared" si="2"/>
        <v>discount-EUR-OIS</v>
      </c>
      <c r="AE32" s="49">
        <f>[1]!OBGET([1]!OBCALL("",AP32,IF(OR(AD32=Q32,AD32=AB32),"getPayment","getFixing"),[1]!obMake("","int",[1]!OBGET([1]!OBCALL("",AP32,"getNumberOfPeriods"))-1)))</f>
        <v>40.032876712328765</v>
      </c>
      <c r="AG32" s="50" t="str">
        <f>[1]!obMake(AG$15&amp;"-"&amp;ROW(),"int",$F32)</f>
        <v>spot date-32 
[7688]</v>
      </c>
      <c r="AH32" s="50" t="str">
        <f>[1]!obMake(AH$15&amp;"-"&amp;ROW(),"String",$H32)</f>
        <v>start offset rec-32 
[7525]</v>
      </c>
      <c r="AI32" s="50" t="str">
        <f>[1]!obMake(AI$15&amp;"-"&amp;ROW(),"String",$I32)</f>
        <v>maturity rec-32 
[7984]</v>
      </c>
      <c r="AK32" s="50" t="str">
        <f>[1]!obMake(AK$15&amp;"-"&amp;ROW(),"String",$S32)</f>
        <v>start offset pay-32 
[7853]</v>
      </c>
      <c r="AL32" s="50" t="str">
        <f>[1]!obMake(AL$15&amp;"-"&amp;ROW(),"String",$T32)</f>
        <v>maturity pay-32 
[7687]</v>
      </c>
      <c r="AN32" s="50" t="str">
        <f>[1]!obMake(AN$15&amp;"-"&amp;ROW(),"String",D32)</f>
        <v>symbol-32 
[7524]</v>
      </c>
      <c r="AO32" s="50" t="str">
        <f>[1]!obMake(AO$15&amp;"-"&amp;ROW(),"String",E32)</f>
        <v>type-32 
[7983]</v>
      </c>
      <c r="AP32" s="50" t="str">
        <f>[1]!OBCALL(AP$15&amp;"-"&amp;ROW(),obLibs&amp;"net.finmath.time.ScheduleGenerator","createScheduleFromConventions",$H$8,$AG32,$AH32:$AI32,[1]!obMake("","String",$J32),[1]!obMake("","String",$K32),$H$9,[1]!obMake("","String",$L32),$H$10,[1]!obMake("","int",$M32),[1]!obMake("","int",$N32))</f>
        <v>tenor rec-32 
[9834]</v>
      </c>
      <c r="AQ32" s="50" t="str">
        <f>[1]!obMake(AQ$15&amp;"-"&amp;ROW(),"String",O32)</f>
        <v>forward rec-32 
[7686]</v>
      </c>
      <c r="AR32" s="50" t="str">
        <f>[1]!obMake(AR$15&amp;"-"&amp;ROW(),"double",P32)</f>
        <v>spread rec-32 
[7523]</v>
      </c>
      <c r="AS32" s="50" t="str">
        <f>[1]!obMake(AS$15&amp;"-"&amp;ROW(),"String",Q32)</f>
        <v>discount rec-32 
[7982]</v>
      </c>
      <c r="AT32" s="50" t="str">
        <f>[1]!OBCALL(AT$15&amp;"-"&amp;ROW(),obLibs&amp;"net.finmath.time.ScheduleGenerator","createScheduleFromConventions",$H$8,$AG32,$AK32:$AL32,[1]!obMake("","String",$U32),[1]!obMake("","String",$V32),$H$9,[1]!obMake("","String",$L32),$H$10,[1]!obMake("","int",$X32),[1]!obMake("","int",$Y32))</f>
        <v>tenor pay-32 
[10680]</v>
      </c>
      <c r="AU32" s="50" t="str">
        <f>[1]!obMake(AU$15&amp;"-"&amp;ROW(),"String",Z32)</f>
        <v>forward pay-32 
[7685]</v>
      </c>
      <c r="AV32" s="50" t="str">
        <f>[1]!obMake(AV$15&amp;"-"&amp;ROW(),"double",AA32)</f>
        <v>spread pay-32 
[7522]</v>
      </c>
      <c r="AW32" s="50" t="str">
        <f>[1]!obMake(AW$15&amp;"-"&amp;ROW(),"String",AB32)</f>
        <v>disocunt pay-32 
[7981]</v>
      </c>
      <c r="AX32" s="50" t="str">
        <f>[1]!obMake(AX$15&amp;"-"&amp;ROW(),"String",AD32)</f>
        <v>calibration curve-32 
[7852]</v>
      </c>
      <c r="AY32" s="50" t="str">
        <f>[1]!obMake(AY$15&amp;"-"&amp;ROW(),"double",AE32)</f>
        <v>calibration time-32 
[9838]</v>
      </c>
      <c r="JJ32" s="11"/>
      <c r="JK32" s="11"/>
      <c r="JL32" s="11"/>
      <c r="JM32" s="11"/>
      <c r="JN32" s="11"/>
      <c r="JO32" s="11"/>
    </row>
    <row r="33" spans="1:275" s="43" customFormat="1" ht="13.15" customHeight="1" x14ac:dyDescent="0.35">
      <c r="A33" s="51"/>
      <c r="B33" s="52" t="str">
        <f>[1]!obMake("calibItem-"&amp;ROW(),obLibs&amp;"net.finmath.marketdata.calibration.CalibratedCurves$CalibrationSpec",AN33:AY33)</f>
        <v>calibItem-33 
[12526]</v>
      </c>
      <c r="C33" s="52">
        <f>[1]!OBGET([1]!OBCALL("",[1]!OBCALL("",$B$11,"getCalibrationProductForSpec",B33),"getValue",[1]!OBCALL("",$B$11,"getModel")))</f>
        <v>8.6114448808117412E-13</v>
      </c>
      <c r="D33" s="43" t="str">
        <f t="shared" si="0"/>
        <v>discount-EUR-OIS-50Y</v>
      </c>
      <c r="E33" s="43" t="s">
        <v>98</v>
      </c>
      <c r="F33" s="53">
        <v>2</v>
      </c>
      <c r="H33" s="53" t="s">
        <v>99</v>
      </c>
      <c r="I33" s="53" t="s">
        <v>121</v>
      </c>
      <c r="J33" s="53" t="s">
        <v>101</v>
      </c>
      <c r="K33" s="53" t="s">
        <v>102</v>
      </c>
      <c r="L33" s="53" t="s">
        <v>103</v>
      </c>
      <c r="M33" s="53">
        <v>0</v>
      </c>
      <c r="N33" s="53">
        <v>0</v>
      </c>
      <c r="O33" s="54" t="s">
        <v>33</v>
      </c>
      <c r="P33" s="53">
        <v>0</v>
      </c>
      <c r="Q33" s="54" t="s">
        <v>33</v>
      </c>
      <c r="S33" s="53" t="s">
        <v>99</v>
      </c>
      <c r="T33" s="53" t="str">
        <f t="shared" si="1"/>
        <v>50Y</v>
      </c>
      <c r="U33" s="53" t="s">
        <v>101</v>
      </c>
      <c r="V33" s="53" t="s">
        <v>104</v>
      </c>
      <c r="W33" s="53" t="s">
        <v>103</v>
      </c>
      <c r="X33" s="53">
        <v>0</v>
      </c>
      <c r="Y33" s="53">
        <v>0</v>
      </c>
      <c r="Z33" s="54" t="str">
        <f>""</f>
        <v/>
      </c>
      <c r="AA33" s="55">
        <v>2.1010000000000001E-2</v>
      </c>
      <c r="AB33" s="54" t="s">
        <v>33</v>
      </c>
      <c r="AC33" s="56"/>
      <c r="AD33" s="54" t="str">
        <f t="shared" si="2"/>
        <v>discount-EUR-OIS</v>
      </c>
      <c r="AE33" s="57">
        <f>[1]!OBGET([1]!OBCALL("",AP33,IF(OR(AD33=Q33,AD33=AB33),"getPayment","getFixing"),[1]!obMake("","int",[1]!OBGET([1]!OBCALL("",AP33,"getNumberOfPeriods"))-1)))</f>
        <v>50.041095890410958</v>
      </c>
      <c r="AG33" s="58" t="str">
        <f>[1]!obMake(AG$15&amp;"-"&amp;ROW(),"int",$F33)</f>
        <v>spot date-33 
[7683]</v>
      </c>
      <c r="AH33" s="58" t="str">
        <f>[1]!obMake(AH$15&amp;"-"&amp;ROW(),"String",$H33)</f>
        <v>start offset rec-33 
[7521]</v>
      </c>
      <c r="AI33" s="58" t="str">
        <f>[1]!obMake(AI$15&amp;"-"&amp;ROW(),"String",$I33)</f>
        <v>maturity rec-33 
[7980]</v>
      </c>
      <c r="AK33" s="58" t="str">
        <f>[1]!obMake(AK$15&amp;"-"&amp;ROW(),"String",$S33)</f>
        <v>start offset pay-33 
[7851]</v>
      </c>
      <c r="AL33" s="58" t="str">
        <f>[1]!obMake(AL$15&amp;"-"&amp;ROW(),"String",$T33)</f>
        <v>maturity pay-33 
[7682]</v>
      </c>
      <c r="AN33" s="58" t="str">
        <f>[1]!obMake(AN$15&amp;"-"&amp;ROW(),"String",D33)</f>
        <v>symbol-33 
[7520]</v>
      </c>
      <c r="AO33" s="58" t="str">
        <f>[1]!obMake(AO$15&amp;"-"&amp;ROW(),"String",E33)</f>
        <v>type-33 
[7979]</v>
      </c>
      <c r="AP33" s="58" t="str">
        <f>[1]!OBCALL(AP$15&amp;"-"&amp;ROW(),obLibs&amp;"net.finmath.time.ScheduleGenerator","createScheduleFromConventions",$H$8,$AG33,$AH33:$AI33,[1]!obMake("","String",$J33),[1]!obMake("","String",$K33),$H$9,[1]!obMake("","String",$L33),$H$10,[1]!obMake("","int",$M33),[1]!obMake("","int",$N33))</f>
        <v>tenor rec-33 
[11815]</v>
      </c>
      <c r="AQ33" s="58" t="str">
        <f>[1]!obMake(AQ$15&amp;"-"&amp;ROW(),"String",O33)</f>
        <v>forward rec-33 
[7681]</v>
      </c>
      <c r="AR33" s="58" t="str">
        <f>[1]!obMake(AR$15&amp;"-"&amp;ROW(),"double",P33)</f>
        <v>spread rec-33 
[7519]</v>
      </c>
      <c r="AS33" s="58" t="str">
        <f>[1]!obMake(AS$15&amp;"-"&amp;ROW(),"String",Q33)</f>
        <v>discount rec-33 
[7978]</v>
      </c>
      <c r="AT33" s="58" t="str">
        <f>[1]!OBCALL(AT$15&amp;"-"&amp;ROW(),obLibs&amp;"net.finmath.time.ScheduleGenerator","createScheduleFromConventions",$H$8,$AG33,$AK33:$AL33,[1]!obMake("","String",$U33),[1]!obMake("","String",$V33),$H$9,[1]!obMake("","String",$L33),$H$10,[1]!obMake("","int",$X33),[1]!obMake("","int",$Y33))</f>
        <v>tenor pay-33 
[12525]</v>
      </c>
      <c r="AU33" s="58" t="str">
        <f>[1]!obMake(AU$15&amp;"-"&amp;ROW(),"String",Z33)</f>
        <v>forward pay-33 
[7680]</v>
      </c>
      <c r="AV33" s="58" t="str">
        <f>[1]!obMake(AV$15&amp;"-"&amp;ROW(),"double",AA33)</f>
        <v>spread pay-33 
[7518]</v>
      </c>
      <c r="AW33" s="58" t="str">
        <f>[1]!obMake(AW$15&amp;"-"&amp;ROW(),"String",AB33)</f>
        <v>disocunt pay-33 
[7977]</v>
      </c>
      <c r="AX33" s="58" t="str">
        <f>[1]!obMake(AX$15&amp;"-"&amp;ROW(),"String",AD33)</f>
        <v>calibration curve-33 
[7850]</v>
      </c>
      <c r="AY33" s="58" t="str">
        <f>[1]!obMake(AY$15&amp;"-"&amp;ROW(),"double",AE33)</f>
        <v>calibration time-33 
[11819]</v>
      </c>
    </row>
    <row r="34" spans="1:275" ht="13.15" customHeight="1" x14ac:dyDescent="0.35">
      <c r="A34" s="45"/>
      <c r="B34" s="46" t="str">
        <f>[1]!obMake("calibItem-"&amp;ROW(),obLibs&amp;"net.finmath.marketdata.calibration.CalibratedCurves$CalibrationSpec",AN34:AY34)</f>
        <v>calibItem-34 
[10397]</v>
      </c>
      <c r="C34" s="46">
        <f>[1]!OBGET([1]!OBCALL("",[1]!OBCALL("",$B$11,"getCalibrationProductForSpec",B34),"getValue",[1]!OBCALL("",$B$11,"getModel")))</f>
        <v>-1.215789690060462E-10</v>
      </c>
      <c r="D34" s="11" t="str">
        <f t="shared" ref="D34:D41" si="3">AD34&amp;"-"&amp;H34&amp;"x"&amp;I34</f>
        <v>forward-EUR-3M-0Dx3M</v>
      </c>
      <c r="E34" s="11" t="s">
        <v>98</v>
      </c>
      <c r="F34" s="37">
        <v>2</v>
      </c>
      <c r="H34" s="37" t="s">
        <v>99</v>
      </c>
      <c r="I34" s="37" t="s">
        <v>37</v>
      </c>
      <c r="J34" s="37" t="s">
        <v>122</v>
      </c>
      <c r="K34" s="37" t="s">
        <v>104</v>
      </c>
      <c r="L34" s="37" t="s">
        <v>103</v>
      </c>
      <c r="M34" s="37">
        <v>0</v>
      </c>
      <c r="N34" s="37">
        <v>0</v>
      </c>
      <c r="O34" s="30" t="s">
        <v>34</v>
      </c>
      <c r="P34" s="37">
        <v>0</v>
      </c>
      <c r="Q34" s="30" t="s">
        <v>33</v>
      </c>
      <c r="S34" s="37" t="str">
        <f t="shared" ref="S34:S41" si="4">H34</f>
        <v>0D</v>
      </c>
      <c r="T34" s="37" t="str">
        <f t="shared" si="1"/>
        <v>3M</v>
      </c>
      <c r="U34" s="37" t="s">
        <v>122</v>
      </c>
      <c r="V34" s="37" t="s">
        <v>104</v>
      </c>
      <c r="W34" s="37" t="s">
        <v>103</v>
      </c>
      <c r="X34" s="37">
        <v>0</v>
      </c>
      <c r="Y34" s="37">
        <v>0</v>
      </c>
      <c r="Z34" s="30" t="str">
        <f>""</f>
        <v/>
      </c>
      <c r="AA34" s="47">
        <v>3.16E-3</v>
      </c>
      <c r="AB34" s="30" t="s">
        <v>33</v>
      </c>
      <c r="AC34" s="48">
        <v>0</v>
      </c>
      <c r="AD34" s="30" t="str">
        <f t="shared" ref="AD34:AD75" si="5">O34</f>
        <v>forward-EUR-3M</v>
      </c>
      <c r="AE34" s="49">
        <f>[1]!OBGET([1]!OBCALL("",AP34,IF(OR(AD34=Q34,AD34=AB34),"getPayment","getFixing"),[1]!obMake("","int",[1]!OBGET([1]!OBCALL("",AP34,"getNumberOfPeriods"))-1)))</f>
        <v>5.4794520547945206E-3</v>
      </c>
      <c r="AG34" s="50" t="str">
        <f>[1]!obMake(AG$15&amp;"-"&amp;ROW(),"int",$F34)</f>
        <v>spot date-34 
[7678]</v>
      </c>
      <c r="AH34" s="50" t="str">
        <f>[1]!obMake(AH$15&amp;"-"&amp;ROW(),"String",$H34)</f>
        <v>start offset rec-34 
[7517]</v>
      </c>
      <c r="AI34" s="50" t="str">
        <f>[1]!obMake(AI$15&amp;"-"&amp;ROW(),"String",$I34)</f>
        <v>maturity rec-34 
[7976]</v>
      </c>
      <c r="AK34" s="50" t="str">
        <f>[1]!obMake(AK$15&amp;"-"&amp;ROW(),"String",$S34)</f>
        <v>start offset pay-34 
[7849]</v>
      </c>
      <c r="AL34" s="50" t="str">
        <f>[1]!obMake(AL$15&amp;"-"&amp;ROW(),"String",$T34)</f>
        <v>maturity pay-34 
[7677]</v>
      </c>
      <c r="AN34" s="50" t="str">
        <f>[1]!obMake(AN$15&amp;"-"&amp;ROW(),"String",D34)</f>
        <v>symbol-34 
[7516]</v>
      </c>
      <c r="AO34" s="50" t="str">
        <f>[1]!obMake(AO$15&amp;"-"&amp;ROW(),"String",E34)</f>
        <v>type-34 
[7975]</v>
      </c>
      <c r="AP34" s="50" t="str">
        <f>[1]!OBCALL(AP$15&amp;"-"&amp;ROW(),obLibs&amp;"net.finmath.time.ScheduleGenerator","createScheduleFromConventions",$H$8,$AG34,$AH34:$AI34,[1]!obMake("","String",$J34),[1]!obMake("","String",$K34),$H$9,[1]!obMake("","String",$L34),$H$10,[1]!obMake("","int",$M34),[1]!obMake("","int",$N34))</f>
        <v>tenor rec-34 
[10392]</v>
      </c>
      <c r="AQ34" s="50" t="str">
        <f>[1]!obMake(AQ$15&amp;"-"&amp;ROW(),"String",O34)</f>
        <v>forward rec-34 
[7676]</v>
      </c>
      <c r="AR34" s="50" t="str">
        <f>[1]!obMake(AR$15&amp;"-"&amp;ROW(),"double",P34)</f>
        <v>spread rec-34 
[7515]</v>
      </c>
      <c r="AS34" s="50" t="str">
        <f>[1]!obMake(AS$15&amp;"-"&amp;ROW(),"String",Q34)</f>
        <v>discount rec-34 
[7974]</v>
      </c>
      <c r="AT34" s="50" t="str">
        <f>[1]!OBCALL(AT$15&amp;"-"&amp;ROW(),obLibs&amp;"net.finmath.time.ScheduleGenerator","createScheduleFromConventions",$H$8,$AG34,$AK34:$AL34,[1]!obMake("","String",$U34),[1]!obMake("","String",$V34),$H$9,[1]!obMake("","String",$L34),$H$10,[1]!obMake("","int",$X34),[1]!obMake("","int",$Y34))</f>
        <v>tenor pay-34 
[10137]</v>
      </c>
      <c r="AU34" s="50" t="str">
        <f>[1]!obMake(AU$15&amp;"-"&amp;ROW(),"String",Z34)</f>
        <v>forward pay-34 
[7675]</v>
      </c>
      <c r="AV34" s="50" t="str">
        <f>[1]!obMake(AV$15&amp;"-"&amp;ROW(),"double",AA34)</f>
        <v>spread pay-34 
[7514]</v>
      </c>
      <c r="AW34" s="50" t="str">
        <f>[1]!obMake(AW$15&amp;"-"&amp;ROW(),"String",AB34)</f>
        <v>disocunt pay-34 
[7973]</v>
      </c>
      <c r="AX34" s="50" t="str">
        <f>[1]!obMake(AX$15&amp;"-"&amp;ROW(),"String",AD34)</f>
        <v>calibration curve-34 
[7848]</v>
      </c>
      <c r="AY34" s="50" t="str">
        <f>[1]!obMake(AY$15&amp;"-"&amp;ROW(),"double",AE34)</f>
        <v>calibration time-34 
[10396]</v>
      </c>
      <c r="JJ34" s="11"/>
      <c r="JK34" s="11"/>
      <c r="JL34" s="11"/>
      <c r="JM34" s="11"/>
      <c r="JN34" s="11"/>
      <c r="JO34" s="11"/>
    </row>
    <row r="35" spans="1:275" ht="13.15" customHeight="1" x14ac:dyDescent="0.35">
      <c r="A35" s="45"/>
      <c r="B35" s="46" t="str">
        <f>[1]!obMake("calibItem-"&amp;ROW(),obLibs&amp;"net.finmath.marketdata.calibration.CalibratedCurves$CalibrationSpec",AN35:AY35)</f>
        <v>calibItem-35 
[12533]</v>
      </c>
      <c r="C35" s="46">
        <f>[1]!OBGET([1]!OBCALL("",[1]!OBCALL("",$B$11,"getCalibrationProductForSpec",B35),"getValue",[1]!OBCALL("",$B$11,"getModel")))</f>
        <v>-2.2204460492503131E-16</v>
      </c>
      <c r="D35" s="11" t="str">
        <f t="shared" si="3"/>
        <v>forward-EUR-3M-1Mx3M</v>
      </c>
      <c r="E35" s="11" t="s">
        <v>98</v>
      </c>
      <c r="F35" s="37">
        <v>2</v>
      </c>
      <c r="H35" s="37" t="s">
        <v>123</v>
      </c>
      <c r="I35" s="37" t="s">
        <v>37</v>
      </c>
      <c r="J35" s="37" t="s">
        <v>122</v>
      </c>
      <c r="K35" s="37" t="s">
        <v>104</v>
      </c>
      <c r="L35" s="37" t="s">
        <v>103</v>
      </c>
      <c r="M35" s="37">
        <v>0</v>
      </c>
      <c r="N35" s="37">
        <v>0</v>
      </c>
      <c r="O35" s="30" t="s">
        <v>34</v>
      </c>
      <c r="P35" s="37">
        <v>0</v>
      </c>
      <c r="Q35" s="30" t="s">
        <v>33</v>
      </c>
      <c r="S35" s="37" t="str">
        <f t="shared" si="4"/>
        <v>1M</v>
      </c>
      <c r="T35" s="37" t="str">
        <f t="shared" si="1"/>
        <v>3M</v>
      </c>
      <c r="U35" s="37" t="s">
        <v>122</v>
      </c>
      <c r="V35" s="37" t="s">
        <v>104</v>
      </c>
      <c r="W35" s="37" t="s">
        <v>103</v>
      </c>
      <c r="X35" s="37">
        <v>0</v>
      </c>
      <c r="Y35" s="37">
        <v>0</v>
      </c>
      <c r="Z35" s="30" t="str">
        <f>""</f>
        <v/>
      </c>
      <c r="AA35" s="47">
        <v>3.16E-3</v>
      </c>
      <c r="AB35" s="30" t="s">
        <v>33</v>
      </c>
      <c r="AC35" s="48">
        <v>0</v>
      </c>
      <c r="AD35" s="30" t="str">
        <f t="shared" si="5"/>
        <v>forward-EUR-3M</v>
      </c>
      <c r="AE35" s="49">
        <f>[1]!OBGET([1]!OBCALL("",AP35,IF(OR(AD35=Q35,AD35=AB35),"getPayment","getFixing"),[1]!obMake("","int",[1]!OBGET([1]!OBCALL("",AP35,"getNumberOfPeriods"))-1)))</f>
        <v>9.3150684931506855E-2</v>
      </c>
      <c r="AG35" s="50" t="str">
        <f>[1]!obMake(AG$15&amp;"-"&amp;ROW(),"int",$F35)</f>
        <v>spot date-35 
[7673]</v>
      </c>
      <c r="AH35" s="50" t="str">
        <f>[1]!obMake(AH$15&amp;"-"&amp;ROW(),"String",$H35)</f>
        <v>start offset rec-35 
[7513]</v>
      </c>
      <c r="AI35" s="50" t="str">
        <f>[1]!obMake(AI$15&amp;"-"&amp;ROW(),"String",$I35)</f>
        <v>maturity rec-35 
[7972]</v>
      </c>
      <c r="AK35" s="50" t="str">
        <f>[1]!obMake(AK$15&amp;"-"&amp;ROW(),"String",$S35)</f>
        <v>start offset pay-35 
[7847]</v>
      </c>
      <c r="AL35" s="50" t="str">
        <f>[1]!obMake(AL$15&amp;"-"&amp;ROW(),"String",$T35)</f>
        <v>maturity pay-35 
[7672]</v>
      </c>
      <c r="AN35" s="50" t="str">
        <f>[1]!obMake(AN$15&amp;"-"&amp;ROW(),"String",D35)</f>
        <v>symbol-35 
[7512]</v>
      </c>
      <c r="AO35" s="50" t="str">
        <f>[1]!obMake(AO$15&amp;"-"&amp;ROW(),"String",E35)</f>
        <v>type-35 
[7971]</v>
      </c>
      <c r="AP35" s="50" t="str">
        <f>[1]!OBCALL(AP$15&amp;"-"&amp;ROW(),obLibs&amp;"net.finmath.time.ScheduleGenerator","createScheduleFromConventions",$H$8,$AG35,$AH35:$AI35,[1]!obMake("","String",$J35),[1]!obMake("","String",$K35),$H$9,[1]!obMake("","String",$L35),$H$10,[1]!obMake("","int",$M35),[1]!obMake("","int",$N35))</f>
        <v>tenor rec-35 
[11825]</v>
      </c>
      <c r="AQ35" s="50" t="str">
        <f>[1]!obMake(AQ$15&amp;"-"&amp;ROW(),"String",O35)</f>
        <v>forward rec-35 
[7671]</v>
      </c>
      <c r="AR35" s="50" t="str">
        <f>[1]!obMake(AR$15&amp;"-"&amp;ROW(),"double",P35)</f>
        <v>spread rec-35 
[7511]</v>
      </c>
      <c r="AS35" s="50" t="str">
        <f>[1]!obMake(AS$15&amp;"-"&amp;ROW(),"String",Q35)</f>
        <v>discount rec-35 
[7970]</v>
      </c>
      <c r="AT35" s="50" t="str">
        <f>[1]!OBCALL(AT$15&amp;"-"&amp;ROW(),obLibs&amp;"net.finmath.time.ScheduleGenerator","createScheduleFromConventions",$H$8,$AG35,$AK35:$AL35,[1]!obMake("","String",$U35),[1]!obMake("","String",$V35),$H$9,[1]!obMake("","String",$L35),$H$10,[1]!obMake("","int",$X35),[1]!obMake("","int",$Y35))</f>
        <v>tenor pay-35 
[12532]</v>
      </c>
      <c r="AU35" s="50" t="str">
        <f>[1]!obMake(AU$15&amp;"-"&amp;ROW(),"String",Z35)</f>
        <v>forward pay-35 
[7670]</v>
      </c>
      <c r="AV35" s="50" t="str">
        <f>[1]!obMake(AV$15&amp;"-"&amp;ROW(),"double",AA35)</f>
        <v>spread pay-35 
[7510]</v>
      </c>
      <c r="AW35" s="50" t="str">
        <f>[1]!obMake(AW$15&amp;"-"&amp;ROW(),"String",AB35)</f>
        <v>disocunt pay-35 
[7969]</v>
      </c>
      <c r="AX35" s="50" t="str">
        <f>[1]!obMake(AX$15&amp;"-"&amp;ROW(),"String",AD35)</f>
        <v>calibration curve-35 
[7846]</v>
      </c>
      <c r="AY35" s="50" t="str">
        <f>[1]!obMake(AY$15&amp;"-"&amp;ROW(),"double",AE35)</f>
        <v>calibration time-35 
[11829]</v>
      </c>
      <c r="JJ35" s="11"/>
      <c r="JK35" s="11"/>
      <c r="JL35" s="11"/>
      <c r="JM35" s="11"/>
      <c r="JN35" s="11"/>
      <c r="JO35" s="11"/>
    </row>
    <row r="36" spans="1:275" ht="13.15" customHeight="1" x14ac:dyDescent="0.35">
      <c r="A36" s="45"/>
      <c r="B36" s="46" t="str">
        <f>[1]!obMake("calibItem-"&amp;ROW(),obLibs&amp;"net.finmath.marketdata.calibration.CalibratedCurves$CalibrationSpec",AN36:AY36)</f>
        <v>calibItem-36 
[10674]</v>
      </c>
      <c r="C36" s="46">
        <f>[1]!OBGET([1]!OBCALL("",[1]!OBCALL("",$B$11,"getCalibrationProductForSpec",B36),"getValue",[1]!OBCALL("",$B$11,"getModel")))</f>
        <v>0</v>
      </c>
      <c r="D36" s="11" t="str">
        <f t="shared" si="3"/>
        <v>forward-EUR-3M-2Mx3M</v>
      </c>
      <c r="E36" s="11" t="s">
        <v>98</v>
      </c>
      <c r="F36" s="37">
        <v>2</v>
      </c>
      <c r="H36" s="37" t="s">
        <v>124</v>
      </c>
      <c r="I36" s="37" t="s">
        <v>37</v>
      </c>
      <c r="J36" s="37" t="s">
        <v>122</v>
      </c>
      <c r="K36" s="37" t="s">
        <v>104</v>
      </c>
      <c r="L36" s="37" t="s">
        <v>103</v>
      </c>
      <c r="M36" s="37">
        <v>0</v>
      </c>
      <c r="N36" s="37">
        <v>0</v>
      </c>
      <c r="O36" s="30" t="s">
        <v>34</v>
      </c>
      <c r="P36" s="37">
        <v>0</v>
      </c>
      <c r="Q36" s="30" t="s">
        <v>33</v>
      </c>
      <c r="S36" s="37" t="str">
        <f t="shared" si="4"/>
        <v>2M</v>
      </c>
      <c r="T36" s="37" t="str">
        <f t="shared" si="1"/>
        <v>3M</v>
      </c>
      <c r="U36" s="37" t="s">
        <v>122</v>
      </c>
      <c r="V36" s="37" t="s">
        <v>104</v>
      </c>
      <c r="W36" s="37" t="s">
        <v>103</v>
      </c>
      <c r="X36" s="37">
        <v>0</v>
      </c>
      <c r="Y36" s="37">
        <v>0</v>
      </c>
      <c r="Z36" s="30" t="str">
        <f>""</f>
        <v/>
      </c>
      <c r="AA36" s="47">
        <v>3.16E-3</v>
      </c>
      <c r="AB36" s="30" t="s">
        <v>33</v>
      </c>
      <c r="AC36" s="48">
        <v>0</v>
      </c>
      <c r="AD36" s="30" t="str">
        <f t="shared" si="5"/>
        <v>forward-EUR-3M</v>
      </c>
      <c r="AE36" s="49">
        <f>[1]!OBGET([1]!OBCALL("",AP36,IF(OR(AD36=Q36,AD36=AB36),"getPayment","getFixing"),[1]!obMake("","int",[1]!OBGET([1]!OBCALL("",AP36,"getNumberOfPeriods"))-1)))</f>
        <v>0.16986301369863013</v>
      </c>
      <c r="AG36" s="50" t="str">
        <f>[1]!obMake(AG$15&amp;"-"&amp;ROW(),"int",$F36)</f>
        <v>spot date-36 
[7668]</v>
      </c>
      <c r="AH36" s="50" t="str">
        <f>[1]!obMake(AH$15&amp;"-"&amp;ROW(),"String",$H36)</f>
        <v>start offset rec-36 
[7509]</v>
      </c>
      <c r="AI36" s="50" t="str">
        <f>[1]!obMake(AI$15&amp;"-"&amp;ROW(),"String",$I36)</f>
        <v>maturity rec-36 
[7968]</v>
      </c>
      <c r="AK36" s="50" t="str">
        <f>[1]!obMake(AK$15&amp;"-"&amp;ROW(),"String",$S36)</f>
        <v>start offset pay-36 
[7845]</v>
      </c>
      <c r="AL36" s="50" t="str">
        <f>[1]!obMake(AL$15&amp;"-"&amp;ROW(),"String",$T36)</f>
        <v>maturity pay-36 
[7667]</v>
      </c>
      <c r="AN36" s="50" t="str">
        <f>[1]!obMake(AN$15&amp;"-"&amp;ROW(),"String",D36)</f>
        <v>symbol-36 
[7508]</v>
      </c>
      <c r="AO36" s="50" t="str">
        <f>[1]!obMake(AO$15&amp;"-"&amp;ROW(),"String",E36)</f>
        <v>type-36 
[7967]</v>
      </c>
      <c r="AP36" s="50" t="str">
        <f>[1]!OBCALL(AP$15&amp;"-"&amp;ROW(),obLibs&amp;"net.finmath.time.ScheduleGenerator","createScheduleFromConventions",$H$8,$AG36,$AH36:$AI36,[1]!obMake("","String",$J36),[1]!obMake("","String",$K36),$H$9,[1]!obMake("","String",$L36),$H$10,[1]!obMake("","int",$M36),[1]!obMake("","int",$N36))</f>
        <v>tenor rec-36 
[9824]</v>
      </c>
      <c r="AQ36" s="50" t="str">
        <f>[1]!obMake(AQ$15&amp;"-"&amp;ROW(),"String",O36)</f>
        <v>forward rec-36 
[7666]</v>
      </c>
      <c r="AR36" s="50" t="str">
        <f>[1]!obMake(AR$15&amp;"-"&amp;ROW(),"double",P36)</f>
        <v>spread rec-36 
[7507]</v>
      </c>
      <c r="AS36" s="50" t="str">
        <f>[1]!obMake(AS$15&amp;"-"&amp;ROW(),"String",Q36)</f>
        <v>discount rec-36 
[7966]</v>
      </c>
      <c r="AT36" s="50" t="str">
        <f>[1]!OBCALL(AT$15&amp;"-"&amp;ROW(),obLibs&amp;"net.finmath.time.ScheduleGenerator","createScheduleFromConventions",$H$8,$AG36,$AK36:$AL36,[1]!obMake("","String",$U36),[1]!obMake("","String",$V36),$H$9,[1]!obMake("","String",$L36),$H$10,[1]!obMake("","int",$X36),[1]!obMake("","int",$Y36))</f>
        <v>tenor pay-36 
[10673]</v>
      </c>
      <c r="AU36" s="50" t="str">
        <f>[1]!obMake(AU$15&amp;"-"&amp;ROW(),"String",Z36)</f>
        <v>forward pay-36 
[7665]</v>
      </c>
      <c r="AV36" s="50" t="str">
        <f>[1]!obMake(AV$15&amp;"-"&amp;ROW(),"double",AA36)</f>
        <v>spread pay-36 
[7506]</v>
      </c>
      <c r="AW36" s="50" t="str">
        <f>[1]!obMake(AW$15&amp;"-"&amp;ROW(),"String",AB36)</f>
        <v>disocunt pay-36 
[7965]</v>
      </c>
      <c r="AX36" s="50" t="str">
        <f>[1]!obMake(AX$15&amp;"-"&amp;ROW(),"String",AD36)</f>
        <v>calibration curve-36 
[7844]</v>
      </c>
      <c r="AY36" s="50" t="str">
        <f>[1]!obMake(AY$15&amp;"-"&amp;ROW(),"double",AE36)</f>
        <v>calibration time-36 
[9828]</v>
      </c>
      <c r="JJ36" s="11"/>
      <c r="JK36" s="11"/>
      <c r="JL36" s="11"/>
      <c r="JM36" s="11"/>
      <c r="JN36" s="11"/>
      <c r="JO36" s="11"/>
    </row>
    <row r="37" spans="1:275" ht="13.15" customHeight="1" x14ac:dyDescent="0.35">
      <c r="A37" s="45"/>
      <c r="B37" s="46" t="str">
        <f>[1]!obMake("calibItem-"&amp;ROW(),obLibs&amp;"net.finmath.marketdata.calibration.CalibratedCurves$CalibrationSpec",AN37:AY37)</f>
        <v>calibItem-37 
[11881]</v>
      </c>
      <c r="C37" s="46">
        <f>[1]!OBGET([1]!OBCALL("",[1]!OBCALL("",$B$11,"getCalibrationProductForSpec",B37),"getValue",[1]!OBCALL("",$B$11,"getModel")))</f>
        <v>-1.2157852480841613E-10</v>
      </c>
      <c r="D37" s="11" t="str">
        <f t="shared" si="3"/>
        <v>forward-EUR-3M-3Mx3M</v>
      </c>
      <c r="E37" s="11" t="s">
        <v>98</v>
      </c>
      <c r="F37" s="37">
        <v>2</v>
      </c>
      <c r="H37" s="37" t="s">
        <v>37</v>
      </c>
      <c r="I37" s="37" t="s">
        <v>37</v>
      </c>
      <c r="J37" s="37" t="s">
        <v>122</v>
      </c>
      <c r="K37" s="37" t="s">
        <v>104</v>
      </c>
      <c r="L37" s="37" t="s">
        <v>103</v>
      </c>
      <c r="M37" s="37">
        <v>0</v>
      </c>
      <c r="N37" s="37">
        <v>0</v>
      </c>
      <c r="O37" s="30" t="s">
        <v>34</v>
      </c>
      <c r="P37" s="37">
        <v>0</v>
      </c>
      <c r="Q37" s="30" t="s">
        <v>33</v>
      </c>
      <c r="S37" s="37" t="str">
        <f t="shared" si="4"/>
        <v>3M</v>
      </c>
      <c r="T37" s="37" t="str">
        <f t="shared" si="1"/>
        <v>3M</v>
      </c>
      <c r="U37" s="37" t="s">
        <v>122</v>
      </c>
      <c r="V37" s="37" t="s">
        <v>104</v>
      </c>
      <c r="W37" s="37" t="s">
        <v>103</v>
      </c>
      <c r="X37" s="37">
        <v>0</v>
      </c>
      <c r="Y37" s="37">
        <v>0</v>
      </c>
      <c r="Z37" s="30" t="str">
        <f>""</f>
        <v/>
      </c>
      <c r="AA37" s="47">
        <v>3.16E-3</v>
      </c>
      <c r="AB37" s="30" t="s">
        <v>33</v>
      </c>
      <c r="AC37" s="48">
        <v>0</v>
      </c>
      <c r="AD37" s="30" t="str">
        <f t="shared" si="5"/>
        <v>forward-EUR-3M</v>
      </c>
      <c r="AE37" s="49">
        <f>[1]!OBGET([1]!OBCALL("",AP37,IF(OR(AD37=Q37,AD37=AB37),"getPayment","getFixing"),[1]!obMake("","int",[1]!OBGET([1]!OBCALL("",AP37,"getNumberOfPeriods"))-1)))</f>
        <v>0.25479452054794521</v>
      </c>
      <c r="AG37" s="50" t="str">
        <f>[1]!obMake(AG$15&amp;"-"&amp;ROW(),"int",$F37)</f>
        <v>spot date-37 
[7267]</v>
      </c>
      <c r="AH37" s="50" t="str">
        <f>[1]!obMake(AH$15&amp;"-"&amp;ROW(),"String",$H37)</f>
        <v>start offset rec-37 
[7843]</v>
      </c>
      <c r="AI37" s="50" t="str">
        <f>[1]!obMake(AI$15&amp;"-"&amp;ROW(),"String",$I37)</f>
        <v>maturity rec-37 
[7664]</v>
      </c>
      <c r="AK37" s="50" t="str">
        <f>[1]!obMake(AK$15&amp;"-"&amp;ROW(),"String",$S37)</f>
        <v>start offset pay-37 
[7505]</v>
      </c>
      <c r="AL37" s="50" t="str">
        <f>[1]!obMake(AL$15&amp;"-"&amp;ROW(),"String",$T37)</f>
        <v>maturity pay-37 
[7266]</v>
      </c>
      <c r="AN37" s="50" t="str">
        <f>[1]!obMake(AN$15&amp;"-"&amp;ROW(),"String",D37)</f>
        <v>symbol-37 
[7964]</v>
      </c>
      <c r="AO37" s="50" t="str">
        <f>[1]!obMake(AO$15&amp;"-"&amp;ROW(),"String",E37)</f>
        <v>type-37 
[7842]</v>
      </c>
      <c r="AP37" s="50" t="str">
        <f>[1]!OBCALL(AP$15&amp;"-"&amp;ROW(),obLibs&amp;"net.finmath.time.ScheduleGenerator","createScheduleFromConventions",$H$8,$AG37,$AH37:$AI37,[1]!obMake("","String",$J37),[1]!obMake("","String",$K37),$H$9,[1]!obMake("","String",$L37),$H$10,[1]!obMake("","int",$M37),[1]!obMake("","int",$N37))</f>
        <v>tenor rec-37 
[11876]</v>
      </c>
      <c r="AQ37" s="50" t="str">
        <f>[1]!obMake(AQ$15&amp;"-"&amp;ROW(),"String",O37)</f>
        <v>forward rec-37 
[7265]</v>
      </c>
      <c r="AR37" s="50" t="str">
        <f>[1]!obMake(AR$15&amp;"-"&amp;ROW(),"double",P37)</f>
        <v>spread rec-37 
[7504]</v>
      </c>
      <c r="AS37" s="50" t="str">
        <f>[1]!obMake(AS$15&amp;"-"&amp;ROW(),"String",Q37)</f>
        <v>discount rec-37 
[7963]</v>
      </c>
      <c r="AT37" s="50" t="str">
        <f>[1]!OBCALL(AT$15&amp;"-"&amp;ROW(),obLibs&amp;"net.finmath.time.ScheduleGenerator","createScheduleFromConventions",$H$8,$AG37,$AK37:$AL37,[1]!obMake("","String",$U37),[1]!obMake("","String",$V37),$H$9,[1]!obMake("","String",$L37),$H$10,[1]!obMake("","int",$X37),[1]!obMake("","int",$Y37))</f>
        <v>tenor pay-37 
[11835]</v>
      </c>
      <c r="AU37" s="50" t="str">
        <f>[1]!obMake(AU$15&amp;"-"&amp;ROW(),"String",Z37)</f>
        <v>forward pay-37 
[7264]</v>
      </c>
      <c r="AV37" s="50" t="str">
        <f>[1]!obMake(AV$15&amp;"-"&amp;ROW(),"double",AA37)</f>
        <v>spread pay-37 
[7663]</v>
      </c>
      <c r="AW37" s="50" t="str">
        <f>[1]!obMake(AW$15&amp;"-"&amp;ROW(),"String",AB37)</f>
        <v>disocunt pay-37 
[7503]</v>
      </c>
      <c r="AX37" s="50" t="str">
        <f>[1]!obMake(AX$15&amp;"-"&amp;ROW(),"String",AD37)</f>
        <v>calibration curve-37 
[7962]</v>
      </c>
      <c r="AY37" s="50" t="str">
        <f>[1]!obMake(AY$15&amp;"-"&amp;ROW(),"double",AE37)</f>
        <v>calibration time-37 
[11880]</v>
      </c>
      <c r="JJ37" s="11"/>
      <c r="JK37" s="11"/>
      <c r="JL37" s="11"/>
      <c r="JM37" s="11"/>
      <c r="JN37" s="11"/>
      <c r="JO37" s="11"/>
    </row>
    <row r="38" spans="1:275" ht="13.15" customHeight="1" x14ac:dyDescent="0.35">
      <c r="A38" s="45"/>
      <c r="B38" s="46" t="str">
        <f>[1]!obMake("calibItem-"&amp;ROW(),obLibs&amp;"net.finmath.marketdata.calibration.CalibratedCurves$CalibrationSpec",AN38:AY38)</f>
        <v>calibItem-38 
[10473]</v>
      </c>
      <c r="C38" s="46">
        <f>[1]!OBGET([1]!OBCALL("",[1]!OBCALL("",$B$11,"getCalibrationProductForSpec",B38),"getValue",[1]!OBCALL("",$B$11,"getModel")))</f>
        <v>2.2204460492503131E-16</v>
      </c>
      <c r="D38" s="11" t="str">
        <f t="shared" si="3"/>
        <v>forward-EUR-3M-4Mx3M</v>
      </c>
      <c r="E38" s="11" t="s">
        <v>98</v>
      </c>
      <c r="F38" s="37">
        <v>2</v>
      </c>
      <c r="H38" s="37" t="s">
        <v>125</v>
      </c>
      <c r="I38" s="37" t="s">
        <v>37</v>
      </c>
      <c r="J38" s="37" t="s">
        <v>122</v>
      </c>
      <c r="K38" s="37" t="s">
        <v>104</v>
      </c>
      <c r="L38" s="37" t="s">
        <v>103</v>
      </c>
      <c r="M38" s="37">
        <v>0</v>
      </c>
      <c r="N38" s="37">
        <v>0</v>
      </c>
      <c r="O38" s="30" t="s">
        <v>34</v>
      </c>
      <c r="P38" s="37">
        <v>0</v>
      </c>
      <c r="Q38" s="30" t="s">
        <v>33</v>
      </c>
      <c r="S38" s="37" t="str">
        <f t="shared" si="4"/>
        <v>4M</v>
      </c>
      <c r="T38" s="37" t="str">
        <f t="shared" si="1"/>
        <v>3M</v>
      </c>
      <c r="U38" s="37" t="s">
        <v>122</v>
      </c>
      <c r="V38" s="37" t="s">
        <v>104</v>
      </c>
      <c r="W38" s="37" t="s">
        <v>103</v>
      </c>
      <c r="X38" s="37">
        <v>0</v>
      </c>
      <c r="Y38" s="37">
        <v>0</v>
      </c>
      <c r="Z38" s="30" t="str">
        <f>""</f>
        <v/>
      </c>
      <c r="AA38" s="47">
        <v>3.16E-3</v>
      </c>
      <c r="AB38" s="30" t="s">
        <v>33</v>
      </c>
      <c r="AC38" s="48">
        <v>0</v>
      </c>
      <c r="AD38" s="30" t="str">
        <f t="shared" si="5"/>
        <v>forward-EUR-3M</v>
      </c>
      <c r="AE38" s="49">
        <f>[1]!OBGET([1]!OBCALL("",AP38,IF(OR(AD38=Q38,AD38=AB38),"getPayment","getFixing"),[1]!obMake("","int",[1]!OBGET([1]!OBCALL("",AP38,"getNumberOfPeriods"))-1)))</f>
        <v>0.34246575342465752</v>
      </c>
      <c r="AG38" s="50" t="str">
        <f>[1]!obMake(AG$15&amp;"-"&amp;ROW(),"int",$F38)</f>
        <v>spot date-38 
[7262]</v>
      </c>
      <c r="AH38" s="50" t="str">
        <f>[1]!obMake(AH$15&amp;"-"&amp;ROW(),"String",$H38)</f>
        <v>start offset rec-38 
[7961]</v>
      </c>
      <c r="AI38" s="50" t="str">
        <f>[1]!obMake(AI$15&amp;"-"&amp;ROW(),"String",$I38)</f>
        <v>maturity rec-38 
[7841]</v>
      </c>
      <c r="AK38" s="50" t="str">
        <f>[1]!obMake(AK$15&amp;"-"&amp;ROW(),"String",$S38)</f>
        <v>start offset pay-38 
[7662]</v>
      </c>
      <c r="AL38" s="50" t="str">
        <f>[1]!obMake(AL$15&amp;"-"&amp;ROW(),"String",$T38)</f>
        <v>maturity pay-38 
[7261]</v>
      </c>
      <c r="AN38" s="50" t="str">
        <f>[1]!obMake(AN$15&amp;"-"&amp;ROW(),"String",D38)</f>
        <v>symbol-38 
[7502]</v>
      </c>
      <c r="AO38" s="50" t="str">
        <f>[1]!obMake(AO$15&amp;"-"&amp;ROW(),"String",E38)</f>
        <v>type-38 
[7960]</v>
      </c>
      <c r="AP38" s="50" t="str">
        <f>[1]!OBCALL(AP$15&amp;"-"&amp;ROW(),obLibs&amp;"net.finmath.time.ScheduleGenerator","createScheduleFromConventions",$H$8,$AG38,$AH38:$AI38,[1]!obMake("","String",$J38),[1]!obMake("","String",$K38),$H$9,[1]!obMake("","String",$L38),$H$10,[1]!obMake("","int",$M38),[1]!obMake("","int",$N38))</f>
        <v>tenor rec-38 
[10382]</v>
      </c>
      <c r="AQ38" s="50" t="str">
        <f>[1]!obMake(AQ$15&amp;"-"&amp;ROW(),"String",O38)</f>
        <v>forward rec-38 
[7260]</v>
      </c>
      <c r="AR38" s="50" t="str">
        <f>[1]!obMake(AR$15&amp;"-"&amp;ROW(),"double",P38)</f>
        <v>spread rec-38 
[7661]</v>
      </c>
      <c r="AS38" s="50" t="str">
        <f>[1]!obMake(AS$15&amp;"-"&amp;ROW(),"String",Q38)</f>
        <v>discount rec-38 
[7501]</v>
      </c>
      <c r="AT38" s="50" t="str">
        <f>[1]!OBCALL(AT$15&amp;"-"&amp;ROW(),obLibs&amp;"net.finmath.time.ScheduleGenerator","createScheduleFromConventions",$H$8,$AG38,$AK38:$AL38,[1]!obMake("","String",$U38),[1]!obMake("","String",$V38),$H$9,[1]!obMake("","String",$L38),$H$10,[1]!obMake("","int",$X38),[1]!obMake("","int",$Y38))</f>
        <v>tenor pay-38 
[10472]</v>
      </c>
      <c r="AU38" s="50" t="str">
        <f>[1]!obMake(AU$15&amp;"-"&amp;ROW(),"String",Z38)</f>
        <v>forward pay-38 
[7259]</v>
      </c>
      <c r="AV38" s="50" t="str">
        <f>[1]!obMake(AV$15&amp;"-"&amp;ROW(),"double",AA38)</f>
        <v>spread pay-38 
[7840]</v>
      </c>
      <c r="AW38" s="50" t="str">
        <f>[1]!obMake(AW$15&amp;"-"&amp;ROW(),"String",AB38)</f>
        <v>disocunt pay-38 
[7660]</v>
      </c>
      <c r="AX38" s="50" t="str">
        <f>[1]!obMake(AX$15&amp;"-"&amp;ROW(),"String",AD38)</f>
        <v>calibration curve-38 
[7500]</v>
      </c>
      <c r="AY38" s="50" t="str">
        <f>[1]!obMake(AY$15&amp;"-"&amp;ROW(),"double",AE38)</f>
        <v>calibration time-38 
[10386]</v>
      </c>
      <c r="JJ38" s="11"/>
      <c r="JK38" s="11"/>
      <c r="JL38" s="11"/>
      <c r="JM38" s="11"/>
      <c r="JN38" s="11"/>
      <c r="JO38" s="11"/>
    </row>
    <row r="39" spans="1:275" ht="13.15" customHeight="1" x14ac:dyDescent="0.35">
      <c r="A39" s="45"/>
      <c r="B39" s="46" t="str">
        <f>[1]!obMake("calibItem-"&amp;ROW(),obLibs&amp;"net.finmath.marketdata.calibration.CalibratedCurves$CalibrationSpec",AN39:AY39)</f>
        <v>calibItem-39 
[11702]</v>
      </c>
      <c r="C39" s="46">
        <f>[1]!OBGET([1]!OBCALL("",[1]!OBCALL("",$B$11,"getCalibrationProductForSpec",B39),"getValue",[1]!OBCALL("",$B$11,"getModel")))</f>
        <v>0</v>
      </c>
      <c r="D39" s="11" t="str">
        <f t="shared" si="3"/>
        <v>forward-EUR-3M-5Mx3M</v>
      </c>
      <c r="E39" s="11" t="s">
        <v>98</v>
      </c>
      <c r="F39" s="37">
        <v>2</v>
      </c>
      <c r="H39" s="37" t="s">
        <v>126</v>
      </c>
      <c r="I39" s="37" t="s">
        <v>37</v>
      </c>
      <c r="J39" s="37" t="s">
        <v>122</v>
      </c>
      <c r="K39" s="37" t="s">
        <v>104</v>
      </c>
      <c r="L39" s="37" t="s">
        <v>103</v>
      </c>
      <c r="M39" s="37">
        <v>0</v>
      </c>
      <c r="N39" s="37">
        <v>0</v>
      </c>
      <c r="O39" s="30" t="s">
        <v>34</v>
      </c>
      <c r="P39" s="37">
        <v>0</v>
      </c>
      <c r="Q39" s="30" t="s">
        <v>33</v>
      </c>
      <c r="S39" s="37" t="str">
        <f t="shared" si="4"/>
        <v>5M</v>
      </c>
      <c r="T39" s="37" t="str">
        <f t="shared" si="1"/>
        <v>3M</v>
      </c>
      <c r="U39" s="37" t="s">
        <v>122</v>
      </c>
      <c r="V39" s="37" t="s">
        <v>104</v>
      </c>
      <c r="W39" s="37" t="s">
        <v>103</v>
      </c>
      <c r="X39" s="37">
        <v>0</v>
      </c>
      <c r="Y39" s="37">
        <v>0</v>
      </c>
      <c r="Z39" s="30" t="str">
        <f>""</f>
        <v/>
      </c>
      <c r="AA39" s="47">
        <v>3.16E-3</v>
      </c>
      <c r="AB39" s="30" t="s">
        <v>33</v>
      </c>
      <c r="AC39" s="48">
        <v>0</v>
      </c>
      <c r="AD39" s="30" t="str">
        <f t="shared" si="5"/>
        <v>forward-EUR-3M</v>
      </c>
      <c r="AE39" s="49">
        <f>[1]!OBGET([1]!OBCALL("",AP39,IF(OR(AD39=Q39,AD39=AB39),"getPayment","getFixing"),[1]!obMake("","int",[1]!OBGET([1]!OBCALL("",AP39,"getNumberOfPeriods"))-1)))</f>
        <v>0.42191780821917807</v>
      </c>
      <c r="AG39" s="50" t="str">
        <f>[1]!obMake(AG$15&amp;"-"&amp;ROW(),"int",$F39)</f>
        <v>spot date-39 
[7257]</v>
      </c>
      <c r="AH39" s="50" t="str">
        <f>[1]!obMake(AH$15&amp;"-"&amp;ROW(),"String",$H39)</f>
        <v>start offset rec-39 
[7499]</v>
      </c>
      <c r="AI39" s="50" t="str">
        <f>[1]!obMake(AI$15&amp;"-"&amp;ROW(),"String",$I39)</f>
        <v>maturity rec-39 
[7959]</v>
      </c>
      <c r="AK39" s="50" t="str">
        <f>[1]!obMake(AK$15&amp;"-"&amp;ROW(),"String",$S39)</f>
        <v>start offset pay-39 
[7839]</v>
      </c>
      <c r="AL39" s="50" t="str">
        <f>[1]!obMake(AL$15&amp;"-"&amp;ROW(),"String",$T39)</f>
        <v>maturity pay-39 
[7256]</v>
      </c>
      <c r="AN39" s="50" t="str">
        <f>[1]!obMake(AN$15&amp;"-"&amp;ROW(),"String",D39)</f>
        <v>symbol-39 
[7659]</v>
      </c>
      <c r="AO39" s="50" t="str">
        <f>[1]!obMake(AO$15&amp;"-"&amp;ROW(),"String",E39)</f>
        <v>type-39 
[7498]</v>
      </c>
      <c r="AP39" s="50" t="str">
        <f>[1]!OBCALL(AP$15&amp;"-"&amp;ROW(),obLibs&amp;"net.finmath.time.ScheduleGenerator","createScheduleFromConventions",$H$8,$AG39,$AH39:$AI39,[1]!obMake("","String",$J39),[1]!obMake("","String",$K39),$H$9,[1]!obMake("","String",$L39),$H$10,[1]!obMake("","int",$M39),[1]!obMake("","int",$N39))</f>
        <v>tenor rec-39 
[11697]</v>
      </c>
      <c r="AQ39" s="50" t="str">
        <f>[1]!obMake(AQ$15&amp;"-"&amp;ROW(),"String",O39)</f>
        <v>forward rec-39 
[7255]</v>
      </c>
      <c r="AR39" s="50" t="str">
        <f>[1]!obMake(AR$15&amp;"-"&amp;ROW(),"double",P39)</f>
        <v>spread rec-39 
[7838]</v>
      </c>
      <c r="AS39" s="50" t="str">
        <f>[1]!obMake(AS$15&amp;"-"&amp;ROW(),"String",Q39)</f>
        <v>discount rec-39 
[7658]</v>
      </c>
      <c r="AT39" s="50" t="str">
        <f>[1]!OBCALL(AT$15&amp;"-"&amp;ROW(),obLibs&amp;"net.finmath.time.ScheduleGenerator","createScheduleFromConventions",$H$8,$AG39,$AK39:$AL39,[1]!obMake("","String",$U39),[1]!obMake("","String",$V39),$H$9,[1]!obMake("","String",$L39),$H$10,[1]!obMake("","int",$X39),[1]!obMake("","int",$Y39))</f>
        <v>tenor pay-39 
[10095]</v>
      </c>
      <c r="AU39" s="50" t="str">
        <f>[1]!obMake(AU$15&amp;"-"&amp;ROW(),"String",Z39)</f>
        <v>forward pay-39 
[7254]</v>
      </c>
      <c r="AV39" s="50" t="str">
        <f>[1]!obMake(AV$15&amp;"-"&amp;ROW(),"double",AA39)</f>
        <v>spread pay-39 
[7958]</v>
      </c>
      <c r="AW39" s="50" t="str">
        <f>[1]!obMake(AW$15&amp;"-"&amp;ROW(),"String",AB39)</f>
        <v>disocunt pay-39 
[7837]</v>
      </c>
      <c r="AX39" s="50" t="str">
        <f>[1]!obMake(AX$15&amp;"-"&amp;ROW(),"String",AD39)</f>
        <v>calibration curve-39 
[7657]</v>
      </c>
      <c r="AY39" s="50" t="str">
        <f>[1]!obMake(AY$15&amp;"-"&amp;ROW(),"double",AE39)</f>
        <v>calibration time-39 
[11701]</v>
      </c>
      <c r="JJ39" s="11"/>
      <c r="JK39" s="11"/>
      <c r="JL39" s="11"/>
      <c r="JM39" s="11"/>
      <c r="JN39" s="11"/>
      <c r="JO39" s="11"/>
    </row>
    <row r="40" spans="1:275" ht="13.15" customHeight="1" x14ac:dyDescent="0.35">
      <c r="A40" s="45"/>
      <c r="B40" s="46" t="str">
        <f>[1]!obMake("calibItem-"&amp;ROW(),obLibs&amp;"net.finmath.marketdata.calibration.CalibratedCurves$CalibrationSpec",AN40:AY40)</f>
        <v>calibItem-40 
[12622]</v>
      </c>
      <c r="C40" s="46">
        <f>[1]!OBGET([1]!OBCALL("",[1]!OBCALL("",$B$11,"getCalibrationProductForSpec",B40),"getValue",[1]!OBCALL("",$B$11,"getModel")))</f>
        <v>-1.2157852491683635E-10</v>
      </c>
      <c r="D40" s="11" t="str">
        <f t="shared" si="3"/>
        <v>forward-EUR-3M-6Mx3M</v>
      </c>
      <c r="E40" s="11" t="s">
        <v>98</v>
      </c>
      <c r="F40" s="37">
        <v>2</v>
      </c>
      <c r="H40" s="37" t="s">
        <v>38</v>
      </c>
      <c r="I40" s="37" t="s">
        <v>37</v>
      </c>
      <c r="J40" s="37" t="s">
        <v>122</v>
      </c>
      <c r="K40" s="37" t="s">
        <v>104</v>
      </c>
      <c r="L40" s="37" t="s">
        <v>103</v>
      </c>
      <c r="M40" s="37">
        <v>0</v>
      </c>
      <c r="N40" s="37">
        <v>0</v>
      </c>
      <c r="O40" s="30" t="s">
        <v>34</v>
      </c>
      <c r="P40" s="37">
        <v>0</v>
      </c>
      <c r="Q40" s="30" t="s">
        <v>33</v>
      </c>
      <c r="S40" s="37" t="str">
        <f t="shared" si="4"/>
        <v>6M</v>
      </c>
      <c r="T40" s="37" t="str">
        <f t="shared" si="1"/>
        <v>3M</v>
      </c>
      <c r="U40" s="37" t="s">
        <v>122</v>
      </c>
      <c r="V40" s="37" t="s">
        <v>104</v>
      </c>
      <c r="W40" s="37" t="s">
        <v>103</v>
      </c>
      <c r="X40" s="37">
        <v>0</v>
      </c>
      <c r="Y40" s="37">
        <v>0</v>
      </c>
      <c r="Z40" s="30" t="str">
        <f>""</f>
        <v/>
      </c>
      <c r="AA40" s="47">
        <v>3.16E-3</v>
      </c>
      <c r="AB40" s="30" t="s">
        <v>33</v>
      </c>
      <c r="AC40" s="48">
        <v>0</v>
      </c>
      <c r="AD40" s="30" t="str">
        <f t="shared" si="5"/>
        <v>forward-EUR-3M</v>
      </c>
      <c r="AE40" s="49">
        <f>[1]!OBGET([1]!OBCALL("",AP40,IF(OR(AD40=Q40,AD40=AB40),"getPayment","getFixing"),[1]!obMake("","int",[1]!OBGET([1]!OBCALL("",AP40,"getNumberOfPeriods"))-1)))</f>
        <v>0.50410958904109593</v>
      </c>
      <c r="AG40" s="50" t="str">
        <f>[1]!obMake(AG$15&amp;"-"&amp;ROW(),"int",$F40)</f>
        <v>spot date-40 
[7252]</v>
      </c>
      <c r="AH40" s="50" t="str">
        <f>[1]!obMake(AH$15&amp;"-"&amp;ROW(),"String",$H40)</f>
        <v>start offset rec-40 
[7656]</v>
      </c>
      <c r="AI40" s="50" t="str">
        <f>[1]!obMake(AI$15&amp;"-"&amp;ROW(),"String",$I40)</f>
        <v>maturity rec-40 
[7497]</v>
      </c>
      <c r="AK40" s="50" t="str">
        <f>[1]!obMake(AK$15&amp;"-"&amp;ROW(),"String",$S40)</f>
        <v>start offset pay-40 
[7957]</v>
      </c>
      <c r="AL40" s="50" t="str">
        <f>[1]!obMake(AL$15&amp;"-"&amp;ROW(),"String",$T40)</f>
        <v>maturity pay-40 
[7251]</v>
      </c>
      <c r="AN40" s="50" t="str">
        <f>[1]!obMake(AN$15&amp;"-"&amp;ROW(),"String",D40)</f>
        <v>symbol-40 
[7836]</v>
      </c>
      <c r="AO40" s="50" t="str">
        <f>[1]!obMake(AO$15&amp;"-"&amp;ROW(),"String",E40)</f>
        <v>type-40 
[7655]</v>
      </c>
      <c r="AP40" s="50" t="str">
        <f>[1]!OBCALL(AP$15&amp;"-"&amp;ROW(),obLibs&amp;"net.finmath.time.ScheduleGenerator","createScheduleFromConventions",$H$8,$AG40,$AH40:$AI40,[1]!obMake("","String",$J40),[1]!obMake("","String",$K40),$H$9,[1]!obMake("","String",$L40),$H$10,[1]!obMake("","int",$M40),[1]!obMake("","int",$N40))</f>
        <v>tenor rec-40 
[12617]</v>
      </c>
      <c r="AQ40" s="50" t="str">
        <f>[1]!obMake(AQ$15&amp;"-"&amp;ROW(),"String",O40)</f>
        <v>forward rec-40 
[7250]</v>
      </c>
      <c r="AR40" s="50" t="str">
        <f>[1]!obMake(AR$15&amp;"-"&amp;ROW(),"double",P40)</f>
        <v>spread rec-40 
[7956]</v>
      </c>
      <c r="AS40" s="50" t="str">
        <f>[1]!obMake(AS$15&amp;"-"&amp;ROW(),"String",Q40)</f>
        <v>discount rec-40 
[7835]</v>
      </c>
      <c r="AT40" s="50" t="str">
        <f>[1]!OBCALL(AT$15&amp;"-"&amp;ROW(),obLibs&amp;"net.finmath.time.ScheduleGenerator","createScheduleFromConventions",$H$8,$AG40,$AK40:$AL40,[1]!obMake("","String",$U40),[1]!obMake("","String",$V40),$H$9,[1]!obMake("","String",$L40),$H$10,[1]!obMake("","int",$X40),[1]!obMake("","int",$Y40))</f>
        <v>tenor pay-40 
[12573]</v>
      </c>
      <c r="AU40" s="50" t="str">
        <f>[1]!obMake(AU$15&amp;"-"&amp;ROW(),"String",Z40)</f>
        <v>forward pay-40 
[7249]</v>
      </c>
      <c r="AV40" s="50" t="str">
        <f>[1]!obMake(AV$15&amp;"-"&amp;ROW(),"double",AA40)</f>
        <v>spread pay-40 
[7496]</v>
      </c>
      <c r="AW40" s="50" t="str">
        <f>[1]!obMake(AW$15&amp;"-"&amp;ROW(),"String",AB40)</f>
        <v>disocunt pay-40 
[7955]</v>
      </c>
      <c r="AX40" s="50" t="str">
        <f>[1]!obMake(AX$15&amp;"-"&amp;ROW(),"String",AD40)</f>
        <v>calibration curve-40 
[7834]</v>
      </c>
      <c r="AY40" s="50" t="str">
        <f>[1]!obMake(AY$15&amp;"-"&amp;ROW(),"double",AE40)</f>
        <v>calibration time-40 
[12621]</v>
      </c>
      <c r="JJ40" s="11"/>
      <c r="JK40" s="11"/>
      <c r="JL40" s="11"/>
      <c r="JM40" s="11"/>
      <c r="JN40" s="11"/>
      <c r="JO40" s="11"/>
    </row>
    <row r="41" spans="1:275" ht="13.15" customHeight="1" x14ac:dyDescent="0.35">
      <c r="A41" s="45"/>
      <c r="B41" s="46" t="str">
        <f>[1]!obMake("calibItem-"&amp;ROW(),obLibs&amp;"net.finmath.marketdata.calibration.CalibratedCurves$CalibrationSpec",AN41:AY41)</f>
        <v>calibItem-41 
[10360]</v>
      </c>
      <c r="C41" s="46">
        <f>[1]!OBGET([1]!OBCALL("",[1]!OBCALL("",$B$11,"getCalibrationProductForSpec",B41),"getValue",[1]!OBCALL("",$B$11,"getModel")))</f>
        <v>0</v>
      </c>
      <c r="D41" s="11" t="str">
        <f t="shared" si="3"/>
        <v>forward-EUR-3M-8Mx3M</v>
      </c>
      <c r="E41" s="11" t="s">
        <v>98</v>
      </c>
      <c r="F41" s="37">
        <v>2</v>
      </c>
      <c r="H41" s="37" t="s">
        <v>127</v>
      </c>
      <c r="I41" s="37" t="s">
        <v>37</v>
      </c>
      <c r="J41" s="37" t="s">
        <v>122</v>
      </c>
      <c r="K41" s="37" t="s">
        <v>104</v>
      </c>
      <c r="L41" s="37" t="s">
        <v>103</v>
      </c>
      <c r="M41" s="37">
        <v>0</v>
      </c>
      <c r="N41" s="37">
        <v>0</v>
      </c>
      <c r="O41" s="30" t="s">
        <v>34</v>
      </c>
      <c r="P41" s="37">
        <v>0</v>
      </c>
      <c r="Q41" s="30" t="s">
        <v>33</v>
      </c>
      <c r="S41" s="37" t="str">
        <f t="shared" si="4"/>
        <v>8M</v>
      </c>
      <c r="T41" s="37" t="str">
        <f t="shared" si="1"/>
        <v>3M</v>
      </c>
      <c r="U41" s="37" t="s">
        <v>122</v>
      </c>
      <c r="V41" s="37" t="s">
        <v>104</v>
      </c>
      <c r="W41" s="37" t="s">
        <v>103</v>
      </c>
      <c r="X41" s="37">
        <v>0</v>
      </c>
      <c r="Y41" s="37">
        <v>0</v>
      </c>
      <c r="Z41" s="30" t="str">
        <f>""</f>
        <v/>
      </c>
      <c r="AA41" s="47">
        <v>3.16E-3</v>
      </c>
      <c r="AB41" s="30" t="s">
        <v>33</v>
      </c>
      <c r="AC41" s="48">
        <v>0</v>
      </c>
      <c r="AD41" s="30" t="str">
        <f t="shared" si="5"/>
        <v>forward-EUR-3M</v>
      </c>
      <c r="AE41" s="49">
        <f>[1]!OBGET([1]!OBCALL("",AP41,IF(OR(AD41=Q41,AD41=AB41),"getPayment","getFixing"),[1]!obMake("","int",[1]!OBGET([1]!OBCALL("",AP41,"getNumberOfPeriods"))-1)))</f>
        <v>0.67397260273972603</v>
      </c>
      <c r="AG41" s="50" t="str">
        <f>[1]!obMake(AG$15&amp;"-"&amp;ROW(),"int",$F41)</f>
        <v>spot date-41 
[7247]</v>
      </c>
      <c r="AH41" s="50" t="str">
        <f>[1]!obMake(AH$15&amp;"-"&amp;ROW(),"String",$H41)</f>
        <v>start offset rec-41 
[7833]</v>
      </c>
      <c r="AI41" s="50" t="str">
        <f>[1]!obMake(AI$15&amp;"-"&amp;ROW(),"String",$I41)</f>
        <v>maturity rec-41 
[7654]</v>
      </c>
      <c r="AK41" s="50" t="str">
        <f>[1]!obMake(AK$15&amp;"-"&amp;ROW(),"String",$S41)</f>
        <v>start offset pay-41 
[7495]</v>
      </c>
      <c r="AL41" s="50" t="str">
        <f>[1]!obMake(AL$15&amp;"-"&amp;ROW(),"String",$T41)</f>
        <v>maturity pay-41 
[7246]</v>
      </c>
      <c r="AN41" s="50" t="str">
        <f>[1]!obMake(AN$15&amp;"-"&amp;ROW(),"String",D41)</f>
        <v>symbol-41 
[7954]</v>
      </c>
      <c r="AO41" s="50" t="str">
        <f>[1]!obMake(AO$15&amp;"-"&amp;ROW(),"String",E41)</f>
        <v>type-41 
[7832]</v>
      </c>
      <c r="AP41" s="50" t="str">
        <f>[1]!OBCALL(AP$15&amp;"-"&amp;ROW(),obLibs&amp;"net.finmath.time.ScheduleGenerator","createScheduleFromConventions",$H$8,$AG41,$AH41:$AI41,[1]!obMake("","String",$J41),[1]!obMake("","String",$K41),$H$9,[1]!obMake("","String",$L41),$H$10,[1]!obMake("","int",$M41),[1]!obMake("","int",$N41))</f>
        <v>tenor rec-41 
[10106]</v>
      </c>
      <c r="AQ41" s="50" t="str">
        <f>[1]!obMake(AQ$15&amp;"-"&amp;ROW(),"String",O41)</f>
        <v>forward rec-41 
[7245]</v>
      </c>
      <c r="AR41" s="50" t="str">
        <f>[1]!obMake(AR$15&amp;"-"&amp;ROW(),"double",P41)</f>
        <v>spread rec-41 
[7494]</v>
      </c>
      <c r="AS41" s="50" t="str">
        <f>[1]!obMake(AS$15&amp;"-"&amp;ROW(),"String",Q41)</f>
        <v>discount rec-41 
[7953]</v>
      </c>
      <c r="AT41" s="50" t="str">
        <f>[1]!OBCALL(AT$15&amp;"-"&amp;ROW(),obLibs&amp;"net.finmath.time.ScheduleGenerator","createScheduleFromConventions",$H$8,$AG41,$AK41:$AL41,[1]!obMake("","String",$U41),[1]!obMake("","String",$V41),$H$9,[1]!obMake("","String",$L41),$H$10,[1]!obMake("","int",$X41),[1]!obMake("","int",$Y41))</f>
        <v>tenor pay-41 
[10131]</v>
      </c>
      <c r="AU41" s="50" t="str">
        <f>[1]!obMake(AU$15&amp;"-"&amp;ROW(),"String",Z41)</f>
        <v>forward pay-41 
[7244]</v>
      </c>
      <c r="AV41" s="50" t="str">
        <f>[1]!obMake(AV$15&amp;"-"&amp;ROW(),"double",AA41)</f>
        <v>spread pay-41 
[7653]</v>
      </c>
      <c r="AW41" s="50" t="str">
        <f>[1]!obMake(AW$15&amp;"-"&amp;ROW(),"String",AB41)</f>
        <v>disocunt pay-41 
[7493]</v>
      </c>
      <c r="AX41" s="50" t="str">
        <f>[1]!obMake(AX$15&amp;"-"&amp;ROW(),"String",AD41)</f>
        <v>calibration curve-41 
[7952]</v>
      </c>
      <c r="AY41" s="50" t="str">
        <f>[1]!obMake(AY$15&amp;"-"&amp;ROW(),"double",AE41)</f>
        <v>calibration time-41 
[10110]</v>
      </c>
      <c r="JJ41" s="11"/>
      <c r="JK41" s="11"/>
      <c r="JL41" s="11"/>
      <c r="JM41" s="11"/>
      <c r="JN41" s="11"/>
      <c r="JO41" s="11"/>
    </row>
    <row r="42" spans="1:275" ht="13.15" customHeight="1" x14ac:dyDescent="0.35">
      <c r="A42" s="45"/>
      <c r="B42" s="46" t="str">
        <f>[1]!obMake("calibItem-"&amp;ROW(),obLibs&amp;"net.finmath.marketdata.calibration.CalibratedCurves$CalibrationSpec",AN42:AY42)</f>
        <v>calibItem-42 
[12544]</v>
      </c>
      <c r="C42" s="46">
        <f>[1]!OBGET([1]!OBCALL("",[1]!OBCALL("",$B$11,"getCalibrationProductForSpec",B42),"getValue",[1]!OBCALL("",$B$11,"getModel")))</f>
        <v>1.9725043777160667E-10</v>
      </c>
      <c r="D42" s="11" t="str">
        <f t="shared" ref="D42:D73" si="6">AD42&amp;"-"&amp;I42</f>
        <v>forward-EUR-3M-1Y</v>
      </c>
      <c r="E42" s="11" t="s">
        <v>98</v>
      </c>
      <c r="F42" s="37">
        <v>2</v>
      </c>
      <c r="H42" s="37" t="s">
        <v>99</v>
      </c>
      <c r="I42" s="37" t="s">
        <v>100</v>
      </c>
      <c r="J42" s="37" t="s">
        <v>128</v>
      </c>
      <c r="K42" s="37" t="s">
        <v>104</v>
      </c>
      <c r="L42" s="37" t="s">
        <v>103</v>
      </c>
      <c r="M42" s="37">
        <v>0</v>
      </c>
      <c r="N42" s="37">
        <v>0</v>
      </c>
      <c r="O42" s="30" t="s">
        <v>34</v>
      </c>
      <c r="P42" s="37">
        <v>0</v>
      </c>
      <c r="Q42" s="30" t="s">
        <v>33</v>
      </c>
      <c r="S42" s="37" t="s">
        <v>99</v>
      </c>
      <c r="T42" s="37" t="str">
        <f t="shared" si="1"/>
        <v>1Y</v>
      </c>
      <c r="U42" s="37" t="s">
        <v>101</v>
      </c>
      <c r="V42" s="37" t="s">
        <v>129</v>
      </c>
      <c r="W42" s="37" t="s">
        <v>103</v>
      </c>
      <c r="X42" s="37">
        <v>0</v>
      </c>
      <c r="Y42" s="37">
        <v>0</v>
      </c>
      <c r="Z42" s="30" t="str">
        <f>""</f>
        <v/>
      </c>
      <c r="AA42" s="47">
        <v>3.2299999999999998E-3</v>
      </c>
      <c r="AB42" s="30" t="s">
        <v>33</v>
      </c>
      <c r="AC42" s="48">
        <v>0</v>
      </c>
      <c r="AD42" s="30" t="str">
        <f t="shared" si="5"/>
        <v>forward-EUR-3M</v>
      </c>
      <c r="AE42" s="49">
        <f>[1]!OBGET([1]!OBCALL("",AP42,IF(OR(AD42=Q42,AD42=AB42),"getPayment","getFixing"),[1]!obMake("","int",[1]!OBGET([1]!OBCALL("",AP42,"getNumberOfPeriods"))-1)))</f>
        <v>0.75616438356164384</v>
      </c>
      <c r="AG42" s="50" t="str">
        <f>[1]!obMake(AG$15&amp;"-"&amp;ROW(),"int",$F42)</f>
        <v>spot date-42 
[7242]</v>
      </c>
      <c r="AH42" s="50" t="str">
        <f>[1]!obMake(AH$15&amp;"-"&amp;ROW(),"String",$H42)</f>
        <v>start offset rec-42 
[7951]</v>
      </c>
      <c r="AI42" s="50" t="str">
        <f>[1]!obMake(AI$15&amp;"-"&amp;ROW(),"String",$I42)</f>
        <v>maturity rec-42 
[7831]</v>
      </c>
      <c r="AK42" s="50" t="str">
        <f>[1]!obMake(AK$15&amp;"-"&amp;ROW(),"String",$S42)</f>
        <v>start offset pay-42 
[7652]</v>
      </c>
      <c r="AL42" s="50" t="str">
        <f>[1]!obMake(AL$15&amp;"-"&amp;ROW(),"String",$T42)</f>
        <v>maturity pay-42 
[7241]</v>
      </c>
      <c r="AN42" s="50" t="str">
        <f>[1]!obMake(AN$15&amp;"-"&amp;ROW(),"String",D42)</f>
        <v>symbol-42 
[7492]</v>
      </c>
      <c r="AO42" s="50" t="str">
        <f>[1]!obMake(AO$15&amp;"-"&amp;ROW(),"String",E42)</f>
        <v>type-42 
[7950]</v>
      </c>
      <c r="AP42" s="50" t="str">
        <f>[1]!OBCALL(AP$15&amp;"-"&amp;ROW(),obLibs&amp;"net.finmath.time.ScheduleGenerator","createScheduleFromConventions",$H$8,$AG42,$AH42:$AI42,[1]!obMake("","String",$J42),[1]!obMake("","String",$K42),$H$9,[1]!obMake("","String",$L42),$H$10,[1]!obMake("","int",$M42),[1]!obMake("","int",$N42))</f>
        <v>tenor rec-42 
[12539]</v>
      </c>
      <c r="AQ42" s="50" t="str">
        <f>[1]!obMake(AQ$15&amp;"-"&amp;ROW(),"String",O42)</f>
        <v>forward rec-42 
[7240]</v>
      </c>
      <c r="AR42" s="50" t="str">
        <f>[1]!obMake(AR$15&amp;"-"&amp;ROW(),"double",P42)</f>
        <v>spread rec-42 
[7651]</v>
      </c>
      <c r="AS42" s="50" t="str">
        <f>[1]!obMake(AS$15&amp;"-"&amp;ROW(),"String",Q42)</f>
        <v>discount rec-42 
[7491]</v>
      </c>
      <c r="AT42" s="50" t="str">
        <f>[1]!OBCALL(AT$15&amp;"-"&amp;ROW(),obLibs&amp;"net.finmath.time.ScheduleGenerator","createScheduleFromConventions",$H$8,$AG42,$AK42:$AL42,[1]!obMake("","String",$U42),[1]!obMake("","String",$V42),$H$9,[1]!obMake("","String",$L42),$H$10,[1]!obMake("","int",$X42),[1]!obMake("","int",$Y42))</f>
        <v>tenor pay-42 
[12432]</v>
      </c>
      <c r="AU42" s="50" t="str">
        <f>[1]!obMake(AU$15&amp;"-"&amp;ROW(),"String",Z42)</f>
        <v>forward pay-42 
[7239]</v>
      </c>
      <c r="AV42" s="50" t="str">
        <f>[1]!obMake(AV$15&amp;"-"&amp;ROW(),"double",AA42)</f>
        <v>spread pay-42 
[7830]</v>
      </c>
      <c r="AW42" s="50" t="str">
        <f>[1]!obMake(AW$15&amp;"-"&amp;ROW(),"String",AB42)</f>
        <v>disocunt pay-42 
[7650]</v>
      </c>
      <c r="AX42" s="50" t="str">
        <f>[1]!obMake(AX$15&amp;"-"&amp;ROW(),"String",AD42)</f>
        <v>calibration curve-42 
[7490]</v>
      </c>
      <c r="AY42" s="50" t="str">
        <f>[1]!obMake(AY$15&amp;"-"&amp;ROW(),"double",AE42)</f>
        <v>calibration time-42 
[12543]</v>
      </c>
      <c r="JJ42" s="11"/>
      <c r="JK42" s="11"/>
      <c r="JL42" s="11"/>
      <c r="JM42" s="11"/>
      <c r="JN42" s="11"/>
      <c r="JO42" s="11"/>
    </row>
    <row r="43" spans="1:275" ht="13.15" customHeight="1" x14ac:dyDescent="0.35">
      <c r="A43" s="45"/>
      <c r="B43" s="46" t="str">
        <f>[1]!obMake("calibItem-"&amp;ROW(),obLibs&amp;"net.finmath.marketdata.calibration.CalibratedCurves$CalibrationSpec",AN43:AY43)</f>
        <v>calibItem-43 
[11037]</v>
      </c>
      <c r="C43" s="46">
        <f>[1]!OBGET([1]!OBCALL("",[1]!OBCALL("",$B$11,"getCalibrationProductForSpec",B43),"getValue",[1]!OBCALL("",$B$11,"getModel")))</f>
        <v>-1.7978274424734764E-10</v>
      </c>
      <c r="D43" s="11" t="str">
        <f t="shared" si="6"/>
        <v>forward-EUR-3M-2Y</v>
      </c>
      <c r="E43" s="11" t="s">
        <v>98</v>
      </c>
      <c r="F43" s="37">
        <v>2</v>
      </c>
      <c r="H43" s="37" t="s">
        <v>99</v>
      </c>
      <c r="I43" s="37" t="s">
        <v>105</v>
      </c>
      <c r="J43" s="37" t="s">
        <v>128</v>
      </c>
      <c r="K43" s="37" t="s">
        <v>104</v>
      </c>
      <c r="L43" s="37" t="s">
        <v>103</v>
      </c>
      <c r="M43" s="37">
        <v>0</v>
      </c>
      <c r="N43" s="37">
        <v>0</v>
      </c>
      <c r="O43" s="30" t="s">
        <v>34</v>
      </c>
      <c r="P43" s="37">
        <v>0</v>
      </c>
      <c r="Q43" s="30" t="s">
        <v>33</v>
      </c>
      <c r="S43" s="37" t="s">
        <v>99</v>
      </c>
      <c r="T43" s="37" t="str">
        <f t="shared" si="1"/>
        <v>2Y</v>
      </c>
      <c r="U43" s="37" t="s">
        <v>101</v>
      </c>
      <c r="V43" s="37" t="s">
        <v>129</v>
      </c>
      <c r="W43" s="37" t="s">
        <v>103</v>
      </c>
      <c r="X43" s="37">
        <v>0</v>
      </c>
      <c r="Y43" s="37">
        <v>0</v>
      </c>
      <c r="Z43" s="30" t="str">
        <f>""</f>
        <v/>
      </c>
      <c r="AA43" s="47">
        <v>3.9699999999999996E-3</v>
      </c>
      <c r="AB43" s="30" t="s">
        <v>33</v>
      </c>
      <c r="AC43" s="48">
        <v>0</v>
      </c>
      <c r="AD43" s="30" t="str">
        <f t="shared" si="5"/>
        <v>forward-EUR-3M</v>
      </c>
      <c r="AE43" s="49">
        <f>[1]!OBGET([1]!OBCALL("",AP43,IF(OR(AD43=Q43,AD43=AB43),"getPayment","getFixing"),[1]!obMake("","int",[1]!OBGET([1]!OBCALL("",AP43,"getNumberOfPeriods"))-1)))</f>
        <v>1.7616438356164383</v>
      </c>
      <c r="AG43" s="50" t="str">
        <f>[1]!obMake(AG$15&amp;"-"&amp;ROW(),"int",$F43)</f>
        <v>spot date-43 
[7237]</v>
      </c>
      <c r="AH43" s="50" t="str">
        <f>[1]!obMake(AH$15&amp;"-"&amp;ROW(),"String",$H43)</f>
        <v>start offset rec-43 
[7489]</v>
      </c>
      <c r="AI43" s="50" t="str">
        <f>[1]!obMake(AI$15&amp;"-"&amp;ROW(),"String",$I43)</f>
        <v>maturity rec-43 
[7949]</v>
      </c>
      <c r="AK43" s="50" t="str">
        <f>[1]!obMake(AK$15&amp;"-"&amp;ROW(),"String",$S43)</f>
        <v>start offset pay-43 
[7829]</v>
      </c>
      <c r="AL43" s="50" t="str">
        <f>[1]!obMake(AL$15&amp;"-"&amp;ROW(),"String",$T43)</f>
        <v>maturity pay-43 
[7236]</v>
      </c>
      <c r="AN43" s="50" t="str">
        <f>[1]!obMake(AN$15&amp;"-"&amp;ROW(),"String",D43)</f>
        <v>symbol-43 
[7649]</v>
      </c>
      <c r="AO43" s="50" t="str">
        <f>[1]!obMake(AO$15&amp;"-"&amp;ROW(),"String",E43)</f>
        <v>type-43 
[7488]</v>
      </c>
      <c r="AP43" s="50" t="str">
        <f>[1]!OBCALL(AP$15&amp;"-"&amp;ROW(),obLibs&amp;"net.finmath.time.ScheduleGenerator","createScheduleFromConventions",$H$8,$AG43,$AH43:$AI43,[1]!obMake("","String",$J43),[1]!obMake("","String",$K43),$H$9,[1]!obMake("","String",$L43),$H$10,[1]!obMake("","int",$M43),[1]!obMake("","int",$N43))</f>
        <v>tenor rec-43 
[10715]</v>
      </c>
      <c r="AQ43" s="50" t="str">
        <f>[1]!obMake(AQ$15&amp;"-"&amp;ROW(),"String",O43)</f>
        <v>forward rec-43 
[7235]</v>
      </c>
      <c r="AR43" s="50" t="str">
        <f>[1]!obMake(AR$15&amp;"-"&amp;ROW(),"double",P43)</f>
        <v>spread rec-43 
[7828]</v>
      </c>
      <c r="AS43" s="50" t="str">
        <f>[1]!obMake(AS$15&amp;"-"&amp;ROW(),"String",Q43)</f>
        <v>discount rec-43 
[7648]</v>
      </c>
      <c r="AT43" s="50" t="str">
        <f>[1]!OBCALL(AT$15&amp;"-"&amp;ROW(),obLibs&amp;"net.finmath.time.ScheduleGenerator","createScheduleFromConventions",$H$8,$AG43,$AK43:$AL43,[1]!obMake("","String",$U43),[1]!obMake("","String",$V43),$H$9,[1]!obMake("","String",$L43),$H$10,[1]!obMake("","int",$X43),[1]!obMake("","int",$Y43))</f>
        <v>tenor pay-43 
[11036]</v>
      </c>
      <c r="AU43" s="50" t="str">
        <f>[1]!obMake(AU$15&amp;"-"&amp;ROW(),"String",Z43)</f>
        <v>forward pay-43 
[7234]</v>
      </c>
      <c r="AV43" s="50" t="str">
        <f>[1]!obMake(AV$15&amp;"-"&amp;ROW(),"double",AA43)</f>
        <v>spread pay-43 
[7948]</v>
      </c>
      <c r="AW43" s="50" t="str">
        <f>[1]!obMake(AW$15&amp;"-"&amp;ROW(),"String",AB43)</f>
        <v>disocunt pay-43 
[7827]</v>
      </c>
      <c r="AX43" s="50" t="str">
        <f>[1]!obMake(AX$15&amp;"-"&amp;ROW(),"String",AD43)</f>
        <v>calibration curve-43 
[7647]</v>
      </c>
      <c r="AY43" s="50" t="str">
        <f>[1]!obMake(AY$15&amp;"-"&amp;ROW(),"double",AE43)</f>
        <v>calibration time-43 
[10719]</v>
      </c>
      <c r="JJ43" s="11"/>
      <c r="JK43" s="11"/>
      <c r="JL43" s="11"/>
      <c r="JM43" s="11"/>
      <c r="JN43" s="11"/>
      <c r="JO43" s="11"/>
    </row>
    <row r="44" spans="1:275" ht="13.15" customHeight="1" x14ac:dyDescent="0.35">
      <c r="A44" s="45"/>
      <c r="B44" s="46" t="str">
        <f>[1]!obMake("calibItem-"&amp;ROW(),obLibs&amp;"net.finmath.marketdata.calibration.CalibratedCurves$CalibrationSpec",AN44:AY44)</f>
        <v>calibItem-44 
[11915]</v>
      </c>
      <c r="C44" s="46">
        <f>[1]!OBGET([1]!OBCALL("",[1]!OBCALL("",$B$11,"getCalibrationProductForSpec",B44),"getValue",[1]!OBCALL("",$B$11,"getModel")))</f>
        <v>2.5915647232366279E-10</v>
      </c>
      <c r="D44" s="11" t="str">
        <f t="shared" si="6"/>
        <v>forward-EUR-3M-3Y</v>
      </c>
      <c r="E44" s="11" t="s">
        <v>98</v>
      </c>
      <c r="F44" s="37">
        <v>2</v>
      </c>
      <c r="H44" s="37" t="s">
        <v>99</v>
      </c>
      <c r="I44" s="37" t="s">
        <v>106</v>
      </c>
      <c r="J44" s="37" t="s">
        <v>128</v>
      </c>
      <c r="K44" s="37" t="s">
        <v>104</v>
      </c>
      <c r="L44" s="37" t="s">
        <v>103</v>
      </c>
      <c r="M44" s="37">
        <v>0</v>
      </c>
      <c r="N44" s="37">
        <v>0</v>
      </c>
      <c r="O44" s="30" t="s">
        <v>34</v>
      </c>
      <c r="P44" s="37">
        <v>0</v>
      </c>
      <c r="Q44" s="30" t="s">
        <v>33</v>
      </c>
      <c r="S44" s="37" t="s">
        <v>99</v>
      </c>
      <c r="T44" s="37" t="str">
        <f t="shared" si="1"/>
        <v>3Y</v>
      </c>
      <c r="U44" s="37" t="s">
        <v>101</v>
      </c>
      <c r="V44" s="37" t="s">
        <v>129</v>
      </c>
      <c r="W44" s="37" t="s">
        <v>103</v>
      </c>
      <c r="X44" s="37">
        <v>0</v>
      </c>
      <c r="Y44" s="37">
        <v>0</v>
      </c>
      <c r="Z44" s="30" t="str">
        <f>""</f>
        <v/>
      </c>
      <c r="AA44" s="47">
        <v>4.8500000000000001E-3</v>
      </c>
      <c r="AB44" s="30" t="s">
        <v>33</v>
      </c>
      <c r="AC44" s="48">
        <v>0</v>
      </c>
      <c r="AD44" s="30" t="str">
        <f t="shared" si="5"/>
        <v>forward-EUR-3M</v>
      </c>
      <c r="AE44" s="49">
        <f>[1]!OBGET([1]!OBCALL("",AP44,IF(OR(AD44=Q44,AD44=AB44),"getPayment","getFixing"),[1]!obMake("","int",[1]!OBGET([1]!OBCALL("",AP44,"getNumberOfPeriods"))-1)))</f>
        <v>2.7589041095890412</v>
      </c>
      <c r="AG44" s="50" t="str">
        <f>[1]!obMake(AG$15&amp;"-"&amp;ROW(),"int",$F44)</f>
        <v>spot date-44 
[7232]</v>
      </c>
      <c r="AH44" s="50" t="str">
        <f>[1]!obMake(AH$15&amp;"-"&amp;ROW(),"String",$H44)</f>
        <v>start offset rec-44 
[7646]</v>
      </c>
      <c r="AI44" s="50" t="str">
        <f>[1]!obMake(AI$15&amp;"-"&amp;ROW(),"String",$I44)</f>
        <v>maturity rec-44 
[7487]</v>
      </c>
      <c r="AK44" s="50" t="str">
        <f>[1]!obMake(AK$15&amp;"-"&amp;ROW(),"String",$S44)</f>
        <v>start offset pay-44 
[7947]</v>
      </c>
      <c r="AL44" s="50" t="str">
        <f>[1]!obMake(AL$15&amp;"-"&amp;ROW(),"String",$T44)</f>
        <v>maturity pay-44 
[7231]</v>
      </c>
      <c r="AN44" s="50" t="str">
        <f>[1]!obMake(AN$15&amp;"-"&amp;ROW(),"String",D44)</f>
        <v>symbol-44 
[7826]</v>
      </c>
      <c r="AO44" s="50" t="str">
        <f>[1]!obMake(AO$15&amp;"-"&amp;ROW(),"String",E44)</f>
        <v>type-44 
[7645]</v>
      </c>
      <c r="AP44" s="50" t="str">
        <f>[1]!OBCALL(AP$15&amp;"-"&amp;ROW(),obLibs&amp;"net.finmath.time.ScheduleGenerator","createScheduleFromConventions",$H$8,$AG44,$AH44:$AI44,[1]!obMake("","String",$J44),[1]!obMake("","String",$K44),$H$9,[1]!obMake("","String",$L44),$H$10,[1]!obMake("","int",$M44),[1]!obMake("","int",$N44))</f>
        <v>tenor rec-44 
[11910]</v>
      </c>
      <c r="AQ44" s="50" t="str">
        <f>[1]!obMake(AQ$15&amp;"-"&amp;ROW(),"String",O44)</f>
        <v>forward rec-44 
[7230]</v>
      </c>
      <c r="AR44" s="50" t="str">
        <f>[1]!obMake(AR$15&amp;"-"&amp;ROW(),"double",P44)</f>
        <v>spread rec-44 
[7946]</v>
      </c>
      <c r="AS44" s="50" t="str">
        <f>[1]!obMake(AS$15&amp;"-"&amp;ROW(),"String",Q44)</f>
        <v>discount rec-44 
[7825]</v>
      </c>
      <c r="AT44" s="50" t="str">
        <f>[1]!OBCALL(AT$15&amp;"-"&amp;ROW(),obLibs&amp;"net.finmath.time.ScheduleGenerator","createScheduleFromConventions",$H$8,$AG44,$AK44:$AL44,[1]!obMake("","String",$U44),[1]!obMake("","String",$V44),$H$9,[1]!obMake("","String",$L44),$H$10,[1]!obMake("","int",$X44),[1]!obMake("","int",$Y44))</f>
        <v>tenor pay-44 
[11887]</v>
      </c>
      <c r="AU44" s="50" t="str">
        <f>[1]!obMake(AU$15&amp;"-"&amp;ROW(),"String",Z44)</f>
        <v>forward pay-44 
[7229]</v>
      </c>
      <c r="AV44" s="50" t="str">
        <f>[1]!obMake(AV$15&amp;"-"&amp;ROW(),"double",AA44)</f>
        <v>spread pay-44 
[7486]</v>
      </c>
      <c r="AW44" s="50" t="str">
        <f>[1]!obMake(AW$15&amp;"-"&amp;ROW(),"String",AB44)</f>
        <v>disocunt pay-44 
[7945]</v>
      </c>
      <c r="AX44" s="50" t="str">
        <f>[1]!obMake(AX$15&amp;"-"&amp;ROW(),"String",AD44)</f>
        <v>calibration curve-44 
[7824]</v>
      </c>
      <c r="AY44" s="50" t="str">
        <f>[1]!obMake(AY$15&amp;"-"&amp;ROW(),"double",AE44)</f>
        <v>calibration time-44 
[11914]</v>
      </c>
      <c r="JJ44" s="11"/>
      <c r="JK44" s="11"/>
      <c r="JL44" s="11"/>
      <c r="JM44" s="11"/>
      <c r="JN44" s="11"/>
      <c r="JO44" s="11"/>
    </row>
    <row r="45" spans="1:275" ht="13.15" customHeight="1" x14ac:dyDescent="0.35">
      <c r="A45" s="45"/>
      <c r="B45" s="46" t="str">
        <f>[1]!obMake("calibItem-"&amp;ROW(),obLibs&amp;"net.finmath.marketdata.calibration.CalibratedCurves$CalibrationSpec",AN45:AY45)</f>
        <v>calibItem-45 
[11030]</v>
      </c>
      <c r="C45" s="46">
        <f>[1]!OBGET([1]!OBCALL("",[1]!OBCALL("",$B$11,"getCalibrationProductForSpec",B45),"getValue",[1]!OBCALL("",$B$11,"getModel")))</f>
        <v>-3.9368019955077216E-10</v>
      </c>
      <c r="D45" s="11" t="str">
        <f t="shared" si="6"/>
        <v>forward-EUR-3M-4Y</v>
      </c>
      <c r="E45" s="11" t="s">
        <v>98</v>
      </c>
      <c r="F45" s="37">
        <v>2</v>
      </c>
      <c r="H45" s="37" t="s">
        <v>99</v>
      </c>
      <c r="I45" s="37" t="s">
        <v>107</v>
      </c>
      <c r="J45" s="37" t="s">
        <v>128</v>
      </c>
      <c r="K45" s="37" t="s">
        <v>104</v>
      </c>
      <c r="L45" s="37" t="s">
        <v>103</v>
      </c>
      <c r="M45" s="37">
        <v>0</v>
      </c>
      <c r="N45" s="37">
        <v>0</v>
      </c>
      <c r="O45" s="30" t="s">
        <v>34</v>
      </c>
      <c r="P45" s="37">
        <v>0</v>
      </c>
      <c r="Q45" s="30" t="s">
        <v>33</v>
      </c>
      <c r="S45" s="37" t="s">
        <v>99</v>
      </c>
      <c r="T45" s="37" t="str">
        <f t="shared" si="1"/>
        <v>4Y</v>
      </c>
      <c r="U45" s="37" t="s">
        <v>101</v>
      </c>
      <c r="V45" s="37" t="s">
        <v>129</v>
      </c>
      <c r="W45" s="37" t="s">
        <v>103</v>
      </c>
      <c r="X45" s="37">
        <v>0</v>
      </c>
      <c r="Y45" s="37">
        <v>0</v>
      </c>
      <c r="Z45" s="30" t="str">
        <f>""</f>
        <v/>
      </c>
      <c r="AA45" s="47">
        <v>6.28E-3</v>
      </c>
      <c r="AB45" s="30" t="s">
        <v>33</v>
      </c>
      <c r="AC45" s="48">
        <v>0</v>
      </c>
      <c r="AD45" s="30" t="str">
        <f t="shared" si="5"/>
        <v>forward-EUR-3M</v>
      </c>
      <c r="AE45" s="49">
        <f>[1]!OBGET([1]!OBCALL("",AP45,IF(OR(AD45=Q45,AD45=AB45),"getPayment","getFixing"),[1]!obMake("","int",[1]!OBGET([1]!OBCALL("",AP45,"getNumberOfPeriods"))-1)))</f>
        <v>3.7561643835616438</v>
      </c>
      <c r="AG45" s="50" t="str">
        <f>[1]!obMake(AG$15&amp;"-"&amp;ROW(),"int",$F45)</f>
        <v>spot date-45 
[7227]</v>
      </c>
      <c r="AH45" s="50" t="str">
        <f>[1]!obMake(AH$15&amp;"-"&amp;ROW(),"String",$H45)</f>
        <v>start offset rec-45 
[7823]</v>
      </c>
      <c r="AI45" s="50" t="str">
        <f>[1]!obMake(AI$15&amp;"-"&amp;ROW(),"String",$I45)</f>
        <v>maturity rec-45 
[7644]</v>
      </c>
      <c r="AK45" s="50" t="str">
        <f>[1]!obMake(AK$15&amp;"-"&amp;ROW(),"String",$S45)</f>
        <v>start offset pay-45 
[7485]</v>
      </c>
      <c r="AL45" s="50" t="str">
        <f>[1]!obMake(AL$15&amp;"-"&amp;ROW(),"String",$T45)</f>
        <v>maturity pay-45 
[7226]</v>
      </c>
      <c r="AN45" s="50" t="str">
        <f>[1]!obMake(AN$15&amp;"-"&amp;ROW(),"String",D45)</f>
        <v>symbol-45 
[7944]</v>
      </c>
      <c r="AO45" s="50" t="str">
        <f>[1]!obMake(AO$15&amp;"-"&amp;ROW(),"String",E45)</f>
        <v>type-45 
[7822]</v>
      </c>
      <c r="AP45" s="50" t="str">
        <f>[1]!OBCALL(AP$15&amp;"-"&amp;ROW(),obLibs&amp;"net.finmath.time.ScheduleGenerator","createScheduleFromConventions",$H$8,$AG45,$AH45:$AI45,[1]!obMake("","String",$J45),[1]!obMake("","String",$K45),$H$9,[1]!obMake("","String",$L45),$H$10,[1]!obMake("","int",$M45),[1]!obMake("","int",$N45))</f>
        <v>tenor rec-45 
[11025]</v>
      </c>
      <c r="AQ45" s="50" t="str">
        <f>[1]!obMake(AQ$15&amp;"-"&amp;ROW(),"String",O45)</f>
        <v>forward rec-45 
[7225]</v>
      </c>
      <c r="AR45" s="50" t="str">
        <f>[1]!obMake(AR$15&amp;"-"&amp;ROW(),"double",P45)</f>
        <v>spread rec-45 
[7484]</v>
      </c>
      <c r="AS45" s="50" t="str">
        <f>[1]!obMake(AS$15&amp;"-"&amp;ROW(),"String",Q45)</f>
        <v>discount rec-45 
[7943]</v>
      </c>
      <c r="AT45" s="50" t="str">
        <f>[1]!OBCALL(AT$15&amp;"-"&amp;ROW(),obLibs&amp;"net.finmath.time.ScheduleGenerator","createScheduleFromConventions",$H$8,$AG45,$AK45:$AL45,[1]!obMake("","String",$U45),[1]!obMake("","String",$V45),$H$9,[1]!obMake("","String",$L45),$H$10,[1]!obMake("","int",$X45),[1]!obMake("","int",$Y45))</f>
        <v>tenor pay-45 
[9818]</v>
      </c>
      <c r="AU45" s="50" t="str">
        <f>[1]!obMake(AU$15&amp;"-"&amp;ROW(),"String",Z45)</f>
        <v>forward pay-45 
[7224]</v>
      </c>
      <c r="AV45" s="50" t="str">
        <f>[1]!obMake(AV$15&amp;"-"&amp;ROW(),"double",AA45)</f>
        <v>spread pay-45 
[7643]</v>
      </c>
      <c r="AW45" s="50" t="str">
        <f>[1]!obMake(AW$15&amp;"-"&amp;ROW(),"String",AB45)</f>
        <v>disocunt pay-45 
[7483]</v>
      </c>
      <c r="AX45" s="50" t="str">
        <f>[1]!obMake(AX$15&amp;"-"&amp;ROW(),"String",AD45)</f>
        <v>calibration curve-45 
[7942]</v>
      </c>
      <c r="AY45" s="50" t="str">
        <f>[1]!obMake(AY$15&amp;"-"&amp;ROW(),"double",AE45)</f>
        <v>calibration time-45 
[11029]</v>
      </c>
      <c r="JJ45" s="11"/>
      <c r="JK45" s="11"/>
      <c r="JL45" s="11"/>
      <c r="JM45" s="11"/>
      <c r="JN45" s="11"/>
      <c r="JO45" s="11"/>
    </row>
    <row r="46" spans="1:275" ht="13.15" customHeight="1" x14ac:dyDescent="0.35">
      <c r="A46" s="45"/>
      <c r="B46" s="46" t="str">
        <f>[1]!obMake("calibItem-"&amp;ROW(),obLibs&amp;"net.finmath.marketdata.calibration.CalibratedCurves$CalibrationSpec",AN46:AY46)</f>
        <v>calibItem-46 
[11846]</v>
      </c>
      <c r="C46" s="46">
        <f>[1]!OBGET([1]!OBCALL("",[1]!OBCALL("",$B$11,"getCalibrationProductForSpec",B46),"getValue",[1]!OBCALL("",$B$11,"getModel")))</f>
        <v>6.1917537590161498E-10</v>
      </c>
      <c r="D46" s="11" t="str">
        <f t="shared" si="6"/>
        <v>forward-EUR-3M-5Y</v>
      </c>
      <c r="E46" s="11" t="s">
        <v>98</v>
      </c>
      <c r="F46" s="37">
        <v>2</v>
      </c>
      <c r="H46" s="37" t="s">
        <v>99</v>
      </c>
      <c r="I46" s="37" t="s">
        <v>108</v>
      </c>
      <c r="J46" s="37" t="s">
        <v>128</v>
      </c>
      <c r="K46" s="37" t="s">
        <v>104</v>
      </c>
      <c r="L46" s="37" t="s">
        <v>103</v>
      </c>
      <c r="M46" s="37">
        <v>0</v>
      </c>
      <c r="N46" s="37">
        <v>0</v>
      </c>
      <c r="O46" s="30" t="s">
        <v>34</v>
      </c>
      <c r="P46" s="37">
        <v>0</v>
      </c>
      <c r="Q46" s="30" t="s">
        <v>33</v>
      </c>
      <c r="S46" s="37" t="s">
        <v>99</v>
      </c>
      <c r="T46" s="37" t="str">
        <f t="shared" si="1"/>
        <v>5Y</v>
      </c>
      <c r="U46" s="37" t="s">
        <v>101</v>
      </c>
      <c r="V46" s="37" t="s">
        <v>129</v>
      </c>
      <c r="W46" s="37" t="s">
        <v>103</v>
      </c>
      <c r="X46" s="37">
        <v>0</v>
      </c>
      <c r="Y46" s="37">
        <v>0</v>
      </c>
      <c r="Z46" s="30" t="str">
        <f>""</f>
        <v/>
      </c>
      <c r="AA46" s="47">
        <v>8.1200000000000005E-3</v>
      </c>
      <c r="AB46" s="30" t="s">
        <v>33</v>
      </c>
      <c r="AC46" s="48">
        <v>0</v>
      </c>
      <c r="AD46" s="30" t="str">
        <f t="shared" si="5"/>
        <v>forward-EUR-3M</v>
      </c>
      <c r="AE46" s="49">
        <f>[1]!OBGET([1]!OBCALL("",AP46,IF(OR(AD46=Q46,AD46=AB46),"getPayment","getFixing"),[1]!obMake("","int",[1]!OBGET([1]!OBCALL("",AP46,"getNumberOfPeriods"))-1)))</f>
        <v>4.7589041095890412</v>
      </c>
      <c r="AG46" s="50" t="str">
        <f>[1]!obMake(AG$15&amp;"-"&amp;ROW(),"int",$F46)</f>
        <v>spot date-46 
[7222]</v>
      </c>
      <c r="AH46" s="50" t="str">
        <f>[1]!obMake(AH$15&amp;"-"&amp;ROW(),"String",$H46)</f>
        <v>start offset rec-46 
[7941]</v>
      </c>
      <c r="AI46" s="50" t="str">
        <f>[1]!obMake(AI$15&amp;"-"&amp;ROW(),"String",$I46)</f>
        <v>maturity rec-46 
[7821]</v>
      </c>
      <c r="AK46" s="50" t="str">
        <f>[1]!obMake(AK$15&amp;"-"&amp;ROW(),"String",$S46)</f>
        <v>start offset pay-46 
[7642]</v>
      </c>
      <c r="AL46" s="50" t="str">
        <f>[1]!obMake(AL$15&amp;"-"&amp;ROW(),"String",$T46)</f>
        <v>maturity pay-46 
[7221]</v>
      </c>
      <c r="AN46" s="50" t="str">
        <f>[1]!obMake(AN$15&amp;"-"&amp;ROW(),"String",D46)</f>
        <v>symbol-46 
[7482]</v>
      </c>
      <c r="AO46" s="50" t="str">
        <f>[1]!obMake(AO$15&amp;"-"&amp;ROW(),"String",E46)</f>
        <v>type-46 
[7940]</v>
      </c>
      <c r="AP46" s="50" t="str">
        <f>[1]!OBCALL(AP$15&amp;"-"&amp;ROW(),obLibs&amp;"net.finmath.time.ScheduleGenerator","createScheduleFromConventions",$H$8,$AG46,$AH46:$AI46,[1]!obMake("","String",$J46),[1]!obMake("","String",$K46),$H$9,[1]!obMake("","String",$L46),$H$10,[1]!obMake("","int",$M46),[1]!obMake("","int",$N46))</f>
        <v>tenor rec-46 
[11841]</v>
      </c>
      <c r="AQ46" s="50" t="str">
        <f>[1]!obMake(AQ$15&amp;"-"&amp;ROW(),"String",O46)</f>
        <v>forward rec-46 
[7220]</v>
      </c>
      <c r="AR46" s="50" t="str">
        <f>[1]!obMake(AR$15&amp;"-"&amp;ROW(),"double",P46)</f>
        <v>spread rec-46 
[7641]</v>
      </c>
      <c r="AS46" s="50" t="str">
        <f>[1]!obMake(AS$15&amp;"-"&amp;ROW(),"String",Q46)</f>
        <v>discount rec-46 
[7481]</v>
      </c>
      <c r="AT46" s="50" t="str">
        <f>[1]!OBCALL(AT$15&amp;"-"&amp;ROW(),obLibs&amp;"net.finmath.time.ScheduleGenerator","createScheduleFromConventions",$H$8,$AG46,$AK46:$AL46,[1]!obMake("","String",$U46),[1]!obMake("","String",$V46),$H$9,[1]!obMake("","String",$L46),$H$10,[1]!obMake("","int",$X46),[1]!obMake("","int",$Y46))</f>
        <v>tenor pay-46 
[11708]</v>
      </c>
      <c r="AU46" s="50" t="str">
        <f>[1]!obMake(AU$15&amp;"-"&amp;ROW(),"String",Z46)</f>
        <v>forward pay-46 
[7219]</v>
      </c>
      <c r="AV46" s="50" t="str">
        <f>[1]!obMake(AV$15&amp;"-"&amp;ROW(),"double",AA46)</f>
        <v>spread pay-46 
[7820]</v>
      </c>
      <c r="AW46" s="50" t="str">
        <f>[1]!obMake(AW$15&amp;"-"&amp;ROW(),"String",AB46)</f>
        <v>disocunt pay-46 
[7640]</v>
      </c>
      <c r="AX46" s="50" t="str">
        <f>[1]!obMake(AX$15&amp;"-"&amp;ROW(),"String",AD46)</f>
        <v>calibration curve-46 
[7480]</v>
      </c>
      <c r="AY46" s="50" t="str">
        <f>[1]!obMake(AY$15&amp;"-"&amp;ROW(),"double",AE46)</f>
        <v>calibration time-46 
[11845]</v>
      </c>
      <c r="JJ46" s="11"/>
      <c r="JK46" s="11"/>
      <c r="JL46" s="11"/>
      <c r="JM46" s="11"/>
      <c r="JN46" s="11"/>
      <c r="JO46" s="11"/>
    </row>
    <row r="47" spans="1:275" ht="13.15" customHeight="1" x14ac:dyDescent="0.35">
      <c r="A47" s="45"/>
      <c r="B47" s="46" t="str">
        <f>[1]!obMake("calibItem-"&amp;ROW(),obLibs&amp;"net.finmath.marketdata.calibration.CalibratedCurves$CalibrationSpec",AN47:AY47)</f>
        <v>calibItem-47 
[12629]</v>
      </c>
      <c r="C47" s="46">
        <f>[1]!OBGET([1]!OBCALL("",[1]!OBCALL("",$B$11,"getCalibrationProductForSpec",B47),"getValue",[1]!OBCALL("",$B$11,"getModel")))</f>
        <v>-9.9259755796665683E-10</v>
      </c>
      <c r="D47" s="11" t="str">
        <f t="shared" si="6"/>
        <v>forward-EUR-3M-6Y</v>
      </c>
      <c r="E47" s="11" t="s">
        <v>98</v>
      </c>
      <c r="F47" s="37">
        <v>2</v>
      </c>
      <c r="H47" s="37" t="s">
        <v>99</v>
      </c>
      <c r="I47" s="37" t="s">
        <v>109</v>
      </c>
      <c r="J47" s="37" t="s">
        <v>128</v>
      </c>
      <c r="K47" s="37" t="s">
        <v>104</v>
      </c>
      <c r="L47" s="37" t="s">
        <v>103</v>
      </c>
      <c r="M47" s="37">
        <v>0</v>
      </c>
      <c r="N47" s="37">
        <v>0</v>
      </c>
      <c r="O47" s="30" t="s">
        <v>34</v>
      </c>
      <c r="P47" s="37">
        <v>0</v>
      </c>
      <c r="Q47" s="30" t="s">
        <v>33</v>
      </c>
      <c r="S47" s="37" t="s">
        <v>99</v>
      </c>
      <c r="T47" s="37" t="str">
        <f t="shared" si="1"/>
        <v>6Y</v>
      </c>
      <c r="U47" s="37" t="s">
        <v>101</v>
      </c>
      <c r="V47" s="37" t="s">
        <v>129</v>
      </c>
      <c r="W47" s="37" t="s">
        <v>103</v>
      </c>
      <c r="X47" s="37">
        <v>0</v>
      </c>
      <c r="Y47" s="37">
        <v>0</v>
      </c>
      <c r="Z47" s="30" t="str">
        <f>""</f>
        <v/>
      </c>
      <c r="AA47" s="47">
        <v>9.9799999999999993E-3</v>
      </c>
      <c r="AB47" s="30" t="s">
        <v>33</v>
      </c>
      <c r="AC47" s="48"/>
      <c r="AD47" s="30" t="str">
        <f t="shared" si="5"/>
        <v>forward-EUR-3M</v>
      </c>
      <c r="AE47" s="49">
        <f>[1]!OBGET([1]!OBCALL("",AP47,IF(OR(AD47=Q47,AD47=AB47),"getPayment","getFixing"),[1]!obMake("","int",[1]!OBGET([1]!OBCALL("",AP47,"getNumberOfPeriods"))-1)))</f>
        <v>5.7589041095890412</v>
      </c>
      <c r="AG47" s="50" t="str">
        <f>[1]!obMake(AG$15&amp;"-"&amp;ROW(),"int",$F47)</f>
        <v>spot date-47 
[7217]</v>
      </c>
      <c r="AH47" s="50" t="str">
        <f>[1]!obMake(AH$15&amp;"-"&amp;ROW(),"String",$H47)</f>
        <v>start offset rec-47 
[7479]</v>
      </c>
      <c r="AI47" s="50" t="str">
        <f>[1]!obMake(AI$15&amp;"-"&amp;ROW(),"String",$I47)</f>
        <v>maturity rec-47 
[7939]</v>
      </c>
      <c r="AK47" s="50" t="str">
        <f>[1]!obMake(AK$15&amp;"-"&amp;ROW(),"String",$S47)</f>
        <v>start offset pay-47 
[7819]</v>
      </c>
      <c r="AL47" s="50" t="str">
        <f>[1]!obMake(AL$15&amp;"-"&amp;ROW(),"String",$T47)</f>
        <v>maturity pay-47 
[7216]</v>
      </c>
      <c r="AN47" s="50" t="str">
        <f>[1]!obMake(AN$15&amp;"-"&amp;ROW(),"String",D47)</f>
        <v>symbol-47 
[7639]</v>
      </c>
      <c r="AO47" s="50" t="str">
        <f>[1]!obMake(AO$15&amp;"-"&amp;ROW(),"String",E47)</f>
        <v>type-47 
[7478]</v>
      </c>
      <c r="AP47" s="50" t="str">
        <f>[1]!OBCALL(AP$15&amp;"-"&amp;ROW(),obLibs&amp;"net.finmath.time.ScheduleGenerator","createScheduleFromConventions",$H$8,$AG47,$AH47:$AI47,[1]!obMake("","String",$J47),[1]!obMake("","String",$K47),$H$9,[1]!obMake("","String",$L47),$H$10,[1]!obMake("","int",$M47),[1]!obMake("","int",$N47))</f>
        <v>tenor rec-47 
[10462]</v>
      </c>
      <c r="AQ47" s="50" t="str">
        <f>[1]!obMake(AQ$15&amp;"-"&amp;ROW(),"String",O47)</f>
        <v>forward rec-47 
[7215]</v>
      </c>
      <c r="AR47" s="50" t="str">
        <f>[1]!obMake(AR$15&amp;"-"&amp;ROW(),"double",P47)</f>
        <v>spread rec-47 
[7818]</v>
      </c>
      <c r="AS47" s="50" t="str">
        <f>[1]!obMake(AS$15&amp;"-"&amp;ROW(),"String",Q47)</f>
        <v>discount rec-47 
[7638]</v>
      </c>
      <c r="AT47" s="50" t="str">
        <f>[1]!OBCALL(AT$15&amp;"-"&amp;ROW(),obLibs&amp;"net.finmath.time.ScheduleGenerator","createScheduleFromConventions",$H$8,$AG47,$AK47:$AL47,[1]!obMake("","String",$U47),[1]!obMake("","String",$V47),$H$9,[1]!obMake("","String",$L47),$H$10,[1]!obMake("","int",$X47),[1]!obMake("","int",$Y47))</f>
        <v>tenor pay-47 
[12628]</v>
      </c>
      <c r="AU47" s="50" t="str">
        <f>[1]!obMake(AU$15&amp;"-"&amp;ROW(),"String",Z47)</f>
        <v>forward pay-47 
[7214]</v>
      </c>
      <c r="AV47" s="50" t="str">
        <f>[1]!obMake(AV$15&amp;"-"&amp;ROW(),"double",AA47)</f>
        <v>spread pay-47 
[7938]</v>
      </c>
      <c r="AW47" s="50" t="str">
        <f>[1]!obMake(AW$15&amp;"-"&amp;ROW(),"String",AB47)</f>
        <v>disocunt pay-47 
[7817]</v>
      </c>
      <c r="AX47" s="50" t="str">
        <f>[1]!obMake(AX$15&amp;"-"&amp;ROW(),"String",AD47)</f>
        <v>calibration curve-47 
[7637]</v>
      </c>
      <c r="AY47" s="50" t="str">
        <f>[1]!obMake(AY$15&amp;"-"&amp;ROW(),"double",AE47)</f>
        <v>calibration time-47 
[10466]</v>
      </c>
      <c r="JJ47" s="11"/>
      <c r="JK47" s="11"/>
      <c r="JL47" s="11"/>
      <c r="JM47" s="11"/>
      <c r="JN47" s="11"/>
      <c r="JO47" s="11"/>
    </row>
    <row r="48" spans="1:275" ht="13.15" customHeight="1" x14ac:dyDescent="0.35">
      <c r="A48" s="45"/>
      <c r="B48" s="46" t="str">
        <f>[1]!obMake("calibItem-"&amp;ROW(),obLibs&amp;"net.finmath.marketdata.calibration.CalibratedCurves$CalibrationSpec",AN48:AY48)</f>
        <v>calibItem-48 
[10654]</v>
      </c>
      <c r="C48" s="46">
        <f>[1]!OBGET([1]!OBCALL("",[1]!OBCALL("",$B$11,"getCalibrationProductForSpec",B48),"getValue",[1]!OBCALL("",$B$11,"getModel")))</f>
        <v>1.6276034964235464E-9</v>
      </c>
      <c r="D48" s="11" t="str">
        <f t="shared" si="6"/>
        <v>forward-EUR-3M-7Y</v>
      </c>
      <c r="E48" s="11" t="s">
        <v>98</v>
      </c>
      <c r="F48" s="37">
        <v>2</v>
      </c>
      <c r="H48" s="37" t="s">
        <v>99</v>
      </c>
      <c r="I48" s="37" t="s">
        <v>110</v>
      </c>
      <c r="J48" s="37" t="s">
        <v>128</v>
      </c>
      <c r="K48" s="37" t="s">
        <v>104</v>
      </c>
      <c r="L48" s="37" t="s">
        <v>103</v>
      </c>
      <c r="M48" s="37">
        <v>0</v>
      </c>
      <c r="N48" s="37">
        <v>0</v>
      </c>
      <c r="O48" s="30" t="s">
        <v>34</v>
      </c>
      <c r="P48" s="37">
        <v>0</v>
      </c>
      <c r="Q48" s="30" t="s">
        <v>33</v>
      </c>
      <c r="S48" s="37" t="s">
        <v>99</v>
      </c>
      <c r="T48" s="37" t="str">
        <f t="shared" ref="T48:T79" si="7">I48</f>
        <v>7Y</v>
      </c>
      <c r="U48" s="37" t="s">
        <v>101</v>
      </c>
      <c r="V48" s="37" t="s">
        <v>129</v>
      </c>
      <c r="W48" s="37" t="s">
        <v>103</v>
      </c>
      <c r="X48" s="37">
        <v>0</v>
      </c>
      <c r="Y48" s="37">
        <v>0</v>
      </c>
      <c r="Z48" s="30" t="str">
        <f>""</f>
        <v/>
      </c>
      <c r="AA48" s="47">
        <v>1.1679999999999999E-2</v>
      </c>
      <c r="AB48" s="30" t="s">
        <v>33</v>
      </c>
      <c r="AC48" s="48"/>
      <c r="AD48" s="30" t="str">
        <f t="shared" si="5"/>
        <v>forward-EUR-3M</v>
      </c>
      <c r="AE48" s="49">
        <f>[1]!OBGET([1]!OBCALL("",AP48,IF(OR(AD48=Q48,AD48=AB48),"getPayment","getFixing"),[1]!obMake("","int",[1]!OBGET([1]!OBCALL("",AP48,"getNumberOfPeriods"))-1)))</f>
        <v>6.7589041095890412</v>
      </c>
      <c r="AG48" s="50" t="str">
        <f>[1]!obMake(AG$15&amp;"-"&amp;ROW(),"int",$F48)</f>
        <v>spot date-48 
[7212]</v>
      </c>
      <c r="AH48" s="50" t="str">
        <f>[1]!obMake(AH$15&amp;"-"&amp;ROW(),"String",$H48)</f>
        <v>start offset rec-48 
[7636]</v>
      </c>
      <c r="AI48" s="50" t="str">
        <f>[1]!obMake(AI$15&amp;"-"&amp;ROW(),"String",$I48)</f>
        <v>maturity rec-48 
[7477]</v>
      </c>
      <c r="AK48" s="50" t="str">
        <f>[1]!obMake(AK$15&amp;"-"&amp;ROW(),"String",$S48)</f>
        <v>start offset pay-48 
[7937]</v>
      </c>
      <c r="AL48" s="50" t="str">
        <f>[1]!obMake(AL$15&amp;"-"&amp;ROW(),"String",$T48)</f>
        <v>maturity pay-48 
[7211]</v>
      </c>
      <c r="AN48" s="50" t="str">
        <f>[1]!obMake(AN$15&amp;"-"&amp;ROW(),"String",D48)</f>
        <v>symbol-48 
[7816]</v>
      </c>
      <c r="AO48" s="50" t="str">
        <f>[1]!obMake(AO$15&amp;"-"&amp;ROW(),"String",E48)</f>
        <v>type-48 
[7635]</v>
      </c>
      <c r="AP48" s="50" t="str">
        <f>[1]!OBCALL(AP$15&amp;"-"&amp;ROW(),obLibs&amp;"net.finmath.time.ScheduleGenerator","createScheduleFromConventions",$H$8,$AG48,$AH48:$AI48,[1]!obMake("","String",$J48),[1]!obMake("","String",$K48),$H$9,[1]!obMake("","String",$L48),$H$10,[1]!obMake("","int",$M48),[1]!obMake("","int",$N48))</f>
        <v>tenor rec-48 
[10085]</v>
      </c>
      <c r="AQ48" s="50" t="str">
        <f>[1]!obMake(AQ$15&amp;"-"&amp;ROW(),"String",O48)</f>
        <v>forward rec-48 
[7210]</v>
      </c>
      <c r="AR48" s="50" t="str">
        <f>[1]!obMake(AR$15&amp;"-"&amp;ROW(),"double",P48)</f>
        <v>spread rec-48 
[7936]</v>
      </c>
      <c r="AS48" s="50" t="str">
        <f>[1]!obMake(AS$15&amp;"-"&amp;ROW(),"String",Q48)</f>
        <v>discount rec-48 
[7815]</v>
      </c>
      <c r="AT48" s="50" t="str">
        <f>[1]!OBCALL(AT$15&amp;"-"&amp;ROW(),obLibs&amp;"net.finmath.time.ScheduleGenerator","createScheduleFromConventions",$H$8,$AG48,$AK48:$AL48,[1]!obMake("","String",$U48),[1]!obMake("","String",$V48),$H$9,[1]!obMake("","String",$L48),$H$10,[1]!obMake("","int",$X48),[1]!obMake("","int",$Y48))</f>
        <v>tenor pay-48 
[10653]</v>
      </c>
      <c r="AU48" s="50" t="str">
        <f>[1]!obMake(AU$15&amp;"-"&amp;ROW(),"String",Z48)</f>
        <v>forward pay-48 
[7209]</v>
      </c>
      <c r="AV48" s="50" t="str">
        <f>[1]!obMake(AV$15&amp;"-"&amp;ROW(),"double",AA48)</f>
        <v>spread pay-48 
[7476]</v>
      </c>
      <c r="AW48" s="50" t="str">
        <f>[1]!obMake(AW$15&amp;"-"&amp;ROW(),"String",AB48)</f>
        <v>disocunt pay-48 
[7935]</v>
      </c>
      <c r="AX48" s="50" t="str">
        <f>[1]!obMake(AX$15&amp;"-"&amp;ROW(),"String",AD48)</f>
        <v>calibration curve-48 
[7814]</v>
      </c>
      <c r="AY48" s="50" t="str">
        <f>[1]!obMake(AY$15&amp;"-"&amp;ROW(),"double",AE48)</f>
        <v>calibration time-48 
[10089]</v>
      </c>
      <c r="JJ48" s="11"/>
      <c r="JK48" s="11"/>
      <c r="JL48" s="11"/>
      <c r="JM48" s="11"/>
      <c r="JN48" s="11"/>
      <c r="JO48" s="11"/>
    </row>
    <row r="49" spans="1:275" ht="13.15" customHeight="1" x14ac:dyDescent="0.35">
      <c r="A49" s="45"/>
      <c r="B49" s="46" t="str">
        <f>[1]!obMake("calibItem-"&amp;ROW(),obLibs&amp;"net.finmath.marketdata.calibration.CalibratedCurves$CalibrationSpec",AN49:AY49)</f>
        <v>calibItem-49 
[12584]</v>
      </c>
      <c r="C49" s="46">
        <f>[1]!OBGET([1]!OBCALL("",[1]!OBCALL("",$B$11,"getCalibrationProductForSpec",B49),"getValue",[1]!OBCALL("",$B$11,"getModel")))</f>
        <v>-2.6911103311044737E-9</v>
      </c>
      <c r="D49" s="11" t="str">
        <f t="shared" si="6"/>
        <v>forward-EUR-3M-8Y</v>
      </c>
      <c r="E49" s="11" t="s">
        <v>98</v>
      </c>
      <c r="F49" s="37">
        <v>2</v>
      </c>
      <c r="H49" s="37" t="s">
        <v>99</v>
      </c>
      <c r="I49" s="37" t="s">
        <v>111</v>
      </c>
      <c r="J49" s="37" t="s">
        <v>128</v>
      </c>
      <c r="K49" s="37" t="s">
        <v>104</v>
      </c>
      <c r="L49" s="37" t="s">
        <v>103</v>
      </c>
      <c r="M49" s="37">
        <v>0</v>
      </c>
      <c r="N49" s="37">
        <v>0</v>
      </c>
      <c r="O49" s="30" t="s">
        <v>34</v>
      </c>
      <c r="P49" s="37">
        <v>0</v>
      </c>
      <c r="Q49" s="30" t="s">
        <v>33</v>
      </c>
      <c r="S49" s="37" t="s">
        <v>99</v>
      </c>
      <c r="T49" s="37" t="str">
        <f t="shared" si="7"/>
        <v>8Y</v>
      </c>
      <c r="U49" s="37" t="s">
        <v>101</v>
      </c>
      <c r="V49" s="37" t="s">
        <v>129</v>
      </c>
      <c r="W49" s="37" t="s">
        <v>103</v>
      </c>
      <c r="X49" s="37">
        <v>0</v>
      </c>
      <c r="Y49" s="37">
        <v>0</v>
      </c>
      <c r="Z49" s="30" t="str">
        <f>""</f>
        <v/>
      </c>
      <c r="AA49" s="47">
        <v>1.316E-2</v>
      </c>
      <c r="AB49" s="30" t="s">
        <v>33</v>
      </c>
      <c r="AC49" s="48"/>
      <c r="AD49" s="30" t="str">
        <f t="shared" si="5"/>
        <v>forward-EUR-3M</v>
      </c>
      <c r="AE49" s="49">
        <f>[1]!OBGET([1]!OBCALL("",AP49,IF(OR(AD49=Q49,AD49=AB49),"getPayment","getFixing"),[1]!obMake("","int",[1]!OBGET([1]!OBCALL("",AP49,"getNumberOfPeriods"))-1)))</f>
        <v>7.7643835616438359</v>
      </c>
      <c r="AG49" s="50" t="str">
        <f>[1]!obMake(AG$15&amp;"-"&amp;ROW(),"int",$F49)</f>
        <v>spot date-49 
[7207]</v>
      </c>
      <c r="AH49" s="50" t="str">
        <f>[1]!obMake(AH$15&amp;"-"&amp;ROW(),"String",$H49)</f>
        <v>start offset rec-49 
[7813]</v>
      </c>
      <c r="AI49" s="50" t="str">
        <f>[1]!obMake(AI$15&amp;"-"&amp;ROW(),"String",$I49)</f>
        <v>maturity rec-49 
[7634]</v>
      </c>
      <c r="AK49" s="50" t="str">
        <f>[1]!obMake(AK$15&amp;"-"&amp;ROW(),"String",$S49)</f>
        <v>start offset pay-49 
[7475]</v>
      </c>
      <c r="AL49" s="50" t="str">
        <f>[1]!obMake(AL$15&amp;"-"&amp;ROW(),"String",$T49)</f>
        <v>maturity pay-49 
[7206]</v>
      </c>
      <c r="AN49" s="50" t="str">
        <f>[1]!obMake(AN$15&amp;"-"&amp;ROW(),"String",D49)</f>
        <v>symbol-49 
[7934]</v>
      </c>
      <c r="AO49" s="50" t="str">
        <f>[1]!obMake(AO$15&amp;"-"&amp;ROW(),"String",E49)</f>
        <v>type-49 
[7812]</v>
      </c>
      <c r="AP49" s="50" t="str">
        <f>[1]!OBCALL(AP$15&amp;"-"&amp;ROW(),obLibs&amp;"net.finmath.time.ScheduleGenerator","createScheduleFromConventions",$H$8,$AG49,$AH49:$AI49,[1]!obMake("","String",$J49),[1]!obMake("","String",$K49),$H$9,[1]!obMake("","String",$L49),$H$10,[1]!obMake("","int",$M49),[1]!obMake("","int",$N49))</f>
        <v>tenor rec-49 
[12579]</v>
      </c>
      <c r="AQ49" s="50" t="str">
        <f>[1]!obMake(AQ$15&amp;"-"&amp;ROW(),"String",O49)</f>
        <v>forward rec-49 
[7205]</v>
      </c>
      <c r="AR49" s="50" t="str">
        <f>[1]!obMake(AR$15&amp;"-"&amp;ROW(),"double",P49)</f>
        <v>spread rec-49 
[7474]</v>
      </c>
      <c r="AS49" s="50" t="str">
        <f>[1]!obMake(AS$15&amp;"-"&amp;ROW(),"String",Q49)</f>
        <v>discount rec-49 
[7933]</v>
      </c>
      <c r="AT49" s="50" t="str">
        <f>[1]!OBCALL(AT$15&amp;"-"&amp;ROW(),obLibs&amp;"net.finmath.time.ScheduleGenerator","createScheduleFromConventions",$H$8,$AG49,$AK49:$AL49,[1]!obMake("","String",$U49),[1]!obMake("","String",$V49),$H$9,[1]!obMake("","String",$L49),$H$10,[1]!obMake("","int",$X49),[1]!obMake("","int",$Y49))</f>
        <v>tenor pay-49 
[12550]</v>
      </c>
      <c r="AU49" s="50" t="str">
        <f>[1]!obMake(AU$15&amp;"-"&amp;ROW(),"String",Z49)</f>
        <v>forward pay-49 
[7204]</v>
      </c>
      <c r="AV49" s="50" t="str">
        <f>[1]!obMake(AV$15&amp;"-"&amp;ROW(),"double",AA49)</f>
        <v>spread pay-49 
[7633]</v>
      </c>
      <c r="AW49" s="50" t="str">
        <f>[1]!obMake(AW$15&amp;"-"&amp;ROW(),"String",AB49)</f>
        <v>disocunt pay-49 
[7473]</v>
      </c>
      <c r="AX49" s="50" t="str">
        <f>[1]!obMake(AX$15&amp;"-"&amp;ROW(),"String",AD49)</f>
        <v>calibration curve-49 
[7932]</v>
      </c>
      <c r="AY49" s="50" t="str">
        <f>[1]!obMake(AY$15&amp;"-"&amp;ROW(),"double",AE49)</f>
        <v>calibration time-49 
[12583]</v>
      </c>
      <c r="JJ49" s="11"/>
      <c r="JK49" s="11"/>
      <c r="JL49" s="11"/>
      <c r="JM49" s="11"/>
      <c r="JN49" s="11"/>
      <c r="JO49" s="11"/>
    </row>
    <row r="50" spans="1:275" ht="13.15" customHeight="1" x14ac:dyDescent="0.35">
      <c r="A50" s="45"/>
      <c r="B50" s="46" t="str">
        <f>[1]!obMake("calibItem-"&amp;ROW(),obLibs&amp;"net.finmath.marketdata.calibration.CalibratedCurves$CalibrationSpec",AN50:AY50)</f>
        <v>calibItem-50 
[10376]</v>
      </c>
      <c r="C50" s="46">
        <f>[1]!OBGET([1]!OBCALL("",[1]!OBCALL("",$B$11,"getCalibrationProductForSpec",B50),"getValue",[1]!OBCALL("",$B$11,"getModel")))</f>
        <v>4.5040018312181296E-9</v>
      </c>
      <c r="D50" s="11" t="str">
        <f t="shared" si="6"/>
        <v>forward-EUR-3M-9Y</v>
      </c>
      <c r="E50" s="11" t="s">
        <v>98</v>
      </c>
      <c r="F50" s="37">
        <v>2</v>
      </c>
      <c r="H50" s="37" t="s">
        <v>99</v>
      </c>
      <c r="I50" s="37" t="s">
        <v>112</v>
      </c>
      <c r="J50" s="37" t="s">
        <v>128</v>
      </c>
      <c r="K50" s="37" t="s">
        <v>104</v>
      </c>
      <c r="L50" s="37" t="s">
        <v>103</v>
      </c>
      <c r="M50" s="37">
        <v>0</v>
      </c>
      <c r="N50" s="37">
        <v>0</v>
      </c>
      <c r="O50" s="30" t="s">
        <v>34</v>
      </c>
      <c r="P50" s="37">
        <v>0</v>
      </c>
      <c r="Q50" s="30" t="s">
        <v>33</v>
      </c>
      <c r="S50" s="37" t="s">
        <v>99</v>
      </c>
      <c r="T50" s="37" t="str">
        <f t="shared" si="7"/>
        <v>9Y</v>
      </c>
      <c r="U50" s="37" t="s">
        <v>101</v>
      </c>
      <c r="V50" s="37" t="s">
        <v>129</v>
      </c>
      <c r="W50" s="37" t="s">
        <v>103</v>
      </c>
      <c r="X50" s="37">
        <v>0</v>
      </c>
      <c r="Y50" s="37">
        <v>0</v>
      </c>
      <c r="Z50" s="30" t="str">
        <f>""</f>
        <v/>
      </c>
      <c r="AA50" s="47">
        <v>1.4420000000000001E-2</v>
      </c>
      <c r="AB50" s="30" t="s">
        <v>33</v>
      </c>
      <c r="AC50" s="48"/>
      <c r="AD50" s="30" t="str">
        <f t="shared" si="5"/>
        <v>forward-EUR-3M</v>
      </c>
      <c r="AE50" s="49">
        <f>[1]!OBGET([1]!OBCALL("",AP50,IF(OR(AD50=Q50,AD50=AB50),"getPayment","getFixing"),[1]!obMake("","int",[1]!OBGET([1]!OBCALL("",AP50,"getNumberOfPeriods"))-1)))</f>
        <v>8.7616438356164377</v>
      </c>
      <c r="AG50" s="50" t="str">
        <f>[1]!obMake(AG$15&amp;"-"&amp;ROW(),"int",$F50)</f>
        <v>spot date-50 
[7202]</v>
      </c>
      <c r="AH50" s="50" t="str">
        <f>[1]!obMake(AH$15&amp;"-"&amp;ROW(),"String",$H50)</f>
        <v>start offset rec-50 
[7931]</v>
      </c>
      <c r="AI50" s="50" t="str">
        <f>[1]!obMake(AI$15&amp;"-"&amp;ROW(),"String",$I50)</f>
        <v>maturity rec-50 
[7811]</v>
      </c>
      <c r="AK50" s="50" t="str">
        <f>[1]!obMake(AK$15&amp;"-"&amp;ROW(),"String",$S50)</f>
        <v>start offset pay-50 
[7632]</v>
      </c>
      <c r="AL50" s="50" t="str">
        <f>[1]!obMake(AL$15&amp;"-"&amp;ROW(),"String",$T50)</f>
        <v>maturity pay-50 
[7201]</v>
      </c>
      <c r="AN50" s="50" t="str">
        <f>[1]!obMake(AN$15&amp;"-"&amp;ROW(),"String",D50)</f>
        <v>symbol-50 
[7472]</v>
      </c>
      <c r="AO50" s="50" t="str">
        <f>[1]!obMake(AO$15&amp;"-"&amp;ROW(),"String",E50)</f>
        <v>type-50 
[7930]</v>
      </c>
      <c r="AP50" s="50" t="str">
        <f>[1]!OBCALL(AP$15&amp;"-"&amp;ROW(),obLibs&amp;"net.finmath.time.ScheduleGenerator","createScheduleFromConventions",$H$8,$AG50,$AH50:$AI50,[1]!obMake("","String",$J50),[1]!obMake("","String",$K50),$H$9,[1]!obMake("","String",$L50),$H$10,[1]!obMake("","int",$M50),[1]!obMake("","int",$N50))</f>
        <v>tenor rec-50 
[10121]</v>
      </c>
      <c r="AQ50" s="50" t="str">
        <f>[1]!obMake(AQ$15&amp;"-"&amp;ROW(),"String",O50)</f>
        <v>forward rec-50 
[7200]</v>
      </c>
      <c r="AR50" s="50" t="str">
        <f>[1]!obMake(AR$15&amp;"-"&amp;ROW(),"double",P50)</f>
        <v>spread rec-50 
[7631]</v>
      </c>
      <c r="AS50" s="50" t="str">
        <f>[1]!obMake(AS$15&amp;"-"&amp;ROW(),"String",Q50)</f>
        <v>discount rec-50 
[7471]</v>
      </c>
      <c r="AT50" s="50" t="str">
        <f>[1]!OBCALL(AT$15&amp;"-"&amp;ROW(),obLibs&amp;"net.finmath.time.ScheduleGenerator","createScheduleFromConventions",$H$8,$AG50,$AK50:$AL50,[1]!obMake("","String",$U50),[1]!obMake("","String",$V50),$H$9,[1]!obMake("","String",$L50),$H$10,[1]!obMake("","int",$X50),[1]!obMake("","int",$Y50))</f>
        <v>tenor pay-50 
[10172]</v>
      </c>
      <c r="AU50" s="50" t="str">
        <f>[1]!obMake(AU$15&amp;"-"&amp;ROW(),"String",Z50)</f>
        <v>forward pay-50 
[7199]</v>
      </c>
      <c r="AV50" s="50" t="str">
        <f>[1]!obMake(AV$15&amp;"-"&amp;ROW(),"double",AA50)</f>
        <v>spread pay-50 
[7810]</v>
      </c>
      <c r="AW50" s="50" t="str">
        <f>[1]!obMake(AW$15&amp;"-"&amp;ROW(),"String",AB50)</f>
        <v>disocunt pay-50 
[7630]</v>
      </c>
      <c r="AX50" s="50" t="str">
        <f>[1]!obMake(AX$15&amp;"-"&amp;ROW(),"String",AD50)</f>
        <v>calibration curve-50 
[7470]</v>
      </c>
      <c r="AY50" s="50" t="str">
        <f>[1]!obMake(AY$15&amp;"-"&amp;ROW(),"double",AE50)</f>
        <v>calibration time-50 
[10125]</v>
      </c>
      <c r="JJ50" s="11"/>
      <c r="JK50" s="11"/>
      <c r="JL50" s="11"/>
      <c r="JM50" s="11"/>
      <c r="JN50" s="11"/>
      <c r="JO50" s="11"/>
    </row>
    <row r="51" spans="1:275" ht="13.15" customHeight="1" x14ac:dyDescent="0.35">
      <c r="A51" s="45"/>
      <c r="B51" s="46" t="str">
        <f>[1]!obMake("calibItem-"&amp;ROW(),obLibs&amp;"net.finmath.marketdata.calibration.CalibratedCurves$CalibrationSpec",AN51:AY51)</f>
        <v>calibItem-51 
[12443]</v>
      </c>
      <c r="C51" s="46">
        <f>[1]!OBGET([1]!OBCALL("",[1]!OBCALL("",$B$11,"getCalibrationProductForSpec",B51),"getValue",[1]!OBCALL("",$B$11,"getModel")))</f>
        <v>-4.8164504537484554E-9</v>
      </c>
      <c r="D51" s="11" t="str">
        <f t="shared" si="6"/>
        <v>forward-EUR-3M-10Y</v>
      </c>
      <c r="E51" s="11" t="s">
        <v>98</v>
      </c>
      <c r="F51" s="37">
        <v>2</v>
      </c>
      <c r="H51" s="37" t="s">
        <v>99</v>
      </c>
      <c r="I51" s="37" t="s">
        <v>113</v>
      </c>
      <c r="J51" s="37" t="s">
        <v>128</v>
      </c>
      <c r="K51" s="37" t="s">
        <v>104</v>
      </c>
      <c r="L51" s="37" t="s">
        <v>103</v>
      </c>
      <c r="M51" s="37">
        <v>0</v>
      </c>
      <c r="N51" s="37">
        <v>0</v>
      </c>
      <c r="O51" s="30" t="s">
        <v>34</v>
      </c>
      <c r="P51" s="37">
        <v>0</v>
      </c>
      <c r="Q51" s="30" t="s">
        <v>33</v>
      </c>
      <c r="S51" s="37" t="s">
        <v>99</v>
      </c>
      <c r="T51" s="37" t="str">
        <f t="shared" si="7"/>
        <v>10Y</v>
      </c>
      <c r="U51" s="37" t="s">
        <v>101</v>
      </c>
      <c r="V51" s="37" t="s">
        <v>129</v>
      </c>
      <c r="W51" s="37" t="s">
        <v>103</v>
      </c>
      <c r="X51" s="37">
        <v>0</v>
      </c>
      <c r="Y51" s="37">
        <v>0</v>
      </c>
      <c r="Z51" s="30" t="str">
        <f>""</f>
        <v/>
      </c>
      <c r="AA51" s="47">
        <v>1.5570000000000001E-2</v>
      </c>
      <c r="AB51" s="30" t="s">
        <v>33</v>
      </c>
      <c r="AC51" s="48"/>
      <c r="AD51" s="30" t="str">
        <f t="shared" si="5"/>
        <v>forward-EUR-3M</v>
      </c>
      <c r="AE51" s="49">
        <f>[1]!OBGET([1]!OBCALL("",AP51,IF(OR(AD51=Q51,AD51=AB51),"getPayment","getFixing"),[1]!obMake("","int",[1]!OBGET([1]!OBCALL("",AP51,"getNumberOfPeriods"))-1)))</f>
        <v>9.7616438356164377</v>
      </c>
      <c r="AG51" s="50" t="str">
        <f>[1]!obMake(AG$15&amp;"-"&amp;ROW(),"int",$F51)</f>
        <v>spot date-51 
[7197]</v>
      </c>
      <c r="AH51" s="50" t="str">
        <f>[1]!obMake(AH$15&amp;"-"&amp;ROW(),"String",$H51)</f>
        <v>start offset rec-51 
[7469]</v>
      </c>
      <c r="AI51" s="50" t="str">
        <f>[1]!obMake(AI$15&amp;"-"&amp;ROW(),"String",$I51)</f>
        <v>maturity rec-51 
[7929]</v>
      </c>
      <c r="AK51" s="50" t="str">
        <f>[1]!obMake(AK$15&amp;"-"&amp;ROW(),"String",$S51)</f>
        <v>start offset pay-51 
[7809]</v>
      </c>
      <c r="AL51" s="50" t="str">
        <f>[1]!obMake(AL$15&amp;"-"&amp;ROW(),"String",$T51)</f>
        <v>maturity pay-51 
[7196]</v>
      </c>
      <c r="AN51" s="50" t="str">
        <f>[1]!obMake(AN$15&amp;"-"&amp;ROW(),"String",D51)</f>
        <v>symbol-51 
[7629]</v>
      </c>
      <c r="AO51" s="50" t="str">
        <f>[1]!obMake(AO$15&amp;"-"&amp;ROW(),"String",E51)</f>
        <v>type-51 
[7468]</v>
      </c>
      <c r="AP51" s="50" t="str">
        <f>[1]!OBCALL(AP$15&amp;"-"&amp;ROW(),obLibs&amp;"net.finmath.time.ScheduleGenerator","createScheduleFromConventions",$H$8,$AG51,$AH51:$AI51,[1]!obMake("","String",$J51),[1]!obMake("","String",$K51),$H$9,[1]!obMake("","String",$L51),$H$10,[1]!obMake("","int",$M51),[1]!obMake("","int",$N51))</f>
        <v>tenor rec-51 
[12438]</v>
      </c>
      <c r="AQ51" s="50" t="str">
        <f>[1]!obMake(AQ$15&amp;"-"&amp;ROW(),"String",O51)</f>
        <v>forward rec-51 
[7195]</v>
      </c>
      <c r="AR51" s="50" t="str">
        <f>[1]!obMake(AR$15&amp;"-"&amp;ROW(),"double",P51)</f>
        <v>spread rec-51 
[7808]</v>
      </c>
      <c r="AS51" s="50" t="str">
        <f>[1]!obMake(AS$15&amp;"-"&amp;ROW(),"String",Q51)</f>
        <v>discount rec-51 
[7628]</v>
      </c>
      <c r="AT51" s="50" t="str">
        <f>[1]!OBCALL(AT$15&amp;"-"&amp;ROW(),obLibs&amp;"net.finmath.time.ScheduleGenerator","createScheduleFromConventions",$H$8,$AG51,$AK51:$AL51,[1]!obMake("","String",$U51),[1]!obMake("","String",$V51),$H$9,[1]!obMake("","String",$L51),$H$10,[1]!obMake("","int",$X51),[1]!obMake("","int",$Y51))</f>
        <v>tenor pay-51 
[11921]</v>
      </c>
      <c r="AU51" s="50" t="str">
        <f>[1]!obMake(AU$15&amp;"-"&amp;ROW(),"String",Z51)</f>
        <v>forward pay-51 
[7194]</v>
      </c>
      <c r="AV51" s="50" t="str">
        <f>[1]!obMake(AV$15&amp;"-"&amp;ROW(),"double",AA51)</f>
        <v>spread pay-51 
[7928]</v>
      </c>
      <c r="AW51" s="50" t="str">
        <f>[1]!obMake(AW$15&amp;"-"&amp;ROW(),"String",AB51)</f>
        <v>disocunt pay-51 
[7807]</v>
      </c>
      <c r="AX51" s="50" t="str">
        <f>[1]!obMake(AX$15&amp;"-"&amp;ROW(),"String",AD51)</f>
        <v>calibration curve-51 
[7627]</v>
      </c>
      <c r="AY51" s="50" t="str">
        <f>[1]!obMake(AY$15&amp;"-"&amp;ROW(),"double",AE51)</f>
        <v>calibration time-51 
[12442]</v>
      </c>
      <c r="JJ51" s="11"/>
      <c r="JK51" s="11"/>
      <c r="JL51" s="11"/>
      <c r="JM51" s="11"/>
      <c r="JN51" s="11"/>
      <c r="JO51" s="11"/>
    </row>
    <row r="52" spans="1:275" ht="13.15" customHeight="1" x14ac:dyDescent="0.35">
      <c r="A52" s="45"/>
      <c r="B52" s="46" t="str">
        <f>[1]!obMake("calibItem-"&amp;ROW(),obLibs&amp;"net.finmath.marketdata.calibration.CalibratedCurves$CalibrationSpec",AN52:AY52)</f>
        <v>calibItem-52 
[11048]</v>
      </c>
      <c r="C52" s="46">
        <f>[1]!OBGET([1]!OBCALL("",[1]!OBCALL("",$B$11,"getCalibrationProductForSpec",B52),"getValue",[1]!OBCALL("",$B$11,"getModel")))</f>
        <v>3.4619888032716428E-9</v>
      </c>
      <c r="D52" s="11" t="str">
        <f t="shared" si="6"/>
        <v>forward-EUR-3M-12Y</v>
      </c>
      <c r="E52" s="11" t="s">
        <v>98</v>
      </c>
      <c r="F52" s="37">
        <v>2</v>
      </c>
      <c r="H52" s="37" t="s">
        <v>99</v>
      </c>
      <c r="I52" s="37" t="s">
        <v>115</v>
      </c>
      <c r="J52" s="37" t="s">
        <v>128</v>
      </c>
      <c r="K52" s="37" t="s">
        <v>104</v>
      </c>
      <c r="L52" s="37" t="s">
        <v>103</v>
      </c>
      <c r="M52" s="37">
        <v>0</v>
      </c>
      <c r="N52" s="37">
        <v>0</v>
      </c>
      <c r="O52" s="30" t="s">
        <v>34</v>
      </c>
      <c r="P52" s="37">
        <v>0</v>
      </c>
      <c r="Q52" s="30" t="s">
        <v>33</v>
      </c>
      <c r="S52" s="37" t="s">
        <v>99</v>
      </c>
      <c r="T52" s="37" t="str">
        <f t="shared" si="7"/>
        <v>12Y</v>
      </c>
      <c r="U52" s="37" t="s">
        <v>101</v>
      </c>
      <c r="V52" s="37" t="s">
        <v>129</v>
      </c>
      <c r="W52" s="37" t="s">
        <v>103</v>
      </c>
      <c r="X52" s="37">
        <v>0</v>
      </c>
      <c r="Y52" s="37">
        <v>0</v>
      </c>
      <c r="Z52" s="30" t="str">
        <f>""</f>
        <v/>
      </c>
      <c r="AA52" s="47">
        <v>1.7520000000000001E-2</v>
      </c>
      <c r="AB52" s="30" t="s">
        <v>33</v>
      </c>
      <c r="AC52" s="48"/>
      <c r="AD52" s="30" t="str">
        <f t="shared" si="5"/>
        <v>forward-EUR-3M</v>
      </c>
      <c r="AE52" s="49">
        <f>[1]!OBGET([1]!OBCALL("",AP52,IF(OR(AD52=Q52,AD52=AB52),"getPayment","getFixing"),[1]!obMake("","int",[1]!OBGET([1]!OBCALL("",AP52,"getNumberOfPeriods"))-1)))</f>
        <v>11.761643835616438</v>
      </c>
      <c r="AG52" s="50" t="str">
        <f>[1]!obMake(AG$15&amp;"-"&amp;ROW(),"int",$F52)</f>
        <v>spot date-52 
[7192]</v>
      </c>
      <c r="AH52" s="50" t="str">
        <f>[1]!obMake(AH$15&amp;"-"&amp;ROW(),"String",$H52)</f>
        <v>start offset rec-52 
[7626]</v>
      </c>
      <c r="AI52" s="50" t="str">
        <f>[1]!obMake(AI$15&amp;"-"&amp;ROW(),"String",$I52)</f>
        <v>maturity rec-52 
[7467]</v>
      </c>
      <c r="AK52" s="50" t="str">
        <f>[1]!obMake(AK$15&amp;"-"&amp;ROW(),"String",$S52)</f>
        <v>start offset pay-52 
[7927]</v>
      </c>
      <c r="AL52" s="50" t="str">
        <f>[1]!obMake(AL$15&amp;"-"&amp;ROW(),"String",$T52)</f>
        <v>maturity pay-52 
[7191]</v>
      </c>
      <c r="AN52" s="50" t="str">
        <f>[1]!obMake(AN$15&amp;"-"&amp;ROW(),"String",D52)</f>
        <v>symbol-52 
[7806]</v>
      </c>
      <c r="AO52" s="50" t="str">
        <f>[1]!obMake(AO$15&amp;"-"&amp;ROW(),"String",E52)</f>
        <v>type-52 
[7625]</v>
      </c>
      <c r="AP52" s="50" t="str">
        <f>[1]!OBCALL(AP$15&amp;"-"&amp;ROW(),obLibs&amp;"net.finmath.time.ScheduleGenerator","createScheduleFromConventions",$H$8,$AG52,$AH52:$AI52,[1]!obMake("","String",$J52),[1]!obMake("","String",$K52),$H$9,[1]!obMake("","String",$L52),$H$10,[1]!obMake("","int",$M52),[1]!obMake("","int",$N52))</f>
        <v>tenor rec-52 
[11043]</v>
      </c>
      <c r="AQ52" s="50" t="str">
        <f>[1]!obMake(AQ$15&amp;"-"&amp;ROW(),"String",O52)</f>
        <v>forward rec-52 
[7190]</v>
      </c>
      <c r="AR52" s="50" t="str">
        <f>[1]!obMake(AR$15&amp;"-"&amp;ROW(),"double",P52)</f>
        <v>spread rec-52 
[7926]</v>
      </c>
      <c r="AS52" s="50" t="str">
        <f>[1]!obMake(AS$15&amp;"-"&amp;ROW(),"String",Q52)</f>
        <v>discount rec-52 
[7805]</v>
      </c>
      <c r="AT52" s="50" t="str">
        <f>[1]!OBCALL(AT$15&amp;"-"&amp;ROW(),obLibs&amp;"net.finmath.time.ScheduleGenerator","createScheduleFromConventions",$H$8,$AG52,$AK52:$AL52,[1]!obMake("","String",$U52),[1]!obMake("","String",$V52),$H$9,[1]!obMake("","String",$L52),$H$10,[1]!obMake("","int",$X52),[1]!obMake("","int",$Y52))</f>
        <v>tenor pay-52 
[10359]</v>
      </c>
      <c r="AU52" s="50" t="str">
        <f>[1]!obMake(AU$15&amp;"-"&amp;ROW(),"String",Z52)</f>
        <v>forward pay-52 
[7189]</v>
      </c>
      <c r="AV52" s="50" t="str">
        <f>[1]!obMake(AV$15&amp;"-"&amp;ROW(),"double",AA52)</f>
        <v>spread pay-52 
[7466]</v>
      </c>
      <c r="AW52" s="50" t="str">
        <f>[1]!obMake(AW$15&amp;"-"&amp;ROW(),"String",AB52)</f>
        <v>disocunt pay-52 
[7925]</v>
      </c>
      <c r="AX52" s="50" t="str">
        <f>[1]!obMake(AX$15&amp;"-"&amp;ROW(),"String",AD52)</f>
        <v>calibration curve-52 
[7804]</v>
      </c>
      <c r="AY52" s="50" t="str">
        <f>[1]!obMake(AY$15&amp;"-"&amp;ROW(),"double",AE52)</f>
        <v>calibration time-52 
[11047]</v>
      </c>
      <c r="JJ52" s="11"/>
      <c r="JK52" s="11"/>
      <c r="JL52" s="11"/>
      <c r="JM52" s="11"/>
      <c r="JN52" s="11"/>
      <c r="JO52" s="11"/>
    </row>
    <row r="53" spans="1:275" ht="13.15" customHeight="1" x14ac:dyDescent="0.35">
      <c r="A53" s="45"/>
      <c r="B53" s="46" t="str">
        <f>[1]!obMake("calibItem-"&amp;ROW(),obLibs&amp;"net.finmath.marketdata.calibration.CalibratedCurves$CalibrationSpec",AN53:AY53)</f>
        <v>calibItem-53 
[11898]</v>
      </c>
      <c r="C53" s="46">
        <f>[1]!OBGET([1]!OBCALL("",[1]!OBCALL("",$B$11,"getCalibrationProductForSpec",B53),"getValue",[1]!OBCALL("",$B$11,"getModel")))</f>
        <v>-2.2625914440632666E-9</v>
      </c>
      <c r="D53" s="11" t="str">
        <f t="shared" si="6"/>
        <v>forward-EUR-3M-15Y</v>
      </c>
      <c r="E53" s="11" t="s">
        <v>98</v>
      </c>
      <c r="F53" s="37">
        <v>2</v>
      </c>
      <c r="H53" s="37" t="s">
        <v>99</v>
      </c>
      <c r="I53" s="37" t="s">
        <v>116</v>
      </c>
      <c r="J53" s="37" t="s">
        <v>128</v>
      </c>
      <c r="K53" s="37" t="s">
        <v>104</v>
      </c>
      <c r="L53" s="37" t="s">
        <v>103</v>
      </c>
      <c r="M53" s="37">
        <v>0</v>
      </c>
      <c r="N53" s="37">
        <v>0</v>
      </c>
      <c r="O53" s="30" t="s">
        <v>34</v>
      </c>
      <c r="P53" s="37">
        <v>0</v>
      </c>
      <c r="Q53" s="30" t="s">
        <v>33</v>
      </c>
      <c r="S53" s="37" t="s">
        <v>99</v>
      </c>
      <c r="T53" s="37" t="str">
        <f t="shared" si="7"/>
        <v>15Y</v>
      </c>
      <c r="U53" s="37" t="s">
        <v>101</v>
      </c>
      <c r="V53" s="37" t="s">
        <v>129</v>
      </c>
      <c r="W53" s="37" t="s">
        <v>103</v>
      </c>
      <c r="X53" s="37">
        <v>0</v>
      </c>
      <c r="Y53" s="37">
        <v>0</v>
      </c>
      <c r="Z53" s="30" t="str">
        <f>""</f>
        <v/>
      </c>
      <c r="AA53" s="47">
        <v>1.942E-2</v>
      </c>
      <c r="AB53" s="30" t="s">
        <v>33</v>
      </c>
      <c r="AC53" s="48"/>
      <c r="AD53" s="30" t="str">
        <f t="shared" si="5"/>
        <v>forward-EUR-3M</v>
      </c>
      <c r="AE53" s="49">
        <f>[1]!OBGET([1]!OBCALL("",AP53,IF(OR(AD53=Q53,AD53=AB53),"getPayment","getFixing"),[1]!obMake("","int",[1]!OBGET([1]!OBCALL("",AP53,"getNumberOfPeriods"))-1)))</f>
        <v>14.764383561643836</v>
      </c>
      <c r="AG53" s="50" t="str">
        <f>[1]!obMake(AG$15&amp;"-"&amp;ROW(),"int",$F53)</f>
        <v>spot date-53 
[7187]</v>
      </c>
      <c r="AH53" s="50" t="str">
        <f>[1]!obMake(AH$15&amp;"-"&amp;ROW(),"String",$H53)</f>
        <v>start offset rec-53 
[7803]</v>
      </c>
      <c r="AI53" s="50" t="str">
        <f>[1]!obMake(AI$15&amp;"-"&amp;ROW(),"String",$I53)</f>
        <v>maturity rec-53 
[7624]</v>
      </c>
      <c r="AK53" s="50" t="str">
        <f>[1]!obMake(AK$15&amp;"-"&amp;ROW(),"String",$S53)</f>
        <v>start offset pay-53 
[7465]</v>
      </c>
      <c r="AL53" s="50" t="str">
        <f>[1]!obMake(AL$15&amp;"-"&amp;ROW(),"String",$T53)</f>
        <v>maturity pay-53 
[7186]</v>
      </c>
      <c r="AN53" s="50" t="str">
        <f>[1]!obMake(AN$15&amp;"-"&amp;ROW(),"String",D53)</f>
        <v>symbol-53 
[7924]</v>
      </c>
      <c r="AO53" s="50" t="str">
        <f>[1]!obMake(AO$15&amp;"-"&amp;ROW(),"String",E53)</f>
        <v>type-53 
[7802]</v>
      </c>
      <c r="AP53" s="50" t="str">
        <f>[1]!OBCALL(AP$15&amp;"-"&amp;ROW(),obLibs&amp;"net.finmath.time.ScheduleGenerator","createScheduleFromConventions",$H$8,$AG53,$AH53:$AI53,[1]!obMake("","String",$J53),[1]!obMake("","String",$K53),$H$9,[1]!obMake("","String",$L53),$H$10,[1]!obMake("","int",$M53),[1]!obMake("","int",$N53))</f>
        <v>tenor rec-53 
[11893]</v>
      </c>
      <c r="AQ53" s="50" t="str">
        <f>[1]!obMake(AQ$15&amp;"-"&amp;ROW(),"String",O53)</f>
        <v>forward rec-53 
[7185]</v>
      </c>
      <c r="AR53" s="50" t="str">
        <f>[1]!obMake(AR$15&amp;"-"&amp;ROW(),"double",P53)</f>
        <v>spread rec-53 
[7464]</v>
      </c>
      <c r="AS53" s="50" t="str">
        <f>[1]!obMake(AS$15&amp;"-"&amp;ROW(),"String",Q53)</f>
        <v>discount rec-53 
[7923]</v>
      </c>
      <c r="AT53" s="50" t="str">
        <f>[1]!OBCALL(AT$15&amp;"-"&amp;ROW(),obLibs&amp;"net.finmath.time.ScheduleGenerator","createScheduleFromConventions",$H$8,$AG53,$AK53:$AL53,[1]!obMake("","String",$U53),[1]!obMake("","String",$V53),$H$9,[1]!obMake("","String",$L53),$H$10,[1]!obMake("","int",$X53),[1]!obMake("","int",$Y53))</f>
        <v>tenor pay-53 
[11852]</v>
      </c>
      <c r="AU53" s="50" t="str">
        <f>[1]!obMake(AU$15&amp;"-"&amp;ROW(),"String",Z53)</f>
        <v>forward pay-53 
[7184]</v>
      </c>
      <c r="AV53" s="50" t="str">
        <f>[1]!obMake(AV$15&amp;"-"&amp;ROW(),"double",AA53)</f>
        <v>spread pay-53 
[7623]</v>
      </c>
      <c r="AW53" s="50" t="str">
        <f>[1]!obMake(AW$15&amp;"-"&amp;ROW(),"String",AB53)</f>
        <v>disocunt pay-53 
[7463]</v>
      </c>
      <c r="AX53" s="50" t="str">
        <f>[1]!obMake(AX$15&amp;"-"&amp;ROW(),"String",AD53)</f>
        <v>calibration curve-53 
[7922]</v>
      </c>
      <c r="AY53" s="50" t="str">
        <f>[1]!obMake(AY$15&amp;"-"&amp;ROW(),"double",AE53)</f>
        <v>calibration time-53 
[11897]</v>
      </c>
      <c r="JJ53" s="11"/>
      <c r="JK53" s="11"/>
      <c r="JL53" s="11"/>
      <c r="JM53" s="11"/>
      <c r="JN53" s="11"/>
      <c r="JO53" s="11"/>
    </row>
    <row r="54" spans="1:275" ht="13.15" customHeight="1" x14ac:dyDescent="0.35">
      <c r="A54" s="45"/>
      <c r="B54" s="46" t="str">
        <f>[1]!obMake("calibItem-"&amp;ROW(),obLibs&amp;"net.finmath.marketdata.calibration.CalibratedCurves$CalibrationSpec",AN54:AY54)</f>
        <v>calibItem-54 
[9891]</v>
      </c>
      <c r="C54" s="46">
        <f>[1]!OBGET([1]!OBCALL("",[1]!OBCALL("",$B$11,"getCalibrationProductForSpec",B54),"getValue",[1]!OBCALL("",$B$11,"getModel")))</f>
        <v>1.3820416998322482E-9</v>
      </c>
      <c r="D54" s="11" t="str">
        <f t="shared" si="6"/>
        <v>forward-EUR-3M-20Y</v>
      </c>
      <c r="E54" s="11" t="s">
        <v>98</v>
      </c>
      <c r="F54" s="37">
        <v>2</v>
      </c>
      <c r="H54" s="37" t="s">
        <v>99</v>
      </c>
      <c r="I54" s="37" t="s">
        <v>117</v>
      </c>
      <c r="J54" s="37" t="s">
        <v>128</v>
      </c>
      <c r="K54" s="37" t="s">
        <v>104</v>
      </c>
      <c r="L54" s="37" t="s">
        <v>103</v>
      </c>
      <c r="M54" s="37">
        <v>0</v>
      </c>
      <c r="N54" s="37">
        <v>0</v>
      </c>
      <c r="O54" s="30" t="s">
        <v>34</v>
      </c>
      <c r="P54" s="37">
        <v>0</v>
      </c>
      <c r="Q54" s="30" t="s">
        <v>33</v>
      </c>
      <c r="S54" s="37" t="s">
        <v>99</v>
      </c>
      <c r="T54" s="37" t="str">
        <f t="shared" si="7"/>
        <v>20Y</v>
      </c>
      <c r="U54" s="37" t="s">
        <v>101</v>
      </c>
      <c r="V54" s="37" t="s">
        <v>129</v>
      </c>
      <c r="W54" s="37" t="s">
        <v>103</v>
      </c>
      <c r="X54" s="37">
        <v>0</v>
      </c>
      <c r="Y54" s="37">
        <v>0</v>
      </c>
      <c r="Z54" s="30" t="str">
        <f>""</f>
        <v/>
      </c>
      <c r="AA54" s="47">
        <v>2.0289999999999999E-2</v>
      </c>
      <c r="AB54" s="30" t="s">
        <v>33</v>
      </c>
      <c r="AC54" s="48"/>
      <c r="AD54" s="30" t="str">
        <f t="shared" si="5"/>
        <v>forward-EUR-3M</v>
      </c>
      <c r="AE54" s="49">
        <f>[1]!OBGET([1]!OBCALL("",AP54,IF(OR(AD54=Q54,AD54=AB54),"getPayment","getFixing"),[1]!obMake("","int",[1]!OBGET([1]!OBCALL("",AP54,"getNumberOfPeriods"))-1)))</f>
        <v>19.769863013698629</v>
      </c>
      <c r="AG54" s="50" t="str">
        <f>[1]!obMake(AG$15&amp;"-"&amp;ROW(),"int",$F54)</f>
        <v>spot date-54 
[7182]</v>
      </c>
      <c r="AH54" s="50" t="str">
        <f>[1]!obMake(AH$15&amp;"-"&amp;ROW(),"String",$H54)</f>
        <v>start offset rec-54 
[7921]</v>
      </c>
      <c r="AI54" s="50" t="str">
        <f>[1]!obMake(AI$15&amp;"-"&amp;ROW(),"String",$I54)</f>
        <v>maturity rec-54 
[7801]</v>
      </c>
      <c r="AK54" s="50" t="str">
        <f>[1]!obMake(AK$15&amp;"-"&amp;ROW(),"String",$S54)</f>
        <v>start offset pay-54 
[7622]</v>
      </c>
      <c r="AL54" s="50" t="str">
        <f>[1]!obMake(AL$15&amp;"-"&amp;ROW(),"String",$T54)</f>
        <v>maturity pay-54 
[7181]</v>
      </c>
      <c r="AN54" s="50" t="str">
        <f>[1]!obMake(AN$15&amp;"-"&amp;ROW(),"String",D54)</f>
        <v>symbol-54 
[7462]</v>
      </c>
      <c r="AO54" s="50" t="str">
        <f>[1]!obMake(AO$15&amp;"-"&amp;ROW(),"String",E54)</f>
        <v>type-54 
[7920]</v>
      </c>
      <c r="AP54" s="50" t="str">
        <f>[1]!OBCALL(AP$15&amp;"-"&amp;ROW(),obLibs&amp;"net.finmath.time.ScheduleGenerator","createScheduleFromConventions",$H$8,$AG54,$AH54:$AI54,[1]!obMake("","String",$J54),[1]!obMake("","String",$K54),$H$9,[1]!obMake("","String",$L54),$H$10,[1]!obMake("","int",$M54),[1]!obMake("","int",$N54))</f>
        <v>tenor rec-54 
[9808]</v>
      </c>
      <c r="AQ54" s="50" t="str">
        <f>[1]!obMake(AQ$15&amp;"-"&amp;ROW(),"String",O54)</f>
        <v>forward rec-54 
[7180]</v>
      </c>
      <c r="AR54" s="50" t="str">
        <f>[1]!obMake(AR$15&amp;"-"&amp;ROW(),"double",P54)</f>
        <v>spread rec-54 
[7621]</v>
      </c>
      <c r="AS54" s="50" t="str">
        <f>[1]!obMake(AS$15&amp;"-"&amp;ROW(),"String",Q54)</f>
        <v>discount rec-54 
[7461]</v>
      </c>
      <c r="AT54" s="50" t="str">
        <f>[1]!OBCALL(AT$15&amp;"-"&amp;ROW(),obLibs&amp;"net.finmath.time.ScheduleGenerator","createScheduleFromConventions",$H$8,$AG54,$AK54:$AL54,[1]!obMake("","String",$U54),[1]!obMake("","String",$V54),$H$9,[1]!obMake("","String",$L54),$H$10,[1]!obMake("","int",$X54),[1]!obMake("","int",$Y54))</f>
        <v>tenor pay-54 
[9890]</v>
      </c>
      <c r="AU54" s="50" t="str">
        <f>[1]!obMake(AU$15&amp;"-"&amp;ROW(),"String",Z54)</f>
        <v>forward pay-54 
[7179]</v>
      </c>
      <c r="AV54" s="50" t="str">
        <f>[1]!obMake(AV$15&amp;"-"&amp;ROW(),"double",AA54)</f>
        <v>spread pay-54 
[7800]</v>
      </c>
      <c r="AW54" s="50" t="str">
        <f>[1]!obMake(AW$15&amp;"-"&amp;ROW(),"String",AB54)</f>
        <v>disocunt pay-54 
[7620]</v>
      </c>
      <c r="AX54" s="50" t="str">
        <f>[1]!obMake(AX$15&amp;"-"&amp;ROW(),"String",AD54)</f>
        <v>calibration curve-54 
[7460]</v>
      </c>
      <c r="AY54" s="50" t="str">
        <f>[1]!obMake(AY$15&amp;"-"&amp;ROW(),"double",AE54)</f>
        <v>calibration time-54 
[9812]</v>
      </c>
      <c r="JJ54" s="11"/>
      <c r="JK54" s="11"/>
      <c r="JL54" s="11"/>
      <c r="JM54" s="11"/>
      <c r="JN54" s="11"/>
      <c r="JO54" s="11"/>
    </row>
    <row r="55" spans="1:275" ht="13.15" customHeight="1" x14ac:dyDescent="0.35">
      <c r="A55" s="45"/>
      <c r="B55" s="46" t="str">
        <f>[1]!obMake("calibItem-"&amp;ROW(),obLibs&amp;"net.finmath.marketdata.calibration.CalibratedCurves$CalibrationSpec",AN55:AY55)</f>
        <v>calibItem-55 
[11719]</v>
      </c>
      <c r="C55" s="46">
        <f>[1]!OBGET([1]!OBCALL("",[1]!OBCALL("",$B$11,"getCalibrationProductForSpec",B55),"getValue",[1]!OBCALL("",$B$11,"getModel")))</f>
        <v>-1.0562800599467348E-9</v>
      </c>
      <c r="D55" s="11" t="str">
        <f t="shared" si="6"/>
        <v>forward-EUR-3M-25Y</v>
      </c>
      <c r="E55" s="11" t="s">
        <v>98</v>
      </c>
      <c r="F55" s="37">
        <v>2</v>
      </c>
      <c r="H55" s="37" t="s">
        <v>99</v>
      </c>
      <c r="I55" s="37" t="s">
        <v>118</v>
      </c>
      <c r="J55" s="37" t="s">
        <v>128</v>
      </c>
      <c r="K55" s="37" t="s">
        <v>104</v>
      </c>
      <c r="L55" s="37" t="s">
        <v>103</v>
      </c>
      <c r="M55" s="37">
        <v>0</v>
      </c>
      <c r="N55" s="37">
        <v>0</v>
      </c>
      <c r="O55" s="30" t="s">
        <v>34</v>
      </c>
      <c r="P55" s="37">
        <v>0</v>
      </c>
      <c r="Q55" s="30" t="s">
        <v>33</v>
      </c>
      <c r="S55" s="37" t="s">
        <v>99</v>
      </c>
      <c r="T55" s="37" t="str">
        <f t="shared" si="7"/>
        <v>25Y</v>
      </c>
      <c r="U55" s="37" t="s">
        <v>101</v>
      </c>
      <c r="V55" s="37" t="s">
        <v>129</v>
      </c>
      <c r="W55" s="37" t="s">
        <v>103</v>
      </c>
      <c r="X55" s="37">
        <v>0</v>
      </c>
      <c r="Y55" s="37">
        <v>0</v>
      </c>
      <c r="Z55" s="30" t="str">
        <f>""</f>
        <v/>
      </c>
      <c r="AA55" s="47">
        <v>2.0449999999999999E-2</v>
      </c>
      <c r="AB55" s="30" t="s">
        <v>33</v>
      </c>
      <c r="AC55" s="48"/>
      <c r="AD55" s="30" t="str">
        <f t="shared" si="5"/>
        <v>forward-EUR-3M</v>
      </c>
      <c r="AE55" s="49">
        <f>[1]!OBGET([1]!OBCALL("",AP55,IF(OR(AD55=Q55,AD55=AB55),"getPayment","getFixing"),[1]!obMake("","int",[1]!OBGET([1]!OBCALL("",AP55,"getNumberOfPeriods"))-1)))</f>
        <v>24.775342465753425</v>
      </c>
      <c r="AG55" s="50" t="str">
        <f>[1]!obMake(AG$15&amp;"-"&amp;ROW(),"int",$F55)</f>
        <v>spot date-55 
[7177]</v>
      </c>
      <c r="AH55" s="50" t="str">
        <f>[1]!obMake(AH$15&amp;"-"&amp;ROW(),"String",$H55)</f>
        <v>start offset rec-55 
[7459]</v>
      </c>
      <c r="AI55" s="50" t="str">
        <f>[1]!obMake(AI$15&amp;"-"&amp;ROW(),"String",$I55)</f>
        <v>maturity rec-55 
[7919]</v>
      </c>
      <c r="AK55" s="50" t="str">
        <f>[1]!obMake(AK$15&amp;"-"&amp;ROW(),"String",$S55)</f>
        <v>start offset pay-55 
[7799]</v>
      </c>
      <c r="AL55" s="50" t="str">
        <f>[1]!obMake(AL$15&amp;"-"&amp;ROW(),"String",$T55)</f>
        <v>maturity pay-55 
[7176]</v>
      </c>
      <c r="AN55" s="50" t="str">
        <f>[1]!obMake(AN$15&amp;"-"&amp;ROW(),"String",D55)</f>
        <v>symbol-55 
[7619]</v>
      </c>
      <c r="AO55" s="50" t="str">
        <f>[1]!obMake(AO$15&amp;"-"&amp;ROW(),"String",E55)</f>
        <v>type-55 
[7458]</v>
      </c>
      <c r="AP55" s="50" t="str">
        <f>[1]!OBCALL(AP$15&amp;"-"&amp;ROW(),obLibs&amp;"net.finmath.time.ScheduleGenerator","createScheduleFromConventions",$H$8,$AG55,$AH55:$AI55,[1]!obMake("","String",$J55),[1]!obMake("","String",$K55),$H$9,[1]!obMake("","String",$L55),$H$10,[1]!obMake("","int",$M55),[1]!obMake("","int",$N55))</f>
        <v>tenor rec-55 
[11714]</v>
      </c>
      <c r="AQ55" s="50" t="str">
        <f>[1]!obMake(AQ$15&amp;"-"&amp;ROW(),"String",O55)</f>
        <v>forward rec-55 
[7175]</v>
      </c>
      <c r="AR55" s="50" t="str">
        <f>[1]!obMake(AR$15&amp;"-"&amp;ROW(),"double",P55)</f>
        <v>spread rec-55 
[7798]</v>
      </c>
      <c r="AS55" s="50" t="str">
        <f>[1]!obMake(AS$15&amp;"-"&amp;ROW(),"String",Q55)</f>
        <v>discount rec-55 
[7618]</v>
      </c>
      <c r="AT55" s="50" t="str">
        <f>[1]!OBCALL(AT$15&amp;"-"&amp;ROW(),obLibs&amp;"net.finmath.time.ScheduleGenerator","createScheduleFromConventions",$H$8,$AG55,$AK55:$AL55,[1]!obMake("","String",$U55),[1]!obMake("","String",$V55),$H$9,[1]!obMake("","String",$L55),$H$10,[1]!obMake("","int",$X55),[1]!obMake("","int",$Y55))</f>
        <v>tenor pay-55 
[10633]</v>
      </c>
      <c r="AU55" s="50" t="str">
        <f>[1]!obMake(AU$15&amp;"-"&amp;ROW(),"String",Z55)</f>
        <v>forward pay-55 
[7174]</v>
      </c>
      <c r="AV55" s="50" t="str">
        <f>[1]!obMake(AV$15&amp;"-"&amp;ROW(),"double",AA55)</f>
        <v>spread pay-55 
[7918]</v>
      </c>
      <c r="AW55" s="50" t="str">
        <f>[1]!obMake(AW$15&amp;"-"&amp;ROW(),"String",AB55)</f>
        <v>disocunt pay-55 
[7797]</v>
      </c>
      <c r="AX55" s="50" t="str">
        <f>[1]!obMake(AX$15&amp;"-"&amp;ROW(),"String",AD55)</f>
        <v>calibration curve-55 
[7617]</v>
      </c>
      <c r="AY55" s="50" t="str">
        <f>[1]!obMake(AY$15&amp;"-"&amp;ROW(),"double",AE55)</f>
        <v>calibration time-55 
[11718]</v>
      </c>
      <c r="JJ55" s="11"/>
      <c r="JK55" s="11"/>
      <c r="JL55" s="11"/>
      <c r="JM55" s="11"/>
      <c r="JN55" s="11"/>
      <c r="JO55" s="11"/>
    </row>
    <row r="56" spans="1:275" ht="13.15" customHeight="1" x14ac:dyDescent="0.35">
      <c r="A56" s="45"/>
      <c r="B56" s="46" t="str">
        <f>[1]!obMake("calibItem-"&amp;ROW(),obLibs&amp;"net.finmath.marketdata.calibration.CalibratedCurves$CalibrationSpec",AN56:AY56)</f>
        <v>calibItem-56 
[12640]</v>
      </c>
      <c r="C56" s="46">
        <f>[1]!OBGET([1]!OBCALL("",[1]!OBCALL("",$B$11,"getCalibrationProductForSpec",B56),"getValue",[1]!OBCALL("",$B$11,"getModel")))</f>
        <v>5.9382632144888703E-10</v>
      </c>
      <c r="D56" s="11" t="str">
        <f t="shared" si="6"/>
        <v>forward-EUR-3M-30Y</v>
      </c>
      <c r="E56" s="11" t="s">
        <v>98</v>
      </c>
      <c r="F56" s="37">
        <v>2</v>
      </c>
      <c r="H56" s="37" t="s">
        <v>99</v>
      </c>
      <c r="I56" s="37" t="s">
        <v>119</v>
      </c>
      <c r="J56" s="37" t="s">
        <v>128</v>
      </c>
      <c r="K56" s="37" t="s">
        <v>104</v>
      </c>
      <c r="L56" s="37" t="s">
        <v>103</v>
      </c>
      <c r="M56" s="37">
        <v>0</v>
      </c>
      <c r="N56" s="37">
        <v>0</v>
      </c>
      <c r="O56" s="30" t="s">
        <v>34</v>
      </c>
      <c r="P56" s="37">
        <v>0</v>
      </c>
      <c r="Q56" s="30" t="s">
        <v>33</v>
      </c>
      <c r="S56" s="37" t="s">
        <v>99</v>
      </c>
      <c r="T56" s="37" t="str">
        <f t="shared" si="7"/>
        <v>30Y</v>
      </c>
      <c r="U56" s="37" t="s">
        <v>101</v>
      </c>
      <c r="V56" s="37" t="s">
        <v>129</v>
      </c>
      <c r="W56" s="37" t="s">
        <v>103</v>
      </c>
      <c r="X56" s="37">
        <v>0</v>
      </c>
      <c r="Y56" s="37">
        <v>0</v>
      </c>
      <c r="Z56" s="30" t="str">
        <f>""</f>
        <v/>
      </c>
      <c r="AA56" s="47">
        <v>2.0969999999999999E-2</v>
      </c>
      <c r="AB56" s="30" t="s">
        <v>33</v>
      </c>
      <c r="AC56" s="48"/>
      <c r="AD56" s="30" t="str">
        <f t="shared" si="5"/>
        <v>forward-EUR-3M</v>
      </c>
      <c r="AE56" s="49">
        <f>[1]!OBGET([1]!OBCALL("",AP56,IF(OR(AD56=Q56,AD56=AB56),"getPayment","getFixing"),[1]!obMake("","int",[1]!OBGET([1]!OBCALL("",AP56,"getNumberOfPeriods"))-1)))</f>
        <v>29.780821917808218</v>
      </c>
      <c r="AG56" s="50" t="str">
        <f>[1]!obMake(AG$15&amp;"-"&amp;ROW(),"int",$F56)</f>
        <v>spot date-56 
[7172]</v>
      </c>
      <c r="AH56" s="50" t="str">
        <f>[1]!obMake(AH$15&amp;"-"&amp;ROW(),"String",$H56)</f>
        <v>start offset rec-56 
[7616]</v>
      </c>
      <c r="AI56" s="50" t="str">
        <f>[1]!obMake(AI$15&amp;"-"&amp;ROW(),"String",$I56)</f>
        <v>maturity rec-56 
[7457]</v>
      </c>
      <c r="AK56" s="50" t="str">
        <f>[1]!obMake(AK$15&amp;"-"&amp;ROW(),"String",$S56)</f>
        <v>start offset pay-56 
[7917]</v>
      </c>
      <c r="AL56" s="50" t="str">
        <f>[1]!obMake(AL$15&amp;"-"&amp;ROW(),"String",$T56)</f>
        <v>maturity pay-56 
[7171]</v>
      </c>
      <c r="AN56" s="50" t="str">
        <f>[1]!obMake(AN$15&amp;"-"&amp;ROW(),"String",D56)</f>
        <v>symbol-56 
[7796]</v>
      </c>
      <c r="AO56" s="50" t="str">
        <f>[1]!obMake(AO$15&amp;"-"&amp;ROW(),"String",E56)</f>
        <v>type-56 
[7615]</v>
      </c>
      <c r="AP56" s="50" t="str">
        <f>[1]!OBCALL(AP$15&amp;"-"&amp;ROW(),obLibs&amp;"net.finmath.time.ScheduleGenerator","createScheduleFromConventions",$H$8,$AG56,$AH56:$AI56,[1]!obMake("","String",$J56),[1]!obMake("","String",$K56),$H$9,[1]!obMake("","String",$L56),$H$10,[1]!obMake("","int",$M56),[1]!obMake("","int",$N56))</f>
        <v>tenor rec-56 
[12635]</v>
      </c>
      <c r="AQ56" s="50" t="str">
        <f>[1]!obMake(AQ$15&amp;"-"&amp;ROW(),"String",O56)</f>
        <v>forward rec-56 
[7170]</v>
      </c>
      <c r="AR56" s="50" t="str">
        <f>[1]!obMake(AR$15&amp;"-"&amp;ROW(),"double",P56)</f>
        <v>spread rec-56 
[7916]</v>
      </c>
      <c r="AS56" s="50" t="str">
        <f>[1]!obMake(AS$15&amp;"-"&amp;ROW(),"String",Q56)</f>
        <v>discount rec-56 
[7795]</v>
      </c>
      <c r="AT56" s="50" t="str">
        <f>[1]!OBCALL(AT$15&amp;"-"&amp;ROW(),obLibs&amp;"net.finmath.time.ScheduleGenerator","createScheduleFromConventions",$H$8,$AG56,$AK56:$AL56,[1]!obMake("","String",$U56),[1]!obMake("","String",$V56),$H$9,[1]!obMake("","String",$L56),$H$10,[1]!obMake("","int",$X56),[1]!obMake("","int",$Y56))</f>
        <v>tenor pay-56 
[12590]</v>
      </c>
      <c r="AU56" s="50" t="str">
        <f>[1]!obMake(AU$15&amp;"-"&amp;ROW(),"String",Z56)</f>
        <v>forward pay-56 
[7169]</v>
      </c>
      <c r="AV56" s="50" t="str">
        <f>[1]!obMake(AV$15&amp;"-"&amp;ROW(),"double",AA56)</f>
        <v>spread pay-56 
[7456]</v>
      </c>
      <c r="AW56" s="50" t="str">
        <f>[1]!obMake(AW$15&amp;"-"&amp;ROW(),"String",AB56)</f>
        <v>disocunt pay-56 
[7915]</v>
      </c>
      <c r="AX56" s="50" t="str">
        <f>[1]!obMake(AX$15&amp;"-"&amp;ROW(),"String",AD56)</f>
        <v>calibration curve-56 
[7794]</v>
      </c>
      <c r="AY56" s="50" t="str">
        <f>[1]!obMake(AY$15&amp;"-"&amp;ROW(),"double",AE56)</f>
        <v>calibration time-56 
[12639]</v>
      </c>
      <c r="JJ56" s="11"/>
      <c r="JK56" s="11"/>
      <c r="JL56" s="11"/>
      <c r="JM56" s="11"/>
      <c r="JN56" s="11"/>
      <c r="JO56" s="11"/>
    </row>
    <row r="57" spans="1:275" ht="13.15" customHeight="1" x14ac:dyDescent="0.35">
      <c r="A57" s="45"/>
      <c r="B57" s="46" t="str">
        <f>[1]!obMake("calibItem-"&amp;ROW(),obLibs&amp;"net.finmath.marketdata.calibration.CalibratedCurves$CalibrationSpec",AN57:AY57)</f>
        <v>calibItem-57 
[10667]</v>
      </c>
      <c r="C57" s="46">
        <f>[1]!OBGET([1]!OBCALL("",[1]!OBCALL("",$B$11,"getCalibrationProductForSpec",B57),"getValue",[1]!OBCALL("",$B$11,"getModel")))</f>
        <v>-1.5225326555068364E-10</v>
      </c>
      <c r="D57" s="11" t="str">
        <f t="shared" si="6"/>
        <v>forward-EUR-3M-40Y</v>
      </c>
      <c r="E57" s="11" t="s">
        <v>98</v>
      </c>
      <c r="F57" s="37">
        <v>2</v>
      </c>
      <c r="H57" s="37" t="s">
        <v>99</v>
      </c>
      <c r="I57" s="37" t="s">
        <v>120</v>
      </c>
      <c r="J57" s="37" t="s">
        <v>128</v>
      </c>
      <c r="K57" s="37" t="s">
        <v>104</v>
      </c>
      <c r="L57" s="37" t="s">
        <v>103</v>
      </c>
      <c r="M57" s="37">
        <v>0</v>
      </c>
      <c r="N57" s="37">
        <v>0</v>
      </c>
      <c r="O57" s="30" t="s">
        <v>34</v>
      </c>
      <c r="P57" s="37">
        <v>0</v>
      </c>
      <c r="Q57" s="30" t="s">
        <v>33</v>
      </c>
      <c r="S57" s="37" t="s">
        <v>99</v>
      </c>
      <c r="T57" s="37" t="str">
        <f t="shared" si="7"/>
        <v>40Y</v>
      </c>
      <c r="U57" s="37" t="s">
        <v>101</v>
      </c>
      <c r="V57" s="37" t="s">
        <v>129</v>
      </c>
      <c r="W57" s="37" t="s">
        <v>103</v>
      </c>
      <c r="X57" s="37">
        <v>0</v>
      </c>
      <c r="Y57" s="37">
        <v>0</v>
      </c>
      <c r="Z57" s="30" t="str">
        <f>""</f>
        <v/>
      </c>
      <c r="AA57" s="47">
        <v>2.2079999999999999E-2</v>
      </c>
      <c r="AB57" s="30" t="s">
        <v>33</v>
      </c>
      <c r="AC57" s="48"/>
      <c r="AD57" s="30" t="str">
        <f t="shared" si="5"/>
        <v>forward-EUR-3M</v>
      </c>
      <c r="AE57" s="49">
        <f>[1]!OBGET([1]!OBCALL("",AP57,IF(OR(AD57=Q57,AD57=AB57),"getPayment","getFixing"),[1]!obMake("","int",[1]!OBGET([1]!OBCALL("",AP57,"getNumberOfPeriods"))-1)))</f>
        <v>39.780821917808218</v>
      </c>
      <c r="AG57" s="50" t="str">
        <f>[1]!obMake(AG$15&amp;"-"&amp;ROW(),"int",$F57)</f>
        <v>spot date-57 
[7167]</v>
      </c>
      <c r="AH57" s="50" t="str">
        <f>[1]!obMake(AH$15&amp;"-"&amp;ROW(),"String",$H57)</f>
        <v>start offset rec-57 
[7793]</v>
      </c>
      <c r="AI57" s="50" t="str">
        <f>[1]!obMake(AI$15&amp;"-"&amp;ROW(),"String",$I57)</f>
        <v>maturity rec-57 
[7614]</v>
      </c>
      <c r="AK57" s="50" t="str">
        <f>[1]!obMake(AK$15&amp;"-"&amp;ROW(),"String",$S57)</f>
        <v>start offset pay-57 
[7455]</v>
      </c>
      <c r="AL57" s="50" t="str">
        <f>[1]!obMake(AL$15&amp;"-"&amp;ROW(),"String",$T57)</f>
        <v>maturity pay-57 
[7166]</v>
      </c>
      <c r="AN57" s="50" t="str">
        <f>[1]!obMake(AN$15&amp;"-"&amp;ROW(),"String",D57)</f>
        <v>symbol-57 
[6995]</v>
      </c>
      <c r="AO57" s="50" t="str">
        <f>[1]!obMake(AO$15&amp;"-"&amp;ROW(),"String",E57)</f>
        <v>type-57 
[7914]</v>
      </c>
      <c r="AP57" s="50" t="str">
        <f>[1]!OBCALL(AP$15&amp;"-"&amp;ROW(),obLibs&amp;"net.finmath.time.ScheduleGenerator","createScheduleFromConventions",$H$8,$AG57,$AH57:$AI57,[1]!obMake("","String",$J57),[1]!obMake("","String",$K57),$H$9,[1]!obMake("","String",$L57),$H$10,[1]!obMake("","int",$M57),[1]!obMake("","int",$N57))</f>
        <v>tenor rec-57 
[10662]</v>
      </c>
      <c r="AQ57" s="50" t="str">
        <f>[1]!obMake(AQ$15&amp;"-"&amp;ROW(),"String",O57)</f>
        <v>forward rec-57 
[7165]</v>
      </c>
      <c r="AR57" s="50" t="str">
        <f>[1]!obMake(AR$15&amp;"-"&amp;ROW(),"double",P57)</f>
        <v>spread rec-57 
[6994]</v>
      </c>
      <c r="AS57" s="50" t="str">
        <f>[1]!obMake(AS$15&amp;"-"&amp;ROW(),"String",Q57)</f>
        <v>discount rec-57 
[7613]</v>
      </c>
      <c r="AT57" s="50" t="str">
        <f>[1]!OBCALL(AT$15&amp;"-"&amp;ROW(),obLibs&amp;"net.finmath.time.ScheduleGenerator","createScheduleFromConventions",$H$8,$AG57,$AK57:$AL57,[1]!obMake("","String",$U57),[1]!obMake("","String",$V57),$H$9,[1]!obMake("","String",$L57),$H$10,[1]!obMake("","int",$X57),[1]!obMake("","int",$Y57))</f>
        <v>tenor pay-57 
[10342]</v>
      </c>
      <c r="AU57" s="50" t="str">
        <f>[1]!obMake(AU$15&amp;"-"&amp;ROW(),"String",Z57)</f>
        <v>forward pay-57 
[7164]</v>
      </c>
      <c r="AV57" s="50" t="str">
        <f>[1]!obMake(AV$15&amp;"-"&amp;ROW(),"double",AA57)</f>
        <v>spread pay-57 
[6993]</v>
      </c>
      <c r="AW57" s="50" t="str">
        <f>[1]!obMake(AW$15&amp;"-"&amp;ROW(),"String",AB57)</f>
        <v>disocunt pay-57 
[7913]</v>
      </c>
      <c r="AX57" s="50" t="str">
        <f>[1]!obMake(AX$15&amp;"-"&amp;ROW(),"String",AD57)</f>
        <v>calibration curve-57 
[7792]</v>
      </c>
      <c r="AY57" s="50" t="str">
        <f>[1]!obMake(AY$15&amp;"-"&amp;ROW(),"double",AE57)</f>
        <v>calibration time-57 
[10666]</v>
      </c>
      <c r="JJ57" s="11"/>
      <c r="JK57" s="11"/>
      <c r="JL57" s="11"/>
      <c r="JM57" s="11"/>
      <c r="JN57" s="11"/>
      <c r="JO57" s="11"/>
    </row>
    <row r="58" spans="1:275" s="43" customFormat="1" ht="13.15" customHeight="1" x14ac:dyDescent="0.35">
      <c r="A58" s="51"/>
      <c r="B58" s="52" t="str">
        <f>[1]!obMake("calibItem-"&amp;ROW(),obLibs&amp;"net.finmath.marketdata.calibration.CalibratedCurves$CalibrationSpec",AN58:AY58)</f>
        <v>calibItem-58 
[11859]</v>
      </c>
      <c r="C58" s="52">
        <f>[1]!OBGET([1]!OBCALL("",[1]!OBCALL("",$B$11,"getCalibrationProductForSpec",B58),"getValue",[1]!OBCALL("",$B$11,"getModel")))</f>
        <v>2.1253554471911684E-11</v>
      </c>
      <c r="D58" s="43" t="str">
        <f t="shared" si="6"/>
        <v>forward-EUR-3M-50Y</v>
      </c>
      <c r="E58" s="43" t="s">
        <v>98</v>
      </c>
      <c r="F58" s="53">
        <v>2</v>
      </c>
      <c r="H58" s="53" t="s">
        <v>99</v>
      </c>
      <c r="I58" s="53" t="s">
        <v>121</v>
      </c>
      <c r="J58" s="53" t="s">
        <v>128</v>
      </c>
      <c r="K58" s="53" t="s">
        <v>104</v>
      </c>
      <c r="L58" s="53" t="s">
        <v>103</v>
      </c>
      <c r="M58" s="53">
        <v>0</v>
      </c>
      <c r="N58" s="53">
        <v>0</v>
      </c>
      <c r="O58" s="54" t="s">
        <v>34</v>
      </c>
      <c r="P58" s="53">
        <v>0</v>
      </c>
      <c r="Q58" s="54" t="s">
        <v>33</v>
      </c>
      <c r="S58" s="53" t="s">
        <v>99</v>
      </c>
      <c r="T58" s="53" t="str">
        <f t="shared" si="7"/>
        <v>50Y</v>
      </c>
      <c r="U58" s="53" t="s">
        <v>101</v>
      </c>
      <c r="V58" s="53" t="s">
        <v>129</v>
      </c>
      <c r="W58" s="53" t="s">
        <v>103</v>
      </c>
      <c r="X58" s="53">
        <v>0</v>
      </c>
      <c r="Y58" s="53">
        <v>0</v>
      </c>
      <c r="Z58" s="54" t="str">
        <f>""</f>
        <v/>
      </c>
      <c r="AA58" s="55">
        <v>2.2859999999999998E-2</v>
      </c>
      <c r="AB58" s="54" t="s">
        <v>33</v>
      </c>
      <c r="AC58" s="56"/>
      <c r="AD58" s="54" t="str">
        <f t="shared" si="5"/>
        <v>forward-EUR-3M</v>
      </c>
      <c r="AE58" s="57">
        <f>[1]!OBGET([1]!OBCALL("",AP58,IF(OR(AD58=Q58,AD58=AB58),"getPayment","getFixing"),[1]!obMake("","int",[1]!OBGET([1]!OBCALL("",AP58,"getNumberOfPeriods"))-1)))</f>
        <v>49.789041095890411</v>
      </c>
      <c r="AG58" s="58" t="str">
        <f>[1]!obMake(AG$15&amp;"-"&amp;ROW(),"int",$F58)</f>
        <v>spot date-58 
[7162]</v>
      </c>
      <c r="AH58" s="58" t="str">
        <f>[1]!obMake(AH$15&amp;"-"&amp;ROW(),"String",$H58)</f>
        <v>start offset rec-58 
[6992]</v>
      </c>
      <c r="AI58" s="58" t="str">
        <f>[1]!obMake(AI$15&amp;"-"&amp;ROW(),"String",$I58)</f>
        <v>maturity rec-58 
[7912]</v>
      </c>
      <c r="AK58" s="58" t="str">
        <f>[1]!obMake(AK$15&amp;"-"&amp;ROW(),"String",$S58)</f>
        <v>start offset pay-58 
[7791]</v>
      </c>
      <c r="AL58" s="58" t="str">
        <f>[1]!obMake(AL$15&amp;"-"&amp;ROW(),"String",$T58)</f>
        <v>maturity pay-58 
[7161]</v>
      </c>
      <c r="AN58" s="58" t="str">
        <f>[1]!obMake(AN$15&amp;"-"&amp;ROW(),"String",D58)</f>
        <v>symbol-58 
[6991]</v>
      </c>
      <c r="AO58" s="58" t="str">
        <f>[1]!obMake(AO$15&amp;"-"&amp;ROW(),"String",E58)</f>
        <v>type-58 
[7612]</v>
      </c>
      <c r="AP58" s="58" t="str">
        <f>[1]!OBCALL(AP$15&amp;"-"&amp;ROW(),obLibs&amp;"net.finmath.time.ScheduleGenerator","createScheduleFromConventions",$H$8,$AG58,$AH58:$AI58,[1]!obMake("","String",$J58),[1]!obMake("","String",$K58),$H$9,[1]!obMake("","String",$L58),$H$10,[1]!obMake("","int",$M58),[1]!obMake("","int",$N58))</f>
        <v>tenor rec-58 
[10075]</v>
      </c>
      <c r="AQ58" s="58" t="str">
        <f>[1]!obMake(AQ$15&amp;"-"&amp;ROW(),"String",O58)</f>
        <v>forward rec-58 
[7160]</v>
      </c>
      <c r="AR58" s="58" t="str">
        <f>[1]!obMake(AR$15&amp;"-"&amp;ROW(),"double",P58)</f>
        <v>spread rec-58 
[6990]</v>
      </c>
      <c r="AS58" s="58" t="str">
        <f>[1]!obMake(AS$15&amp;"-"&amp;ROW(),"String",Q58)</f>
        <v>discount rec-58 
[7911]</v>
      </c>
      <c r="AT58" s="58" t="str">
        <f>[1]!OBCALL(AT$15&amp;"-"&amp;ROW(),obLibs&amp;"net.finmath.time.ScheduleGenerator","createScheduleFromConventions",$H$8,$AG58,$AK58:$AL58,[1]!obMake("","String",$U58),[1]!obMake("","String",$V58),$H$9,[1]!obMake("","String",$L58),$H$10,[1]!obMake("","int",$X58),[1]!obMake("","int",$Y58))</f>
        <v>tenor pay-58 
[11858]</v>
      </c>
      <c r="AU58" s="58" t="str">
        <f>[1]!obMake(AU$15&amp;"-"&amp;ROW(),"String",Z58)</f>
        <v>forward pay-58 
[7159]</v>
      </c>
      <c r="AV58" s="58" t="str">
        <f>[1]!obMake(AV$15&amp;"-"&amp;ROW(),"double",AA58)</f>
        <v>spread pay-58 
[6989]</v>
      </c>
      <c r="AW58" s="58" t="str">
        <f>[1]!obMake(AW$15&amp;"-"&amp;ROW(),"String",AB58)</f>
        <v>disocunt pay-58 
[7611]</v>
      </c>
      <c r="AX58" s="58" t="str">
        <f>[1]!obMake(AX$15&amp;"-"&amp;ROW(),"String",AD58)</f>
        <v>calibration curve-58 
[7434]</v>
      </c>
      <c r="AY58" s="58" t="str">
        <f>[1]!obMake(AY$15&amp;"-"&amp;ROW(),"double",AE58)</f>
        <v>calibration time-58 
[10079]</v>
      </c>
    </row>
    <row r="59" spans="1:275" ht="13.15" customHeight="1" x14ac:dyDescent="0.35">
      <c r="A59" s="45"/>
      <c r="B59" s="46" t="str">
        <f>[1]!obMake("calibItem-"&amp;ROW(),obLibs&amp;"net.finmath.marketdata.calibration.CalibratedCurves$CalibrationSpec",AN59:AY59)</f>
        <v>calibItem-59 
[11200]</v>
      </c>
      <c r="C59" s="46">
        <f>[1]!OBGET([1]!OBCALL("",[1]!OBCALL("",$B$11,"getCalibrationProductForSpec",B59),"getValue",[1]!OBCALL("",$B$11,"getModel")))</f>
        <v>2.6362245719724342E-12</v>
      </c>
      <c r="D59" s="11" t="str">
        <f t="shared" si="6"/>
        <v>forward-EUR-6M-1Y</v>
      </c>
      <c r="E59" s="11" t="s">
        <v>98</v>
      </c>
      <c r="F59" s="37">
        <v>2</v>
      </c>
      <c r="H59" s="37" t="s">
        <v>99</v>
      </c>
      <c r="I59" s="37" t="s">
        <v>100</v>
      </c>
      <c r="J59" s="37" t="s">
        <v>130</v>
      </c>
      <c r="K59" s="37" t="s">
        <v>104</v>
      </c>
      <c r="L59" s="37" t="s">
        <v>103</v>
      </c>
      <c r="M59" s="37">
        <v>0</v>
      </c>
      <c r="N59" s="37">
        <v>0</v>
      </c>
      <c r="O59" s="30" t="s">
        <v>35</v>
      </c>
      <c r="P59" s="37">
        <v>0</v>
      </c>
      <c r="Q59" s="30" t="s">
        <v>33</v>
      </c>
      <c r="S59" s="37" t="s">
        <v>99</v>
      </c>
      <c r="T59" s="37" t="str">
        <f t="shared" si="7"/>
        <v>1Y</v>
      </c>
      <c r="U59" s="37" t="s">
        <v>128</v>
      </c>
      <c r="V59" s="37" t="s">
        <v>104</v>
      </c>
      <c r="W59" s="37" t="s">
        <v>103</v>
      </c>
      <c r="X59" s="37">
        <v>0</v>
      </c>
      <c r="Y59" s="37">
        <v>0</v>
      </c>
      <c r="Z59" s="30" t="s">
        <v>34</v>
      </c>
      <c r="AA59" s="47">
        <v>2.9099999999999998E-3</v>
      </c>
      <c r="AB59" s="30" t="s">
        <v>33</v>
      </c>
      <c r="AC59" s="48"/>
      <c r="AD59" s="30" t="str">
        <f t="shared" si="5"/>
        <v>forward-EUR-6M</v>
      </c>
      <c r="AE59" s="49">
        <f>[1]!OBGET([1]!OBCALL("",AP59,IF(OR(AD59=Q59,AD59=AB59),"getPayment","getFixing"),[1]!obMake("","int",[1]!OBGET([1]!OBCALL("",AP59,"getNumberOfPeriods"))-1)))</f>
        <v>0.50410958904109593</v>
      </c>
      <c r="AG59" s="50" t="str">
        <f>[1]!obMake(AG$15&amp;"-"&amp;ROW(),"int",$F59)</f>
        <v>spot date-59 
[7157]</v>
      </c>
      <c r="AH59" s="50" t="str">
        <f>[1]!obMake(AH$15&amp;"-"&amp;ROW(),"String",$H59)</f>
        <v>start offset rec-59 
[6988]</v>
      </c>
      <c r="AI59" s="50" t="str">
        <f>[1]!obMake(AI$15&amp;"-"&amp;ROW(),"String",$I59)</f>
        <v>maturity rec-59 
[7910]</v>
      </c>
      <c r="AK59" s="50" t="str">
        <f>[1]!obMake(AK$15&amp;"-"&amp;ROW(),"String",$S59)</f>
        <v>start offset pay-59 
[7433]</v>
      </c>
      <c r="AL59" s="50" t="str">
        <f>[1]!obMake(AL$15&amp;"-"&amp;ROW(),"String",$T59)</f>
        <v>maturity pay-59 
[7156]</v>
      </c>
      <c r="AN59" s="50" t="str">
        <f>[1]!obMake(AN$15&amp;"-"&amp;ROW(),"String",D59)</f>
        <v>symbol-59 
[6987]</v>
      </c>
      <c r="AO59" s="50" t="str">
        <f>[1]!obMake(AO$15&amp;"-"&amp;ROW(),"String",E59)</f>
        <v>type-59 
[7790]</v>
      </c>
      <c r="AP59" s="50" t="str">
        <f>[1]!OBCALL(AP$15&amp;"-"&amp;ROW(),obLibs&amp;"net.finmath.time.ScheduleGenerator","createScheduleFromConventions",$H$8,$AG59,$AH59:$AI59,[1]!obMake("","String",$J59),[1]!obMake("","String",$K59),$H$9,[1]!obMake("","String",$L59),$H$10,[1]!obMake("","int",$M59),[1]!obMake("","int",$N59))</f>
        <v>tenor rec-59 
[11195]</v>
      </c>
      <c r="AQ59" s="50" t="str">
        <f>[1]!obMake(AQ$15&amp;"-"&amp;ROW(),"String",O59)</f>
        <v>forward rec-59 
[7155]</v>
      </c>
      <c r="AR59" s="50" t="str">
        <f>[1]!obMake(AR$15&amp;"-"&amp;ROW(),"double",P59)</f>
        <v>spread rec-59 
[6986]</v>
      </c>
      <c r="AS59" s="50" t="str">
        <f>[1]!obMake(AS$15&amp;"-"&amp;ROW(),"String",Q59)</f>
        <v>discount rec-59 
[7610]</v>
      </c>
      <c r="AT59" s="50" t="str">
        <f>[1]!OBCALL(AT$15&amp;"-"&amp;ROW(),obLibs&amp;"net.finmath.time.ScheduleGenerator","createScheduleFromConventions",$H$8,$AG59,$AK59:$AL59,[1]!obMake("","String",$U59),[1]!obMake("","String",$V59),$H$9,[1]!obMake("","String",$L59),$H$10,[1]!obMake("","int",$X59),[1]!obMake("","int",$Y59))</f>
        <v>tenor pay-59 
[10336]</v>
      </c>
      <c r="AU59" s="50" t="str">
        <f>[1]!obMake(AU$15&amp;"-"&amp;ROW(),"String",Z59)</f>
        <v>forward pay-59 
[7154]</v>
      </c>
      <c r="AV59" s="50" t="str">
        <f>[1]!obMake(AV$15&amp;"-"&amp;ROW(),"double",AA59)</f>
        <v>spread pay-59 
[6985]</v>
      </c>
      <c r="AW59" s="50" t="str">
        <f>[1]!obMake(AW$15&amp;"-"&amp;ROW(),"String",AB59)</f>
        <v>disocunt pay-59 
[7454]</v>
      </c>
      <c r="AX59" s="50" t="str">
        <f>[1]!obMake(AX$15&amp;"-"&amp;ROW(),"String",AD59)</f>
        <v>calibration curve-59 
[7432]</v>
      </c>
      <c r="AY59" s="50" t="str">
        <f>[1]!obMake(AY$15&amp;"-"&amp;ROW(),"double",AE59)</f>
        <v>calibration time-59 
[11199]</v>
      </c>
      <c r="JJ59" s="11"/>
      <c r="JK59" s="11"/>
      <c r="JL59" s="11"/>
      <c r="JM59" s="11"/>
      <c r="JN59" s="11"/>
      <c r="JO59" s="11"/>
    </row>
    <row r="60" spans="1:275" ht="13.15" customHeight="1" x14ac:dyDescent="0.35">
      <c r="A60" s="45"/>
      <c r="B60" s="46" t="str">
        <f>[1]!obMake("calibItem-"&amp;ROW(),obLibs&amp;"net.finmath.marketdata.calibration.CalibratedCurves$CalibrationSpec",AN60:AY60)</f>
        <v>calibItem-60 
[12665]</v>
      </c>
      <c r="C60" s="46">
        <f>[1]!OBGET([1]!OBCALL("",[1]!OBCALL("",$B$11,"getCalibrationProductForSpec",B60),"getValue",[1]!OBCALL("",$B$11,"getModel")))</f>
        <v>-4.2540415634562123E-12</v>
      </c>
      <c r="D60" s="11" t="str">
        <f t="shared" si="6"/>
        <v>forward-EUR-6M-2Y</v>
      </c>
      <c r="E60" s="11" t="s">
        <v>98</v>
      </c>
      <c r="F60" s="37">
        <v>2</v>
      </c>
      <c r="H60" s="37" t="s">
        <v>99</v>
      </c>
      <c r="I60" s="37" t="s">
        <v>105</v>
      </c>
      <c r="J60" s="37" t="s">
        <v>130</v>
      </c>
      <c r="K60" s="37" t="s">
        <v>104</v>
      </c>
      <c r="L60" s="37" t="s">
        <v>103</v>
      </c>
      <c r="M60" s="37">
        <v>0</v>
      </c>
      <c r="N60" s="37">
        <v>0</v>
      </c>
      <c r="O60" s="30" t="s">
        <v>35</v>
      </c>
      <c r="P60" s="37">
        <v>0</v>
      </c>
      <c r="Q60" s="30" t="s">
        <v>33</v>
      </c>
      <c r="S60" s="37" t="s">
        <v>99</v>
      </c>
      <c r="T60" s="37" t="str">
        <f t="shared" si="7"/>
        <v>2Y</v>
      </c>
      <c r="U60" s="37" t="s">
        <v>128</v>
      </c>
      <c r="V60" s="37" t="s">
        <v>104</v>
      </c>
      <c r="W60" s="37" t="s">
        <v>103</v>
      </c>
      <c r="X60" s="37">
        <v>0</v>
      </c>
      <c r="Y60" s="37">
        <v>0</v>
      </c>
      <c r="Z60" s="30" t="s">
        <v>34</v>
      </c>
      <c r="AA60" s="47">
        <v>2.5500000000000002E-3</v>
      </c>
      <c r="AB60" s="30" t="s">
        <v>33</v>
      </c>
      <c r="AC60" s="48"/>
      <c r="AD60" s="30" t="str">
        <f t="shared" si="5"/>
        <v>forward-EUR-6M</v>
      </c>
      <c r="AE60" s="49">
        <f>[1]!OBGET([1]!OBCALL("",AP60,IF(OR(AD60=Q60,AD60=AB60),"getPayment","getFixing"),[1]!obMake("","int",[1]!OBGET([1]!OBCALL("",AP60,"getNumberOfPeriods"))-1)))</f>
        <v>1.5041095890410958</v>
      </c>
      <c r="AG60" s="50" t="str">
        <f>[1]!obMake(AG$15&amp;"-"&amp;ROW(),"int",$F60)</f>
        <v>spot date-60 
[7152]</v>
      </c>
      <c r="AH60" s="50" t="str">
        <f>[1]!obMake(AH$15&amp;"-"&amp;ROW(),"String",$H60)</f>
        <v>start offset rec-60 
[6984]</v>
      </c>
      <c r="AI60" s="50" t="str">
        <f>[1]!obMake(AI$15&amp;"-"&amp;ROW(),"String",$I60)</f>
        <v>maturity rec-60 
[7789]</v>
      </c>
      <c r="AK60" s="50" t="str">
        <f>[1]!obMake(AK$15&amp;"-"&amp;ROW(),"String",$S60)</f>
        <v>start offset pay-60 
[7431]</v>
      </c>
      <c r="AL60" s="50" t="str">
        <f>[1]!obMake(AL$15&amp;"-"&amp;ROW(),"String",$T60)</f>
        <v>maturity pay-60 
[7151]</v>
      </c>
      <c r="AN60" s="50" t="str">
        <f>[1]!obMake(AN$15&amp;"-"&amp;ROW(),"String",D60)</f>
        <v>symbol-60 
[6983]</v>
      </c>
      <c r="AO60" s="50" t="str">
        <f>[1]!obMake(AO$15&amp;"-"&amp;ROW(),"String",E60)</f>
        <v>type-60 
[7609]</v>
      </c>
      <c r="AP60" s="50" t="str">
        <f>[1]!OBCALL(AP$15&amp;"-"&amp;ROW(),obLibs&amp;"net.finmath.time.ScheduleGenerator","createScheduleFromConventions",$H$8,$AG60,$AH60:$AI60,[1]!obMake("","String",$J60),[1]!obMake("","String",$K60),$H$9,[1]!obMake("","String",$L60),$H$10,[1]!obMake("","int",$M60),[1]!obMake("","int",$N60))</f>
        <v>tenor rec-60 
[11938]</v>
      </c>
      <c r="AQ60" s="50" t="str">
        <f>[1]!obMake(AQ$15&amp;"-"&amp;ROW(),"String",O60)</f>
        <v>forward rec-60 
[7150]</v>
      </c>
      <c r="AR60" s="50" t="str">
        <f>[1]!obMake(AR$15&amp;"-"&amp;ROW(),"double",P60)</f>
        <v>spread rec-60 
[6982]</v>
      </c>
      <c r="AS60" s="50" t="str">
        <f>[1]!obMake(AS$15&amp;"-"&amp;ROW(),"String",Q60)</f>
        <v>discount rec-60 
[7453]</v>
      </c>
      <c r="AT60" s="50" t="str">
        <f>[1]!OBCALL(AT$15&amp;"-"&amp;ROW(),obLibs&amp;"net.finmath.time.ScheduleGenerator","createScheduleFromConventions",$H$8,$AG60,$AK60:$AL60,[1]!obMake("","String",$U60),[1]!obMake("","String",$V60),$H$9,[1]!obMake("","String",$L60),$H$10,[1]!obMake("","int",$X60),[1]!obMake("","int",$Y60))</f>
        <v>tenor pay-60 
[12664]</v>
      </c>
      <c r="AU60" s="50" t="str">
        <f>[1]!obMake(AU$15&amp;"-"&amp;ROW(),"String",Z60)</f>
        <v>forward pay-60 
[7149]</v>
      </c>
      <c r="AV60" s="50" t="str">
        <f>[1]!obMake(AV$15&amp;"-"&amp;ROW(),"double",AA60)</f>
        <v>spread pay-60 
[6981]</v>
      </c>
      <c r="AW60" s="50" t="str">
        <f>[1]!obMake(AW$15&amp;"-"&amp;ROW(),"String",AB60)</f>
        <v>disocunt pay-60 
[7909]</v>
      </c>
      <c r="AX60" s="50" t="str">
        <f>[1]!obMake(AX$15&amp;"-"&amp;ROW(),"String",AD60)</f>
        <v>calibration curve-60 
[7430]</v>
      </c>
      <c r="AY60" s="50" t="str">
        <f>[1]!obMake(AY$15&amp;"-"&amp;ROW(),"double",AE60)</f>
        <v>calibration time-60 
[11942]</v>
      </c>
      <c r="JJ60" s="11"/>
      <c r="JK60" s="11"/>
      <c r="JL60" s="11"/>
      <c r="JM60" s="11"/>
      <c r="JN60" s="11"/>
      <c r="JO60" s="11"/>
    </row>
    <row r="61" spans="1:275" ht="13.15" customHeight="1" x14ac:dyDescent="0.35">
      <c r="A61" s="45"/>
      <c r="B61" s="46" t="str">
        <f>[1]!obMake("calibItem-"&amp;ROW(),obLibs&amp;"net.finmath.marketdata.calibration.CalibratedCurves$CalibrationSpec",AN61:AY61)</f>
        <v>calibItem-61 
[11211]</v>
      </c>
      <c r="C61" s="46">
        <f>[1]!OBGET([1]!OBCALL("",[1]!OBCALL("",$B$11,"getCalibrationProductForSpec",B61),"getValue",[1]!OBCALL("",$B$11,"getModel")))</f>
        <v>6.0192961726102112E-12</v>
      </c>
      <c r="D61" s="11" t="str">
        <f t="shared" si="6"/>
        <v>forward-EUR-6M-3Y</v>
      </c>
      <c r="E61" s="11" t="s">
        <v>98</v>
      </c>
      <c r="F61" s="37">
        <v>2</v>
      </c>
      <c r="H61" s="37" t="s">
        <v>99</v>
      </c>
      <c r="I61" s="37" t="s">
        <v>106</v>
      </c>
      <c r="J61" s="37" t="s">
        <v>130</v>
      </c>
      <c r="K61" s="37" t="s">
        <v>104</v>
      </c>
      <c r="L61" s="37" t="s">
        <v>103</v>
      </c>
      <c r="M61" s="37">
        <v>0</v>
      </c>
      <c r="N61" s="37">
        <v>0</v>
      </c>
      <c r="O61" s="30" t="s">
        <v>35</v>
      </c>
      <c r="P61" s="37">
        <v>0</v>
      </c>
      <c r="Q61" s="30" t="s">
        <v>33</v>
      </c>
      <c r="S61" s="37" t="s">
        <v>99</v>
      </c>
      <c r="T61" s="37" t="str">
        <f t="shared" si="7"/>
        <v>3Y</v>
      </c>
      <c r="U61" s="37" t="s">
        <v>128</v>
      </c>
      <c r="V61" s="37" t="s">
        <v>104</v>
      </c>
      <c r="W61" s="37" t="s">
        <v>103</v>
      </c>
      <c r="X61" s="37">
        <v>0</v>
      </c>
      <c r="Y61" s="37">
        <v>0</v>
      </c>
      <c r="Z61" s="30" t="s">
        <v>34</v>
      </c>
      <c r="AA61" s="47">
        <v>2.4499999999999999E-3</v>
      </c>
      <c r="AB61" s="30" t="s">
        <v>33</v>
      </c>
      <c r="AC61" s="48"/>
      <c r="AD61" s="30" t="str">
        <f t="shared" si="5"/>
        <v>forward-EUR-6M</v>
      </c>
      <c r="AE61" s="49">
        <f>[1]!OBGET([1]!OBCALL("",AP61,IF(OR(AD61=Q61,AD61=AB61),"getPayment","getFixing"),[1]!obMake("","int",[1]!OBGET([1]!OBCALL("",AP61,"getNumberOfPeriods"))-1)))</f>
        <v>2.5095890410958903</v>
      </c>
      <c r="AG61" s="50" t="str">
        <f>[1]!obMake(AG$15&amp;"-"&amp;ROW(),"int",$F61)</f>
        <v>spot date-61 
[7147]</v>
      </c>
      <c r="AH61" s="50" t="str">
        <f>[1]!obMake(AH$15&amp;"-"&amp;ROW(),"String",$H61)</f>
        <v>start offset rec-61 
[6980]</v>
      </c>
      <c r="AI61" s="50" t="str">
        <f>[1]!obMake(AI$15&amp;"-"&amp;ROW(),"String",$I61)</f>
        <v>maturity rec-61 
[7608]</v>
      </c>
      <c r="AK61" s="50" t="str">
        <f>[1]!obMake(AK$15&amp;"-"&amp;ROW(),"String",$S61)</f>
        <v>start offset pay-61 
[7429]</v>
      </c>
      <c r="AL61" s="50" t="str">
        <f>[1]!obMake(AL$15&amp;"-"&amp;ROW(),"String",$T61)</f>
        <v>maturity pay-61 
[7146]</v>
      </c>
      <c r="AN61" s="50" t="str">
        <f>[1]!obMake(AN$15&amp;"-"&amp;ROW(),"String",D61)</f>
        <v>symbol-61 
[6979]</v>
      </c>
      <c r="AO61" s="50" t="str">
        <f>[1]!obMake(AO$15&amp;"-"&amp;ROW(),"String",E61)</f>
        <v>type-61 
[7452]</v>
      </c>
      <c r="AP61" s="50" t="str">
        <f>[1]!OBCALL(AP$15&amp;"-"&amp;ROW(),obLibs&amp;"net.finmath.time.ScheduleGenerator","createScheduleFromConventions",$H$8,$AG61,$AH61:$AI61,[1]!obMake("","String",$J61),[1]!obMake("","String",$K61),$H$9,[1]!obMake("","String",$L61),$H$10,[1]!obMake("","int",$M61),[1]!obMake("","int",$N61))</f>
        <v>tenor rec-61 
[11206]</v>
      </c>
      <c r="AQ61" s="50" t="str">
        <f>[1]!obMake(AQ$15&amp;"-"&amp;ROW(),"String",O61)</f>
        <v>forward rec-61 
[7145]</v>
      </c>
      <c r="AR61" s="50" t="str">
        <f>[1]!obMake(AR$15&amp;"-"&amp;ROW(),"double",P61)</f>
        <v>spread rec-61 
[6978]</v>
      </c>
      <c r="AS61" s="50" t="str">
        <f>[1]!obMake(AS$15&amp;"-"&amp;ROW(),"String",Q61)</f>
        <v>discount rec-61 
[7908]</v>
      </c>
      <c r="AT61" s="50" t="str">
        <f>[1]!OBCALL(AT$15&amp;"-"&amp;ROW(),obLibs&amp;"net.finmath.time.ScheduleGenerator","createScheduleFromConventions",$H$8,$AG61,$AK61:$AL61,[1]!obMake("","String",$U61),[1]!obMake("","String",$V61),$H$9,[1]!obMake("","String",$L61),$H$10,[1]!obMake("","int",$X61),[1]!obMake("","int",$Y61))</f>
        <v>tenor pay-61 
[10069]</v>
      </c>
      <c r="AU61" s="50" t="str">
        <f>[1]!obMake(AU$15&amp;"-"&amp;ROW(),"String",Z61)</f>
        <v>forward pay-61 
[7144]</v>
      </c>
      <c r="AV61" s="50" t="str">
        <f>[1]!obMake(AV$15&amp;"-"&amp;ROW(),"double",AA61)</f>
        <v>spread pay-61 
[6977]</v>
      </c>
      <c r="AW61" s="50" t="str">
        <f>[1]!obMake(AW$15&amp;"-"&amp;ROW(),"String",AB61)</f>
        <v>disocunt pay-61 
[7788]</v>
      </c>
      <c r="AX61" s="50" t="str">
        <f>[1]!obMake(AX$15&amp;"-"&amp;ROW(),"String",AD61)</f>
        <v>calibration curve-61 
[7428]</v>
      </c>
      <c r="AY61" s="50" t="str">
        <f>[1]!obMake(AY$15&amp;"-"&amp;ROW(),"double",AE61)</f>
        <v>calibration time-61 
[11210]</v>
      </c>
      <c r="JJ61" s="11"/>
      <c r="JK61" s="11"/>
      <c r="JL61" s="11"/>
      <c r="JM61" s="11"/>
      <c r="JN61" s="11"/>
      <c r="JO61" s="11"/>
    </row>
    <row r="62" spans="1:275" ht="13.15" customHeight="1" x14ac:dyDescent="0.35">
      <c r="A62" s="45"/>
      <c r="B62" s="46" t="str">
        <f>[1]!obMake("calibItem-"&amp;ROW(),obLibs&amp;"net.finmath.marketdata.calibration.CalibratedCurves$CalibrationSpec",AN62:AY62)</f>
        <v>calibItem-62 
[12672]</v>
      </c>
      <c r="C62" s="46">
        <f>[1]!OBGET([1]!OBCALL("",[1]!OBCALL("",$B$11,"getCalibrationProductForSpec",B62),"getValue",[1]!OBCALL("",$B$11,"getModel")))</f>
        <v>-8.9744878195574529E-12</v>
      </c>
      <c r="D62" s="11" t="str">
        <f t="shared" si="6"/>
        <v>forward-EUR-6M-4Y</v>
      </c>
      <c r="E62" s="11" t="s">
        <v>98</v>
      </c>
      <c r="F62" s="37">
        <v>2</v>
      </c>
      <c r="H62" s="37" t="s">
        <v>99</v>
      </c>
      <c r="I62" s="37" t="s">
        <v>107</v>
      </c>
      <c r="J62" s="37" t="s">
        <v>130</v>
      </c>
      <c r="K62" s="37" t="s">
        <v>104</v>
      </c>
      <c r="L62" s="37" t="s">
        <v>103</v>
      </c>
      <c r="M62" s="37">
        <v>0</v>
      </c>
      <c r="N62" s="37">
        <v>0</v>
      </c>
      <c r="O62" s="30" t="s">
        <v>35</v>
      </c>
      <c r="P62" s="37">
        <v>0</v>
      </c>
      <c r="Q62" s="30" t="s">
        <v>33</v>
      </c>
      <c r="S62" s="37" t="s">
        <v>99</v>
      </c>
      <c r="T62" s="37" t="str">
        <f t="shared" si="7"/>
        <v>4Y</v>
      </c>
      <c r="U62" s="37" t="s">
        <v>128</v>
      </c>
      <c r="V62" s="37" t="s">
        <v>104</v>
      </c>
      <c r="W62" s="37" t="s">
        <v>103</v>
      </c>
      <c r="X62" s="37">
        <v>0</v>
      </c>
      <c r="Y62" s="37">
        <v>0</v>
      </c>
      <c r="Z62" s="30" t="s">
        <v>34</v>
      </c>
      <c r="AA62" s="47">
        <v>2.2699999999999999E-3</v>
      </c>
      <c r="AB62" s="30" t="s">
        <v>33</v>
      </c>
      <c r="AC62" s="48"/>
      <c r="AD62" s="30" t="str">
        <f t="shared" si="5"/>
        <v>forward-EUR-6M</v>
      </c>
      <c r="AE62" s="49">
        <f>[1]!OBGET([1]!OBCALL("",AP62,IF(OR(AD62=Q62,AD62=AB62),"getPayment","getFixing"),[1]!obMake("","int",[1]!OBGET([1]!OBCALL("",AP62,"getNumberOfPeriods"))-1)))</f>
        <v>3.506849315068493</v>
      </c>
      <c r="AG62" s="50" t="str">
        <f>[1]!obMake(AG$15&amp;"-"&amp;ROW(),"int",$F62)</f>
        <v>spot date-62 
[7142]</v>
      </c>
      <c r="AH62" s="50" t="str">
        <f>[1]!obMake(AH$15&amp;"-"&amp;ROW(),"String",$H62)</f>
        <v>start offset rec-62 
[6976]</v>
      </c>
      <c r="AI62" s="50" t="str">
        <f>[1]!obMake(AI$15&amp;"-"&amp;ROW(),"String",$I62)</f>
        <v>maturity rec-62 
[7451]</v>
      </c>
      <c r="AK62" s="50" t="str">
        <f>[1]!obMake(AK$15&amp;"-"&amp;ROW(),"String",$S62)</f>
        <v>start offset pay-62 
[7427]</v>
      </c>
      <c r="AL62" s="50" t="str">
        <f>[1]!obMake(AL$15&amp;"-"&amp;ROW(),"String",$T62)</f>
        <v>maturity pay-62 
[7141]</v>
      </c>
      <c r="AN62" s="50" t="str">
        <f>[1]!obMake(AN$15&amp;"-"&amp;ROW(),"String",D62)</f>
        <v>symbol-62 
[6975]</v>
      </c>
      <c r="AO62" s="50" t="str">
        <f>[1]!obMake(AO$15&amp;"-"&amp;ROW(),"String",E62)</f>
        <v>type-62 
[7907]</v>
      </c>
      <c r="AP62" s="50" t="str">
        <f>[1]!OBCALL(AP$15&amp;"-"&amp;ROW(),obLibs&amp;"net.finmath.time.ScheduleGenerator","createScheduleFromConventions",$H$8,$AG62,$AH62:$AI62,[1]!obMake("","String",$J62),[1]!obMake("","String",$K62),$H$9,[1]!obMake("","String",$L62),$H$10,[1]!obMake("","int",$M62),[1]!obMake("","int",$N62))</f>
        <v>tenor rec-62 
[11948]</v>
      </c>
      <c r="AQ62" s="50" t="str">
        <f>[1]!obMake(AQ$15&amp;"-"&amp;ROW(),"String",O62)</f>
        <v>forward rec-62 
[7140]</v>
      </c>
      <c r="AR62" s="50" t="str">
        <f>[1]!obMake(AR$15&amp;"-"&amp;ROW(),"double",P62)</f>
        <v>spread rec-62 
[6974]</v>
      </c>
      <c r="AS62" s="50" t="str">
        <f>[1]!obMake(AS$15&amp;"-"&amp;ROW(),"String",Q62)</f>
        <v>discount rec-62 
[7787]</v>
      </c>
      <c r="AT62" s="50" t="str">
        <f>[1]!OBCALL(AT$15&amp;"-"&amp;ROW(),obLibs&amp;"net.finmath.time.ScheduleGenerator","createScheduleFromConventions",$H$8,$AG62,$AK62:$AL62,[1]!obMake("","String",$U62),[1]!obMake("","String",$V62),$H$9,[1]!obMake("","String",$L62),$H$10,[1]!obMake("","int",$X62),[1]!obMake("","int",$Y62))</f>
        <v>tenor pay-62 
[12671]</v>
      </c>
      <c r="AU62" s="50" t="str">
        <f>[1]!obMake(AU$15&amp;"-"&amp;ROW(),"String",Z62)</f>
        <v>forward pay-62 
[7139]</v>
      </c>
      <c r="AV62" s="50" t="str">
        <f>[1]!obMake(AV$15&amp;"-"&amp;ROW(),"double",AA62)</f>
        <v>spread pay-62 
[6973]</v>
      </c>
      <c r="AW62" s="50" t="str">
        <f>[1]!obMake(AW$15&amp;"-"&amp;ROW(),"String",AB62)</f>
        <v>disocunt pay-62 
[7607]</v>
      </c>
      <c r="AX62" s="50" t="str">
        <f>[1]!obMake(AX$15&amp;"-"&amp;ROW(),"String",AD62)</f>
        <v>calibration curve-62 
[7426]</v>
      </c>
      <c r="AY62" s="50" t="str">
        <f>[1]!obMake(AY$15&amp;"-"&amp;ROW(),"double",AE62)</f>
        <v>calibration time-62 
[11952]</v>
      </c>
      <c r="JJ62" s="11"/>
      <c r="JK62" s="11"/>
      <c r="JL62" s="11"/>
      <c r="JM62" s="11"/>
      <c r="JN62" s="11"/>
      <c r="JO62" s="11"/>
    </row>
    <row r="63" spans="1:275" ht="13.15" customHeight="1" x14ac:dyDescent="0.35">
      <c r="A63" s="45"/>
      <c r="B63" s="46" t="str">
        <f>[1]!obMake("calibItem-"&amp;ROW(),obLibs&amp;"net.finmath.marketdata.calibration.CalibratedCurves$CalibrationSpec",AN63:AY63)</f>
        <v>calibItem-63 
[11222]</v>
      </c>
      <c r="C63" s="46">
        <f>[1]!OBGET([1]!OBCALL("",[1]!OBCALL("",$B$11,"getCalibrationProductForSpec",B63),"getValue",[1]!OBCALL("",$B$11,"getModel")))</f>
        <v>1.4440337814392024E-11</v>
      </c>
      <c r="D63" s="11" t="str">
        <f t="shared" si="6"/>
        <v>forward-EUR-6M-5Y</v>
      </c>
      <c r="E63" s="11" t="s">
        <v>98</v>
      </c>
      <c r="F63" s="37">
        <v>2</v>
      </c>
      <c r="H63" s="37" t="s">
        <v>99</v>
      </c>
      <c r="I63" s="37" t="s">
        <v>108</v>
      </c>
      <c r="J63" s="37" t="s">
        <v>130</v>
      </c>
      <c r="K63" s="37" t="s">
        <v>104</v>
      </c>
      <c r="L63" s="37" t="s">
        <v>103</v>
      </c>
      <c r="M63" s="37">
        <v>0</v>
      </c>
      <c r="N63" s="37">
        <v>0</v>
      </c>
      <c r="O63" s="30" t="s">
        <v>35</v>
      </c>
      <c r="P63" s="37">
        <v>0</v>
      </c>
      <c r="Q63" s="30" t="s">
        <v>33</v>
      </c>
      <c r="S63" s="37" t="s">
        <v>99</v>
      </c>
      <c r="T63" s="37" t="str">
        <f t="shared" si="7"/>
        <v>5Y</v>
      </c>
      <c r="U63" s="37" t="s">
        <v>128</v>
      </c>
      <c r="V63" s="37" t="s">
        <v>104</v>
      </c>
      <c r="W63" s="37" t="s">
        <v>103</v>
      </c>
      <c r="X63" s="37">
        <v>0</v>
      </c>
      <c r="Y63" s="37">
        <v>0</v>
      </c>
      <c r="Z63" s="30" t="s">
        <v>34</v>
      </c>
      <c r="AA63" s="47">
        <v>2.0999999999999999E-3</v>
      </c>
      <c r="AB63" s="30" t="s">
        <v>33</v>
      </c>
      <c r="AC63" s="48"/>
      <c r="AD63" s="30" t="str">
        <f t="shared" si="5"/>
        <v>forward-EUR-6M</v>
      </c>
      <c r="AE63" s="49">
        <f>[1]!OBGET([1]!OBCALL("",AP63,IF(OR(AD63=Q63,AD63=AB63),"getPayment","getFixing"),[1]!obMake("","int",[1]!OBGET([1]!OBCALL("",AP63,"getNumberOfPeriods"))-1)))</f>
        <v>4.506849315068493</v>
      </c>
      <c r="AG63" s="50" t="str">
        <f>[1]!obMake(AG$15&amp;"-"&amp;ROW(),"int",$F63)</f>
        <v>spot date-63 
[7137]</v>
      </c>
      <c r="AH63" s="50" t="str">
        <f>[1]!obMake(AH$15&amp;"-"&amp;ROW(),"String",$H63)</f>
        <v>start offset rec-63 
[6972]</v>
      </c>
      <c r="AI63" s="50" t="str">
        <f>[1]!obMake(AI$15&amp;"-"&amp;ROW(),"String",$I63)</f>
        <v>maturity rec-63 
[7906]</v>
      </c>
      <c r="AK63" s="50" t="str">
        <f>[1]!obMake(AK$15&amp;"-"&amp;ROW(),"String",$S63)</f>
        <v>start offset pay-63 
[7425]</v>
      </c>
      <c r="AL63" s="50" t="str">
        <f>[1]!obMake(AL$15&amp;"-"&amp;ROW(),"String",$T63)</f>
        <v>maturity pay-63 
[7136]</v>
      </c>
      <c r="AN63" s="50" t="str">
        <f>[1]!obMake(AN$15&amp;"-"&amp;ROW(),"String",D63)</f>
        <v>symbol-63 
[6971]</v>
      </c>
      <c r="AO63" s="50" t="str">
        <f>[1]!obMake(AO$15&amp;"-"&amp;ROW(),"String",E63)</f>
        <v>type-63 
[7786]</v>
      </c>
      <c r="AP63" s="50" t="str">
        <f>[1]!OBCALL(AP$15&amp;"-"&amp;ROW(),obLibs&amp;"net.finmath.time.ScheduleGenerator","createScheduleFromConventions",$H$8,$AG63,$AH63:$AI63,[1]!obMake("","String",$J63),[1]!obMake("","String",$K63),$H$9,[1]!obMake("","String",$L63),$H$10,[1]!obMake("","int",$M63),[1]!obMake("","int",$N63))</f>
        <v>tenor rec-63 
[11217]</v>
      </c>
      <c r="AQ63" s="50" t="str">
        <f>[1]!obMake(AQ$15&amp;"-"&amp;ROW(),"String",O63)</f>
        <v>forward rec-63 
[6595]</v>
      </c>
      <c r="AR63" s="50" t="str">
        <f>[1]!obMake(AR$15&amp;"-"&amp;ROW(),"double",P63)</f>
        <v>spread rec-63 
[7135]</v>
      </c>
      <c r="AS63" s="50" t="str">
        <f>[1]!obMake(AS$15&amp;"-"&amp;ROW(),"String",Q63)</f>
        <v>discount rec-63 
[6970]</v>
      </c>
      <c r="AT63" s="50" t="str">
        <f>[1]!OBCALL(AT$15&amp;"-"&amp;ROW(),obLibs&amp;"net.finmath.time.ScheduleGenerator","createScheduleFromConventions",$H$8,$AG63,$AK63:$AL63,[1]!obMake("","String",$U63),[1]!obMake("","String",$V63),$H$9,[1]!obMake("","String",$L63),$H$10,[1]!obMake("","int",$X63),[1]!obMake("","int",$Y63))</f>
        <v>tenor pay-63 
[10647]</v>
      </c>
      <c r="AU63" s="50" t="str">
        <f>[1]!obMake(AU$15&amp;"-"&amp;ROW(),"String",Z63)</f>
        <v>forward pay-63 
[6594]</v>
      </c>
      <c r="AV63" s="50" t="str">
        <f>[1]!obMake(AV$15&amp;"-"&amp;ROW(),"double",AA63)</f>
        <v>spread pay-63 
[7424]</v>
      </c>
      <c r="AW63" s="50" t="str">
        <f>[1]!obMake(AW$15&amp;"-"&amp;ROW(),"String",AB63)</f>
        <v>disocunt pay-63 
[7134]</v>
      </c>
      <c r="AX63" s="50" t="str">
        <f>[1]!obMake(AX$15&amp;"-"&amp;ROW(),"String",AD63)</f>
        <v>calibration curve-63 
[6969]</v>
      </c>
      <c r="AY63" s="50" t="str">
        <f>[1]!obMake(AY$15&amp;"-"&amp;ROW(),"double",AE63)</f>
        <v>calibration time-63 
[11221]</v>
      </c>
      <c r="JJ63" s="11"/>
      <c r="JK63" s="11"/>
      <c r="JL63" s="11"/>
      <c r="JM63" s="11"/>
      <c r="JN63" s="11"/>
      <c r="JO63" s="11"/>
    </row>
    <row r="64" spans="1:275" ht="13.15" customHeight="1" x14ac:dyDescent="0.35">
      <c r="A64" s="45"/>
      <c r="B64" s="46" t="str">
        <f>[1]!obMake("calibItem-"&amp;ROW(),obLibs&amp;"net.finmath.marketdata.calibration.CalibratedCurves$CalibrationSpec",AN64:AY64)</f>
        <v>calibItem-64 
[12561]</v>
      </c>
      <c r="C64" s="46">
        <f>[1]!OBGET([1]!OBCALL("",[1]!OBCALL("",$B$11,"getCalibrationProductForSpec",B64),"getValue",[1]!OBCALL("",$B$11,"getModel")))</f>
        <v>-2.5719870677676226E-11</v>
      </c>
      <c r="D64" s="11" t="str">
        <f t="shared" si="6"/>
        <v>forward-EUR-6M-6Y</v>
      </c>
      <c r="E64" s="11" t="s">
        <v>98</v>
      </c>
      <c r="F64" s="37">
        <v>2</v>
      </c>
      <c r="H64" s="37" t="s">
        <v>99</v>
      </c>
      <c r="I64" s="37" t="s">
        <v>109</v>
      </c>
      <c r="J64" s="37" t="s">
        <v>130</v>
      </c>
      <c r="K64" s="37" t="s">
        <v>104</v>
      </c>
      <c r="L64" s="37" t="s">
        <v>103</v>
      </c>
      <c r="M64" s="37">
        <v>0</v>
      </c>
      <c r="N64" s="37">
        <v>0</v>
      </c>
      <c r="O64" s="30" t="s">
        <v>35</v>
      </c>
      <c r="P64" s="37">
        <v>0</v>
      </c>
      <c r="Q64" s="30" t="s">
        <v>33</v>
      </c>
      <c r="S64" s="37" t="s">
        <v>99</v>
      </c>
      <c r="T64" s="37" t="str">
        <f t="shared" si="7"/>
        <v>6Y</v>
      </c>
      <c r="U64" s="37" t="s">
        <v>128</v>
      </c>
      <c r="V64" s="37" t="s">
        <v>104</v>
      </c>
      <c r="W64" s="37" t="s">
        <v>103</v>
      </c>
      <c r="X64" s="37">
        <v>0</v>
      </c>
      <c r="Y64" s="37">
        <v>0</v>
      </c>
      <c r="Z64" s="30" t="s">
        <v>34</v>
      </c>
      <c r="AA64" s="47">
        <v>1.99E-3</v>
      </c>
      <c r="AB64" s="30" t="s">
        <v>33</v>
      </c>
      <c r="AC64" s="48"/>
      <c r="AD64" s="30" t="str">
        <f t="shared" si="5"/>
        <v>forward-EUR-6M</v>
      </c>
      <c r="AE64" s="49">
        <f>[1]!OBGET([1]!OBCALL("",AP64,IF(OR(AD64=Q64,AD64=AB64),"getPayment","getFixing"),[1]!obMake("","int",[1]!OBGET([1]!OBCALL("",AP64,"getNumberOfPeriods"))-1)))</f>
        <v>5.506849315068493</v>
      </c>
      <c r="AG64" s="50" t="str">
        <f>[1]!obMake(AG$15&amp;"-"&amp;ROW(),"int",$F64)</f>
        <v>spot date-64 
[6592]</v>
      </c>
      <c r="AH64" s="50" t="str">
        <f>[1]!obMake(AH$15&amp;"-"&amp;ROW(),"String",$H64)</f>
        <v>start offset rec-64 
[6968]</v>
      </c>
      <c r="AI64" s="50" t="str">
        <f>[1]!obMake(AI$15&amp;"-"&amp;ROW(),"String",$I64)</f>
        <v>maturity rec-64 
[7905]</v>
      </c>
      <c r="AK64" s="50" t="str">
        <f>[1]!obMake(AK$15&amp;"-"&amp;ROW(),"String",$S64)</f>
        <v>start offset pay-64 
[7423]</v>
      </c>
      <c r="AL64" s="50" t="str">
        <f>[1]!obMake(AL$15&amp;"-"&amp;ROW(),"String",$T64)</f>
        <v>maturity pay-64 
[6591]</v>
      </c>
      <c r="AN64" s="50" t="str">
        <f>[1]!obMake(AN$15&amp;"-"&amp;ROW(),"String",D64)</f>
        <v>symbol-64 
[7133]</v>
      </c>
      <c r="AO64" s="50" t="str">
        <f>[1]!obMake(AO$15&amp;"-"&amp;ROW(),"String",E64)</f>
        <v>type-64 
[6967]</v>
      </c>
      <c r="AP64" s="50" t="str">
        <f>[1]!OBCALL(AP$15&amp;"-"&amp;ROW(),obLibs&amp;"net.finmath.time.ScheduleGenerator","createScheduleFromConventions",$H$8,$AG64,$AH64:$AI64,[1]!obMake("","String",$J64),[1]!obMake("","String",$K64),$H$9,[1]!obMake("","String",$L64),$H$10,[1]!obMake("","int",$M64),[1]!obMake("","int",$N64))</f>
        <v>tenor rec-64 
[12556]</v>
      </c>
      <c r="AQ64" s="50" t="str">
        <f>[1]!obMake(AQ$15&amp;"-"&amp;ROW(),"String",O64)</f>
        <v>forward rec-64 
[6590]</v>
      </c>
      <c r="AR64" s="50" t="str">
        <f>[1]!obMake(AR$15&amp;"-"&amp;ROW(),"double",P64)</f>
        <v>spread rec-64 
[7422]</v>
      </c>
      <c r="AS64" s="50" t="str">
        <f>[1]!obMake(AS$15&amp;"-"&amp;ROW(),"String",Q64)</f>
        <v>discount rec-64 
[7132]</v>
      </c>
      <c r="AT64" s="50" t="str">
        <f>[1]!OBCALL(AT$15&amp;"-"&amp;ROW(),obLibs&amp;"net.finmath.time.ScheduleGenerator","createScheduleFromConventions",$H$8,$AG64,$AK64:$AL64,[1]!obMake("","String",$U64),[1]!obMake("","String",$V64),$H$9,[1]!obMake("","String",$L64),$H$10,[1]!obMake("","int",$X64),[1]!obMake("","int",$Y64))</f>
        <v>tenor pay-64 
[11322]</v>
      </c>
      <c r="AU64" s="50" t="str">
        <f>[1]!obMake(AU$15&amp;"-"&amp;ROW(),"String",Z64)</f>
        <v>forward pay-64 
[6589]</v>
      </c>
      <c r="AV64" s="50" t="str">
        <f>[1]!obMake(AV$15&amp;"-"&amp;ROW(),"double",AA64)</f>
        <v>spread pay-64 
[7606]</v>
      </c>
      <c r="AW64" s="50" t="str">
        <f>[1]!obMake(AW$15&amp;"-"&amp;ROW(),"String",AB64)</f>
        <v>disocunt pay-64 
[7421]</v>
      </c>
      <c r="AX64" s="50" t="str">
        <f>[1]!obMake(AX$15&amp;"-"&amp;ROW(),"String",AD64)</f>
        <v>calibration curve-64 
[7131]</v>
      </c>
      <c r="AY64" s="50" t="str">
        <f>[1]!obMake(AY$15&amp;"-"&amp;ROW(),"double",AE64)</f>
        <v>calibration time-64 
[12560]</v>
      </c>
      <c r="JJ64" s="11"/>
      <c r="JK64" s="11"/>
      <c r="JL64" s="11"/>
      <c r="JM64" s="11"/>
      <c r="JN64" s="11"/>
      <c r="JO64" s="11"/>
    </row>
    <row r="65" spans="1:275" ht="13.15" customHeight="1" x14ac:dyDescent="0.35">
      <c r="A65" s="45"/>
      <c r="B65" s="46" t="str">
        <f>[1]!obMake("calibItem-"&amp;ROW(),obLibs&amp;"net.finmath.marketdata.calibration.CalibratedCurves$CalibrationSpec",AN65:AY65)</f>
        <v>calibItem-65 
[12707]</v>
      </c>
      <c r="C65" s="46">
        <f>[1]!OBGET([1]!OBCALL("",[1]!OBCALL("",$B$11,"getCalibrationProductForSpec",B65),"getValue",[1]!OBCALL("",$B$11,"getModel")))</f>
        <v>5.3134163735535367E-11</v>
      </c>
      <c r="D65" s="11" t="str">
        <f t="shared" si="6"/>
        <v>forward-EUR-6M-7Y</v>
      </c>
      <c r="E65" s="11" t="s">
        <v>98</v>
      </c>
      <c r="F65" s="37">
        <v>2</v>
      </c>
      <c r="H65" s="37" t="s">
        <v>99</v>
      </c>
      <c r="I65" s="37" t="s">
        <v>110</v>
      </c>
      <c r="J65" s="37" t="s">
        <v>130</v>
      </c>
      <c r="K65" s="37" t="s">
        <v>104</v>
      </c>
      <c r="L65" s="37" t="s">
        <v>103</v>
      </c>
      <c r="M65" s="37">
        <v>0</v>
      </c>
      <c r="N65" s="37">
        <v>0</v>
      </c>
      <c r="O65" s="30" t="s">
        <v>35</v>
      </c>
      <c r="P65" s="37">
        <v>0</v>
      </c>
      <c r="Q65" s="30" t="s">
        <v>33</v>
      </c>
      <c r="S65" s="37" t="s">
        <v>99</v>
      </c>
      <c r="T65" s="37" t="str">
        <f t="shared" si="7"/>
        <v>7Y</v>
      </c>
      <c r="U65" s="37" t="s">
        <v>128</v>
      </c>
      <c r="V65" s="37" t="s">
        <v>104</v>
      </c>
      <c r="W65" s="37" t="s">
        <v>103</v>
      </c>
      <c r="X65" s="37">
        <v>0</v>
      </c>
      <c r="Y65" s="37">
        <v>0</v>
      </c>
      <c r="Z65" s="30" t="s">
        <v>34</v>
      </c>
      <c r="AA65" s="47">
        <v>1.89E-3</v>
      </c>
      <c r="AB65" s="30" t="s">
        <v>33</v>
      </c>
      <c r="AC65" s="48"/>
      <c r="AD65" s="30" t="str">
        <f t="shared" si="5"/>
        <v>forward-EUR-6M</v>
      </c>
      <c r="AE65" s="49">
        <f>[1]!OBGET([1]!OBCALL("",AP65,IF(OR(AD65=Q65,AD65=AB65),"getPayment","getFixing"),[1]!obMake("","int",[1]!OBGET([1]!OBCALL("",AP65,"getNumberOfPeriods"))-1)))</f>
        <v>6.506849315068493</v>
      </c>
      <c r="AG65" s="50" t="str">
        <f>[1]!obMake(AG$15&amp;"-"&amp;ROW(),"int",$F65)</f>
        <v>spot date-65 
[6587]</v>
      </c>
      <c r="AH65" s="50" t="str">
        <f>[1]!obMake(AH$15&amp;"-"&amp;ROW(),"String",$H65)</f>
        <v>start offset rec-65 
[7130]</v>
      </c>
      <c r="AI65" s="50" t="str">
        <f>[1]!obMake(AI$15&amp;"-"&amp;ROW(),"String",$I65)</f>
        <v>maturity rec-65 
[6966]</v>
      </c>
      <c r="AK65" s="50" t="str">
        <f>[1]!obMake(AK$15&amp;"-"&amp;ROW(),"String",$S65)</f>
        <v>start offset pay-65 
[7904]</v>
      </c>
      <c r="AL65" s="50" t="str">
        <f>[1]!obMake(AL$15&amp;"-"&amp;ROW(),"String",$T65)</f>
        <v>maturity pay-65 
[6586]</v>
      </c>
      <c r="AN65" s="50" t="str">
        <f>[1]!obMake(AN$15&amp;"-"&amp;ROW(),"String",D65)</f>
        <v>symbol-65 
[7420]</v>
      </c>
      <c r="AO65" s="50" t="str">
        <f>[1]!obMake(AO$15&amp;"-"&amp;ROW(),"String",E65)</f>
        <v>type-65 
[7129]</v>
      </c>
      <c r="AP65" s="50" t="str">
        <f>[1]!OBCALL(AP$15&amp;"-"&amp;ROW(),obLibs&amp;"net.finmath.time.ScheduleGenerator","createScheduleFromConventions",$H$8,$AG65,$AH65:$AI65,[1]!obMake("","String",$J65),[1]!obMake("","String",$K65),$H$9,[1]!obMake("","String",$L65),$H$10,[1]!obMake("","int",$M65),[1]!obMake("","int",$N65))</f>
        <v>tenor rec-65 
[12042]</v>
      </c>
      <c r="AQ65" s="50" t="str">
        <f>[1]!obMake(AQ$15&amp;"-"&amp;ROW(),"String",O65)</f>
        <v>forward rec-65 
[6585]</v>
      </c>
      <c r="AR65" s="50" t="str">
        <f>[1]!obMake(AR$15&amp;"-"&amp;ROW(),"double",P65)</f>
        <v>spread rec-65 
[7785]</v>
      </c>
      <c r="AS65" s="50" t="str">
        <f>[1]!obMake(AS$15&amp;"-"&amp;ROW(),"String",Q65)</f>
        <v>discount rec-65 
[7419]</v>
      </c>
      <c r="AT65" s="50" t="str">
        <f>[1]!OBCALL(AT$15&amp;"-"&amp;ROW(),obLibs&amp;"net.finmath.time.ScheduleGenerator","createScheduleFromConventions",$H$8,$AG65,$AK65:$AL65,[1]!obMake("","String",$U65),[1]!obMake("","String",$V65),$H$9,[1]!obMake("","String",$L65),$H$10,[1]!obMake("","int",$X65),[1]!obMake("","int",$Y65))</f>
        <v>tenor pay-65 
[12706]</v>
      </c>
      <c r="AU65" s="50" t="str">
        <f>[1]!obMake(AU$15&amp;"-"&amp;ROW(),"String",Z65)</f>
        <v>forward pay-65 
[6584]</v>
      </c>
      <c r="AV65" s="50" t="str">
        <f>[1]!obMake(AV$15&amp;"-"&amp;ROW(),"double",AA65)</f>
        <v>spread pay-65 
[6965]</v>
      </c>
      <c r="AW65" s="50" t="str">
        <f>[1]!obMake(AW$15&amp;"-"&amp;ROW(),"String",AB65)</f>
        <v>disocunt pay-65 
[7605]</v>
      </c>
      <c r="AX65" s="50" t="str">
        <f>[1]!obMake(AX$15&amp;"-"&amp;ROW(),"String",AD65)</f>
        <v>calibration curve-65 
[7418]</v>
      </c>
      <c r="AY65" s="50" t="str">
        <f>[1]!obMake(AY$15&amp;"-"&amp;ROW(),"double",AE65)</f>
        <v>calibration time-65 
[12046]</v>
      </c>
      <c r="JJ65" s="11"/>
      <c r="JK65" s="11"/>
      <c r="JL65" s="11"/>
      <c r="JM65" s="11"/>
      <c r="JN65" s="11"/>
      <c r="JO65" s="11"/>
    </row>
    <row r="66" spans="1:275" ht="13.15" customHeight="1" x14ac:dyDescent="0.35">
      <c r="A66" s="45"/>
      <c r="B66" s="46" t="str">
        <f>[1]!obMake("calibItem-"&amp;ROW(),obLibs&amp;"net.finmath.marketdata.calibration.CalibratedCurves$CalibrationSpec",AN66:AY66)</f>
        <v>calibItem-66 
[11062]</v>
      </c>
      <c r="C66" s="46">
        <f>[1]!OBGET([1]!OBCALL("",[1]!OBCALL("",$B$11,"getCalibrationProductForSpec",B66),"getValue",[1]!OBCALL("",$B$11,"getModel")))</f>
        <v>-1.2464163035019737E-10</v>
      </c>
      <c r="D66" s="11" t="str">
        <f t="shared" si="6"/>
        <v>forward-EUR-6M-8Y</v>
      </c>
      <c r="E66" s="11" t="s">
        <v>98</v>
      </c>
      <c r="F66" s="37">
        <v>2</v>
      </c>
      <c r="H66" s="37" t="s">
        <v>99</v>
      </c>
      <c r="I66" s="37" t="s">
        <v>111</v>
      </c>
      <c r="J66" s="37" t="s">
        <v>130</v>
      </c>
      <c r="K66" s="37" t="s">
        <v>104</v>
      </c>
      <c r="L66" s="37" t="s">
        <v>103</v>
      </c>
      <c r="M66" s="37">
        <v>0</v>
      </c>
      <c r="N66" s="37">
        <v>0</v>
      </c>
      <c r="O66" s="30" t="s">
        <v>35</v>
      </c>
      <c r="P66" s="37">
        <v>0</v>
      </c>
      <c r="Q66" s="30" t="s">
        <v>33</v>
      </c>
      <c r="S66" s="37" t="s">
        <v>99</v>
      </c>
      <c r="T66" s="37" t="str">
        <f t="shared" si="7"/>
        <v>8Y</v>
      </c>
      <c r="U66" s="37" t="s">
        <v>128</v>
      </c>
      <c r="V66" s="37" t="s">
        <v>104</v>
      </c>
      <c r="W66" s="37" t="s">
        <v>103</v>
      </c>
      <c r="X66" s="37">
        <v>0</v>
      </c>
      <c r="Y66" s="37">
        <v>0</v>
      </c>
      <c r="Z66" s="30" t="s">
        <v>34</v>
      </c>
      <c r="AA66" s="47">
        <v>1.7700000000000001E-3</v>
      </c>
      <c r="AB66" s="30" t="s">
        <v>33</v>
      </c>
      <c r="AC66" s="48"/>
      <c r="AD66" s="30" t="str">
        <f t="shared" si="5"/>
        <v>forward-EUR-6M</v>
      </c>
      <c r="AE66" s="49">
        <f>[1]!OBGET([1]!OBCALL("",AP66,IF(OR(AD66=Q66,AD66=AB66),"getPayment","getFixing"),[1]!obMake("","int",[1]!OBGET([1]!OBCALL("",AP66,"getNumberOfPeriods"))-1)))</f>
        <v>7.506849315068493</v>
      </c>
      <c r="AG66" s="50" t="str">
        <f>[1]!obMake(AG$15&amp;"-"&amp;ROW(),"int",$F66)</f>
        <v>spot date-66 
[6582]</v>
      </c>
      <c r="AH66" s="50" t="str">
        <f>[1]!obMake(AH$15&amp;"-"&amp;ROW(),"String",$H66)</f>
        <v>start offset rec-66 
[7417]</v>
      </c>
      <c r="AI66" s="50" t="str">
        <f>[1]!obMake(AI$15&amp;"-"&amp;ROW(),"String",$I66)</f>
        <v>maturity rec-66 
[7128]</v>
      </c>
      <c r="AK66" s="50" t="str">
        <f>[1]!obMake(AK$15&amp;"-"&amp;ROW(),"String",$S66)</f>
        <v>start offset pay-66 
[6964]</v>
      </c>
      <c r="AL66" s="50" t="str">
        <f>[1]!obMake(AL$15&amp;"-"&amp;ROW(),"String",$T66)</f>
        <v>maturity pay-66 
[6581]</v>
      </c>
      <c r="AN66" s="50" t="str">
        <f>[1]!obMake(AN$15&amp;"-"&amp;ROW(),"String",D66)</f>
        <v>symbol-66 
[7903]</v>
      </c>
      <c r="AO66" s="50" t="str">
        <f>[1]!obMake(AO$15&amp;"-"&amp;ROW(),"String",E66)</f>
        <v>type-66 
[7416]</v>
      </c>
      <c r="AP66" s="50" t="str">
        <f>[1]!OBCALL(AP$15&amp;"-"&amp;ROW(),obLibs&amp;"net.finmath.time.ScheduleGenerator","createScheduleFromConventions",$H$8,$AG66,$AH66:$AI66,[1]!obMake("","String",$J66),[1]!obMake("","String",$K66),$H$9,[1]!obMake("","String",$L66),$H$10,[1]!obMake("","int",$M66),[1]!obMake("","int",$N66))</f>
        <v>tenor rec-66 
[10623]</v>
      </c>
      <c r="AQ66" s="50" t="str">
        <f>[1]!obMake(AQ$15&amp;"-"&amp;ROW(),"String",O66)</f>
        <v>forward rec-66 
[6580]</v>
      </c>
      <c r="AR66" s="50" t="str">
        <f>[1]!obMake(AR$15&amp;"-"&amp;ROW(),"double",P66)</f>
        <v>spread rec-66 
[6963]</v>
      </c>
      <c r="AS66" s="50" t="str">
        <f>[1]!obMake(AS$15&amp;"-"&amp;ROW(),"String",Q66)</f>
        <v>discount rec-66 
[7784]</v>
      </c>
      <c r="AT66" s="50" t="str">
        <f>[1]!OBCALL(AT$15&amp;"-"&amp;ROW(),obLibs&amp;"net.finmath.time.ScheduleGenerator","createScheduleFromConventions",$H$8,$AG66,$AK66:$AL66,[1]!obMake("","String",$U66),[1]!obMake("","String",$V66),$H$9,[1]!obMake("","String",$L66),$H$10,[1]!obMake("","int",$X66),[1]!obMake("","int",$Y66))</f>
        <v>tenor pay-66 
[11061]</v>
      </c>
      <c r="AU66" s="50" t="str">
        <f>[1]!obMake(AU$15&amp;"-"&amp;ROW(),"String",Z66)</f>
        <v>forward pay-66 
[6579]</v>
      </c>
      <c r="AV66" s="50" t="str">
        <f>[1]!obMake(AV$15&amp;"-"&amp;ROW(),"double",AA66)</f>
        <v>spread pay-66 
[7127]</v>
      </c>
      <c r="AW66" s="50" t="str">
        <f>[1]!obMake(AW$15&amp;"-"&amp;ROW(),"String",AB66)</f>
        <v>disocunt pay-66 
[6962]</v>
      </c>
      <c r="AX66" s="50" t="str">
        <f>[1]!obMake(AX$15&amp;"-"&amp;ROW(),"String",AD66)</f>
        <v>calibration curve-66 
[7604]</v>
      </c>
      <c r="AY66" s="50" t="str">
        <f>[1]!obMake(AY$15&amp;"-"&amp;ROW(),"double",AE66)</f>
        <v>calibration time-66 
[10627]</v>
      </c>
      <c r="JJ66" s="11"/>
      <c r="JK66" s="11"/>
      <c r="JL66" s="11"/>
      <c r="JM66" s="11"/>
      <c r="JN66" s="11"/>
      <c r="JO66" s="11"/>
    </row>
    <row r="67" spans="1:275" ht="13.15" customHeight="1" x14ac:dyDescent="0.35">
      <c r="A67" s="45"/>
      <c r="B67" s="46" t="str">
        <f>[1]!obMake("calibItem-"&amp;ROW(),obLibs&amp;"net.finmath.marketdata.calibration.CalibratedCurves$CalibrationSpec",AN67:AY67)</f>
        <v>calibItem-67 
[12683]</v>
      </c>
      <c r="C67" s="46">
        <f>[1]!OBGET([1]!OBCALL("",[1]!OBCALL("",$B$11,"getCalibrationProductForSpec",B67),"getValue",[1]!OBCALL("",$B$11,"getModel")))</f>
        <v>3.2379066094989639E-10</v>
      </c>
      <c r="D67" s="11" t="str">
        <f t="shared" si="6"/>
        <v>forward-EUR-6M-9Y</v>
      </c>
      <c r="E67" s="11" t="s">
        <v>98</v>
      </c>
      <c r="F67" s="37">
        <v>2</v>
      </c>
      <c r="H67" s="37" t="s">
        <v>99</v>
      </c>
      <c r="I67" s="37" t="s">
        <v>112</v>
      </c>
      <c r="J67" s="37" t="s">
        <v>130</v>
      </c>
      <c r="K67" s="37" t="s">
        <v>104</v>
      </c>
      <c r="L67" s="37" t="s">
        <v>103</v>
      </c>
      <c r="M67" s="37">
        <v>0</v>
      </c>
      <c r="N67" s="37">
        <v>0</v>
      </c>
      <c r="O67" s="30" t="s">
        <v>35</v>
      </c>
      <c r="P67" s="37">
        <v>0</v>
      </c>
      <c r="Q67" s="30" t="s">
        <v>33</v>
      </c>
      <c r="S67" s="37" t="s">
        <v>99</v>
      </c>
      <c r="T67" s="37" t="str">
        <f t="shared" si="7"/>
        <v>9Y</v>
      </c>
      <c r="U67" s="37" t="s">
        <v>128</v>
      </c>
      <c r="V67" s="37" t="s">
        <v>104</v>
      </c>
      <c r="W67" s="37" t="s">
        <v>103</v>
      </c>
      <c r="X67" s="37">
        <v>0</v>
      </c>
      <c r="Y67" s="37">
        <v>0</v>
      </c>
      <c r="Z67" s="30" t="s">
        <v>34</v>
      </c>
      <c r="AA67" s="47">
        <v>1.6999999999999999E-3</v>
      </c>
      <c r="AB67" s="30" t="s">
        <v>33</v>
      </c>
      <c r="AC67" s="48"/>
      <c r="AD67" s="30" t="str">
        <f t="shared" si="5"/>
        <v>forward-EUR-6M</v>
      </c>
      <c r="AE67" s="49">
        <f>[1]!OBGET([1]!OBCALL("",AP67,IF(OR(AD67=Q67,AD67=AB67),"getPayment","getFixing"),[1]!obMake("","int",[1]!OBGET([1]!OBCALL("",AP67,"getNumberOfPeriods"))-1)))</f>
        <v>8.5123287671232877</v>
      </c>
      <c r="AG67" s="50" t="str">
        <f>[1]!obMake(AG$15&amp;"-"&amp;ROW(),"int",$F67)</f>
        <v>spot date-67 
[6577]</v>
      </c>
      <c r="AH67" s="50" t="str">
        <f>[1]!obMake(AH$15&amp;"-"&amp;ROW(),"String",$H67)</f>
        <v>start offset rec-67 
[7450]</v>
      </c>
      <c r="AI67" s="50" t="str">
        <f>[1]!obMake(AI$15&amp;"-"&amp;ROW(),"String",$I67)</f>
        <v>maturity rec-67 
[7415]</v>
      </c>
      <c r="AK67" s="50" t="str">
        <f>[1]!obMake(AK$15&amp;"-"&amp;ROW(),"String",$S67)</f>
        <v>start offset pay-67 
[7126]</v>
      </c>
      <c r="AL67" s="50" t="str">
        <f>[1]!obMake(AL$15&amp;"-"&amp;ROW(),"String",$T67)</f>
        <v>maturity pay-67 
[6576]</v>
      </c>
      <c r="AN67" s="50" t="str">
        <f>[1]!obMake(AN$15&amp;"-"&amp;ROW(),"String",D67)</f>
        <v>symbol-67 
[6961]</v>
      </c>
      <c r="AO67" s="50" t="str">
        <f>[1]!obMake(AO$15&amp;"-"&amp;ROW(),"String",E67)</f>
        <v>type-67 
[7902]</v>
      </c>
      <c r="AP67" s="50" t="str">
        <f>[1]!OBCALL(AP$15&amp;"-"&amp;ROW(),obLibs&amp;"net.finmath.time.ScheduleGenerator","createScheduleFromConventions",$H$8,$AG67,$AH67:$AI67,[1]!obMake("","String",$J67),[1]!obMake("","String",$K67),$H$9,[1]!obMake("","String",$L67),$H$10,[1]!obMake("","int",$M67),[1]!obMake("","int",$N67))</f>
        <v>tenor rec-67 
[12678]</v>
      </c>
      <c r="AQ67" s="50" t="str">
        <f>[1]!obMake(AQ$15&amp;"-"&amp;ROW(),"String",O67)</f>
        <v>forward rec-67 
[6575]</v>
      </c>
      <c r="AR67" s="50" t="str">
        <f>[1]!obMake(AR$15&amp;"-"&amp;ROW(),"double",P67)</f>
        <v>spread rec-67 
[7125]</v>
      </c>
      <c r="AS67" s="50" t="str">
        <f>[1]!obMake(AS$15&amp;"-"&amp;ROW(),"String",Q67)</f>
        <v>discount rec-67 
[6960]</v>
      </c>
      <c r="AT67" s="50" t="str">
        <f>[1]!OBCALL(AT$15&amp;"-"&amp;ROW(),obLibs&amp;"net.finmath.time.ScheduleGenerator","createScheduleFromConventions",$H$8,$AG67,$AK67:$AL67,[1]!obMake("","String",$U67),[1]!obMake("","String",$V67),$H$9,[1]!obMake("","String",$L67),$H$10,[1]!obMake("","int",$X67),[1]!obMake("","int",$Y67))</f>
        <v>tenor pay-67 
[10375]</v>
      </c>
      <c r="AU67" s="50" t="str">
        <f>[1]!obMake(AU$15&amp;"-"&amp;ROW(),"String",Z67)</f>
        <v>forward pay-67 
[6574]</v>
      </c>
      <c r="AV67" s="50" t="str">
        <f>[1]!obMake(AV$15&amp;"-"&amp;ROW(),"double",AA67)</f>
        <v>spread pay-67 
[7414]</v>
      </c>
      <c r="AW67" s="50" t="str">
        <f>[1]!obMake(AW$15&amp;"-"&amp;ROW(),"String",AB67)</f>
        <v>disocunt pay-67 
[7124]</v>
      </c>
      <c r="AX67" s="50" t="str">
        <f>[1]!obMake(AX$15&amp;"-"&amp;ROW(),"String",AD67)</f>
        <v>calibration curve-67 
[6959]</v>
      </c>
      <c r="AY67" s="50" t="str">
        <f>[1]!obMake(AY$15&amp;"-"&amp;ROW(),"double",AE67)</f>
        <v>calibration time-67 
[12682]</v>
      </c>
      <c r="JJ67" s="11"/>
      <c r="JK67" s="11"/>
      <c r="JL67" s="11"/>
      <c r="JM67" s="11"/>
      <c r="JN67" s="11"/>
      <c r="JO67" s="11"/>
    </row>
    <row r="68" spans="1:275" ht="13.15" customHeight="1" x14ac:dyDescent="0.35">
      <c r="A68" s="45"/>
      <c r="B68" s="46" t="str">
        <f>[1]!obMake("calibItem-"&amp;ROW(),obLibs&amp;"net.finmath.marketdata.calibration.CalibratedCurves$CalibrationSpec",AN68:AY68)</f>
        <v>calibItem-68 
[12760]</v>
      </c>
      <c r="C68" s="46">
        <f>[1]!OBGET([1]!OBCALL("",[1]!OBCALL("",$B$11,"getCalibrationProductForSpec",B68),"getValue",[1]!OBCALL("",$B$11,"getModel")))</f>
        <v>-4.4681569555393708E-10</v>
      </c>
      <c r="D68" s="11" t="str">
        <f t="shared" si="6"/>
        <v>forward-EUR-6M-10Y</v>
      </c>
      <c r="E68" s="11" t="s">
        <v>98</v>
      </c>
      <c r="F68" s="37">
        <v>2</v>
      </c>
      <c r="H68" s="37" t="s">
        <v>99</v>
      </c>
      <c r="I68" s="37" t="s">
        <v>113</v>
      </c>
      <c r="J68" s="37" t="s">
        <v>130</v>
      </c>
      <c r="K68" s="37" t="s">
        <v>104</v>
      </c>
      <c r="L68" s="37" t="s">
        <v>103</v>
      </c>
      <c r="M68" s="37">
        <v>0</v>
      </c>
      <c r="N68" s="37">
        <v>0</v>
      </c>
      <c r="O68" s="30" t="s">
        <v>35</v>
      </c>
      <c r="P68" s="37">
        <v>0</v>
      </c>
      <c r="Q68" s="30" t="s">
        <v>33</v>
      </c>
      <c r="S68" s="37" t="s">
        <v>99</v>
      </c>
      <c r="T68" s="37" t="str">
        <f t="shared" si="7"/>
        <v>10Y</v>
      </c>
      <c r="U68" s="37" t="s">
        <v>128</v>
      </c>
      <c r="V68" s="37" t="s">
        <v>104</v>
      </c>
      <c r="W68" s="37" t="s">
        <v>103</v>
      </c>
      <c r="X68" s="37">
        <v>0</v>
      </c>
      <c r="Y68" s="37">
        <v>0</v>
      </c>
      <c r="Z68" s="30" t="s">
        <v>34</v>
      </c>
      <c r="AA68" s="47">
        <v>1.64E-3</v>
      </c>
      <c r="AB68" s="30" t="s">
        <v>33</v>
      </c>
      <c r="AC68" s="48"/>
      <c r="AD68" s="30" t="str">
        <f t="shared" si="5"/>
        <v>forward-EUR-6M</v>
      </c>
      <c r="AE68" s="49">
        <f>[1]!OBGET([1]!OBCALL("",AP68,IF(OR(AD68=Q68,AD68=AB68),"getPayment","getFixing"),[1]!obMake("","int",[1]!OBGET([1]!OBCALL("",AP68,"getNumberOfPeriods"))-1)))</f>
        <v>9.5095890410958912</v>
      </c>
      <c r="AG68" s="50" t="str">
        <f>[1]!obMake(AG$15&amp;"-"&amp;ROW(),"int",$F68)</f>
        <v>spot date-68 
[6572]</v>
      </c>
      <c r="AH68" s="50" t="str">
        <f>[1]!obMake(AH$15&amp;"-"&amp;ROW(),"String",$H68)</f>
        <v>start offset rec-68 
[6958]</v>
      </c>
      <c r="AI68" s="50" t="str">
        <f>[1]!obMake(AI$15&amp;"-"&amp;ROW(),"String",$I68)</f>
        <v>maturity rec-68 
[7449]</v>
      </c>
      <c r="AK68" s="50" t="str">
        <f>[1]!obMake(AK$15&amp;"-"&amp;ROW(),"String",$S68)</f>
        <v>start offset pay-68 
[7413]</v>
      </c>
      <c r="AL68" s="50" t="str">
        <f>[1]!obMake(AL$15&amp;"-"&amp;ROW(),"String",$T68)</f>
        <v>maturity pay-68 
[6571]</v>
      </c>
      <c r="AN68" s="50" t="str">
        <f>[1]!obMake(AN$15&amp;"-"&amp;ROW(),"String",D68)</f>
        <v>symbol-68 
[7123]</v>
      </c>
      <c r="AO68" s="50" t="str">
        <f>[1]!obMake(AO$15&amp;"-"&amp;ROW(),"String",E68)</f>
        <v>type-68 
[6957]</v>
      </c>
      <c r="AP68" s="50" t="str">
        <f>[1]!OBCALL(AP$15&amp;"-"&amp;ROW(),obLibs&amp;"net.finmath.time.ScheduleGenerator","createScheduleFromConventions",$H$8,$AG68,$AH68:$AI68,[1]!obMake("","String",$J68),[1]!obMake("","String",$K68),$H$9,[1]!obMake("","String",$L68),$H$10,[1]!obMake("","int",$M68),[1]!obMake("","int",$N68))</f>
        <v>tenor rec-68 
[12449]</v>
      </c>
      <c r="AQ68" s="50" t="str">
        <f>[1]!obMake(AQ$15&amp;"-"&amp;ROW(),"String",O68)</f>
        <v>forward rec-68 
[6570]</v>
      </c>
      <c r="AR68" s="50" t="str">
        <f>[1]!obMake(AR$15&amp;"-"&amp;ROW(),"double",P68)</f>
        <v>spread rec-68 
[7412]</v>
      </c>
      <c r="AS68" s="50" t="str">
        <f>[1]!obMake(AS$15&amp;"-"&amp;ROW(),"String",Q68)</f>
        <v>discount rec-68 
[7122]</v>
      </c>
      <c r="AT68" s="50" t="str">
        <f>[1]!OBCALL(AT$15&amp;"-"&amp;ROW(),obLibs&amp;"net.finmath.time.ScheduleGenerator","createScheduleFromConventions",$H$8,$AG68,$AK68:$AL68,[1]!obMake("","String",$U68),[1]!obMake("","String",$V68),$H$9,[1]!obMake("","String",$L68),$H$10,[1]!obMake("","int",$X68),[1]!obMake("","int",$Y68))</f>
        <v>tenor pay-68 
[12759]</v>
      </c>
      <c r="AU68" s="50" t="str">
        <f>[1]!obMake(AU$15&amp;"-"&amp;ROW(),"String",Z68)</f>
        <v>forward pay-68 
[6569]</v>
      </c>
      <c r="AV68" s="50" t="str">
        <f>[1]!obMake(AV$15&amp;"-"&amp;ROW(),"double",AA68)</f>
        <v>spread pay-68 
[7783]</v>
      </c>
      <c r="AW68" s="50" t="str">
        <f>[1]!obMake(AW$15&amp;"-"&amp;ROW(),"String",AB68)</f>
        <v>disocunt pay-68 
[7411]</v>
      </c>
      <c r="AX68" s="50" t="str">
        <f>[1]!obMake(AX$15&amp;"-"&amp;ROW(),"String",AD68)</f>
        <v>calibration curve-68 
[7121]</v>
      </c>
      <c r="AY68" s="50" t="str">
        <f>[1]!obMake(AY$15&amp;"-"&amp;ROW(),"double",AE68)</f>
        <v>calibration time-68 
[12453]</v>
      </c>
      <c r="JJ68" s="11"/>
      <c r="JK68" s="11"/>
      <c r="JL68" s="11"/>
      <c r="JM68" s="11"/>
      <c r="JN68" s="11"/>
      <c r="JO68" s="11"/>
    </row>
    <row r="69" spans="1:275" ht="13.15" customHeight="1" x14ac:dyDescent="0.35">
      <c r="A69" s="45"/>
      <c r="B69" s="46" t="str">
        <f>[1]!obMake("calibItem-"&amp;ROW(),obLibs&amp;"net.finmath.marketdata.calibration.CalibratedCurves$CalibrationSpec",AN69:AY69)</f>
        <v>calibItem-69 
[11976]</v>
      </c>
      <c r="C69" s="46">
        <f>[1]!OBGET([1]!OBCALL("",[1]!OBCALL("",$B$11,"getCalibrationProductForSpec",B69),"getValue",[1]!OBCALL("",$B$11,"getModel")))</f>
        <v>3.8581482453281524E-10</v>
      </c>
      <c r="D69" s="11" t="str">
        <f t="shared" si="6"/>
        <v>forward-EUR-6M-12Y</v>
      </c>
      <c r="E69" s="11" t="s">
        <v>98</v>
      </c>
      <c r="F69" s="37">
        <v>2</v>
      </c>
      <c r="H69" s="37" t="s">
        <v>99</v>
      </c>
      <c r="I69" s="37" t="s">
        <v>115</v>
      </c>
      <c r="J69" s="37" t="s">
        <v>130</v>
      </c>
      <c r="K69" s="37" t="s">
        <v>104</v>
      </c>
      <c r="L69" s="37" t="s">
        <v>103</v>
      </c>
      <c r="M69" s="37">
        <v>0</v>
      </c>
      <c r="N69" s="37">
        <v>0</v>
      </c>
      <c r="O69" s="30" t="s">
        <v>35</v>
      </c>
      <c r="P69" s="37">
        <v>0</v>
      </c>
      <c r="Q69" s="30" t="s">
        <v>33</v>
      </c>
      <c r="S69" s="37" t="s">
        <v>99</v>
      </c>
      <c r="T69" s="37" t="str">
        <f t="shared" si="7"/>
        <v>12Y</v>
      </c>
      <c r="U69" s="37" t="s">
        <v>128</v>
      </c>
      <c r="V69" s="37" t="s">
        <v>104</v>
      </c>
      <c r="W69" s="37" t="s">
        <v>103</v>
      </c>
      <c r="X69" s="37">
        <v>0</v>
      </c>
      <c r="Y69" s="37">
        <v>0</v>
      </c>
      <c r="Z69" s="30" t="s">
        <v>34</v>
      </c>
      <c r="AA69" s="47">
        <v>1.56E-3</v>
      </c>
      <c r="AB69" s="30" t="s">
        <v>33</v>
      </c>
      <c r="AC69" s="48"/>
      <c r="AD69" s="30" t="str">
        <f t="shared" si="5"/>
        <v>forward-EUR-6M</v>
      </c>
      <c r="AE69" s="49">
        <f>[1]!OBGET([1]!OBCALL("",AP69,IF(OR(AD69=Q69,AD69=AB69),"getPayment","getFixing"),[1]!obMake("","int",[1]!OBGET([1]!OBCALL("",AP69,"getNumberOfPeriods"))-1)))</f>
        <v>11.509589041095891</v>
      </c>
      <c r="AG69" s="50" t="str">
        <f>[1]!obMake(AG$15&amp;"-"&amp;ROW(),"int",$F69)</f>
        <v>spot date-69 
[6567]</v>
      </c>
      <c r="AH69" s="50" t="str">
        <f>[1]!obMake(AH$15&amp;"-"&amp;ROW(),"String",$H69)</f>
        <v>start offset rec-69 
[7120]</v>
      </c>
      <c r="AI69" s="50" t="str">
        <f>[1]!obMake(AI$15&amp;"-"&amp;ROW(),"String",$I69)</f>
        <v>maturity rec-69 
[6956]</v>
      </c>
      <c r="AK69" s="50" t="str">
        <f>[1]!obMake(AK$15&amp;"-"&amp;ROW(),"String",$S69)</f>
        <v>start offset pay-69 
[7448]</v>
      </c>
      <c r="AL69" s="50" t="str">
        <f>[1]!obMake(AL$15&amp;"-"&amp;ROW(),"String",$T69)</f>
        <v>maturity pay-69 
[6566]</v>
      </c>
      <c r="AN69" s="50" t="str">
        <f>[1]!obMake(AN$15&amp;"-"&amp;ROW(),"String",D69)</f>
        <v>symbol-69 
[7410]</v>
      </c>
      <c r="AO69" s="50" t="str">
        <f>[1]!obMake(AO$15&amp;"-"&amp;ROW(),"String",E69)</f>
        <v>type-69 
[7119]</v>
      </c>
      <c r="AP69" s="50" t="str">
        <f>[1]!OBCALL(AP$15&amp;"-"&amp;ROW(),obLibs&amp;"net.finmath.time.ScheduleGenerator","createScheduleFromConventions",$H$8,$AG69,$AH69:$AI69,[1]!obMake("","String",$J69),[1]!obMake("","String",$K69),$H$9,[1]!obMake("","String",$L69),$H$10,[1]!obMake("","int",$M69),[1]!obMake("","int",$N69))</f>
        <v>tenor rec-69 
[11085]</v>
      </c>
      <c r="AQ69" s="50" t="str">
        <f>[1]!obMake(AQ$15&amp;"-"&amp;ROW(),"String",O69)</f>
        <v>forward rec-69 
[6565]</v>
      </c>
      <c r="AR69" s="50" t="str">
        <f>[1]!obMake(AR$15&amp;"-"&amp;ROW(),"double",P69)</f>
        <v>spread rec-69 
[7901]</v>
      </c>
      <c r="AS69" s="50" t="str">
        <f>[1]!obMake(AS$15&amp;"-"&amp;ROW(),"String",Q69)</f>
        <v>discount rec-69 
[7409]</v>
      </c>
      <c r="AT69" s="50" t="str">
        <f>[1]!OBCALL(AT$15&amp;"-"&amp;ROW(),obLibs&amp;"net.finmath.time.ScheduleGenerator","createScheduleFromConventions",$H$8,$AG69,$AK69:$AL69,[1]!obMake("","String",$U69),[1]!obMake("","String",$V69),$H$9,[1]!obMake("","String",$L69),$H$10,[1]!obMake("","int",$X69),[1]!obMake("","int",$Y69))</f>
        <v>tenor pay-69 
[11975]</v>
      </c>
      <c r="AU69" s="50" t="str">
        <f>[1]!obMake(AU$15&amp;"-"&amp;ROW(),"String",Z69)</f>
        <v>forward pay-69 
[6564]</v>
      </c>
      <c r="AV69" s="50" t="str">
        <f>[1]!obMake(AV$15&amp;"-"&amp;ROW(),"double",AA69)</f>
        <v>spread pay-69 
[6955]</v>
      </c>
      <c r="AW69" s="50" t="str">
        <f>[1]!obMake(AW$15&amp;"-"&amp;ROW(),"String",AB69)</f>
        <v>disocunt pay-69 
[7782]</v>
      </c>
      <c r="AX69" s="50" t="str">
        <f>[1]!obMake(AX$15&amp;"-"&amp;ROW(),"String",AD69)</f>
        <v>calibration curve-69 
[7408]</v>
      </c>
      <c r="AY69" s="50" t="str">
        <f>[1]!obMake(AY$15&amp;"-"&amp;ROW(),"double",AE69)</f>
        <v>calibration time-69 
[11089]</v>
      </c>
      <c r="JJ69" s="11"/>
      <c r="JK69" s="11"/>
      <c r="JL69" s="11"/>
      <c r="JM69" s="11"/>
      <c r="JN69" s="11"/>
      <c r="JO69" s="11"/>
    </row>
    <row r="70" spans="1:275" ht="13.15" customHeight="1" x14ac:dyDescent="0.35">
      <c r="A70" s="45"/>
      <c r="B70" s="46" t="str">
        <f>[1]!obMake("calibItem-"&amp;ROW(),obLibs&amp;"net.finmath.marketdata.calibration.CalibratedCurves$CalibrationSpec",AN70:AY70)</f>
        <v>calibItem-70 
[11256]</v>
      </c>
      <c r="C70" s="46">
        <f>[1]!OBGET([1]!OBCALL("",[1]!OBCALL("",$B$11,"getCalibrationProductForSpec",B70),"getValue",[1]!OBCALL("",$B$11,"getModel")))</f>
        <v>-2.7017488246627863E-10</v>
      </c>
      <c r="D70" s="11" t="str">
        <f t="shared" si="6"/>
        <v>forward-EUR-6M-15Y</v>
      </c>
      <c r="E70" s="11" t="s">
        <v>98</v>
      </c>
      <c r="F70" s="37">
        <v>2</v>
      </c>
      <c r="H70" s="37" t="s">
        <v>99</v>
      </c>
      <c r="I70" s="37" t="s">
        <v>116</v>
      </c>
      <c r="J70" s="37" t="s">
        <v>130</v>
      </c>
      <c r="K70" s="37" t="s">
        <v>104</v>
      </c>
      <c r="L70" s="37" t="s">
        <v>103</v>
      </c>
      <c r="M70" s="37">
        <v>0</v>
      </c>
      <c r="N70" s="37">
        <v>0</v>
      </c>
      <c r="O70" s="30" t="s">
        <v>35</v>
      </c>
      <c r="P70" s="37">
        <v>0</v>
      </c>
      <c r="Q70" s="30" t="s">
        <v>33</v>
      </c>
      <c r="S70" s="37" t="s">
        <v>99</v>
      </c>
      <c r="T70" s="37" t="str">
        <f t="shared" si="7"/>
        <v>15Y</v>
      </c>
      <c r="U70" s="37" t="s">
        <v>128</v>
      </c>
      <c r="V70" s="37" t="s">
        <v>104</v>
      </c>
      <c r="W70" s="37" t="s">
        <v>103</v>
      </c>
      <c r="X70" s="37">
        <v>0</v>
      </c>
      <c r="Y70" s="37">
        <v>0</v>
      </c>
      <c r="Z70" s="30" t="s">
        <v>34</v>
      </c>
      <c r="AA70" s="47">
        <v>1.3500000000000001E-3</v>
      </c>
      <c r="AB70" s="30" t="s">
        <v>33</v>
      </c>
      <c r="AC70" s="48"/>
      <c r="AD70" s="30" t="str">
        <f t="shared" si="5"/>
        <v>forward-EUR-6M</v>
      </c>
      <c r="AE70" s="49">
        <f>[1]!OBGET([1]!OBCALL("",AP70,IF(OR(AD70=Q70,AD70=AB70),"getPayment","getFixing"),[1]!obMake("","int",[1]!OBGET([1]!OBCALL("",AP70,"getNumberOfPeriods"))-1)))</f>
        <v>14.515068493150684</v>
      </c>
      <c r="AG70" s="50" t="str">
        <f>[1]!obMake(AG$15&amp;"-"&amp;ROW(),"int",$F70)</f>
        <v>spot date-70 
[6562]</v>
      </c>
      <c r="AH70" s="50" t="str">
        <f>[1]!obMake(AH$15&amp;"-"&amp;ROW(),"String",$H70)</f>
        <v>start offset rec-70 
[7407]</v>
      </c>
      <c r="AI70" s="50" t="str">
        <f>[1]!obMake(AI$15&amp;"-"&amp;ROW(),"String",$I70)</f>
        <v>maturity rec-70 
[7118]</v>
      </c>
      <c r="AK70" s="50" t="str">
        <f>[1]!obMake(AK$15&amp;"-"&amp;ROW(),"String",$S70)</f>
        <v>start offset pay-70 
[6954]</v>
      </c>
      <c r="AL70" s="50" t="str">
        <f>[1]!obMake(AL$15&amp;"-"&amp;ROW(),"String",$T70)</f>
        <v>maturity pay-70 
[6561]</v>
      </c>
      <c r="AN70" s="50" t="str">
        <f>[1]!obMake(AN$15&amp;"-"&amp;ROW(),"String",D70)</f>
        <v>symbol-70 
[7447]</v>
      </c>
      <c r="AO70" s="50" t="str">
        <f>[1]!obMake(AO$15&amp;"-"&amp;ROW(),"String",E70)</f>
        <v>type-70 
[7406]</v>
      </c>
      <c r="AP70" s="50" t="str">
        <f>[1]!OBCALL(AP$15&amp;"-"&amp;ROW(),obLibs&amp;"net.finmath.time.ScheduleGenerator","createScheduleFromConventions",$H$8,$AG70,$AH70:$AI70,[1]!obMake("","String",$J70),[1]!obMake("","String",$K70),$H$9,[1]!obMake("","String",$L70),$H$10,[1]!obMake("","int",$M70),[1]!obMake("","int",$N70))</f>
        <v>tenor rec-70 
[11251]</v>
      </c>
      <c r="AQ70" s="50" t="str">
        <f>[1]!obMake(AQ$15&amp;"-"&amp;ROW(),"String",O70)</f>
        <v>forward rec-70 
[6560]</v>
      </c>
      <c r="AR70" s="50" t="str">
        <f>[1]!obMake(AR$15&amp;"-"&amp;ROW(),"double",P70)</f>
        <v>spread rec-70 
[6953]</v>
      </c>
      <c r="AS70" s="50" t="str">
        <f>[1]!obMake(AS$15&amp;"-"&amp;ROW(),"String",Q70)</f>
        <v>discount rec-70 
[7900]</v>
      </c>
      <c r="AT70" s="50" t="str">
        <f>[1]!OBCALL(AT$15&amp;"-"&amp;ROW(),obLibs&amp;"net.finmath.time.ScheduleGenerator","createScheduleFromConventions",$H$8,$AG70,$AK70:$AL70,[1]!obMake("","String",$U70),[1]!obMake("","String",$V70),$H$9,[1]!obMake("","String",$L70),$H$10,[1]!obMake("","int",$X70),[1]!obMake("","int",$Y70))</f>
        <v>tenor pay-70 
[11228]</v>
      </c>
      <c r="AU70" s="50" t="str">
        <f>[1]!obMake(AU$15&amp;"-"&amp;ROW(),"String",Z70)</f>
        <v>forward pay-70 
[6559]</v>
      </c>
      <c r="AV70" s="50" t="str">
        <f>[1]!obMake(AV$15&amp;"-"&amp;ROW(),"double",AA70)</f>
        <v>spread pay-70 
[7117]</v>
      </c>
      <c r="AW70" s="50" t="str">
        <f>[1]!obMake(AW$15&amp;"-"&amp;ROW(),"String",AB70)</f>
        <v>disocunt pay-70 
[6952]</v>
      </c>
      <c r="AX70" s="50" t="str">
        <f>[1]!obMake(AX$15&amp;"-"&amp;ROW(),"String",AD70)</f>
        <v>calibration curve-70 
[7781]</v>
      </c>
      <c r="AY70" s="50" t="str">
        <f>[1]!obMake(AY$15&amp;"-"&amp;ROW(),"double",AE70)</f>
        <v>calibration time-70 
[11255]</v>
      </c>
      <c r="JJ70" s="11"/>
      <c r="JK70" s="11"/>
      <c r="JL70" s="11"/>
      <c r="JM70" s="11"/>
      <c r="JN70" s="11"/>
      <c r="JO70" s="11"/>
    </row>
    <row r="71" spans="1:275" ht="13.15" customHeight="1" x14ac:dyDescent="0.35">
      <c r="A71" s="45"/>
      <c r="B71" s="46" t="str">
        <f>[1]!obMake("calibItem-"&amp;ROW(),obLibs&amp;"net.finmath.marketdata.calibration.CalibratedCurves$CalibrationSpec",AN71:AY71)</f>
        <v>calibItem-71 
[11963]</v>
      </c>
      <c r="C71" s="46">
        <f>[1]!OBGET([1]!OBCALL("",[1]!OBCALL("",$B$11,"getCalibrationProductForSpec",B71),"getValue",[1]!OBCALL("",$B$11,"getModel")))</f>
        <v>1.6475720787667569E-10</v>
      </c>
      <c r="D71" s="11" t="str">
        <f t="shared" si="6"/>
        <v>forward-EUR-6M-20Y</v>
      </c>
      <c r="E71" s="11" t="s">
        <v>98</v>
      </c>
      <c r="F71" s="37">
        <v>2</v>
      </c>
      <c r="H71" s="37" t="s">
        <v>99</v>
      </c>
      <c r="I71" s="37" t="s">
        <v>117</v>
      </c>
      <c r="J71" s="37" t="s">
        <v>130</v>
      </c>
      <c r="K71" s="37" t="s">
        <v>104</v>
      </c>
      <c r="L71" s="37" t="s">
        <v>103</v>
      </c>
      <c r="M71" s="37">
        <v>0</v>
      </c>
      <c r="N71" s="37">
        <v>0</v>
      </c>
      <c r="O71" s="30" t="s">
        <v>35</v>
      </c>
      <c r="P71" s="37">
        <v>0</v>
      </c>
      <c r="Q71" s="30" t="s">
        <v>33</v>
      </c>
      <c r="S71" s="37" t="s">
        <v>99</v>
      </c>
      <c r="T71" s="37" t="str">
        <f t="shared" si="7"/>
        <v>20Y</v>
      </c>
      <c r="U71" s="37" t="s">
        <v>128</v>
      </c>
      <c r="V71" s="37" t="s">
        <v>104</v>
      </c>
      <c r="W71" s="37" t="s">
        <v>103</v>
      </c>
      <c r="X71" s="37">
        <v>0</v>
      </c>
      <c r="Y71" s="37">
        <v>0</v>
      </c>
      <c r="Z71" s="30" t="s">
        <v>34</v>
      </c>
      <c r="AA71" s="47">
        <v>1.25E-3</v>
      </c>
      <c r="AB71" s="30" t="s">
        <v>33</v>
      </c>
      <c r="AC71" s="48"/>
      <c r="AD71" s="30" t="str">
        <f t="shared" si="5"/>
        <v>forward-EUR-6M</v>
      </c>
      <c r="AE71" s="49">
        <f>[1]!OBGET([1]!OBCALL("",AP71,IF(OR(AD71=Q71,AD71=AB71),"getPayment","getFixing"),[1]!obMake("","int",[1]!OBGET([1]!OBCALL("",AP71,"getNumberOfPeriods"))-1)))</f>
        <v>19.520547945205479</v>
      </c>
      <c r="AG71" s="50" t="str">
        <f>[1]!obMake(AG$15&amp;"-"&amp;ROW(),"int",$F71)</f>
        <v>spot date-71 
[6557]</v>
      </c>
      <c r="AH71" s="50" t="str">
        <f>[1]!obMake(AH$15&amp;"-"&amp;ROW(),"String",$H71)</f>
        <v>start offset rec-71 
[7603]</v>
      </c>
      <c r="AI71" s="50" t="str">
        <f>[1]!obMake(AI$15&amp;"-"&amp;ROW(),"String",$I71)</f>
        <v>maturity rec-71 
[7405]</v>
      </c>
      <c r="AK71" s="50" t="str">
        <f>[1]!obMake(AK$15&amp;"-"&amp;ROW(),"String",$S71)</f>
        <v>start offset pay-71 
[7116]</v>
      </c>
      <c r="AL71" s="50" t="str">
        <f>[1]!obMake(AL$15&amp;"-"&amp;ROW(),"String",$T71)</f>
        <v>maturity pay-71 
[6556]</v>
      </c>
      <c r="AN71" s="50" t="str">
        <f>[1]!obMake(AN$15&amp;"-"&amp;ROW(),"String",D71)</f>
        <v>symbol-71 
[6951]</v>
      </c>
      <c r="AO71" s="50" t="str">
        <f>[1]!obMake(AO$15&amp;"-"&amp;ROW(),"String",E71)</f>
        <v>type-71 
[7446]</v>
      </c>
      <c r="AP71" s="50" t="str">
        <f>[1]!OBCALL(AP$15&amp;"-"&amp;ROW(),obLibs&amp;"net.finmath.time.ScheduleGenerator","createScheduleFromConventions",$H$8,$AG71,$AH71:$AI71,[1]!obMake("","String",$J71),[1]!obMake("","String",$K71),$H$9,[1]!obMake("","String",$L71),$H$10,[1]!obMake("","int",$M71),[1]!obMake("","int",$N71))</f>
        <v>tenor rec-71 
[11958]</v>
      </c>
      <c r="AQ71" s="50" t="str">
        <f>[1]!obMake(AQ$15&amp;"-"&amp;ROW(),"String",O71)</f>
        <v>forward rec-71 
[6555]</v>
      </c>
      <c r="AR71" s="50" t="str">
        <f>[1]!obMake(AR$15&amp;"-"&amp;ROW(),"double",P71)</f>
        <v>spread rec-71 
[7115]</v>
      </c>
      <c r="AS71" s="50" t="str">
        <f>[1]!obMake(AS$15&amp;"-"&amp;ROW(),"String",Q71)</f>
        <v>discount rec-71 
[6950]</v>
      </c>
      <c r="AT71" s="50" t="str">
        <f>[1]!OBCALL(AT$15&amp;"-"&amp;ROW(),obLibs&amp;"net.finmath.time.ScheduleGenerator","createScheduleFromConventions",$H$8,$AG71,$AK71:$AL71,[1]!obMake("","String",$U71),[1]!obMake("","String",$V71),$H$9,[1]!obMake("","String",$L71),$H$10,[1]!obMake("","int",$X71),[1]!obMake("","int",$Y71))</f>
        <v>tenor pay-71 
[10456]</v>
      </c>
      <c r="AU71" s="50" t="str">
        <f>[1]!obMake(AU$15&amp;"-"&amp;ROW(),"String",Z71)</f>
        <v>forward pay-71 
[6554]</v>
      </c>
      <c r="AV71" s="50" t="str">
        <f>[1]!obMake(AV$15&amp;"-"&amp;ROW(),"double",AA71)</f>
        <v>spread pay-71 
[7404]</v>
      </c>
      <c r="AW71" s="50" t="str">
        <f>[1]!obMake(AW$15&amp;"-"&amp;ROW(),"String",AB71)</f>
        <v>disocunt pay-71 
[7114]</v>
      </c>
      <c r="AX71" s="50" t="str">
        <f>[1]!obMake(AX$15&amp;"-"&amp;ROW(),"String",AD71)</f>
        <v>calibration curve-71 
[6949]</v>
      </c>
      <c r="AY71" s="50" t="str">
        <f>[1]!obMake(AY$15&amp;"-"&amp;ROW(),"double",AE71)</f>
        <v>calibration time-71 
[11962]</v>
      </c>
      <c r="JJ71" s="11"/>
      <c r="JK71" s="11"/>
      <c r="JL71" s="11"/>
      <c r="JM71" s="11"/>
      <c r="JN71" s="11"/>
      <c r="JO71" s="11"/>
    </row>
    <row r="72" spans="1:275" ht="13.15" customHeight="1" x14ac:dyDescent="0.35">
      <c r="A72" s="45"/>
      <c r="B72" s="46" t="str">
        <f>[1]!obMake("calibItem-"&amp;ROW(),obLibs&amp;"net.finmath.marketdata.calibration.CalibratedCurves$CalibrationSpec",AN72:AY72)</f>
        <v>calibItem-72 
[12651]</v>
      </c>
      <c r="C72" s="46">
        <f>[1]!OBGET([1]!OBCALL("",[1]!OBCALL("",$B$11,"getCalibrationProductForSpec",B72),"getValue",[1]!OBCALL("",$B$11,"getModel")))</f>
        <v>-1.2386058845237358E-10</v>
      </c>
      <c r="D72" s="11" t="str">
        <f t="shared" si="6"/>
        <v>forward-EUR-6M-25Y</v>
      </c>
      <c r="E72" s="11" t="s">
        <v>98</v>
      </c>
      <c r="F72" s="37">
        <v>2</v>
      </c>
      <c r="H72" s="37" t="s">
        <v>99</v>
      </c>
      <c r="I72" s="37" t="s">
        <v>118</v>
      </c>
      <c r="J72" s="37" t="s">
        <v>130</v>
      </c>
      <c r="K72" s="37" t="s">
        <v>104</v>
      </c>
      <c r="L72" s="37" t="s">
        <v>103</v>
      </c>
      <c r="M72" s="37">
        <v>0</v>
      </c>
      <c r="N72" s="37">
        <v>0</v>
      </c>
      <c r="O72" s="30" t="s">
        <v>35</v>
      </c>
      <c r="P72" s="37">
        <v>0</v>
      </c>
      <c r="Q72" s="30" t="s">
        <v>33</v>
      </c>
      <c r="S72" s="37" t="s">
        <v>99</v>
      </c>
      <c r="T72" s="37" t="str">
        <f t="shared" si="7"/>
        <v>25Y</v>
      </c>
      <c r="U72" s="37" t="s">
        <v>128</v>
      </c>
      <c r="V72" s="37" t="s">
        <v>104</v>
      </c>
      <c r="W72" s="37" t="s">
        <v>103</v>
      </c>
      <c r="X72" s="37">
        <v>0</v>
      </c>
      <c r="Y72" s="37">
        <v>0</v>
      </c>
      <c r="Z72" s="30" t="s">
        <v>34</v>
      </c>
      <c r="AA72" s="47">
        <v>1.17E-3</v>
      </c>
      <c r="AB72" s="30" t="s">
        <v>33</v>
      </c>
      <c r="AC72" s="48"/>
      <c r="AD72" s="30" t="str">
        <f t="shared" si="5"/>
        <v>forward-EUR-6M</v>
      </c>
      <c r="AE72" s="49">
        <f>[1]!OBGET([1]!OBCALL("",AP72,IF(OR(AD72=Q72,AD72=AB72),"getPayment","getFixing"),[1]!obMake("","int",[1]!OBGET([1]!OBCALL("",AP72,"getNumberOfPeriods"))-1)))</f>
        <v>24.526027397260275</v>
      </c>
      <c r="AG72" s="50" t="str">
        <f>[1]!obMake(AG$15&amp;"-"&amp;ROW(),"int",$F72)</f>
        <v>spot date-72 
[6552]</v>
      </c>
      <c r="AH72" s="50" t="str">
        <f>[1]!obMake(AH$15&amp;"-"&amp;ROW(),"String",$H72)</f>
        <v>start offset rec-72 
[6948]</v>
      </c>
      <c r="AI72" s="50" t="str">
        <f>[1]!obMake(AI$15&amp;"-"&amp;ROW(),"String",$I72)</f>
        <v>maturity rec-72 
[7602]</v>
      </c>
      <c r="AK72" s="50" t="str">
        <f>[1]!obMake(AK$15&amp;"-"&amp;ROW(),"String",$S72)</f>
        <v>start offset pay-72 
[7403]</v>
      </c>
      <c r="AL72" s="50" t="str">
        <f>[1]!obMake(AL$15&amp;"-"&amp;ROW(),"String",$T72)</f>
        <v>maturity pay-72 
[6551]</v>
      </c>
      <c r="AN72" s="50" t="str">
        <f>[1]!obMake(AN$15&amp;"-"&amp;ROW(),"String",D72)</f>
        <v>symbol-72 
[7113]</v>
      </c>
      <c r="AO72" s="50" t="str">
        <f>[1]!obMake(AO$15&amp;"-"&amp;ROW(),"String",E72)</f>
        <v>type-72 
[6947]</v>
      </c>
      <c r="AP72" s="50" t="str">
        <f>[1]!OBCALL(AP$15&amp;"-"&amp;ROW(),obLibs&amp;"net.finmath.time.ScheduleGenerator","createScheduleFromConventions",$H$8,$AG72,$AH72:$AI72,[1]!obMake("","String",$J72),[1]!obMake("","String",$K72),$H$9,[1]!obMake("","String",$L72),$H$10,[1]!obMake("","int",$M72),[1]!obMake("","int",$N72))</f>
        <v>tenor rec-72 
[12646]</v>
      </c>
      <c r="AQ72" s="50" t="str">
        <f>[1]!obMake(AQ$15&amp;"-"&amp;ROW(),"String",O72)</f>
        <v>forward rec-72 
[6550]</v>
      </c>
      <c r="AR72" s="50" t="str">
        <f>[1]!obMake(AR$15&amp;"-"&amp;ROW(),"double",P72)</f>
        <v>spread rec-72 
[7402]</v>
      </c>
      <c r="AS72" s="50" t="str">
        <f>[1]!obMake(AS$15&amp;"-"&amp;ROW(),"String",Q72)</f>
        <v>discount rec-72 
[7112]</v>
      </c>
      <c r="AT72" s="50" t="str">
        <f>[1]!OBCALL(AT$15&amp;"-"&amp;ROW(),obLibs&amp;"net.finmath.time.ScheduleGenerator","createScheduleFromConventions",$H$8,$AG72,$AK72:$AL72,[1]!obMake("","String",$U72),[1]!obMake("","String",$V72),$H$9,[1]!obMake("","String",$L72),$H$10,[1]!obMake("","int",$X72),[1]!obMake("","int",$Y72))</f>
        <v>tenor pay-72 
[12052]</v>
      </c>
      <c r="AU72" s="50" t="str">
        <f>[1]!obMake(AU$15&amp;"-"&amp;ROW(),"String",Z72)</f>
        <v>forward pay-72 
[6549]</v>
      </c>
      <c r="AV72" s="50" t="str">
        <f>[1]!obMake(AV$15&amp;"-"&amp;ROW(),"double",AA72)</f>
        <v>spread pay-72 
[7899]</v>
      </c>
      <c r="AW72" s="50" t="str">
        <f>[1]!obMake(AW$15&amp;"-"&amp;ROW(),"String",AB72)</f>
        <v>disocunt pay-72 
[7401]</v>
      </c>
      <c r="AX72" s="50" t="str">
        <f>[1]!obMake(AX$15&amp;"-"&amp;ROW(),"String",AD72)</f>
        <v>calibration curve-72 
[7111]</v>
      </c>
      <c r="AY72" s="50" t="str">
        <f>[1]!obMake(AY$15&amp;"-"&amp;ROW(),"double",AE72)</f>
        <v>calibration time-72 
[12650]</v>
      </c>
      <c r="JJ72" s="11"/>
      <c r="JK72" s="11"/>
      <c r="JL72" s="11"/>
      <c r="JM72" s="11"/>
      <c r="JN72" s="11"/>
      <c r="JO72" s="11"/>
    </row>
    <row r="73" spans="1:275" ht="13.15" customHeight="1" x14ac:dyDescent="0.35">
      <c r="A73" s="45"/>
      <c r="B73" s="46" t="str">
        <f>[1]!obMake("calibItem-"&amp;ROW(),obLibs&amp;"net.finmath.marketdata.calibration.CalibratedCurves$CalibrationSpec",AN73:AY73)</f>
        <v>calibItem-73 
[11333]</v>
      </c>
      <c r="C73" s="46">
        <f>[1]!OBGET([1]!OBCALL("",[1]!OBCALL("",$B$11,"getCalibrationProductForSpec",B73),"getValue",[1]!OBCALL("",$B$11,"getModel")))</f>
        <v>7.0645933547552886E-11</v>
      </c>
      <c r="D73" s="11" t="str">
        <f t="shared" si="6"/>
        <v>forward-EUR-6M-30Y</v>
      </c>
      <c r="E73" s="11" t="s">
        <v>98</v>
      </c>
      <c r="F73" s="37">
        <v>2</v>
      </c>
      <c r="H73" s="37" t="s">
        <v>99</v>
      </c>
      <c r="I73" s="37" t="s">
        <v>119</v>
      </c>
      <c r="J73" s="37" t="s">
        <v>130</v>
      </c>
      <c r="K73" s="37" t="s">
        <v>104</v>
      </c>
      <c r="L73" s="37" t="s">
        <v>103</v>
      </c>
      <c r="M73" s="37">
        <v>0</v>
      </c>
      <c r="N73" s="37">
        <v>0</v>
      </c>
      <c r="O73" s="30" t="s">
        <v>35</v>
      </c>
      <c r="P73" s="37">
        <v>0</v>
      </c>
      <c r="Q73" s="30" t="s">
        <v>33</v>
      </c>
      <c r="S73" s="37" t="s">
        <v>99</v>
      </c>
      <c r="T73" s="37" t="str">
        <f t="shared" si="7"/>
        <v>30Y</v>
      </c>
      <c r="U73" s="37" t="s">
        <v>128</v>
      </c>
      <c r="V73" s="37" t="s">
        <v>104</v>
      </c>
      <c r="W73" s="37" t="s">
        <v>103</v>
      </c>
      <c r="X73" s="37">
        <v>0</v>
      </c>
      <c r="Y73" s="37">
        <v>0</v>
      </c>
      <c r="Z73" s="30" t="s">
        <v>34</v>
      </c>
      <c r="AA73" s="47">
        <v>1.07E-3</v>
      </c>
      <c r="AB73" s="30" t="s">
        <v>33</v>
      </c>
      <c r="AC73" s="48"/>
      <c r="AD73" s="30" t="str">
        <f t="shared" si="5"/>
        <v>forward-EUR-6M</v>
      </c>
      <c r="AE73" s="49">
        <f>[1]!OBGET([1]!OBCALL("",AP73,IF(OR(AD73=Q73,AD73=AB73),"getPayment","getFixing"),[1]!obMake("","int",[1]!OBGET([1]!OBCALL("",AP73,"getNumberOfPeriods"))-1)))</f>
        <v>29.523287671232875</v>
      </c>
      <c r="AG73" s="50" t="str">
        <f>[1]!obMake(AG$15&amp;"-"&amp;ROW(),"int",$F73)</f>
        <v>spot date-73 
[6547]</v>
      </c>
      <c r="AH73" s="50" t="str">
        <f>[1]!obMake(AH$15&amp;"-"&amp;ROW(),"String",$H73)</f>
        <v>start offset rec-73 
[7110]</v>
      </c>
      <c r="AI73" s="50" t="str">
        <f>[1]!obMake(AI$15&amp;"-"&amp;ROW(),"String",$I73)</f>
        <v>maturity rec-73 
[6946]</v>
      </c>
      <c r="AK73" s="50" t="str">
        <f>[1]!obMake(AK$15&amp;"-"&amp;ROW(),"String",$S73)</f>
        <v>start offset pay-73 
[7601]</v>
      </c>
      <c r="AL73" s="50" t="str">
        <f>[1]!obMake(AL$15&amp;"-"&amp;ROW(),"String",$T73)</f>
        <v>maturity pay-73 
[6546]</v>
      </c>
      <c r="AN73" s="50" t="str">
        <f>[1]!obMake(AN$15&amp;"-"&amp;ROW(),"String",D73)</f>
        <v>symbol-73 
[7400]</v>
      </c>
      <c r="AO73" s="50" t="str">
        <f>[1]!obMake(AO$15&amp;"-"&amp;ROW(),"String",E73)</f>
        <v>type-73 
[7109]</v>
      </c>
      <c r="AP73" s="50" t="str">
        <f>[1]!OBCALL(AP$15&amp;"-"&amp;ROW(),obLibs&amp;"net.finmath.time.ScheduleGenerator","createScheduleFromConventions",$H$8,$AG73,$AH73:$AI73,[1]!obMake("","String",$J73),[1]!obMake("","String",$K73),$H$9,[1]!obMake("","String",$L73),$H$10,[1]!obMake("","int",$M73),[1]!obMake("","int",$N73))</f>
        <v>tenor rec-73 
[11328]</v>
      </c>
      <c r="AQ73" s="50" t="str">
        <f>[1]!obMake(AQ$15&amp;"-"&amp;ROW(),"String",O73)</f>
        <v>forward rec-73 
[6545]</v>
      </c>
      <c r="AR73" s="50" t="str">
        <f>[1]!obMake(AR$15&amp;"-"&amp;ROW(),"double",P73)</f>
        <v>spread rec-73 
[7445]</v>
      </c>
      <c r="AS73" s="50" t="str">
        <f>[1]!obMake(AS$15&amp;"-"&amp;ROW(),"String",Q73)</f>
        <v>discount rec-73 
[7399]</v>
      </c>
      <c r="AT73" s="50" t="str">
        <f>[1]!OBCALL(AT$15&amp;"-"&amp;ROW(),obLibs&amp;"net.finmath.time.ScheduleGenerator","createScheduleFromConventions",$H$8,$AG73,$AK73:$AL73,[1]!obMake("","String",$U73),[1]!obMake("","String",$V73),$H$9,[1]!obMake("","String",$L73),$H$10,[1]!obMake("","int",$X73),[1]!obMake("","int",$Y73))</f>
        <v>tenor pay-73 
[10320]</v>
      </c>
      <c r="AU73" s="50" t="str">
        <f>[1]!obMake(AU$15&amp;"-"&amp;ROW(),"String",Z73)</f>
        <v>forward pay-73 
[6544]</v>
      </c>
      <c r="AV73" s="50" t="str">
        <f>[1]!obMake(AV$15&amp;"-"&amp;ROW(),"double",AA73)</f>
        <v>spread pay-73 
[6945]</v>
      </c>
      <c r="AW73" s="50" t="str">
        <f>[1]!obMake(AW$15&amp;"-"&amp;ROW(),"String",AB73)</f>
        <v>disocunt pay-73 
[7898]</v>
      </c>
      <c r="AX73" s="50" t="str">
        <f>[1]!obMake(AX$15&amp;"-"&amp;ROW(),"String",AD73)</f>
        <v>calibration curve-73 
[7398]</v>
      </c>
      <c r="AY73" s="50" t="str">
        <f>[1]!obMake(AY$15&amp;"-"&amp;ROW(),"double",AE73)</f>
        <v>calibration time-73 
[11332]</v>
      </c>
      <c r="JJ73" s="11"/>
      <c r="JK73" s="11"/>
      <c r="JL73" s="11"/>
      <c r="JM73" s="11"/>
      <c r="JN73" s="11"/>
      <c r="JO73" s="11"/>
    </row>
    <row r="74" spans="1:275" ht="13.15" customHeight="1" x14ac:dyDescent="0.35">
      <c r="A74" s="45"/>
      <c r="B74" s="46" t="str">
        <f>[1]!obMake("calibItem-"&amp;ROW(),obLibs&amp;"net.finmath.marketdata.calibration.CalibratedCurves$CalibrationSpec",AN74:AY74)</f>
        <v>calibItem-74 
[12718]</v>
      </c>
      <c r="C74" s="46">
        <f>[1]!OBGET([1]!OBCALL("",[1]!OBCALL("",$B$11,"getCalibrationProductForSpec",B74),"getValue",[1]!OBCALL("",$B$11,"getModel")))</f>
        <v>-1.8562207326766611E-11</v>
      </c>
      <c r="D74" s="11" t="str">
        <f t="shared" ref="D74:D105" si="8">AD74&amp;"-"&amp;I74</f>
        <v>forward-EUR-6M-40Y</v>
      </c>
      <c r="E74" s="11" t="s">
        <v>98</v>
      </c>
      <c r="F74" s="37">
        <v>2</v>
      </c>
      <c r="H74" s="37" t="s">
        <v>99</v>
      </c>
      <c r="I74" s="37" t="s">
        <v>120</v>
      </c>
      <c r="J74" s="37" t="s">
        <v>130</v>
      </c>
      <c r="K74" s="37" t="s">
        <v>104</v>
      </c>
      <c r="L74" s="37" t="s">
        <v>103</v>
      </c>
      <c r="M74" s="37">
        <v>0</v>
      </c>
      <c r="N74" s="37">
        <v>0</v>
      </c>
      <c r="O74" s="30" t="s">
        <v>35</v>
      </c>
      <c r="P74" s="37">
        <v>0</v>
      </c>
      <c r="Q74" s="30" t="s">
        <v>33</v>
      </c>
      <c r="S74" s="37" t="s">
        <v>99</v>
      </c>
      <c r="T74" s="37" t="str">
        <f t="shared" si="7"/>
        <v>40Y</v>
      </c>
      <c r="U74" s="37" t="s">
        <v>128</v>
      </c>
      <c r="V74" s="37" t="s">
        <v>104</v>
      </c>
      <c r="W74" s="37" t="s">
        <v>103</v>
      </c>
      <c r="X74" s="37">
        <v>0</v>
      </c>
      <c r="Y74" s="37">
        <v>0</v>
      </c>
      <c r="Z74" s="30" t="s">
        <v>34</v>
      </c>
      <c r="AA74" s="47">
        <v>9.5E-4</v>
      </c>
      <c r="AB74" s="30" t="s">
        <v>33</v>
      </c>
      <c r="AC74" s="48"/>
      <c r="AD74" s="30" t="str">
        <f t="shared" si="5"/>
        <v>forward-EUR-6M</v>
      </c>
      <c r="AE74" s="49">
        <f>[1]!OBGET([1]!OBCALL("",AP74,IF(OR(AD74=Q74,AD74=AB74),"getPayment","getFixing"),[1]!obMake("","int",[1]!OBGET([1]!OBCALL("",AP74,"getNumberOfPeriods"))-1)))</f>
        <v>39.528767123287672</v>
      </c>
      <c r="AG74" s="50" t="str">
        <f>[1]!obMake(AG$15&amp;"-"&amp;ROW(),"int",$F74)</f>
        <v>spot date-74 
[6542]</v>
      </c>
      <c r="AH74" s="50" t="str">
        <f>[1]!obMake(AH$15&amp;"-"&amp;ROW(),"String",$H74)</f>
        <v>start offset rec-74 
[7397]</v>
      </c>
      <c r="AI74" s="50" t="str">
        <f>[1]!obMake(AI$15&amp;"-"&amp;ROW(),"String",$I74)</f>
        <v>maturity rec-74 
[7108]</v>
      </c>
      <c r="AK74" s="50" t="str">
        <f>[1]!obMake(AK$15&amp;"-"&amp;ROW(),"String",$S74)</f>
        <v>start offset pay-74 
[6944]</v>
      </c>
      <c r="AL74" s="50" t="str">
        <f>[1]!obMake(AL$15&amp;"-"&amp;ROW(),"String",$T74)</f>
        <v>maturity pay-74 
[6541]</v>
      </c>
      <c r="AN74" s="50" t="str">
        <f>[1]!obMake(AN$15&amp;"-"&amp;ROW(),"String",D74)</f>
        <v>symbol-74 
[7600]</v>
      </c>
      <c r="AO74" s="50" t="str">
        <f>[1]!obMake(AO$15&amp;"-"&amp;ROW(),"String",E74)</f>
        <v>type-74 
[7396]</v>
      </c>
      <c r="AP74" s="50" t="str">
        <f>[1]!OBCALL(AP$15&amp;"-"&amp;ROW(),obLibs&amp;"net.finmath.time.ScheduleGenerator","createScheduleFromConventions",$H$8,$AG74,$AH74:$AI74,[1]!obMake("","String",$J74),[1]!obMake("","String",$K74),$H$9,[1]!obMake("","String",$L74),$H$10,[1]!obMake("","int",$M74),[1]!obMake("","int",$N74))</f>
        <v>tenor rec-74 
[12713]</v>
      </c>
      <c r="AQ74" s="50" t="str">
        <f>[1]!obMake(AQ$15&amp;"-"&amp;ROW(),"String",O74)</f>
        <v>forward rec-74 
[6540]</v>
      </c>
      <c r="AR74" s="50" t="str">
        <f>[1]!obMake(AR$15&amp;"-"&amp;ROW(),"double",P74)</f>
        <v>spread rec-74 
[6943]</v>
      </c>
      <c r="AS74" s="50" t="str">
        <f>[1]!obMake(AS$15&amp;"-"&amp;ROW(),"String",Q74)</f>
        <v>discount rec-74 
[7444]</v>
      </c>
      <c r="AT74" s="50" t="str">
        <f>[1]!OBCALL(AT$15&amp;"-"&amp;ROW(),obLibs&amp;"net.finmath.time.ScheduleGenerator","createScheduleFromConventions",$H$8,$AG74,$AK74:$AL74,[1]!obMake("","String",$U74),[1]!obMake("","String",$V74),$H$9,[1]!obMake("","String",$L74),$H$10,[1]!obMake("","int",$X74),[1]!obMake("","int",$Y74))</f>
        <v>tenor pay-74 
[12689]</v>
      </c>
      <c r="AU74" s="50" t="str">
        <f>[1]!obMake(AU$15&amp;"-"&amp;ROW(),"String",Z74)</f>
        <v>forward pay-74 
[6539]</v>
      </c>
      <c r="AV74" s="50" t="str">
        <f>[1]!obMake(AV$15&amp;"-"&amp;ROW(),"double",AA74)</f>
        <v>spread pay-74 
[7107]</v>
      </c>
      <c r="AW74" s="50" t="str">
        <f>[1]!obMake(AW$15&amp;"-"&amp;ROW(),"String",AB74)</f>
        <v>disocunt pay-74 
[6942]</v>
      </c>
      <c r="AX74" s="50" t="str">
        <f>[1]!obMake(AX$15&amp;"-"&amp;ROW(),"String",AD74)</f>
        <v>calibration curve-74 
[7897]</v>
      </c>
      <c r="AY74" s="50" t="str">
        <f>[1]!obMake(AY$15&amp;"-"&amp;ROW(),"double",AE74)</f>
        <v>calibration time-74 
[12717]</v>
      </c>
      <c r="JJ74" s="11"/>
      <c r="JK74" s="11"/>
      <c r="JL74" s="11"/>
      <c r="JM74" s="11"/>
      <c r="JN74" s="11"/>
      <c r="JO74" s="11"/>
    </row>
    <row r="75" spans="1:275" s="43" customFormat="1" ht="13.15" customHeight="1" x14ac:dyDescent="0.35">
      <c r="A75" s="51"/>
      <c r="B75" s="52" t="str">
        <f>[1]!obMake("calibItem-"&amp;ROW(),obLibs&amp;"net.finmath.marketdata.calibration.CalibratedCurves$CalibrationSpec",AN75:AY75)</f>
        <v>calibItem-75 
[11055]</v>
      </c>
      <c r="C75" s="52">
        <f>[1]!OBGET([1]!OBCALL("",[1]!OBCALL("",$B$11,"getCalibrationProductForSpec",B75),"getValue",[1]!OBCALL("",$B$11,"getModel")))</f>
        <v>2.6231794514330886E-12</v>
      </c>
      <c r="D75" s="43" t="str">
        <f t="shared" si="8"/>
        <v>forward-EUR-6M-50Y</v>
      </c>
      <c r="E75" s="43" t="s">
        <v>98</v>
      </c>
      <c r="F75" s="53">
        <v>2</v>
      </c>
      <c r="H75" s="53" t="s">
        <v>99</v>
      </c>
      <c r="I75" s="53" t="s">
        <v>121</v>
      </c>
      <c r="J75" s="53" t="s">
        <v>130</v>
      </c>
      <c r="K75" s="53" t="s">
        <v>104</v>
      </c>
      <c r="L75" s="53" t="s">
        <v>103</v>
      </c>
      <c r="M75" s="53">
        <v>0</v>
      </c>
      <c r="N75" s="53">
        <v>0</v>
      </c>
      <c r="O75" s="54" t="s">
        <v>35</v>
      </c>
      <c r="P75" s="53">
        <v>0</v>
      </c>
      <c r="Q75" s="54" t="s">
        <v>33</v>
      </c>
      <c r="S75" s="53" t="s">
        <v>99</v>
      </c>
      <c r="T75" s="53" t="str">
        <f t="shared" si="7"/>
        <v>50Y</v>
      </c>
      <c r="U75" s="53" t="s">
        <v>128</v>
      </c>
      <c r="V75" s="53" t="s">
        <v>104</v>
      </c>
      <c r="W75" s="53" t="s">
        <v>103</v>
      </c>
      <c r="X75" s="53">
        <v>0</v>
      </c>
      <c r="Y75" s="53">
        <v>0</v>
      </c>
      <c r="Z75" s="54" t="s">
        <v>34</v>
      </c>
      <c r="AA75" s="55">
        <v>8.8000000000000003E-4</v>
      </c>
      <c r="AB75" s="54" t="s">
        <v>33</v>
      </c>
      <c r="AC75" s="56"/>
      <c r="AD75" s="54" t="str">
        <f t="shared" si="5"/>
        <v>forward-EUR-6M</v>
      </c>
      <c r="AE75" s="57">
        <f>[1]!OBGET([1]!OBCALL("",AP75,IF(OR(AD75=Q75,AD75=AB75),"getPayment","getFixing"),[1]!obMake("","int",[1]!OBGET([1]!OBCALL("",AP75,"getNumberOfPeriods"))-1)))</f>
        <v>49.536986301369865</v>
      </c>
      <c r="AG75" s="58" t="str">
        <f>[1]!obMake(AG$15&amp;"-"&amp;ROW(),"int",$F75)</f>
        <v>spot date-75 
[6537]</v>
      </c>
      <c r="AH75" s="58" t="str">
        <f>[1]!obMake(AH$15&amp;"-"&amp;ROW(),"String",$H75)</f>
        <v>start offset rec-75 
[7780]</v>
      </c>
      <c r="AI75" s="58" t="str">
        <f>[1]!obMake(AI$15&amp;"-"&amp;ROW(),"String",$I75)</f>
        <v>maturity rec-75 
[7395]</v>
      </c>
      <c r="AK75" s="58" t="str">
        <f>[1]!obMake(AK$15&amp;"-"&amp;ROW(),"String",$S75)</f>
        <v>start offset pay-75 
[7106]</v>
      </c>
      <c r="AL75" s="58" t="str">
        <f>[1]!obMake(AL$15&amp;"-"&amp;ROW(),"String",$T75)</f>
        <v>maturity pay-75 
[6536]</v>
      </c>
      <c r="AN75" s="58" t="str">
        <f>[1]!obMake(AN$15&amp;"-"&amp;ROW(),"String",D75)</f>
        <v>symbol-75 
[6941]</v>
      </c>
      <c r="AO75" s="58" t="str">
        <f>[1]!obMake(AO$15&amp;"-"&amp;ROW(),"String",E75)</f>
        <v>type-75 
[7599]</v>
      </c>
      <c r="AP75" s="58" t="str">
        <f>[1]!OBCALL(AP$15&amp;"-"&amp;ROW(),obLibs&amp;"net.finmath.time.ScheduleGenerator","createScheduleFromConventions",$H$8,$AG75,$AH75:$AI75,[1]!obMake("","String",$J75),[1]!obMake("","String",$K75),$H$9,[1]!obMake("","String",$L75),$H$10,[1]!obMake("","int",$M75),[1]!obMake("","int",$N75))</f>
        <v>tenor rec-75 
[10326]</v>
      </c>
      <c r="AQ75" s="58" t="str">
        <f>[1]!obMake(AQ$15&amp;"-"&amp;ROW(),"String",O75)</f>
        <v>forward rec-75 
[6535]</v>
      </c>
      <c r="AR75" s="58" t="str">
        <f>[1]!obMake(AR$15&amp;"-"&amp;ROW(),"double",P75)</f>
        <v>spread rec-75 
[7105]</v>
      </c>
      <c r="AS75" s="58" t="str">
        <f>[1]!obMake(AS$15&amp;"-"&amp;ROW(),"String",Q75)</f>
        <v>discount rec-75 
[6940]</v>
      </c>
      <c r="AT75" s="58" t="str">
        <f>[1]!OBCALL(AT$15&amp;"-"&amp;ROW(),obLibs&amp;"net.finmath.time.ScheduleGenerator","createScheduleFromConventions",$H$8,$AG75,$AK75:$AL75,[1]!obMake("","String",$U75),[1]!obMake("","String",$V75),$H$9,[1]!obMake("","String",$L75),$H$10,[1]!obMake("","int",$X75),[1]!obMake("","int",$Y75))</f>
        <v>tenor pay-75 
[11054]</v>
      </c>
      <c r="AU75" s="58" t="str">
        <f>[1]!obMake(AU$15&amp;"-"&amp;ROW(),"String",Z75)</f>
        <v>forward pay-75 
[6534]</v>
      </c>
      <c r="AV75" s="58" t="str">
        <f>[1]!obMake(AV$15&amp;"-"&amp;ROW(),"double",AA75)</f>
        <v>spread pay-75 
[7394]</v>
      </c>
      <c r="AW75" s="58" t="str">
        <f>[1]!obMake(AW$15&amp;"-"&amp;ROW(),"String",AB75)</f>
        <v>disocunt pay-75 
[7104]</v>
      </c>
      <c r="AX75" s="58" t="str">
        <f>[1]!obMake(AX$15&amp;"-"&amp;ROW(),"String",AD75)</f>
        <v>calibration curve-75 
[6939]</v>
      </c>
      <c r="AY75" s="58" t="str">
        <f>[1]!obMake(AY$15&amp;"-"&amp;ROW(),"double",AE75)</f>
        <v>calibration time-75 
[10330]</v>
      </c>
    </row>
    <row r="76" spans="1:275" ht="13.15" customHeight="1" x14ac:dyDescent="0.35">
      <c r="A76" s="45"/>
      <c r="B76" s="46" t="str">
        <f>[1]!obMake("calibItem-"&amp;ROW(),obLibs&amp;"net.finmath.marketdata.calibration.CalibratedCurves$CalibrationSpec",AN76:AY76)</f>
        <v>calibItem-76 
[12601]</v>
      </c>
      <c r="C76" s="46">
        <f>[1]!OBGET([1]!OBCALL("",[1]!OBCALL("",$B$11,"getCalibrationProductForSpec",B76),"getValue",[1]!OBCALL("",$B$11,"getModel")))</f>
        <v>-1.7763568394002505E-15</v>
      </c>
      <c r="D76" s="11" t="str">
        <f t="shared" si="8"/>
        <v>discount-USD-OIS-1Y</v>
      </c>
      <c r="E76" s="11" t="s">
        <v>98</v>
      </c>
      <c r="F76" s="37">
        <v>2</v>
      </c>
      <c r="H76" s="37" t="s">
        <v>99</v>
      </c>
      <c r="I76" s="37" t="s">
        <v>100</v>
      </c>
      <c r="J76" s="37" t="s">
        <v>101</v>
      </c>
      <c r="K76" s="37" t="s">
        <v>102</v>
      </c>
      <c r="L76" s="37" t="s">
        <v>103</v>
      </c>
      <c r="M76" s="37">
        <v>0</v>
      </c>
      <c r="N76" s="37">
        <v>0</v>
      </c>
      <c r="O76" s="30" t="s">
        <v>131</v>
      </c>
      <c r="P76" s="37">
        <v>0</v>
      </c>
      <c r="Q76" s="30" t="s">
        <v>131</v>
      </c>
      <c r="S76" s="37" t="s">
        <v>99</v>
      </c>
      <c r="T76" s="37" t="str">
        <f t="shared" si="7"/>
        <v>1Y</v>
      </c>
      <c r="U76" s="37" t="s">
        <v>101</v>
      </c>
      <c r="V76" s="37" t="s">
        <v>104</v>
      </c>
      <c r="W76" s="37" t="s">
        <v>103</v>
      </c>
      <c r="X76" s="37">
        <v>0</v>
      </c>
      <c r="Y76" s="37">
        <v>0</v>
      </c>
      <c r="Z76" s="30" t="str">
        <f>""</f>
        <v/>
      </c>
      <c r="AA76" s="47">
        <v>1.3699999999999999E-3</v>
      </c>
      <c r="AB76" s="30" t="s">
        <v>131</v>
      </c>
      <c r="AC76" s="48"/>
      <c r="AD76" s="30" t="str">
        <f t="shared" ref="AD76:AD91" si="9">Q76</f>
        <v>discount-USD-OIS</v>
      </c>
      <c r="AE76" s="49">
        <f>[1]!OBGET([1]!OBCALL("",AP76,IF(OR(AD76=Q76,AD76=AB76),"getPayment","getFixing"),[1]!obMake("","int",[1]!OBGET([1]!OBCALL("",AP76,"getNumberOfPeriods"))-1)))</f>
        <v>1.0136986301369864</v>
      </c>
      <c r="AG76" s="50" t="str">
        <f>[1]!obMake(AG$15&amp;"-"&amp;ROW(),"int",$F76)</f>
        <v>spot date-76 
[6532]</v>
      </c>
      <c r="AH76" s="50" t="str">
        <f>[1]!obMake(AH$15&amp;"-"&amp;ROW(),"String",$H76)</f>
        <v>start offset rec-76 
[6938]</v>
      </c>
      <c r="AI76" s="50" t="str">
        <f>[1]!obMake(AI$15&amp;"-"&amp;ROW(),"String",$I76)</f>
        <v>maturity rec-76 
[7779]</v>
      </c>
      <c r="AK76" s="50" t="str">
        <f>[1]!obMake(AK$15&amp;"-"&amp;ROW(),"String",$S76)</f>
        <v>start offset pay-76 
[7393]</v>
      </c>
      <c r="AL76" s="50" t="str">
        <f>[1]!obMake(AL$15&amp;"-"&amp;ROW(),"String",$T76)</f>
        <v>maturity pay-76 
[6531]</v>
      </c>
      <c r="AN76" s="50" t="str">
        <f>[1]!obMake(AN$15&amp;"-"&amp;ROW(),"String",D76)</f>
        <v>symbol-76 
[7103]</v>
      </c>
      <c r="AO76" s="50" t="str">
        <f>[1]!obMake(AO$15&amp;"-"&amp;ROW(),"String",E76)</f>
        <v>type-76 
[6937]</v>
      </c>
      <c r="AP76" s="50" t="str">
        <f>[1]!OBCALL(AP$15&amp;"-"&amp;ROW(),obLibs&amp;"net.finmath.time.ScheduleGenerator","createScheduleFromConventions",$H$8,$AG76,$AH76:$AI76,[1]!obMake("","String",$J76),[1]!obMake("","String",$K76),$H$9,[1]!obMake("","String",$L76),$H$10,[1]!obMake("","int",$M76),[1]!obMake("","int",$N76))</f>
        <v>tenor rec-76 
[12596]</v>
      </c>
      <c r="AQ76" s="50" t="str">
        <f>[1]!obMake(AQ$15&amp;"-"&amp;ROW(),"String",O76)</f>
        <v>forward rec-76 
[6530]</v>
      </c>
      <c r="AR76" s="50" t="str">
        <f>[1]!obMake(AR$15&amp;"-"&amp;ROW(),"double",P76)</f>
        <v>spread rec-76 
[7392]</v>
      </c>
      <c r="AS76" s="50" t="str">
        <f>[1]!obMake(AS$15&amp;"-"&amp;ROW(),"String",Q76)</f>
        <v>discount rec-76 
[7102]</v>
      </c>
      <c r="AT76" s="50" t="str">
        <f>[1]!OBCALL(AT$15&amp;"-"&amp;ROW(),obLibs&amp;"net.finmath.time.ScheduleGenerator","createScheduleFromConventions",$H$8,$AG76,$AK76:$AL76,[1]!obMake("","String",$U76),[1]!obMake("","String",$V76),$H$9,[1]!obMake("","String",$L76),$H$10,[1]!obMake("","int",$X76),[1]!obMake("","int",$Y76))</f>
        <v>tenor pay-76 
[10611]</v>
      </c>
      <c r="AU76" s="50" t="str">
        <f>[1]!obMake(AU$15&amp;"-"&amp;ROW(),"String",Z76)</f>
        <v>forward pay-76 
[6529]</v>
      </c>
      <c r="AV76" s="50" t="str">
        <f>[1]!obMake(AV$15&amp;"-"&amp;ROW(),"double",AA76)</f>
        <v>spread pay-76 
[7443]</v>
      </c>
      <c r="AW76" s="50" t="str">
        <f>[1]!obMake(AW$15&amp;"-"&amp;ROW(),"String",AB76)</f>
        <v>disocunt pay-76 
[7391]</v>
      </c>
      <c r="AX76" s="50" t="str">
        <f>[1]!obMake(AX$15&amp;"-"&amp;ROW(),"String",AD76)</f>
        <v>calibration curve-76 
[7101]</v>
      </c>
      <c r="AY76" s="50" t="str">
        <f>[1]!obMake(AY$15&amp;"-"&amp;ROW(),"double",AE76)</f>
        <v>calibration time-76 
[12600]</v>
      </c>
      <c r="JJ76" s="11"/>
      <c r="JK76" s="11"/>
      <c r="JL76" s="11"/>
      <c r="JM76" s="11"/>
      <c r="JN76" s="11"/>
      <c r="JO76" s="11"/>
    </row>
    <row r="77" spans="1:275" ht="13.15" customHeight="1" x14ac:dyDescent="0.35">
      <c r="A77" s="45"/>
      <c r="B77" s="46" t="str">
        <f>[1]!obMake("calibItem-"&amp;ROW(),obLibs&amp;"net.finmath.marketdata.calibration.CalibratedCurves$CalibrationSpec",AN77:AY77)</f>
        <v>calibItem-77 
[12771]</v>
      </c>
      <c r="C77" s="46">
        <f>[1]!OBGET([1]!OBCALL("",[1]!OBCALL("",$B$11,"getCalibrationProductForSpec",B77),"getValue",[1]!OBCALL("",$B$11,"getModel")))</f>
        <v>-2.9976021664879227E-15</v>
      </c>
      <c r="D77" s="11" t="str">
        <f t="shared" si="8"/>
        <v>discount-USD-OIS-2Y</v>
      </c>
      <c r="E77" s="11" t="s">
        <v>98</v>
      </c>
      <c r="F77" s="37">
        <v>2</v>
      </c>
      <c r="H77" s="37" t="s">
        <v>99</v>
      </c>
      <c r="I77" s="37" t="s">
        <v>105</v>
      </c>
      <c r="J77" s="37" t="s">
        <v>101</v>
      </c>
      <c r="K77" s="37" t="s">
        <v>102</v>
      </c>
      <c r="L77" s="37" t="s">
        <v>103</v>
      </c>
      <c r="M77" s="37">
        <v>0</v>
      </c>
      <c r="N77" s="37">
        <v>0</v>
      </c>
      <c r="O77" s="30" t="s">
        <v>131</v>
      </c>
      <c r="P77" s="37">
        <v>0</v>
      </c>
      <c r="Q77" s="30" t="s">
        <v>131</v>
      </c>
      <c r="S77" s="37" t="s">
        <v>99</v>
      </c>
      <c r="T77" s="37" t="str">
        <f t="shared" si="7"/>
        <v>2Y</v>
      </c>
      <c r="U77" s="37" t="s">
        <v>101</v>
      </c>
      <c r="V77" s="37" t="s">
        <v>104</v>
      </c>
      <c r="W77" s="37" t="s">
        <v>103</v>
      </c>
      <c r="X77" s="37">
        <v>0</v>
      </c>
      <c r="Y77" s="37">
        <v>0</v>
      </c>
      <c r="Z77" s="30" t="str">
        <f>""</f>
        <v/>
      </c>
      <c r="AA77" s="47">
        <v>1.4499999999999999E-3</v>
      </c>
      <c r="AB77" s="30" t="s">
        <v>131</v>
      </c>
      <c r="AC77" s="48"/>
      <c r="AD77" s="30" t="str">
        <f t="shared" si="9"/>
        <v>discount-USD-OIS</v>
      </c>
      <c r="AE77" s="49">
        <f>[1]!OBGET([1]!OBCALL("",AP77,IF(OR(AD77=Q77,AD77=AB77),"getPayment","getFixing"),[1]!obMake("","int",[1]!OBGET([1]!OBCALL("",AP77,"getNumberOfPeriods"))-1)))</f>
        <v>2.010958904109589</v>
      </c>
      <c r="AG77" s="50" t="str">
        <f>[1]!obMake(AG$15&amp;"-"&amp;ROW(),"int",$F77)</f>
        <v>spot date-77 
[6527]</v>
      </c>
      <c r="AH77" s="50" t="str">
        <f>[1]!obMake(AH$15&amp;"-"&amp;ROW(),"String",$H77)</f>
        <v>start offset rec-77 
[7100]</v>
      </c>
      <c r="AI77" s="50" t="str">
        <f>[1]!obMake(AI$15&amp;"-"&amp;ROW(),"String",$I77)</f>
        <v>maturity rec-77 
[6936]</v>
      </c>
      <c r="AK77" s="50" t="str">
        <f>[1]!obMake(AK$15&amp;"-"&amp;ROW(),"String",$S77)</f>
        <v>start offset pay-77 
[7778]</v>
      </c>
      <c r="AL77" s="50" t="str">
        <f>[1]!obMake(AL$15&amp;"-"&amp;ROW(),"String",$T77)</f>
        <v>maturity pay-77 
[6526]</v>
      </c>
      <c r="AN77" s="50" t="str">
        <f>[1]!obMake(AN$15&amp;"-"&amp;ROW(),"String",D77)</f>
        <v>symbol-77 
[7390]</v>
      </c>
      <c r="AO77" s="50" t="str">
        <f>[1]!obMake(AO$15&amp;"-"&amp;ROW(),"String",E77)</f>
        <v>type-77 
[7099]</v>
      </c>
      <c r="AP77" s="50" t="str">
        <f>[1]!OBCALL(AP$15&amp;"-"&amp;ROW(),obLibs&amp;"net.finmath.time.ScheduleGenerator","createScheduleFromConventions",$H$8,$AG77,$AH77:$AI77,[1]!obMake("","String",$J77),[1]!obMake("","String",$K77),$H$9,[1]!obMake("","String",$L77),$H$10,[1]!obMake("","int",$M77),[1]!obMake("","int",$N77))</f>
        <v>tenor rec-77 
[12766]</v>
      </c>
      <c r="AQ77" s="50" t="str">
        <f>[1]!obMake(AQ$15&amp;"-"&amp;ROW(),"String",O77)</f>
        <v>forward rec-77 
[6525]</v>
      </c>
      <c r="AR77" s="50" t="str">
        <f>[1]!obMake(AR$15&amp;"-"&amp;ROW(),"double",P77)</f>
        <v>spread rec-77 
[7598]</v>
      </c>
      <c r="AS77" s="50" t="str">
        <f>[1]!obMake(AS$15&amp;"-"&amp;ROW(),"String",Q77)</f>
        <v>discount rec-77 
[7389]</v>
      </c>
      <c r="AT77" s="50" t="str">
        <f>[1]!OBCALL(AT$15&amp;"-"&amp;ROW(),obLibs&amp;"net.finmath.time.ScheduleGenerator","createScheduleFromConventions",$H$8,$AG77,$AK77:$AL77,[1]!obMake("","String",$U77),[1]!obMake("","String",$V77),$H$9,[1]!obMake("","String",$L77),$H$10,[1]!obMake("","int",$X77),[1]!obMake("","int",$Y77))</f>
        <v>tenor pay-77 
[11262]</v>
      </c>
      <c r="AU77" s="50" t="str">
        <f>[1]!obMake(AU$15&amp;"-"&amp;ROW(),"String",Z77)</f>
        <v>forward pay-77 
[6524]</v>
      </c>
      <c r="AV77" s="50" t="str">
        <f>[1]!obMake(AV$15&amp;"-"&amp;ROW(),"double",AA77)</f>
        <v>spread pay-77 
[6935]</v>
      </c>
      <c r="AW77" s="50" t="str">
        <f>[1]!obMake(AW$15&amp;"-"&amp;ROW(),"String",AB77)</f>
        <v>disocunt pay-77 
[7442]</v>
      </c>
      <c r="AX77" s="50" t="str">
        <f>[1]!obMake(AX$15&amp;"-"&amp;ROW(),"String",AD77)</f>
        <v>calibration curve-77 
[7388]</v>
      </c>
      <c r="AY77" s="50" t="str">
        <f>[1]!obMake(AY$15&amp;"-"&amp;ROW(),"double",AE77)</f>
        <v>calibration time-77 
[12770]</v>
      </c>
      <c r="JJ77" s="11"/>
      <c r="JK77" s="11"/>
      <c r="JL77" s="11"/>
      <c r="JM77" s="11"/>
      <c r="JN77" s="11"/>
      <c r="JO77" s="11"/>
    </row>
    <row r="78" spans="1:275" ht="13.15" customHeight="1" x14ac:dyDescent="0.35">
      <c r="A78" s="45"/>
      <c r="B78" s="46" t="str">
        <f>[1]!obMake("calibItem-"&amp;ROW(),obLibs&amp;"net.finmath.marketdata.calibration.CalibratedCurves$CalibrationSpec",AN78:AY78)</f>
        <v>calibItem-78 
[11987]</v>
      </c>
      <c r="C78" s="46">
        <f>[1]!OBGET([1]!OBCALL("",[1]!OBCALL("",$B$11,"getCalibrationProductForSpec",B78),"getValue",[1]!OBCALL("",$B$11,"getModel")))</f>
        <v>-3.3306690738754696E-16</v>
      </c>
      <c r="D78" s="11" t="str">
        <f t="shared" si="8"/>
        <v>discount-USD-OIS-3Y</v>
      </c>
      <c r="E78" s="11" t="s">
        <v>98</v>
      </c>
      <c r="F78" s="37">
        <v>2</v>
      </c>
      <c r="H78" s="37" t="s">
        <v>99</v>
      </c>
      <c r="I78" s="37" t="s">
        <v>106</v>
      </c>
      <c r="J78" s="37" t="s">
        <v>101</v>
      </c>
      <c r="K78" s="37" t="s">
        <v>102</v>
      </c>
      <c r="L78" s="37" t="s">
        <v>103</v>
      </c>
      <c r="M78" s="37">
        <v>0</v>
      </c>
      <c r="N78" s="37">
        <v>0</v>
      </c>
      <c r="O78" s="30" t="s">
        <v>131</v>
      </c>
      <c r="P78" s="37">
        <v>0</v>
      </c>
      <c r="Q78" s="30" t="s">
        <v>131</v>
      </c>
      <c r="S78" s="37" t="s">
        <v>99</v>
      </c>
      <c r="T78" s="37" t="str">
        <f t="shared" si="7"/>
        <v>3Y</v>
      </c>
      <c r="U78" s="37" t="s">
        <v>101</v>
      </c>
      <c r="V78" s="37" t="s">
        <v>104</v>
      </c>
      <c r="W78" s="37" t="s">
        <v>103</v>
      </c>
      <c r="X78" s="37">
        <v>0</v>
      </c>
      <c r="Y78" s="37">
        <v>0</v>
      </c>
      <c r="Z78" s="30" t="str">
        <f>""</f>
        <v/>
      </c>
      <c r="AA78" s="47">
        <v>1.9499999999999999E-3</v>
      </c>
      <c r="AB78" s="30" t="s">
        <v>131</v>
      </c>
      <c r="AC78" s="48"/>
      <c r="AD78" s="30" t="str">
        <f t="shared" si="9"/>
        <v>discount-USD-OIS</v>
      </c>
      <c r="AE78" s="49">
        <f>[1]!OBGET([1]!OBCALL("",AP78,IF(OR(AD78=Q78,AD78=AB78),"getPayment","getFixing"),[1]!obMake("","int",[1]!OBGET([1]!OBCALL("",AP78,"getNumberOfPeriods"))-1)))</f>
        <v>3.0082191780821916</v>
      </c>
      <c r="AG78" s="50" t="str">
        <f>[1]!obMake(AG$15&amp;"-"&amp;ROW(),"int",$F78)</f>
        <v>spot date-78 
[6522]</v>
      </c>
      <c r="AH78" s="50" t="str">
        <f>[1]!obMake(AH$15&amp;"-"&amp;ROW(),"String",$H78)</f>
        <v>start offset rec-78 
[7387]</v>
      </c>
      <c r="AI78" s="50" t="str">
        <f>[1]!obMake(AI$15&amp;"-"&amp;ROW(),"String",$I78)</f>
        <v>maturity rec-78 
[7098]</v>
      </c>
      <c r="AK78" s="50" t="str">
        <f>[1]!obMake(AK$15&amp;"-"&amp;ROW(),"String",$S78)</f>
        <v>start offset pay-78 
[6934]</v>
      </c>
      <c r="AL78" s="50" t="str">
        <f>[1]!obMake(AL$15&amp;"-"&amp;ROW(),"String",$T78)</f>
        <v>maturity pay-78 
[6521]</v>
      </c>
      <c r="AN78" s="50" t="str">
        <f>[1]!obMake(AN$15&amp;"-"&amp;ROW(),"String",D78)</f>
        <v>symbol-78 
[7777]</v>
      </c>
      <c r="AO78" s="50" t="str">
        <f>[1]!obMake(AO$15&amp;"-"&amp;ROW(),"String",E78)</f>
        <v>type-78 
[7386]</v>
      </c>
      <c r="AP78" s="50" t="str">
        <f>[1]!OBCALL(AP$15&amp;"-"&amp;ROW(),obLibs&amp;"net.finmath.time.ScheduleGenerator","createScheduleFromConventions",$H$8,$AG78,$AH78:$AI78,[1]!obMake("","String",$J78),[1]!obMake("","String",$K78),$H$9,[1]!obMake("","String",$L78),$H$10,[1]!obMake("","int",$M78),[1]!obMake("","int",$N78))</f>
        <v>tenor rec-78 
[11982]</v>
      </c>
      <c r="AQ78" s="50" t="str">
        <f>[1]!obMake(AQ$15&amp;"-"&amp;ROW(),"String",O78)</f>
        <v>forward rec-78 
[6520]</v>
      </c>
      <c r="AR78" s="50" t="str">
        <f>[1]!obMake(AR$15&amp;"-"&amp;ROW(),"double",P78)</f>
        <v>spread rec-78 
[6933]</v>
      </c>
      <c r="AS78" s="50" t="str">
        <f>[1]!obMake(AS$15&amp;"-"&amp;ROW(),"String",Q78)</f>
        <v>discount rec-78 
[7597]</v>
      </c>
      <c r="AT78" s="50" t="str">
        <f>[1]!OBCALL(AT$15&amp;"-"&amp;ROW(),obLibs&amp;"net.finmath.time.ScheduleGenerator","createScheduleFromConventions",$H$8,$AG78,$AK78:$AL78,[1]!obMake("","String",$U78),[1]!obMake("","String",$V78),$H$9,[1]!obMake("","String",$L78),$H$10,[1]!obMake("","int",$X78),[1]!obMake("","int",$Y78))</f>
        <v>tenor pay-78 
[11969]</v>
      </c>
      <c r="AU78" s="50" t="str">
        <f>[1]!obMake(AU$15&amp;"-"&amp;ROW(),"String",Z78)</f>
        <v>forward pay-78 
[6519]</v>
      </c>
      <c r="AV78" s="50" t="str">
        <f>[1]!obMake(AV$15&amp;"-"&amp;ROW(),"double",AA78)</f>
        <v>spread pay-78 
[7097]</v>
      </c>
      <c r="AW78" s="50" t="str">
        <f>[1]!obMake(AW$15&amp;"-"&amp;ROW(),"String",AB78)</f>
        <v>disocunt pay-78 
[6932]</v>
      </c>
      <c r="AX78" s="50" t="str">
        <f>[1]!obMake(AX$15&amp;"-"&amp;ROW(),"String",AD78)</f>
        <v>calibration curve-78 
[7441]</v>
      </c>
      <c r="AY78" s="50" t="str">
        <f>[1]!obMake(AY$15&amp;"-"&amp;ROW(),"double",AE78)</f>
        <v>calibration time-78 
[11986]</v>
      </c>
      <c r="JJ78" s="11"/>
      <c r="JK78" s="11"/>
      <c r="JL78" s="11"/>
      <c r="JM78" s="11"/>
      <c r="JN78" s="11"/>
      <c r="JO78" s="11"/>
    </row>
    <row r="79" spans="1:275" ht="13.15" customHeight="1" x14ac:dyDescent="0.35">
      <c r="A79" s="45"/>
      <c r="B79" s="46" t="str">
        <f>[1]!obMake("calibItem-"&amp;ROW(),obLibs&amp;"net.finmath.marketdata.calibration.CalibratedCurves$CalibrationSpec",AN79:AY79)</f>
        <v>calibItem-79 
[11239]</v>
      </c>
      <c r="C79" s="46">
        <f>[1]!OBGET([1]!OBCALL("",[1]!OBCALL("",$B$11,"getCalibrationProductForSpec",B79),"getValue",[1]!OBCALL("",$B$11,"getModel")))</f>
        <v>-3.1086244689504383E-15</v>
      </c>
      <c r="D79" s="11" t="str">
        <f t="shared" si="8"/>
        <v>discount-USD-OIS-4Y</v>
      </c>
      <c r="E79" s="11" t="s">
        <v>98</v>
      </c>
      <c r="F79" s="37">
        <v>2</v>
      </c>
      <c r="H79" s="37" t="s">
        <v>99</v>
      </c>
      <c r="I79" s="37" t="s">
        <v>107</v>
      </c>
      <c r="J79" s="37" t="s">
        <v>101</v>
      </c>
      <c r="K79" s="37" t="s">
        <v>102</v>
      </c>
      <c r="L79" s="37" t="s">
        <v>103</v>
      </c>
      <c r="M79" s="37">
        <v>0</v>
      </c>
      <c r="N79" s="37">
        <v>0</v>
      </c>
      <c r="O79" s="30" t="s">
        <v>131</v>
      </c>
      <c r="P79" s="37">
        <v>0</v>
      </c>
      <c r="Q79" s="30" t="s">
        <v>131</v>
      </c>
      <c r="S79" s="37" t="s">
        <v>99</v>
      </c>
      <c r="T79" s="37" t="str">
        <f t="shared" si="7"/>
        <v>4Y</v>
      </c>
      <c r="U79" s="37" t="s">
        <v>101</v>
      </c>
      <c r="V79" s="37" t="s">
        <v>104</v>
      </c>
      <c r="W79" s="37" t="s">
        <v>103</v>
      </c>
      <c r="X79" s="37">
        <v>0</v>
      </c>
      <c r="Y79" s="37">
        <v>0</v>
      </c>
      <c r="Z79" s="30" t="str">
        <f>""</f>
        <v/>
      </c>
      <c r="AA79" s="47">
        <v>3.15E-3</v>
      </c>
      <c r="AB79" s="30" t="s">
        <v>131</v>
      </c>
      <c r="AC79" s="48"/>
      <c r="AD79" s="30" t="str">
        <f t="shared" si="9"/>
        <v>discount-USD-OIS</v>
      </c>
      <c r="AE79" s="49">
        <f>[1]!OBGET([1]!OBCALL("",AP79,IF(OR(AD79=Q79,AD79=AB79),"getPayment","getFixing"),[1]!obMake("","int",[1]!OBGET([1]!OBCALL("",AP79,"getNumberOfPeriods"))-1)))</f>
        <v>4.0082191780821921</v>
      </c>
      <c r="AG79" s="50" t="str">
        <f>[1]!obMake(AG$15&amp;"-"&amp;ROW(),"int",$F79)</f>
        <v>spot date-79 
[6517]</v>
      </c>
      <c r="AH79" s="50" t="str">
        <f>[1]!obMake(AH$15&amp;"-"&amp;ROW(),"String",$H79)</f>
        <v>start offset rec-79 
[7896]</v>
      </c>
      <c r="AI79" s="50" t="str">
        <f>[1]!obMake(AI$15&amp;"-"&amp;ROW(),"String",$I79)</f>
        <v>maturity rec-79 
[7385]</v>
      </c>
      <c r="AK79" s="50" t="str">
        <f>[1]!obMake(AK$15&amp;"-"&amp;ROW(),"String",$S79)</f>
        <v>start offset pay-79 
[7096]</v>
      </c>
      <c r="AL79" s="50" t="str">
        <f>[1]!obMake(AL$15&amp;"-"&amp;ROW(),"String",$T79)</f>
        <v>maturity pay-79 
[6516]</v>
      </c>
      <c r="AN79" s="50" t="str">
        <f>[1]!obMake(AN$15&amp;"-"&amp;ROW(),"String",D79)</f>
        <v>symbol-79 
[6931]</v>
      </c>
      <c r="AO79" s="50" t="str">
        <f>[1]!obMake(AO$15&amp;"-"&amp;ROW(),"String",E79)</f>
        <v>type-79 
[7776]</v>
      </c>
      <c r="AP79" s="50" t="str">
        <f>[1]!OBCALL(AP$15&amp;"-"&amp;ROW(),obLibs&amp;"net.finmath.time.ScheduleGenerator","createScheduleFromConventions",$H$8,$AG79,$AH79:$AI79,[1]!obMake("","String",$J79),[1]!obMake("","String",$K79),$H$9,[1]!obMake("","String",$L79),$H$10,[1]!obMake("","int",$M79),[1]!obMake("","int",$N79))</f>
        <v>tenor rec-79 
[11234]</v>
      </c>
      <c r="AQ79" s="50" t="str">
        <f>[1]!obMake(AQ$15&amp;"-"&amp;ROW(),"String",O79)</f>
        <v>forward rec-79 
[6515]</v>
      </c>
      <c r="AR79" s="50" t="str">
        <f>[1]!obMake(AR$15&amp;"-"&amp;ROW(),"double",P79)</f>
        <v>spread rec-79 
[7095]</v>
      </c>
      <c r="AS79" s="50" t="str">
        <f>[1]!obMake(AS$15&amp;"-"&amp;ROW(),"String",Q79)</f>
        <v>discount rec-79 
[6930]</v>
      </c>
      <c r="AT79" s="50" t="str">
        <f>[1]!OBCALL(AT$15&amp;"-"&amp;ROW(),obLibs&amp;"net.finmath.time.ScheduleGenerator","createScheduleFromConventions",$H$8,$AG79,$AK79:$AL79,[1]!obMake("","String",$U79),[1]!obMake("","String",$V79),$H$9,[1]!obMake("","String",$L79),$H$10,[1]!obMake("","int",$X79),[1]!obMake("","int",$Y79))</f>
        <v>tenor pay-79 
[10353]</v>
      </c>
      <c r="AU79" s="50" t="str">
        <f>[1]!obMake(AU$15&amp;"-"&amp;ROW(),"String",Z79)</f>
        <v>forward pay-79 
[6514]</v>
      </c>
      <c r="AV79" s="50" t="str">
        <f>[1]!obMake(AV$15&amp;"-"&amp;ROW(),"double",AA79)</f>
        <v>spread pay-79 
[7384]</v>
      </c>
      <c r="AW79" s="50" t="str">
        <f>[1]!obMake(AW$15&amp;"-"&amp;ROW(),"String",AB79)</f>
        <v>disocunt pay-79 
[7094]</v>
      </c>
      <c r="AX79" s="50" t="str">
        <f>[1]!obMake(AX$15&amp;"-"&amp;ROW(),"String",AD79)</f>
        <v>calibration curve-79 
[6929]</v>
      </c>
      <c r="AY79" s="50" t="str">
        <f>[1]!obMake(AY$15&amp;"-"&amp;ROW(),"double",AE79)</f>
        <v>calibration time-79 
[11238]</v>
      </c>
      <c r="JJ79" s="11"/>
      <c r="JK79" s="11"/>
      <c r="JL79" s="11"/>
      <c r="JM79" s="11"/>
      <c r="JN79" s="11"/>
      <c r="JO79" s="11"/>
    </row>
    <row r="80" spans="1:275" ht="13.15" customHeight="1" x14ac:dyDescent="0.35">
      <c r="A80" s="45"/>
      <c r="B80" s="46" t="str">
        <f>[1]!obMake("calibItem-"&amp;ROW(),obLibs&amp;"net.finmath.marketdata.calibration.CalibratedCurves$CalibrationSpec",AN80:AY80)</f>
        <v>calibItem-80 
[11870]</v>
      </c>
      <c r="C80" s="46">
        <f>[1]!OBGET([1]!OBCALL("",[1]!OBCALL("",$B$11,"getCalibrationProductForSpec",B80),"getValue",[1]!OBCALL("",$B$11,"getModel")))</f>
        <v>8.8817841970012523E-16</v>
      </c>
      <c r="D80" s="11" t="str">
        <f t="shared" si="8"/>
        <v>discount-USD-OIS-5Y</v>
      </c>
      <c r="E80" s="11" t="s">
        <v>98</v>
      </c>
      <c r="F80" s="37">
        <v>2</v>
      </c>
      <c r="H80" s="37" t="s">
        <v>99</v>
      </c>
      <c r="I80" s="37" t="s">
        <v>108</v>
      </c>
      <c r="J80" s="37" t="s">
        <v>101</v>
      </c>
      <c r="K80" s="37" t="s">
        <v>102</v>
      </c>
      <c r="L80" s="37" t="s">
        <v>103</v>
      </c>
      <c r="M80" s="37">
        <v>0</v>
      </c>
      <c r="N80" s="37">
        <v>0</v>
      </c>
      <c r="O80" s="30" t="s">
        <v>131</v>
      </c>
      <c r="P80" s="37">
        <v>0</v>
      </c>
      <c r="Q80" s="30" t="s">
        <v>131</v>
      </c>
      <c r="S80" s="37" t="s">
        <v>99</v>
      </c>
      <c r="T80" s="37" t="str">
        <f t="shared" ref="T80:T111" si="10">I80</f>
        <v>5Y</v>
      </c>
      <c r="U80" s="37" t="s">
        <v>101</v>
      </c>
      <c r="V80" s="37" t="s">
        <v>104</v>
      </c>
      <c r="W80" s="37" t="s">
        <v>103</v>
      </c>
      <c r="X80" s="37">
        <v>0</v>
      </c>
      <c r="Y80" s="37">
        <v>0</v>
      </c>
      <c r="Z80" s="30" t="str">
        <f>""</f>
        <v/>
      </c>
      <c r="AA80" s="47">
        <v>4.81E-3</v>
      </c>
      <c r="AB80" s="30" t="s">
        <v>131</v>
      </c>
      <c r="AC80" s="48"/>
      <c r="AD80" s="30" t="str">
        <f t="shared" si="9"/>
        <v>discount-USD-OIS</v>
      </c>
      <c r="AE80" s="49">
        <f>[1]!OBGET([1]!OBCALL("",AP80,IF(OR(AD80=Q80,AD80=AB80),"getPayment","getFixing"),[1]!obMake("","int",[1]!OBGET([1]!OBCALL("",AP80,"getNumberOfPeriods"))-1)))</f>
        <v>5.0109589041095894</v>
      </c>
      <c r="AG80" s="50" t="str">
        <f>[1]!obMake(AG$15&amp;"-"&amp;ROW(),"int",$F80)</f>
        <v>spot date-80 
[6512]</v>
      </c>
      <c r="AH80" s="50" t="str">
        <f>[1]!obMake(AH$15&amp;"-"&amp;ROW(),"String",$H80)</f>
        <v>start offset rec-80 
[6928]</v>
      </c>
      <c r="AI80" s="50" t="str">
        <f>[1]!obMake(AI$15&amp;"-"&amp;ROW(),"String",$I80)</f>
        <v>maturity rec-80 
[7895]</v>
      </c>
      <c r="AK80" s="50" t="str">
        <f>[1]!obMake(AK$15&amp;"-"&amp;ROW(),"String",$S80)</f>
        <v>start offset pay-80 
[7383]</v>
      </c>
      <c r="AL80" s="50" t="str">
        <f>[1]!obMake(AL$15&amp;"-"&amp;ROW(),"String",$T80)</f>
        <v>maturity pay-80 
[6511]</v>
      </c>
      <c r="AN80" s="50" t="str">
        <f>[1]!obMake(AN$15&amp;"-"&amp;ROW(),"String",D80)</f>
        <v>symbol-80 
[7093]</v>
      </c>
      <c r="AO80" s="50" t="str">
        <f>[1]!obMake(AO$15&amp;"-"&amp;ROW(),"String",E80)</f>
        <v>type-80 
[6927]</v>
      </c>
      <c r="AP80" s="50" t="str">
        <f>[1]!OBCALL(AP$15&amp;"-"&amp;ROW(),obLibs&amp;"net.finmath.time.ScheduleGenerator","createScheduleFromConventions",$H$8,$AG80,$AH80:$AI80,[1]!obMake("","String",$J80),[1]!obMake("","String",$K80),$H$9,[1]!obMake("","String",$L80),$H$10,[1]!obMake("","int",$M80),[1]!obMake("","int",$N80))</f>
        <v>tenor rec-80 
[11865]</v>
      </c>
      <c r="AQ80" s="50" t="str">
        <f>[1]!obMake(AQ$15&amp;"-"&amp;ROW(),"String",O80)</f>
        <v>forward rec-80 
[6510]</v>
      </c>
      <c r="AR80" s="50" t="str">
        <f>[1]!obMake(AR$15&amp;"-"&amp;ROW(),"double",P80)</f>
        <v>spread rec-80 
[7382]</v>
      </c>
      <c r="AS80" s="50" t="str">
        <f>[1]!obMake(AS$15&amp;"-"&amp;ROW(),"String",Q80)</f>
        <v>discount rec-80 
[7092]</v>
      </c>
      <c r="AT80" s="50" t="str">
        <f>[1]!OBCALL(AT$15&amp;"-"&amp;ROW(),obLibs&amp;"net.finmath.time.ScheduleGenerator","createScheduleFromConventions",$H$8,$AG80,$AK80:$AL80,[1]!obMake("","String",$U80),[1]!obMake("","String",$V80),$H$9,[1]!obMake("","String",$L80),$H$10,[1]!obMake("","int",$X80),[1]!obMake("","int",$Y80))</f>
        <v>tenor pay-80 
[11339]</v>
      </c>
      <c r="AU80" s="50" t="str">
        <f>[1]!obMake(AU$15&amp;"-"&amp;ROW(),"String",Z80)</f>
        <v>forward pay-80 
[6509]</v>
      </c>
      <c r="AV80" s="50" t="str">
        <f>[1]!obMake(AV$15&amp;"-"&amp;ROW(),"double",AA80)</f>
        <v>spread pay-80 
[7596]</v>
      </c>
      <c r="AW80" s="50" t="str">
        <f>[1]!obMake(AW$15&amp;"-"&amp;ROW(),"String",AB80)</f>
        <v>disocunt pay-80 
[7381]</v>
      </c>
      <c r="AX80" s="50" t="str">
        <f>[1]!obMake(AX$15&amp;"-"&amp;ROW(),"String",AD80)</f>
        <v>calibration curve-80 
[7091]</v>
      </c>
      <c r="AY80" s="50" t="str">
        <f>[1]!obMake(AY$15&amp;"-"&amp;ROW(),"double",AE80)</f>
        <v>calibration time-80 
[11869]</v>
      </c>
      <c r="JJ80" s="11"/>
      <c r="JK80" s="11"/>
      <c r="JL80" s="11"/>
      <c r="JM80" s="11"/>
      <c r="JN80" s="11"/>
      <c r="JO80" s="11"/>
    </row>
    <row r="81" spans="1:275" ht="13.15" customHeight="1" x14ac:dyDescent="0.35">
      <c r="A81" s="45"/>
      <c r="B81" s="46" t="str">
        <f>[1]!obMake("calibItem-"&amp;ROW(),obLibs&amp;"net.finmath.marketdata.calibration.CalibratedCurves$CalibrationSpec",AN81:AY81)</f>
        <v>calibItem-81 
[12725]</v>
      </c>
      <c r="C81" s="46">
        <f>[1]!OBGET([1]!OBCALL("",[1]!OBCALL("",$B$11,"getCalibrationProductForSpec",B81),"getValue",[1]!OBCALL("",$B$11,"getModel")))</f>
        <v>1.4988010832439613E-14</v>
      </c>
      <c r="D81" s="11" t="str">
        <f t="shared" si="8"/>
        <v>discount-USD-OIS-7Y</v>
      </c>
      <c r="E81" s="11" t="s">
        <v>98</v>
      </c>
      <c r="F81" s="37">
        <v>2</v>
      </c>
      <c r="H81" s="37" t="s">
        <v>99</v>
      </c>
      <c r="I81" s="37" t="s">
        <v>110</v>
      </c>
      <c r="J81" s="37" t="s">
        <v>101</v>
      </c>
      <c r="K81" s="37" t="s">
        <v>102</v>
      </c>
      <c r="L81" s="37" t="s">
        <v>103</v>
      </c>
      <c r="M81" s="37">
        <v>0</v>
      </c>
      <c r="N81" s="37">
        <v>0</v>
      </c>
      <c r="O81" s="30" t="s">
        <v>131</v>
      </c>
      <c r="P81" s="37">
        <v>0</v>
      </c>
      <c r="Q81" s="30" t="s">
        <v>131</v>
      </c>
      <c r="S81" s="37" t="s">
        <v>99</v>
      </c>
      <c r="T81" s="37" t="str">
        <f t="shared" si="10"/>
        <v>7Y</v>
      </c>
      <c r="U81" s="37" t="s">
        <v>101</v>
      </c>
      <c r="V81" s="37" t="s">
        <v>104</v>
      </c>
      <c r="W81" s="37" t="s">
        <v>103</v>
      </c>
      <c r="X81" s="37">
        <v>0</v>
      </c>
      <c r="Y81" s="37">
        <v>0</v>
      </c>
      <c r="Z81" s="30" t="str">
        <f>""</f>
        <v/>
      </c>
      <c r="AA81" s="47">
        <v>8.4100000000000008E-3</v>
      </c>
      <c r="AB81" s="30" t="s">
        <v>131</v>
      </c>
      <c r="AC81" s="48"/>
      <c r="AD81" s="30" t="str">
        <f t="shared" si="9"/>
        <v>discount-USD-OIS</v>
      </c>
      <c r="AE81" s="49">
        <f>[1]!OBGET([1]!OBCALL("",AP81,IF(OR(AD81=Q81,AD81=AB81),"getPayment","getFixing"),[1]!obMake("","int",[1]!OBGET([1]!OBCALL("",AP81,"getNumberOfPeriods"))-1)))</f>
        <v>7.0164383561643833</v>
      </c>
      <c r="AG81" s="50" t="str">
        <f>[1]!obMake(AG$15&amp;"-"&amp;ROW(),"int",$F81)</f>
        <v>spot date-81 
[6507]</v>
      </c>
      <c r="AH81" s="50" t="str">
        <f>[1]!obMake(AH$15&amp;"-"&amp;ROW(),"String",$H81)</f>
        <v>start offset rec-81 
[7090]</v>
      </c>
      <c r="AI81" s="50" t="str">
        <f>[1]!obMake(AI$15&amp;"-"&amp;ROW(),"String",$I81)</f>
        <v>maturity rec-81 
[6926]</v>
      </c>
      <c r="AK81" s="50" t="str">
        <f>[1]!obMake(AK$15&amp;"-"&amp;ROW(),"String",$S81)</f>
        <v>start offset pay-81 
[7894]</v>
      </c>
      <c r="AL81" s="50" t="str">
        <f>[1]!obMake(AL$15&amp;"-"&amp;ROW(),"String",$T81)</f>
        <v>maturity pay-81 
[6506]</v>
      </c>
      <c r="AN81" s="50" t="str">
        <f>[1]!obMake(AN$15&amp;"-"&amp;ROW(),"String",D81)</f>
        <v>symbol-81 
[7380]</v>
      </c>
      <c r="AO81" s="50" t="str">
        <f>[1]!obMake(AO$15&amp;"-"&amp;ROW(),"String",E81)</f>
        <v>type-81 
[7089]</v>
      </c>
      <c r="AP81" s="50" t="str">
        <f>[1]!OBCALL(AP$15&amp;"-"&amp;ROW(),obLibs&amp;"net.finmath.time.ScheduleGenerator","createScheduleFromConventions",$H$8,$AG81,$AH81:$AI81,[1]!obMake("","String",$J81),[1]!obMake("","String",$K81),$H$9,[1]!obMake("","String",$L81),$H$10,[1]!obMake("","int",$M81),[1]!obMake("","int",$N81))</f>
        <v>tenor rec-81 
[12058]</v>
      </c>
      <c r="AQ81" s="50" t="str">
        <f>[1]!obMake(AQ$15&amp;"-"&amp;ROW(),"String",O81)</f>
        <v>forward rec-81 
[6505]</v>
      </c>
      <c r="AR81" s="50" t="str">
        <f>[1]!obMake(AR$15&amp;"-"&amp;ROW(),"double",P81)</f>
        <v>spread rec-81 
[7775]</v>
      </c>
      <c r="AS81" s="50" t="str">
        <f>[1]!obMake(AS$15&amp;"-"&amp;ROW(),"String",Q81)</f>
        <v>discount rec-81 
[7379]</v>
      </c>
      <c r="AT81" s="50" t="str">
        <f>[1]!OBCALL(AT$15&amp;"-"&amp;ROW(),obLibs&amp;"net.finmath.time.ScheduleGenerator","createScheduleFromConventions",$H$8,$AG81,$AK81:$AL81,[1]!obMake("","String",$U81),[1]!obMake("","String",$V81),$H$9,[1]!obMake("","String",$L81),$H$10,[1]!obMake("","int",$X81),[1]!obMake("","int",$Y81))</f>
        <v>tenor pay-81 
[12724]</v>
      </c>
      <c r="AU81" s="50" t="str">
        <f>[1]!obMake(AU$15&amp;"-"&amp;ROW(),"String",Z81)</f>
        <v>forward pay-81 
[6504]</v>
      </c>
      <c r="AV81" s="50" t="str">
        <f>[1]!obMake(AV$15&amp;"-"&amp;ROW(),"double",AA81)</f>
        <v>spread pay-81 
[6925]</v>
      </c>
      <c r="AW81" s="50" t="str">
        <f>[1]!obMake(AW$15&amp;"-"&amp;ROW(),"String",AB81)</f>
        <v>disocunt pay-81 
[7595]</v>
      </c>
      <c r="AX81" s="50" t="str">
        <f>[1]!obMake(AX$15&amp;"-"&amp;ROW(),"String",AD81)</f>
        <v>calibration curve-81 
[7378]</v>
      </c>
      <c r="AY81" s="50" t="str">
        <f>[1]!obMake(AY$15&amp;"-"&amp;ROW(),"double",AE81)</f>
        <v>calibration time-81 
[12062]</v>
      </c>
      <c r="JJ81" s="11"/>
      <c r="JK81" s="11"/>
      <c r="JL81" s="11"/>
      <c r="JM81" s="11"/>
      <c r="JN81" s="11"/>
      <c r="JO81" s="11"/>
    </row>
    <row r="82" spans="1:275" ht="13.15" customHeight="1" x14ac:dyDescent="0.35">
      <c r="A82" s="45"/>
      <c r="B82" s="46" t="str">
        <f>[1]!obMake("calibItem-"&amp;ROW(),obLibs&amp;"net.finmath.marketdata.calibration.CalibratedCurves$CalibrationSpec",AN82:AY82)</f>
        <v>calibItem-82 
[11073]</v>
      </c>
      <c r="C82" s="46">
        <f>[1]!OBGET([1]!OBCALL("",[1]!OBCALL("",$B$11,"getCalibrationProductForSpec",B82),"getValue",[1]!OBCALL("",$B$11,"getModel")))</f>
        <v>-2.1760371282653068E-14</v>
      </c>
      <c r="D82" s="11" t="str">
        <f t="shared" si="8"/>
        <v>discount-USD-OIS-8Y</v>
      </c>
      <c r="E82" s="11" t="s">
        <v>98</v>
      </c>
      <c r="F82" s="37">
        <v>2</v>
      </c>
      <c r="H82" s="37" t="s">
        <v>99</v>
      </c>
      <c r="I82" s="37" t="s">
        <v>111</v>
      </c>
      <c r="J82" s="37" t="s">
        <v>101</v>
      </c>
      <c r="K82" s="37" t="s">
        <v>102</v>
      </c>
      <c r="L82" s="37" t="s">
        <v>103</v>
      </c>
      <c r="M82" s="37">
        <v>0</v>
      </c>
      <c r="N82" s="37">
        <v>0</v>
      </c>
      <c r="O82" s="30" t="s">
        <v>131</v>
      </c>
      <c r="P82" s="37">
        <v>0</v>
      </c>
      <c r="Q82" s="30" t="s">
        <v>131</v>
      </c>
      <c r="S82" s="37" t="s">
        <v>99</v>
      </c>
      <c r="T82" s="37" t="str">
        <f t="shared" si="10"/>
        <v>8Y</v>
      </c>
      <c r="U82" s="37" t="s">
        <v>101</v>
      </c>
      <c r="V82" s="37" t="s">
        <v>104</v>
      </c>
      <c r="W82" s="37" t="s">
        <v>103</v>
      </c>
      <c r="X82" s="37">
        <v>0</v>
      </c>
      <c r="Y82" s="37">
        <v>0</v>
      </c>
      <c r="Z82" s="30" t="str">
        <f>""</f>
        <v/>
      </c>
      <c r="AA82" s="47">
        <v>9.9900000000000006E-3</v>
      </c>
      <c r="AB82" s="30" t="s">
        <v>131</v>
      </c>
      <c r="AC82" s="48"/>
      <c r="AD82" s="30" t="str">
        <f t="shared" si="9"/>
        <v>discount-USD-OIS</v>
      </c>
      <c r="AE82" s="49">
        <f>[1]!OBGET([1]!OBCALL("",AP82,IF(OR(AD82=Q82,AD82=AB82),"getPayment","getFixing"),[1]!obMake("","int",[1]!OBGET([1]!OBCALL("",AP82,"getNumberOfPeriods"))-1)))</f>
        <v>8.0136986301369859</v>
      </c>
      <c r="AG82" s="50" t="str">
        <f>[1]!obMake(AG$15&amp;"-"&amp;ROW(),"int",$F82)</f>
        <v>spot date-82 
[6502]</v>
      </c>
      <c r="AH82" s="50" t="str">
        <f>[1]!obMake(AH$15&amp;"-"&amp;ROW(),"String",$H82)</f>
        <v>start offset rec-82 
[7377]</v>
      </c>
      <c r="AI82" s="50" t="str">
        <f>[1]!obMake(AI$15&amp;"-"&amp;ROW(),"String",$I82)</f>
        <v>maturity rec-82 
[7088]</v>
      </c>
      <c r="AK82" s="50" t="str">
        <f>[1]!obMake(AK$15&amp;"-"&amp;ROW(),"String",$S82)</f>
        <v>start offset pay-82 
[6924]</v>
      </c>
      <c r="AL82" s="50" t="str">
        <f>[1]!obMake(AL$15&amp;"-"&amp;ROW(),"String",$T82)</f>
        <v>maturity pay-82 
[6501]</v>
      </c>
      <c r="AN82" s="50" t="str">
        <f>[1]!obMake(AN$15&amp;"-"&amp;ROW(),"String",D82)</f>
        <v>symbol-82 
[7893]</v>
      </c>
      <c r="AO82" s="50" t="str">
        <f>[1]!obMake(AO$15&amp;"-"&amp;ROW(),"String",E82)</f>
        <v>type-82 
[7376]</v>
      </c>
      <c r="AP82" s="50" t="str">
        <f>[1]!OBCALL(AP$15&amp;"-"&amp;ROW(),obLibs&amp;"net.finmath.time.ScheduleGenerator","createScheduleFromConventions",$H$8,$AG82,$AH82:$AI82,[1]!obMake("","String",$J82),[1]!obMake("","String",$K82),$H$9,[1]!obMake("","String",$L82),$H$10,[1]!obMake("","int",$M82),[1]!obMake("","int",$N82))</f>
        <v>tenor rec-82 
[11068]</v>
      </c>
      <c r="AQ82" s="50" t="str">
        <f>[1]!obMake(AQ$15&amp;"-"&amp;ROW(),"String",O82)</f>
        <v>forward rec-82 
[6500]</v>
      </c>
      <c r="AR82" s="50" t="str">
        <f>[1]!obMake(AR$15&amp;"-"&amp;ROW(),"double",P82)</f>
        <v>spread rec-82 
[6923]</v>
      </c>
      <c r="AS82" s="50" t="str">
        <f>[1]!obMake(AS$15&amp;"-"&amp;ROW(),"String",Q82)</f>
        <v>discount rec-82 
[7774]</v>
      </c>
      <c r="AT82" s="50" t="str">
        <f>[1]!OBCALL(AT$15&amp;"-"&amp;ROW(),obLibs&amp;"net.finmath.time.ScheduleGenerator","createScheduleFromConventions",$H$8,$AG82,$AK82:$AL82,[1]!obMake("","String",$U82),[1]!obMake("","String",$V82),$H$9,[1]!obMake("","String",$L82),$H$10,[1]!obMake("","int",$X82),[1]!obMake("","int",$Y82))</f>
        <v>tenor pay-82 
[10063]</v>
      </c>
      <c r="AU82" s="50" t="str">
        <f>[1]!obMake(AU$15&amp;"-"&amp;ROW(),"String",Z82)</f>
        <v>forward pay-82 
[6499]</v>
      </c>
      <c r="AV82" s="50" t="str">
        <f>[1]!obMake(AV$15&amp;"-"&amp;ROW(),"double",AA82)</f>
        <v>spread pay-82 
[7087]</v>
      </c>
      <c r="AW82" s="50" t="str">
        <f>[1]!obMake(AW$15&amp;"-"&amp;ROW(),"String",AB82)</f>
        <v>disocunt pay-82 
[6922]</v>
      </c>
      <c r="AX82" s="50" t="str">
        <f>[1]!obMake(AX$15&amp;"-"&amp;ROW(),"String",AD82)</f>
        <v>calibration curve-82 
[7594]</v>
      </c>
      <c r="AY82" s="50" t="str">
        <f>[1]!obMake(AY$15&amp;"-"&amp;ROW(),"double",AE82)</f>
        <v>calibration time-82 
[11072]</v>
      </c>
      <c r="JJ82" s="11"/>
      <c r="JK82" s="11"/>
      <c r="JL82" s="11"/>
      <c r="JM82" s="11"/>
      <c r="JN82" s="11"/>
      <c r="JO82" s="11"/>
    </row>
    <row r="83" spans="1:275" ht="13.15" customHeight="1" x14ac:dyDescent="0.35">
      <c r="A83" s="45"/>
      <c r="B83" s="46" t="str">
        <f>[1]!obMake("calibItem-"&amp;ROW(),obLibs&amp;"net.finmath.marketdata.calibration.CalibratedCurves$CalibrationSpec",AN83:AY83)</f>
        <v>calibItem-83 
[12700]</v>
      </c>
      <c r="C83" s="46">
        <f>[1]!OBGET([1]!OBCALL("",[1]!OBCALL("",$B$11,"getCalibrationProductForSpec",B83),"getValue",[1]!OBCALL("",$B$11,"getModel")))</f>
        <v>5.1292303737682232E-14</v>
      </c>
      <c r="D83" s="11" t="str">
        <f t="shared" si="8"/>
        <v>discount-USD-OIS-9Y</v>
      </c>
      <c r="E83" s="11" t="s">
        <v>98</v>
      </c>
      <c r="F83" s="37">
        <v>2</v>
      </c>
      <c r="H83" s="37" t="s">
        <v>99</v>
      </c>
      <c r="I83" s="37" t="s">
        <v>112</v>
      </c>
      <c r="J83" s="37" t="s">
        <v>101</v>
      </c>
      <c r="K83" s="37" t="s">
        <v>102</v>
      </c>
      <c r="L83" s="37" t="s">
        <v>103</v>
      </c>
      <c r="M83" s="37">
        <v>0</v>
      </c>
      <c r="N83" s="37">
        <v>0</v>
      </c>
      <c r="O83" s="30" t="s">
        <v>131</v>
      </c>
      <c r="P83" s="37">
        <v>0</v>
      </c>
      <c r="Q83" s="30" t="s">
        <v>131</v>
      </c>
      <c r="S83" s="37" t="s">
        <v>99</v>
      </c>
      <c r="T83" s="37" t="str">
        <f t="shared" si="10"/>
        <v>9Y</v>
      </c>
      <c r="U83" s="37" t="s">
        <v>101</v>
      </c>
      <c r="V83" s="37" t="s">
        <v>104</v>
      </c>
      <c r="W83" s="37" t="s">
        <v>103</v>
      </c>
      <c r="X83" s="37">
        <v>0</v>
      </c>
      <c r="Y83" s="37">
        <v>0</v>
      </c>
      <c r="Z83" s="30" t="str">
        <f>""</f>
        <v/>
      </c>
      <c r="AA83" s="47">
        <v>1.14E-2</v>
      </c>
      <c r="AB83" s="30" t="s">
        <v>131</v>
      </c>
      <c r="AC83" s="48"/>
      <c r="AD83" s="30" t="str">
        <f t="shared" si="9"/>
        <v>discount-USD-OIS</v>
      </c>
      <c r="AE83" s="49">
        <f>[1]!OBGET([1]!OBCALL("",AP83,IF(OR(AD83=Q83,AD83=AB83),"getPayment","getFixing"),[1]!obMake("","int",[1]!OBGET([1]!OBCALL("",AP83,"getNumberOfPeriods"))-1)))</f>
        <v>9.0136986301369859</v>
      </c>
      <c r="AG83" s="50" t="str">
        <f>[1]!obMake(AG$15&amp;"-"&amp;ROW(),"int",$F83)</f>
        <v>spot date-83 
[6497]</v>
      </c>
      <c r="AH83" s="50" t="str">
        <f>[1]!obMake(AH$15&amp;"-"&amp;ROW(),"String",$H83)</f>
        <v>start offset rec-83 
[7440]</v>
      </c>
      <c r="AI83" s="50" t="str">
        <f>[1]!obMake(AI$15&amp;"-"&amp;ROW(),"String",$I83)</f>
        <v>maturity rec-83 
[7375]</v>
      </c>
      <c r="AK83" s="50" t="str">
        <f>[1]!obMake(AK$15&amp;"-"&amp;ROW(),"String",$S83)</f>
        <v>start offset pay-83 
[7086]</v>
      </c>
      <c r="AL83" s="50" t="str">
        <f>[1]!obMake(AL$15&amp;"-"&amp;ROW(),"String",$T83)</f>
        <v>maturity pay-83 
[6496]</v>
      </c>
      <c r="AN83" s="50" t="str">
        <f>[1]!obMake(AN$15&amp;"-"&amp;ROW(),"String",D83)</f>
        <v>symbol-83 
[6921]</v>
      </c>
      <c r="AO83" s="50" t="str">
        <f>[1]!obMake(AO$15&amp;"-"&amp;ROW(),"String",E83)</f>
        <v>type-83 
[7892]</v>
      </c>
      <c r="AP83" s="50" t="str">
        <f>[1]!OBCALL(AP$15&amp;"-"&amp;ROW(),obLibs&amp;"net.finmath.time.ScheduleGenerator","createScheduleFromConventions",$H$8,$AG83,$AH83:$AI83,[1]!obMake("","String",$J83),[1]!obMake("","String",$K83),$H$9,[1]!obMake("","String",$L83),$H$10,[1]!obMake("","int",$M83),[1]!obMake("","int",$N83))</f>
        <v>tenor rec-83 
[12695]</v>
      </c>
      <c r="AQ83" s="50" t="str">
        <f>[1]!obMake(AQ$15&amp;"-"&amp;ROW(),"String",O83)</f>
        <v>forward rec-83 
[6495]</v>
      </c>
      <c r="AR83" s="50" t="str">
        <f>[1]!obMake(AR$15&amp;"-"&amp;ROW(),"double",P83)</f>
        <v>spread rec-83 
[7085]</v>
      </c>
      <c r="AS83" s="50" t="str">
        <f>[1]!obMake(AS$15&amp;"-"&amp;ROW(),"String",Q83)</f>
        <v>discount rec-83 
[6920]</v>
      </c>
      <c r="AT83" s="50" t="str">
        <f>[1]!OBCALL(AT$15&amp;"-"&amp;ROW(),obLibs&amp;"net.finmath.time.ScheduleGenerator","createScheduleFromConventions",$H$8,$AG83,$AK83:$AL83,[1]!obMake("","String",$U83),[1]!obMake("","String",$V83),$H$9,[1]!obMake("","String",$L83),$H$10,[1]!obMake("","int",$X83),[1]!obMake("","int",$Y83))</f>
        <v>tenor pay-83 
[12567]</v>
      </c>
      <c r="AU83" s="50" t="str">
        <f>[1]!obMake(AU$15&amp;"-"&amp;ROW(),"String",Z83)</f>
        <v>forward pay-83 
[6494]</v>
      </c>
      <c r="AV83" s="50" t="str">
        <f>[1]!obMake(AV$15&amp;"-"&amp;ROW(),"double",AA83)</f>
        <v>spread pay-83 
[7374]</v>
      </c>
      <c r="AW83" s="50" t="str">
        <f>[1]!obMake(AW$15&amp;"-"&amp;ROW(),"String",AB83)</f>
        <v>disocunt pay-83 
[7084]</v>
      </c>
      <c r="AX83" s="50" t="str">
        <f>[1]!obMake(AX$15&amp;"-"&amp;ROW(),"String",AD83)</f>
        <v>calibration curve-83 
[6919]</v>
      </c>
      <c r="AY83" s="50" t="str">
        <f>[1]!obMake(AY$15&amp;"-"&amp;ROW(),"double",AE83)</f>
        <v>calibration time-83 
[12699]</v>
      </c>
      <c r="JJ83" s="11"/>
      <c r="JK83" s="11"/>
      <c r="JL83" s="11"/>
      <c r="JM83" s="11"/>
      <c r="JN83" s="11"/>
      <c r="JO83" s="11"/>
    </row>
    <row r="84" spans="1:275" ht="13.15" customHeight="1" x14ac:dyDescent="0.35">
      <c r="A84" s="45"/>
      <c r="B84" s="46" t="str">
        <f>[1]!obMake("calibItem-"&amp;ROW(),obLibs&amp;"net.finmath.marketdata.calibration.CalibratedCurves$CalibrationSpec",AN84:AY84)</f>
        <v>calibItem-84 
[12778]</v>
      </c>
      <c r="C84" s="46">
        <f>[1]!OBGET([1]!OBCALL("",[1]!OBCALL("",$B$11,"getCalibrationProductForSpec",B84),"getValue",[1]!OBCALL("",$B$11,"getModel")))</f>
        <v>-4.8960835385969403E-14</v>
      </c>
      <c r="D84" s="11" t="str">
        <f t="shared" si="8"/>
        <v>discount-USD-OIS-10Y</v>
      </c>
      <c r="E84" s="11" t="s">
        <v>98</v>
      </c>
      <c r="F84" s="37">
        <v>2</v>
      </c>
      <c r="H84" s="37" t="s">
        <v>99</v>
      </c>
      <c r="I84" s="37" t="s">
        <v>113</v>
      </c>
      <c r="J84" s="37" t="s">
        <v>101</v>
      </c>
      <c r="K84" s="37" t="s">
        <v>102</v>
      </c>
      <c r="L84" s="37" t="s">
        <v>103</v>
      </c>
      <c r="M84" s="37">
        <v>0</v>
      </c>
      <c r="N84" s="37">
        <v>0</v>
      </c>
      <c r="O84" s="30" t="s">
        <v>131</v>
      </c>
      <c r="P84" s="37">
        <v>0</v>
      </c>
      <c r="Q84" s="30" t="s">
        <v>131</v>
      </c>
      <c r="S84" s="37" t="s">
        <v>99</v>
      </c>
      <c r="T84" s="37" t="str">
        <f t="shared" si="10"/>
        <v>10Y</v>
      </c>
      <c r="U84" s="37" t="s">
        <v>101</v>
      </c>
      <c r="V84" s="37" t="s">
        <v>104</v>
      </c>
      <c r="W84" s="37" t="s">
        <v>103</v>
      </c>
      <c r="X84" s="37">
        <v>0</v>
      </c>
      <c r="Y84" s="37">
        <v>0</v>
      </c>
      <c r="Z84" s="30" t="str">
        <f>""</f>
        <v/>
      </c>
      <c r="AA84" s="47">
        <v>1.2670000000000001E-2</v>
      </c>
      <c r="AB84" s="30" t="s">
        <v>131</v>
      </c>
      <c r="AC84" s="48"/>
      <c r="AD84" s="30" t="str">
        <f t="shared" si="9"/>
        <v>discount-USD-OIS</v>
      </c>
      <c r="AE84" s="49">
        <f>[1]!OBGET([1]!OBCALL("",AP84,IF(OR(AD84=Q84,AD84=AB84),"getPayment","getFixing"),[1]!obMake("","int",[1]!OBGET([1]!OBCALL("",AP84,"getNumberOfPeriods"))-1)))</f>
        <v>10.013698630136986</v>
      </c>
      <c r="AG84" s="50" t="str">
        <f>[1]!obMake(AG$15&amp;"-"&amp;ROW(),"int",$F84)</f>
        <v>spot date-84 
[6492]</v>
      </c>
      <c r="AH84" s="50" t="str">
        <f>[1]!obMake(AH$15&amp;"-"&amp;ROW(),"String",$H84)</f>
        <v>start offset rec-84 
[6918]</v>
      </c>
      <c r="AI84" s="50" t="str">
        <f>[1]!obMake(AI$15&amp;"-"&amp;ROW(),"String",$I84)</f>
        <v>maturity rec-84 
[7439]</v>
      </c>
      <c r="AK84" s="50" t="str">
        <f>[1]!obMake(AK$15&amp;"-"&amp;ROW(),"String",$S84)</f>
        <v>start offset pay-84 
[7373]</v>
      </c>
      <c r="AL84" s="50" t="str">
        <f>[1]!obMake(AL$15&amp;"-"&amp;ROW(),"String",$T84)</f>
        <v>maturity pay-84 
[6491]</v>
      </c>
      <c r="AN84" s="50" t="str">
        <f>[1]!obMake(AN$15&amp;"-"&amp;ROW(),"String",D84)</f>
        <v>symbol-84 
[7083]</v>
      </c>
      <c r="AO84" s="50" t="str">
        <f>[1]!obMake(AO$15&amp;"-"&amp;ROW(),"String",E84)</f>
        <v>type-84 
[6917]</v>
      </c>
      <c r="AP84" s="50" t="str">
        <f>[1]!OBCALL(AP$15&amp;"-"&amp;ROW(),obLibs&amp;"net.finmath.time.ScheduleGenerator","createScheduleFromConventions",$H$8,$AG84,$AH84:$AI84,[1]!obMake("","String",$J84),[1]!obMake("","String",$K84),$H$9,[1]!obMake("","String",$L84),$H$10,[1]!obMake("","int",$M84),[1]!obMake("","int",$N84))</f>
        <v>tenor rec-84 
[11725]</v>
      </c>
      <c r="AQ84" s="50" t="str">
        <f>[1]!obMake(AQ$15&amp;"-"&amp;ROW(),"String",O84)</f>
        <v>forward rec-84 
[6490]</v>
      </c>
      <c r="AR84" s="50" t="str">
        <f>[1]!obMake(AR$15&amp;"-"&amp;ROW(),"double",P84)</f>
        <v>spread rec-84 
[7372]</v>
      </c>
      <c r="AS84" s="50" t="str">
        <f>[1]!obMake(AS$15&amp;"-"&amp;ROW(),"String",Q84)</f>
        <v>discount rec-84 
[7082]</v>
      </c>
      <c r="AT84" s="50" t="str">
        <f>[1]!OBCALL(AT$15&amp;"-"&amp;ROW(),obLibs&amp;"net.finmath.time.ScheduleGenerator","createScheduleFromConventions",$H$8,$AG84,$AK84:$AL84,[1]!obMake("","String",$U84),[1]!obMake("","String",$V84),$H$9,[1]!obMake("","String",$L84),$H$10,[1]!obMake("","int",$X84),[1]!obMake("","int",$Y84))</f>
        <v>tenor pay-84 
[12777]</v>
      </c>
      <c r="AU84" s="50" t="str">
        <f>[1]!obMake(AU$15&amp;"-"&amp;ROW(),"String",Z84)</f>
        <v>forward pay-84 
[6489]</v>
      </c>
      <c r="AV84" s="50" t="str">
        <f>[1]!obMake(AV$15&amp;"-"&amp;ROW(),"double",AA84)</f>
        <v>spread pay-84 
[7773]</v>
      </c>
      <c r="AW84" s="50" t="str">
        <f>[1]!obMake(AW$15&amp;"-"&amp;ROW(),"String",AB84)</f>
        <v>disocunt pay-84 
[7371]</v>
      </c>
      <c r="AX84" s="50" t="str">
        <f>[1]!obMake(AX$15&amp;"-"&amp;ROW(),"String",AD84)</f>
        <v>calibration curve-84 
[7081]</v>
      </c>
      <c r="AY84" s="50" t="str">
        <f>[1]!obMake(AY$15&amp;"-"&amp;ROW(),"double",AE84)</f>
        <v>calibration time-84 
[11729]</v>
      </c>
      <c r="JJ84" s="11"/>
      <c r="JK84" s="11"/>
      <c r="JL84" s="11"/>
      <c r="JM84" s="11"/>
      <c r="JN84" s="11"/>
      <c r="JO84" s="11"/>
    </row>
    <row r="85" spans="1:275" ht="13.15" customHeight="1" x14ac:dyDescent="0.35">
      <c r="A85" s="45"/>
      <c r="B85" s="46" t="str">
        <f>[1]!obMake("calibItem-"&amp;ROW(),obLibs&amp;"net.finmath.marketdata.calibration.CalibratedCurves$CalibrationSpec",AN85:AY85)</f>
        <v>calibItem-85 
[11994]</v>
      </c>
      <c r="C85" s="46">
        <f>[1]!OBGET([1]!OBCALL("",[1]!OBCALL("",$B$11,"getCalibrationProductForSpec",B85),"getValue",[1]!OBCALL("",$B$11,"getModel")))</f>
        <v>3.1641356201816961E-14</v>
      </c>
      <c r="D85" s="11" t="str">
        <f t="shared" si="8"/>
        <v>discount-USD-OIS-12Y</v>
      </c>
      <c r="E85" s="11" t="s">
        <v>98</v>
      </c>
      <c r="F85" s="37">
        <v>2</v>
      </c>
      <c r="H85" s="37" t="s">
        <v>99</v>
      </c>
      <c r="I85" s="37" t="s">
        <v>115</v>
      </c>
      <c r="J85" s="37" t="s">
        <v>101</v>
      </c>
      <c r="K85" s="37" t="s">
        <v>102</v>
      </c>
      <c r="L85" s="37" t="s">
        <v>103</v>
      </c>
      <c r="M85" s="37">
        <v>0</v>
      </c>
      <c r="N85" s="37">
        <v>0</v>
      </c>
      <c r="O85" s="30" t="s">
        <v>131</v>
      </c>
      <c r="P85" s="37">
        <v>0</v>
      </c>
      <c r="Q85" s="30" t="s">
        <v>131</v>
      </c>
      <c r="S85" s="37" t="s">
        <v>99</v>
      </c>
      <c r="T85" s="37" t="str">
        <f t="shared" si="10"/>
        <v>12Y</v>
      </c>
      <c r="U85" s="37" t="s">
        <v>101</v>
      </c>
      <c r="V85" s="37" t="s">
        <v>104</v>
      </c>
      <c r="W85" s="37" t="s">
        <v>103</v>
      </c>
      <c r="X85" s="37">
        <v>0</v>
      </c>
      <c r="Y85" s="37">
        <v>0</v>
      </c>
      <c r="Z85" s="30" t="str">
        <f>""</f>
        <v/>
      </c>
      <c r="AA85" s="47">
        <v>1.485E-2</v>
      </c>
      <c r="AB85" s="30" t="s">
        <v>131</v>
      </c>
      <c r="AC85" s="48"/>
      <c r="AD85" s="30" t="str">
        <f t="shared" si="9"/>
        <v>discount-USD-OIS</v>
      </c>
      <c r="AE85" s="49">
        <f>[1]!OBGET([1]!OBCALL("",AP85,IF(OR(AD85=Q85,AD85=AB85),"getPayment","getFixing"),[1]!obMake("","int",[1]!OBGET([1]!OBCALL("",AP85,"getNumberOfPeriods"))-1)))</f>
        <v>12.013698630136986</v>
      </c>
      <c r="AG85" s="50" t="str">
        <f>[1]!obMake(AG$15&amp;"-"&amp;ROW(),"int",$F85)</f>
        <v>spot date-85 
[6487]</v>
      </c>
      <c r="AH85" s="50" t="str">
        <f>[1]!obMake(AH$15&amp;"-"&amp;ROW(),"String",$H85)</f>
        <v>start offset rec-85 
[7080]</v>
      </c>
      <c r="AI85" s="50" t="str">
        <f>[1]!obMake(AI$15&amp;"-"&amp;ROW(),"String",$I85)</f>
        <v>maturity rec-85 
[6916]</v>
      </c>
      <c r="AK85" s="50" t="str">
        <f>[1]!obMake(AK$15&amp;"-"&amp;ROW(),"String",$S85)</f>
        <v>start offset pay-85 
[7438]</v>
      </c>
      <c r="AL85" s="50" t="str">
        <f>[1]!obMake(AL$15&amp;"-"&amp;ROW(),"String",$T85)</f>
        <v>maturity pay-85 
[6486]</v>
      </c>
      <c r="AN85" s="50" t="str">
        <f>[1]!obMake(AN$15&amp;"-"&amp;ROW(),"String",D85)</f>
        <v>symbol-85 
[7370]</v>
      </c>
      <c r="AO85" s="50" t="str">
        <f>[1]!obMake(AO$15&amp;"-"&amp;ROW(),"String",E85)</f>
        <v>type-85 
[7079]</v>
      </c>
      <c r="AP85" s="50" t="str">
        <f>[1]!OBCALL(AP$15&amp;"-"&amp;ROW(),obLibs&amp;"net.finmath.time.ScheduleGenerator","createScheduleFromConventions",$H$8,$AG85,$AH85:$AI85,[1]!obMake("","String",$J85),[1]!obMake("","String",$K85),$H$9,[1]!obMake("","String",$L85),$H$10,[1]!obMake("","int",$M85),[1]!obMake("","int",$N85))</f>
        <v>tenor rec-85 
[10047]</v>
      </c>
      <c r="AQ85" s="50" t="str">
        <f>[1]!obMake(AQ$15&amp;"-"&amp;ROW(),"String",O85)</f>
        <v>forward rec-85 
[6485]</v>
      </c>
      <c r="AR85" s="50" t="str">
        <f>[1]!obMake(AR$15&amp;"-"&amp;ROW(),"double",P85)</f>
        <v>spread rec-85 
[7891]</v>
      </c>
      <c r="AS85" s="50" t="str">
        <f>[1]!obMake(AS$15&amp;"-"&amp;ROW(),"String",Q85)</f>
        <v>discount rec-85 
[7369]</v>
      </c>
      <c r="AT85" s="50" t="str">
        <f>[1]!OBCALL(AT$15&amp;"-"&amp;ROW(),obLibs&amp;"net.finmath.time.ScheduleGenerator","createScheduleFromConventions",$H$8,$AG85,$AK85:$AL85,[1]!obMake("","String",$U85),[1]!obMake("","String",$V85),$H$9,[1]!obMake("","String",$L85),$H$10,[1]!obMake("","int",$X85),[1]!obMake("","int",$Y85))</f>
        <v>tenor pay-85 
[11993]</v>
      </c>
      <c r="AU85" s="50" t="str">
        <f>[1]!obMake(AU$15&amp;"-"&amp;ROW(),"String",Z85)</f>
        <v>forward pay-85 
[6484]</v>
      </c>
      <c r="AV85" s="50" t="str">
        <f>[1]!obMake(AV$15&amp;"-"&amp;ROW(),"double",AA85)</f>
        <v>spread pay-85 
[6915]</v>
      </c>
      <c r="AW85" s="50" t="str">
        <f>[1]!obMake(AW$15&amp;"-"&amp;ROW(),"String",AB85)</f>
        <v>disocunt pay-85 
[7772]</v>
      </c>
      <c r="AX85" s="50" t="str">
        <f>[1]!obMake(AX$15&amp;"-"&amp;ROW(),"String",AD85)</f>
        <v>calibration curve-85 
[7368]</v>
      </c>
      <c r="AY85" s="50" t="str">
        <f>[1]!obMake(AY$15&amp;"-"&amp;ROW(),"double",AE85)</f>
        <v>calibration time-85 
[10051]</v>
      </c>
      <c r="JJ85" s="11"/>
      <c r="JK85" s="11"/>
      <c r="JL85" s="11"/>
      <c r="JM85" s="11"/>
      <c r="JN85" s="11"/>
      <c r="JO85" s="11"/>
    </row>
    <row r="86" spans="1:275" ht="13.15" customHeight="1" x14ac:dyDescent="0.35">
      <c r="A86" s="45"/>
      <c r="B86" s="46" t="str">
        <f>[1]!obMake("calibItem-"&amp;ROW(),obLibs&amp;"net.finmath.marketdata.calibration.CalibratedCurves$CalibrationSpec",AN86:AY86)</f>
        <v>calibItem-86 
[11273]</v>
      </c>
      <c r="C86" s="46">
        <f>[1]!OBGET([1]!OBCALL("",[1]!OBCALL("",$B$11,"getCalibrationProductForSpec",B86),"getValue",[1]!OBCALL("",$B$11,"getModel")))</f>
        <v>-1.8873791418627661E-14</v>
      </c>
      <c r="D86" s="11" t="str">
        <f t="shared" si="8"/>
        <v>discount-USD-OIS-15Y</v>
      </c>
      <c r="E86" s="11" t="s">
        <v>98</v>
      </c>
      <c r="F86" s="37">
        <v>2</v>
      </c>
      <c r="H86" s="37" t="s">
        <v>99</v>
      </c>
      <c r="I86" s="37" t="s">
        <v>116</v>
      </c>
      <c r="J86" s="37" t="s">
        <v>101</v>
      </c>
      <c r="K86" s="37" t="s">
        <v>102</v>
      </c>
      <c r="L86" s="37" t="s">
        <v>103</v>
      </c>
      <c r="M86" s="37">
        <v>0</v>
      </c>
      <c r="N86" s="37">
        <v>0</v>
      </c>
      <c r="O86" s="30" t="s">
        <v>131</v>
      </c>
      <c r="P86" s="37">
        <v>0</v>
      </c>
      <c r="Q86" s="30" t="s">
        <v>131</v>
      </c>
      <c r="S86" s="37" t="s">
        <v>99</v>
      </c>
      <c r="T86" s="37" t="str">
        <f t="shared" si="10"/>
        <v>15Y</v>
      </c>
      <c r="U86" s="37" t="s">
        <v>101</v>
      </c>
      <c r="V86" s="37" t="s">
        <v>104</v>
      </c>
      <c r="W86" s="37" t="s">
        <v>103</v>
      </c>
      <c r="X86" s="37">
        <v>0</v>
      </c>
      <c r="Y86" s="37">
        <v>0</v>
      </c>
      <c r="Z86" s="30" t="str">
        <f>""</f>
        <v/>
      </c>
      <c r="AA86" s="47">
        <v>1.7010000000000001E-2</v>
      </c>
      <c r="AB86" s="30" t="s">
        <v>131</v>
      </c>
      <c r="AC86" s="48"/>
      <c r="AD86" s="30" t="str">
        <f t="shared" si="9"/>
        <v>discount-USD-OIS</v>
      </c>
      <c r="AE86" s="49">
        <f>[1]!OBGET([1]!OBCALL("",AP86,IF(OR(AD86=Q86,AD86=AB86),"getPayment","getFixing"),[1]!obMake("","int",[1]!OBGET([1]!OBCALL("",AP86,"getNumberOfPeriods"))-1)))</f>
        <v>15.016438356164384</v>
      </c>
      <c r="AG86" s="50" t="str">
        <f>[1]!obMake(AG$15&amp;"-"&amp;ROW(),"int",$F86)</f>
        <v>spot date-86 
[6482]</v>
      </c>
      <c r="AH86" s="50" t="str">
        <f>[1]!obMake(AH$15&amp;"-"&amp;ROW(),"String",$H86)</f>
        <v>start offset rec-86 
[7367]</v>
      </c>
      <c r="AI86" s="50" t="str">
        <f>[1]!obMake(AI$15&amp;"-"&amp;ROW(),"String",$I86)</f>
        <v>maturity rec-86 
[7078]</v>
      </c>
      <c r="AK86" s="50" t="str">
        <f>[1]!obMake(AK$15&amp;"-"&amp;ROW(),"String",$S86)</f>
        <v>start offset pay-86 
[6914]</v>
      </c>
      <c r="AL86" s="50" t="str">
        <f>[1]!obMake(AL$15&amp;"-"&amp;ROW(),"String",$T86)</f>
        <v>maturity pay-86 
[6481]</v>
      </c>
      <c r="AN86" s="50" t="str">
        <f>[1]!obMake(AN$15&amp;"-"&amp;ROW(),"String",D86)</f>
        <v>symbol-86 
[7437]</v>
      </c>
      <c r="AO86" s="50" t="str">
        <f>[1]!obMake(AO$15&amp;"-"&amp;ROW(),"String",E86)</f>
        <v>type-86 
[7366]</v>
      </c>
      <c r="AP86" s="50" t="str">
        <f>[1]!OBCALL(AP$15&amp;"-"&amp;ROW(),obLibs&amp;"net.finmath.time.ScheduleGenerator","createScheduleFromConventions",$H$8,$AG86,$AH86:$AI86,[1]!obMake("","String",$J86),[1]!obMake("","String",$K86),$H$9,[1]!obMake("","String",$L86),$H$10,[1]!obMake("","int",$M86),[1]!obMake("","int",$N86))</f>
        <v>tenor rec-86 
[11268]</v>
      </c>
      <c r="AQ86" s="50" t="str">
        <f>[1]!obMake(AQ$15&amp;"-"&amp;ROW(),"String",O86)</f>
        <v>forward rec-86 
[6480]</v>
      </c>
      <c r="AR86" s="50" t="str">
        <f>[1]!obMake(AR$15&amp;"-"&amp;ROW(),"double",P86)</f>
        <v>spread rec-86 
[6913]</v>
      </c>
      <c r="AS86" s="50" t="str">
        <f>[1]!obMake(AS$15&amp;"-"&amp;ROW(),"String",Q86)</f>
        <v>discount rec-86 
[7890]</v>
      </c>
      <c r="AT86" s="50" t="str">
        <f>[1]!OBCALL(AT$15&amp;"-"&amp;ROW(),obLibs&amp;"net.finmath.time.ScheduleGenerator","createScheduleFromConventions",$H$8,$AG86,$AK86:$AL86,[1]!obMake("","String",$U86),[1]!obMake("","String",$V86),$H$9,[1]!obMake("","String",$L86),$H$10,[1]!obMake("","int",$X86),[1]!obMake("","int",$Y86))</f>
        <v>tenor pay-86 
[11245]</v>
      </c>
      <c r="AU86" s="50" t="str">
        <f>[1]!obMake(AU$15&amp;"-"&amp;ROW(),"String",Z86)</f>
        <v>forward pay-86 
[6479]</v>
      </c>
      <c r="AV86" s="50" t="str">
        <f>[1]!obMake(AV$15&amp;"-"&amp;ROW(),"double",AA86)</f>
        <v>spread pay-86 
[7077]</v>
      </c>
      <c r="AW86" s="50" t="str">
        <f>[1]!obMake(AW$15&amp;"-"&amp;ROW(),"String",AB86)</f>
        <v>disocunt pay-86 
[6912]</v>
      </c>
      <c r="AX86" s="50" t="str">
        <f>[1]!obMake(AX$15&amp;"-"&amp;ROW(),"String",AD86)</f>
        <v>calibration curve-86 
[7771]</v>
      </c>
      <c r="AY86" s="50" t="str">
        <f>[1]!obMake(AY$15&amp;"-"&amp;ROW(),"double",AE86)</f>
        <v>calibration time-86 
[11272]</v>
      </c>
      <c r="JJ86" s="11"/>
      <c r="JK86" s="11"/>
      <c r="JL86" s="11"/>
      <c r="JM86" s="11"/>
      <c r="JN86" s="11"/>
      <c r="JO86" s="11"/>
    </row>
    <row r="87" spans="1:275" ht="13.15" customHeight="1" x14ac:dyDescent="0.35">
      <c r="A87" s="45"/>
      <c r="B87" s="46" t="str">
        <f>[1]!obMake("calibItem-"&amp;ROW(),obLibs&amp;"net.finmath.marketdata.calibration.CalibratedCurves$CalibrationSpec",AN87:AY87)</f>
        <v>calibItem-87 
[11932]</v>
      </c>
      <c r="C87" s="46">
        <f>[1]!OBGET([1]!OBCALL("",[1]!OBCALL("",$B$11,"getCalibrationProductForSpec",B87),"getValue",[1]!OBCALL("",$B$11,"getModel")))</f>
        <v>8.1046280797636427E-15</v>
      </c>
      <c r="D87" s="11" t="str">
        <f t="shared" si="8"/>
        <v>discount-USD-OIS-20Y</v>
      </c>
      <c r="E87" s="11" t="s">
        <v>98</v>
      </c>
      <c r="F87" s="37">
        <v>2</v>
      </c>
      <c r="H87" s="37" t="s">
        <v>99</v>
      </c>
      <c r="I87" s="37" t="s">
        <v>117</v>
      </c>
      <c r="J87" s="37" t="s">
        <v>101</v>
      </c>
      <c r="K87" s="37" t="s">
        <v>102</v>
      </c>
      <c r="L87" s="37" t="s">
        <v>103</v>
      </c>
      <c r="M87" s="37">
        <v>0</v>
      </c>
      <c r="N87" s="37">
        <v>0</v>
      </c>
      <c r="O87" s="30" t="s">
        <v>131</v>
      </c>
      <c r="P87" s="37">
        <v>0</v>
      </c>
      <c r="Q87" s="30" t="s">
        <v>131</v>
      </c>
      <c r="S87" s="37" t="s">
        <v>99</v>
      </c>
      <c r="T87" s="37" t="str">
        <f t="shared" si="10"/>
        <v>20Y</v>
      </c>
      <c r="U87" s="37" t="s">
        <v>101</v>
      </c>
      <c r="V87" s="37" t="s">
        <v>104</v>
      </c>
      <c r="W87" s="37" t="s">
        <v>103</v>
      </c>
      <c r="X87" s="37">
        <v>0</v>
      </c>
      <c r="Y87" s="37">
        <v>0</v>
      </c>
      <c r="Z87" s="30" t="str">
        <f>""</f>
        <v/>
      </c>
      <c r="AA87" s="47">
        <v>1.881E-2</v>
      </c>
      <c r="AB87" s="30" t="s">
        <v>131</v>
      </c>
      <c r="AC87" s="48"/>
      <c r="AD87" s="30" t="str">
        <f t="shared" si="9"/>
        <v>discount-USD-OIS</v>
      </c>
      <c r="AE87" s="49">
        <f>[1]!OBGET([1]!OBCALL("",AP87,IF(OR(AD87=Q87,AD87=AB87),"getPayment","getFixing"),[1]!obMake("","int",[1]!OBGET([1]!OBCALL("",AP87,"getNumberOfPeriods"))-1)))</f>
        <v>20.019178082191782</v>
      </c>
      <c r="AG87" s="50" t="str">
        <f>[1]!obMake(AG$15&amp;"-"&amp;ROW(),"int",$F87)</f>
        <v>spot date-87 
[6477]</v>
      </c>
      <c r="AH87" s="50" t="str">
        <f>[1]!obMake(AH$15&amp;"-"&amp;ROW(),"String",$H87)</f>
        <v>start offset rec-87 
[7593]</v>
      </c>
      <c r="AI87" s="50" t="str">
        <f>[1]!obMake(AI$15&amp;"-"&amp;ROW(),"String",$I87)</f>
        <v>maturity rec-87 
[7365]</v>
      </c>
      <c r="AK87" s="50" t="str">
        <f>[1]!obMake(AK$15&amp;"-"&amp;ROW(),"String",$S87)</f>
        <v>start offset pay-87 
[7076]</v>
      </c>
      <c r="AL87" s="50" t="str">
        <f>[1]!obMake(AL$15&amp;"-"&amp;ROW(),"String",$T87)</f>
        <v>maturity pay-87 
[6476]</v>
      </c>
      <c r="AN87" s="50" t="str">
        <f>[1]!obMake(AN$15&amp;"-"&amp;ROW(),"String",D87)</f>
        <v>symbol-87 
[6093]</v>
      </c>
      <c r="AO87" s="50" t="str">
        <f>[1]!obMake(AO$15&amp;"-"&amp;ROW(),"String",E87)</f>
        <v>type-87 
[6911]</v>
      </c>
      <c r="AP87" s="50" t="str">
        <f>[1]!OBCALL(AP$15&amp;"-"&amp;ROW(),obLibs&amp;"net.finmath.time.ScheduleGenerator","createScheduleFromConventions",$H$8,$AG87,$AH87:$AI87,[1]!obMake("","String",$J87),[1]!obMake("","String",$K87),$H$9,[1]!obMake("","String",$L87),$H$10,[1]!obMake("","int",$M87),[1]!obMake("","int",$N87))</f>
        <v>tenor rec-87 
[11927]</v>
      </c>
      <c r="AQ87" s="50" t="str">
        <f>[1]!obMake(AQ$15&amp;"-"&amp;ROW(),"String",O87)</f>
        <v>forward rec-87 
[6475]</v>
      </c>
      <c r="AR87" s="50" t="str">
        <f>[1]!obMake(AR$15&amp;"-"&amp;ROW(),"double",P87)</f>
        <v>spread rec-87 
[6092]</v>
      </c>
      <c r="AS87" s="50" t="str">
        <f>[1]!obMake(AS$15&amp;"-"&amp;ROW(),"String",Q87)</f>
        <v>discount rec-87 
[7364]</v>
      </c>
      <c r="AT87" s="50" t="str">
        <f>[1]!OBCALL(AT$15&amp;"-"&amp;ROW(),obLibs&amp;"net.finmath.time.ScheduleGenerator","createScheduleFromConventions",$H$8,$AG87,$AK87:$AL87,[1]!obMake("","String",$U87),[1]!obMake("","String",$V87),$H$9,[1]!obMake("","String",$L87),$H$10,[1]!obMake("","int",$X87),[1]!obMake("","int",$Y87))</f>
        <v>tenor pay-87 
[10617]</v>
      </c>
      <c r="AU87" s="50" t="str">
        <f>[1]!obMake(AU$15&amp;"-"&amp;ROW(),"String",Z87)</f>
        <v>forward pay-87 
[6474]</v>
      </c>
      <c r="AV87" s="50" t="str">
        <f>[1]!obMake(AV$15&amp;"-"&amp;ROW(),"double",AA87)</f>
        <v>spread pay-87 
[6091]</v>
      </c>
      <c r="AW87" s="50" t="str">
        <f>[1]!obMake(AW$15&amp;"-"&amp;ROW(),"String",AB87)</f>
        <v>disocunt pay-87 
[6910]</v>
      </c>
      <c r="AX87" s="50" t="str">
        <f>[1]!obMake(AX$15&amp;"-"&amp;ROW(),"String",AD87)</f>
        <v>calibration curve-87 
[7889]</v>
      </c>
      <c r="AY87" s="50" t="str">
        <f>[1]!obMake(AY$15&amp;"-"&amp;ROW(),"double",AE87)</f>
        <v>calibration time-87 
[11931]</v>
      </c>
      <c r="JJ87" s="11"/>
      <c r="JK87" s="11"/>
      <c r="JL87" s="11"/>
      <c r="JM87" s="11"/>
      <c r="JN87" s="11"/>
      <c r="JO87" s="11"/>
    </row>
    <row r="88" spans="1:275" ht="13.15" customHeight="1" x14ac:dyDescent="0.35">
      <c r="A88" s="45"/>
      <c r="B88" s="46" t="str">
        <f>[1]!obMake("calibItem-"&amp;ROW(),obLibs&amp;"net.finmath.marketdata.calibration.CalibratedCurves$CalibrationSpec",AN88:AY88)</f>
        <v>calibItem-88 
[12005]</v>
      </c>
      <c r="C88" s="46">
        <f>[1]!OBGET([1]!OBCALL("",[1]!OBCALL("",$B$11,"getCalibrationProductForSpec",B88),"getValue",[1]!OBCALL("",$B$11,"getModel")))</f>
        <v>-1.1990408665951691E-14</v>
      </c>
      <c r="D88" s="11" t="str">
        <f t="shared" si="8"/>
        <v>discount-USD-OIS-25Y</v>
      </c>
      <c r="E88" s="11" t="s">
        <v>98</v>
      </c>
      <c r="F88" s="37">
        <v>2</v>
      </c>
      <c r="H88" s="37" t="s">
        <v>99</v>
      </c>
      <c r="I88" s="37" t="s">
        <v>118</v>
      </c>
      <c r="J88" s="37" t="s">
        <v>101</v>
      </c>
      <c r="K88" s="37" t="s">
        <v>102</v>
      </c>
      <c r="L88" s="37" t="s">
        <v>103</v>
      </c>
      <c r="M88" s="37">
        <v>0</v>
      </c>
      <c r="N88" s="37">
        <v>0</v>
      </c>
      <c r="O88" s="30" t="s">
        <v>131</v>
      </c>
      <c r="P88" s="37">
        <v>0</v>
      </c>
      <c r="Q88" s="30" t="s">
        <v>131</v>
      </c>
      <c r="S88" s="37" t="s">
        <v>99</v>
      </c>
      <c r="T88" s="37" t="str">
        <f t="shared" si="10"/>
        <v>25Y</v>
      </c>
      <c r="U88" s="37" t="s">
        <v>101</v>
      </c>
      <c r="V88" s="37" t="s">
        <v>104</v>
      </c>
      <c r="W88" s="37" t="s">
        <v>103</v>
      </c>
      <c r="X88" s="37">
        <v>0</v>
      </c>
      <c r="Y88" s="37">
        <v>0</v>
      </c>
      <c r="Z88" s="30" t="str">
        <f>""</f>
        <v/>
      </c>
      <c r="AA88" s="47">
        <v>1.9810000000000001E-2</v>
      </c>
      <c r="AB88" s="30" t="s">
        <v>131</v>
      </c>
      <c r="AC88" s="48"/>
      <c r="AD88" s="30" t="str">
        <f t="shared" si="9"/>
        <v>discount-USD-OIS</v>
      </c>
      <c r="AE88" s="49">
        <f>[1]!OBGET([1]!OBCALL("",AP88,IF(OR(AD88=Q88,AD88=AB88),"getPayment","getFixing"),[1]!obMake("","int",[1]!OBGET([1]!OBCALL("",AP88,"getNumberOfPeriods"))-1)))</f>
        <v>25.024657534246575</v>
      </c>
      <c r="AG88" s="50" t="str">
        <f>[1]!obMake(AG$15&amp;"-"&amp;ROW(),"int",$F88)</f>
        <v>spot date-88 
[6472]</v>
      </c>
      <c r="AH88" s="50" t="str">
        <f>[1]!obMake(AH$15&amp;"-"&amp;ROW(),"String",$H88)</f>
        <v>start offset rec-88 
[6090]</v>
      </c>
      <c r="AI88" s="50" t="str">
        <f>[1]!obMake(AI$15&amp;"-"&amp;ROW(),"String",$I88)</f>
        <v>maturity rec-88 
[6909]</v>
      </c>
      <c r="AK88" s="50" t="str">
        <f>[1]!obMake(AK$15&amp;"-"&amp;ROW(),"String",$S88)</f>
        <v>start offset pay-88 
[7770]</v>
      </c>
      <c r="AL88" s="50" t="str">
        <f>[1]!obMake(AL$15&amp;"-"&amp;ROW(),"String",$T88)</f>
        <v>maturity pay-88 
[6471]</v>
      </c>
      <c r="AN88" s="50" t="str">
        <f>[1]!obMake(AN$15&amp;"-"&amp;ROW(),"String",D88)</f>
        <v>symbol-88 
[6089]</v>
      </c>
      <c r="AO88" s="50" t="str">
        <f>[1]!obMake(AO$15&amp;"-"&amp;ROW(),"String",E88)</f>
        <v>type-88 
[7363]</v>
      </c>
      <c r="AP88" s="50" t="str">
        <f>[1]!OBCALL(AP$15&amp;"-"&amp;ROW(),obLibs&amp;"net.finmath.time.ScheduleGenerator","createScheduleFromConventions",$H$8,$AG88,$AH88:$AI88,[1]!obMake("","String",$J88),[1]!obMake("","String",$K88),$H$9,[1]!obMake("","String",$L88),$H$10,[1]!obMake("","int",$M88),[1]!obMake("","int",$N88))</f>
        <v>tenor rec-88 
[12000]</v>
      </c>
      <c r="AQ88" s="50" t="str">
        <f>[1]!obMake(AQ$15&amp;"-"&amp;ROW(),"String",O88)</f>
        <v>forward rec-88 
[6470]</v>
      </c>
      <c r="AR88" s="50" t="str">
        <f>[1]!obMake(AR$15&amp;"-"&amp;ROW(),"double",P88)</f>
        <v>spread rec-88 
[6088]</v>
      </c>
      <c r="AS88" s="50" t="str">
        <f>[1]!obMake(AS$15&amp;"-"&amp;ROW(),"String",Q88)</f>
        <v>discount rec-88 
[6908]</v>
      </c>
      <c r="AT88" s="50" t="str">
        <f>[1]!OBCALL(AT$15&amp;"-"&amp;ROW(),obLibs&amp;"net.finmath.time.ScheduleGenerator","createScheduleFromConventions",$H$8,$AG88,$AK88:$AL88,[1]!obMake("","String",$U88),[1]!obMake("","String",$V88),$H$9,[1]!obMake("","String",$L88),$H$10,[1]!obMake("","int",$X88),[1]!obMake("","int",$Y88))</f>
        <v>tenor pay-88 
[11904]</v>
      </c>
      <c r="AU88" s="50" t="str">
        <f>[1]!obMake(AU$15&amp;"-"&amp;ROW(),"String",Z88)</f>
        <v>forward pay-88 
[6469]</v>
      </c>
      <c r="AV88" s="50" t="str">
        <f>[1]!obMake(AV$15&amp;"-"&amp;ROW(),"double",AA88)</f>
        <v>spread pay-88 
[6087]</v>
      </c>
      <c r="AW88" s="50" t="str">
        <f>[1]!obMake(AW$15&amp;"-"&amp;ROW(),"String",AB88)</f>
        <v>disocunt pay-88 
[7362]</v>
      </c>
      <c r="AX88" s="50" t="str">
        <f>[1]!obMake(AX$15&amp;"-"&amp;ROW(),"String",AD88)</f>
        <v>calibration curve-88 
[7075]</v>
      </c>
      <c r="AY88" s="50" t="str">
        <f>[1]!obMake(AY$15&amp;"-"&amp;ROW(),"double",AE88)</f>
        <v>calibration time-88 
[12004]</v>
      </c>
      <c r="JJ88" s="11"/>
      <c r="JK88" s="11"/>
      <c r="JL88" s="11"/>
      <c r="JM88" s="11"/>
      <c r="JN88" s="11"/>
      <c r="JO88" s="11"/>
    </row>
    <row r="89" spans="1:275" ht="13.15" customHeight="1" x14ac:dyDescent="0.35">
      <c r="A89" s="45"/>
      <c r="B89" s="46" t="str">
        <f>[1]!obMake("calibItem-"&amp;ROW(),obLibs&amp;"net.finmath.marketdata.calibration.CalibratedCurves$CalibrationSpec",AN89:AY89)</f>
        <v>calibItem-89 
[12732]</v>
      </c>
      <c r="C89" s="46">
        <f>[1]!OBGET([1]!OBCALL("",[1]!OBCALL("",$B$11,"getCalibrationProductForSpec",B89),"getValue",[1]!OBCALL("",$B$11,"getModel")))</f>
        <v>3.4416913763379853E-15</v>
      </c>
      <c r="D89" s="11" t="str">
        <f t="shared" si="8"/>
        <v>discount-USD-OIS-30Y</v>
      </c>
      <c r="E89" s="11" t="s">
        <v>98</v>
      </c>
      <c r="F89" s="37">
        <v>2</v>
      </c>
      <c r="H89" s="37" t="s">
        <v>99</v>
      </c>
      <c r="I89" s="37" t="s">
        <v>119</v>
      </c>
      <c r="J89" s="37" t="s">
        <v>101</v>
      </c>
      <c r="K89" s="37" t="s">
        <v>102</v>
      </c>
      <c r="L89" s="37" t="s">
        <v>103</v>
      </c>
      <c r="M89" s="37">
        <v>0</v>
      </c>
      <c r="N89" s="37">
        <v>0</v>
      </c>
      <c r="O89" s="30" t="s">
        <v>131</v>
      </c>
      <c r="P89" s="37">
        <v>0</v>
      </c>
      <c r="Q89" s="30" t="s">
        <v>131</v>
      </c>
      <c r="S89" s="37" t="s">
        <v>99</v>
      </c>
      <c r="T89" s="37" t="str">
        <f t="shared" si="10"/>
        <v>30Y</v>
      </c>
      <c r="U89" s="37" t="s">
        <v>101</v>
      </c>
      <c r="V89" s="37" t="s">
        <v>104</v>
      </c>
      <c r="W89" s="37" t="s">
        <v>103</v>
      </c>
      <c r="X89" s="37">
        <v>0</v>
      </c>
      <c r="Y89" s="37">
        <v>0</v>
      </c>
      <c r="Z89" s="30" t="str">
        <f>""</f>
        <v/>
      </c>
      <c r="AA89" s="47">
        <v>2.043E-2</v>
      </c>
      <c r="AB89" s="30" t="s">
        <v>131</v>
      </c>
      <c r="AC89" s="48"/>
      <c r="AD89" s="30" t="str">
        <f t="shared" si="9"/>
        <v>discount-USD-OIS</v>
      </c>
      <c r="AE89" s="49">
        <f>[1]!OBGET([1]!OBCALL("",AP89,IF(OR(AD89=Q89,AD89=AB89),"getPayment","getFixing"),[1]!obMake("","int",[1]!OBGET([1]!OBCALL("",AP89,"getNumberOfPeriods"))-1)))</f>
        <v>30.030136986301368</v>
      </c>
      <c r="AG89" s="50" t="str">
        <f>[1]!obMake(AG$15&amp;"-"&amp;ROW(),"int",$F89)</f>
        <v>spot date-89 
[6467]</v>
      </c>
      <c r="AH89" s="50" t="str">
        <f>[1]!obMake(AH$15&amp;"-"&amp;ROW(),"String",$H89)</f>
        <v>start offset rec-89 
[6086]</v>
      </c>
      <c r="AI89" s="50" t="str">
        <f>[1]!obMake(AI$15&amp;"-"&amp;ROW(),"String",$I89)</f>
        <v>maturity rec-89 
[7361]</v>
      </c>
      <c r="AK89" s="50" t="str">
        <f>[1]!obMake(AK$15&amp;"-"&amp;ROW(),"String",$S89)</f>
        <v>start offset pay-89 
[7074]</v>
      </c>
      <c r="AL89" s="50" t="str">
        <f>[1]!obMake(AL$15&amp;"-"&amp;ROW(),"String",$T89)</f>
        <v>maturity pay-89 
[6466]</v>
      </c>
      <c r="AN89" s="50" t="str">
        <f>[1]!obMake(AN$15&amp;"-"&amp;ROW(),"String",D89)</f>
        <v>symbol-89 
[6085]</v>
      </c>
      <c r="AO89" s="50" t="str">
        <f>[1]!obMake(AO$15&amp;"-"&amp;ROW(),"String",E89)</f>
        <v>type-89 
[6907]</v>
      </c>
      <c r="AP89" s="50" t="str">
        <f>[1]!OBCALL(AP$15&amp;"-"&amp;ROW(),obLibs&amp;"net.finmath.time.ScheduleGenerator","createScheduleFromConventions",$H$8,$AG89,$AH89:$AI89,[1]!obMake("","String",$J89),[1]!obMake("","String",$K89),$H$9,[1]!obMake("","String",$L89),$H$10,[1]!obMake("","int",$M89),[1]!obMake("","int",$N89))</f>
        <v>tenor rec-89 
[12459]</v>
      </c>
      <c r="AQ89" s="50" t="str">
        <f>[1]!obMake(AQ$15&amp;"-"&amp;ROW(),"String",O89)</f>
        <v>forward rec-89 
[6465]</v>
      </c>
      <c r="AR89" s="50" t="str">
        <f>[1]!obMake(AR$15&amp;"-"&amp;ROW(),"double",P89)</f>
        <v>spread rec-89 
[6084]</v>
      </c>
      <c r="AS89" s="50" t="str">
        <f>[1]!obMake(AS$15&amp;"-"&amp;ROW(),"String",Q89)</f>
        <v>discount rec-89 
[7360]</v>
      </c>
      <c r="AT89" s="50" t="str">
        <f>[1]!OBCALL(AT$15&amp;"-"&amp;ROW(),obLibs&amp;"net.finmath.time.ScheduleGenerator","createScheduleFromConventions",$H$8,$AG89,$AK89:$AL89,[1]!obMake("","String",$U89),[1]!obMake("","String",$V89),$H$9,[1]!obMake("","String",$L89),$H$10,[1]!obMake("","int",$X89),[1]!obMake("","int",$Y89))</f>
        <v>tenor pay-89 
[12731]</v>
      </c>
      <c r="AU89" s="50" t="str">
        <f>[1]!obMake(AU$15&amp;"-"&amp;ROW(),"String",Z89)</f>
        <v>forward pay-89 
[6464]</v>
      </c>
      <c r="AV89" s="50" t="str">
        <f>[1]!obMake(AV$15&amp;"-"&amp;ROW(),"double",AA89)</f>
        <v>spread pay-89 
[6083]</v>
      </c>
      <c r="AW89" s="50" t="str">
        <f>[1]!obMake(AW$15&amp;"-"&amp;ROW(),"String",AB89)</f>
        <v>disocunt pay-89 
[6906]</v>
      </c>
      <c r="AX89" s="50" t="str">
        <f>[1]!obMake(AX$15&amp;"-"&amp;ROW(),"String",AD89)</f>
        <v>calibration curve-89 
[7769]</v>
      </c>
      <c r="AY89" s="50" t="str">
        <f>[1]!obMake(AY$15&amp;"-"&amp;ROW(),"double",AE89)</f>
        <v>calibration time-89 
[12463]</v>
      </c>
      <c r="JJ89" s="11"/>
      <c r="JK89" s="11"/>
      <c r="JL89" s="11"/>
      <c r="JM89" s="11"/>
      <c r="JN89" s="11"/>
      <c r="JO89" s="11"/>
    </row>
    <row r="90" spans="1:275" ht="13.15" customHeight="1" x14ac:dyDescent="0.35">
      <c r="A90" s="45"/>
      <c r="B90" s="46" t="str">
        <f>[1]!obMake("calibItem-"&amp;ROW(),obLibs&amp;"net.finmath.marketdata.calibration.CalibratedCurves$CalibrationSpec",AN90:AY90)</f>
        <v>calibItem-90 
[12658]</v>
      </c>
      <c r="C90" s="46">
        <f>[1]!OBGET([1]!OBCALL("",[1]!OBCALL("",$B$11,"getCalibrationProductForSpec",B90),"getValue",[1]!OBCALL("",$B$11,"getModel")))</f>
        <v>-2.3314683517128287E-15</v>
      </c>
      <c r="D90" s="11" t="str">
        <f t="shared" si="8"/>
        <v>discount-USD-OIS-40Y</v>
      </c>
      <c r="E90" s="11" t="s">
        <v>98</v>
      </c>
      <c r="F90" s="37">
        <v>2</v>
      </c>
      <c r="H90" s="37" t="s">
        <v>99</v>
      </c>
      <c r="I90" s="37" t="s">
        <v>120</v>
      </c>
      <c r="J90" s="37" t="s">
        <v>101</v>
      </c>
      <c r="K90" s="37" t="s">
        <v>102</v>
      </c>
      <c r="L90" s="37" t="s">
        <v>103</v>
      </c>
      <c r="M90" s="37">
        <v>0</v>
      </c>
      <c r="N90" s="37">
        <v>0</v>
      </c>
      <c r="O90" s="30" t="s">
        <v>131</v>
      </c>
      <c r="P90" s="37">
        <v>0</v>
      </c>
      <c r="Q90" s="30" t="s">
        <v>131</v>
      </c>
      <c r="S90" s="37" t="s">
        <v>99</v>
      </c>
      <c r="T90" s="37" t="str">
        <f t="shared" si="10"/>
        <v>40Y</v>
      </c>
      <c r="U90" s="37" t="s">
        <v>101</v>
      </c>
      <c r="V90" s="37" t="s">
        <v>104</v>
      </c>
      <c r="W90" s="37" t="s">
        <v>103</v>
      </c>
      <c r="X90" s="37">
        <v>0</v>
      </c>
      <c r="Y90" s="37">
        <v>0</v>
      </c>
      <c r="Z90" s="30" t="str">
        <f>""</f>
        <v/>
      </c>
      <c r="AA90" s="47">
        <v>2.068E-2</v>
      </c>
      <c r="AB90" s="30" t="s">
        <v>131</v>
      </c>
      <c r="AC90" s="48"/>
      <c r="AD90" s="30" t="str">
        <f t="shared" si="9"/>
        <v>discount-USD-OIS</v>
      </c>
      <c r="AE90" s="49">
        <f>[1]!OBGET([1]!OBCALL("",AP90,IF(OR(AD90=Q90,AD90=AB90),"getPayment","getFixing"),[1]!obMake("","int",[1]!OBGET([1]!OBCALL("",AP90,"getNumberOfPeriods"))-1)))</f>
        <v>40.032876712328765</v>
      </c>
      <c r="AG90" s="50" t="str">
        <f>[1]!obMake(AG$15&amp;"-"&amp;ROW(),"int",$F90)</f>
        <v>spot date-90 
[6462]</v>
      </c>
      <c r="AH90" s="50" t="str">
        <f>[1]!obMake(AH$15&amp;"-"&amp;ROW(),"String",$H90)</f>
        <v>start offset rec-90 
[6082]</v>
      </c>
      <c r="AI90" s="50" t="str">
        <f>[1]!obMake(AI$15&amp;"-"&amp;ROW(),"String",$I90)</f>
        <v>maturity rec-90 
[6905]</v>
      </c>
      <c r="AK90" s="50" t="str">
        <f>[1]!obMake(AK$15&amp;"-"&amp;ROW(),"String",$S90)</f>
        <v>start offset pay-90 
[7592]</v>
      </c>
      <c r="AL90" s="50" t="str">
        <f>[1]!obMake(AL$15&amp;"-"&amp;ROW(),"String",$T90)</f>
        <v>maturity pay-90 
[6461]</v>
      </c>
      <c r="AN90" s="50" t="str">
        <f>[1]!obMake(AN$15&amp;"-"&amp;ROW(),"String",D90)</f>
        <v>symbol-90 
[6081]</v>
      </c>
      <c r="AO90" s="50" t="str">
        <f>[1]!obMake(AO$15&amp;"-"&amp;ROW(),"String",E90)</f>
        <v>type-90 
[7359]</v>
      </c>
      <c r="AP90" s="50" t="str">
        <f>[1]!OBCALL(AP$15&amp;"-"&amp;ROW(),obLibs&amp;"net.finmath.time.ScheduleGenerator","createScheduleFromConventions",$H$8,$AG90,$AH90:$AI90,[1]!obMake("","String",$J90),[1]!obMake("","String",$K90),$H$9,[1]!obMake("","String",$L90),$H$10,[1]!obMake("","int",$M90),[1]!obMake("","int",$N90))</f>
        <v>tenor rec-90 
[11279]</v>
      </c>
      <c r="AQ90" s="50" t="str">
        <f>[1]!obMake(AQ$15&amp;"-"&amp;ROW(),"String",O90)</f>
        <v>forward rec-90 
[6460]</v>
      </c>
      <c r="AR90" s="50" t="str">
        <f>[1]!obMake(AR$15&amp;"-"&amp;ROW(),"double",P90)</f>
        <v>spread rec-90 
[6080]</v>
      </c>
      <c r="AS90" s="50" t="str">
        <f>[1]!obMake(AS$15&amp;"-"&amp;ROW(),"String",Q90)</f>
        <v>discount rec-90 
[6904]</v>
      </c>
      <c r="AT90" s="50" t="str">
        <f>[1]!OBCALL(AT$15&amp;"-"&amp;ROW(),obLibs&amp;"net.finmath.time.ScheduleGenerator","createScheduleFromConventions",$H$8,$AG90,$AK90:$AL90,[1]!obMake("","String",$U90),[1]!obMake("","String",$V90),$H$9,[1]!obMake("","String",$L90),$H$10,[1]!obMake("","int",$X90),[1]!obMake("","int",$Y90))</f>
        <v>tenor pay-90 
[12657]</v>
      </c>
      <c r="AU90" s="50" t="str">
        <f>[1]!obMake(AU$15&amp;"-"&amp;ROW(),"String",Z90)</f>
        <v>forward pay-90 
[6459]</v>
      </c>
      <c r="AV90" s="50" t="str">
        <f>[1]!obMake(AV$15&amp;"-"&amp;ROW(),"double",AA90)</f>
        <v>spread pay-90 
[6079]</v>
      </c>
      <c r="AW90" s="50" t="str">
        <f>[1]!obMake(AW$15&amp;"-"&amp;ROW(),"String",AB90)</f>
        <v>disocunt pay-90 
[7358]</v>
      </c>
      <c r="AX90" s="50" t="str">
        <f>[1]!obMake(AX$15&amp;"-"&amp;ROW(),"String",AD90)</f>
        <v>calibration curve-90 
[7073]</v>
      </c>
      <c r="AY90" s="50" t="str">
        <f>[1]!obMake(AY$15&amp;"-"&amp;ROW(),"double",AE90)</f>
        <v>calibration time-90 
[11283]</v>
      </c>
      <c r="JJ90" s="11"/>
      <c r="JK90" s="11"/>
      <c r="JL90" s="11"/>
      <c r="JM90" s="11"/>
      <c r="JN90" s="11"/>
      <c r="JO90" s="11"/>
    </row>
    <row r="91" spans="1:275" s="43" customFormat="1" ht="13.15" customHeight="1" x14ac:dyDescent="0.35">
      <c r="A91" s="51"/>
      <c r="B91" s="52" t="str">
        <f>[1]!obMake("calibItem-"&amp;ROW(),obLibs&amp;"net.finmath.marketdata.calibration.CalibratedCurves$CalibrationSpec",AN91:AY91)</f>
        <v>calibItem-91 
[10314]</v>
      </c>
      <c r="C91" s="52">
        <f>[1]!OBGET([1]!OBCALL("",[1]!OBCALL("",$B$11,"getCalibrationProductForSpec",B91),"getValue",[1]!OBCALL("",$B$11,"getModel")))</f>
        <v>4.9960036108132044E-16</v>
      </c>
      <c r="D91" s="43" t="str">
        <f t="shared" si="8"/>
        <v>discount-USD-OIS-50Y</v>
      </c>
      <c r="E91" s="43" t="s">
        <v>98</v>
      </c>
      <c r="F91" s="53">
        <v>2</v>
      </c>
      <c r="H91" s="53" t="s">
        <v>99</v>
      </c>
      <c r="I91" s="53" t="s">
        <v>121</v>
      </c>
      <c r="J91" s="53" t="s">
        <v>101</v>
      </c>
      <c r="K91" s="53" t="s">
        <v>102</v>
      </c>
      <c r="L91" s="53" t="s">
        <v>103</v>
      </c>
      <c r="M91" s="53">
        <v>0</v>
      </c>
      <c r="N91" s="53">
        <v>0</v>
      </c>
      <c r="O91" s="54" t="s">
        <v>131</v>
      </c>
      <c r="P91" s="53">
        <v>0</v>
      </c>
      <c r="Q91" s="54" t="s">
        <v>131</v>
      </c>
      <c r="S91" s="53" t="s">
        <v>99</v>
      </c>
      <c r="T91" s="53" t="str">
        <f t="shared" si="10"/>
        <v>50Y</v>
      </c>
      <c r="U91" s="53" t="s">
        <v>101</v>
      </c>
      <c r="V91" s="53" t="s">
        <v>104</v>
      </c>
      <c r="W91" s="53" t="s">
        <v>103</v>
      </c>
      <c r="X91" s="53">
        <v>0</v>
      </c>
      <c r="Y91" s="53">
        <v>0</v>
      </c>
      <c r="Z91" s="54" t="str">
        <f>""</f>
        <v/>
      </c>
      <c r="AA91" s="55">
        <v>2.0469999999999999E-2</v>
      </c>
      <c r="AB91" s="54" t="s">
        <v>131</v>
      </c>
      <c r="AC91" s="56"/>
      <c r="AD91" s="54" t="str">
        <f t="shared" si="9"/>
        <v>discount-USD-OIS</v>
      </c>
      <c r="AE91" s="57">
        <f>[1]!OBGET([1]!OBCALL("",AP91,IF(OR(AD91=Q91,AD91=AB91),"getPayment","getFixing"),[1]!obMake("","int",[1]!OBGET([1]!OBCALL("",AP91,"getNumberOfPeriods"))-1)))</f>
        <v>50.041095890410958</v>
      </c>
      <c r="AG91" s="58" t="str">
        <f>[1]!obMake(AG$15&amp;"-"&amp;ROW(),"int",$F91)</f>
        <v>spot date-91 
[6457]</v>
      </c>
      <c r="AH91" s="58" t="str">
        <f>[1]!obMake(AH$15&amp;"-"&amp;ROW(),"String",$H91)</f>
        <v>start offset rec-91 
[6078]</v>
      </c>
      <c r="AI91" s="58" t="str">
        <f>[1]!obMake(AI$15&amp;"-"&amp;ROW(),"String",$I91)</f>
        <v>maturity rec-91 
[7357]</v>
      </c>
      <c r="AK91" s="58" t="str">
        <f>[1]!obMake(AK$15&amp;"-"&amp;ROW(),"String",$S91)</f>
        <v>start offset pay-91 
[7072]</v>
      </c>
      <c r="AL91" s="58" t="str">
        <f>[1]!obMake(AL$15&amp;"-"&amp;ROW(),"String",$T91)</f>
        <v>maturity pay-91 
[6456]</v>
      </c>
      <c r="AN91" s="58" t="str">
        <f>[1]!obMake(AN$15&amp;"-"&amp;ROW(),"String",D91)</f>
        <v>symbol-91 
[6077]</v>
      </c>
      <c r="AO91" s="58" t="str">
        <f>[1]!obMake(AO$15&amp;"-"&amp;ROW(),"String",E91)</f>
        <v>type-91 
[6903]</v>
      </c>
      <c r="AP91" s="58" t="str">
        <f>[1]!OBCALL(AP$15&amp;"-"&amp;ROW(),obLibs&amp;"net.finmath.time.ScheduleGenerator","createScheduleFromConventions",$H$8,$AG91,$AH91:$AI91,[1]!obMake("","String",$J91),[1]!obMake("","String",$K91),$H$9,[1]!obMake("","String",$L91),$H$10,[1]!obMake("","int",$M91),[1]!obMake("","int",$N91))</f>
        <v>tenor rec-91 
[9798]</v>
      </c>
      <c r="AQ91" s="58" t="str">
        <f>[1]!obMake(AQ$15&amp;"-"&amp;ROW(),"String",O91)</f>
        <v>forward rec-91 
[6455]</v>
      </c>
      <c r="AR91" s="58" t="str">
        <f>[1]!obMake(AR$15&amp;"-"&amp;ROW(),"double",P91)</f>
        <v>spread rec-91 
[6076]</v>
      </c>
      <c r="AS91" s="58" t="str">
        <f>[1]!obMake(AS$15&amp;"-"&amp;ROW(),"String",Q91)</f>
        <v>discount rec-91 
[7356]</v>
      </c>
      <c r="AT91" s="58" t="str">
        <f>[1]!OBCALL(AT$15&amp;"-"&amp;ROW(),obLibs&amp;"net.finmath.time.ScheduleGenerator","createScheduleFromConventions",$H$8,$AG91,$AK91:$AL91,[1]!obMake("","String",$U91),[1]!obMake("","String",$V91),$H$9,[1]!obMake("","String",$L91),$H$10,[1]!obMake("","int",$X91),[1]!obMake("","int",$Y91))</f>
        <v>tenor pay-91 
[10313]</v>
      </c>
      <c r="AU91" s="58" t="str">
        <f>[1]!obMake(AU$15&amp;"-"&amp;ROW(),"String",Z91)</f>
        <v>forward pay-91 
[6454]</v>
      </c>
      <c r="AV91" s="58" t="str">
        <f>[1]!obMake(AV$15&amp;"-"&amp;ROW(),"double",AA91)</f>
        <v>spread pay-91 
[6075]</v>
      </c>
      <c r="AW91" s="58" t="str">
        <f>[1]!obMake(AW$15&amp;"-"&amp;ROW(),"String",AB91)</f>
        <v>disocunt pay-91 
[6902]</v>
      </c>
      <c r="AX91" s="58" t="str">
        <f>[1]!obMake(AX$15&amp;"-"&amp;ROW(),"String",AD91)</f>
        <v>calibration curve-91 
[7591]</v>
      </c>
      <c r="AY91" s="58" t="str">
        <f>[1]!obMake(AY$15&amp;"-"&amp;ROW(),"double",AE91)</f>
        <v>calibration time-91 
[9802]</v>
      </c>
    </row>
    <row r="92" spans="1:275" ht="13.15" customHeight="1" x14ac:dyDescent="0.35">
      <c r="A92" s="45"/>
      <c r="B92" s="46" t="str">
        <f>[1]!obMake("calibItem-"&amp;ROW(),obLibs&amp;"net.finmath.marketdata.calibration.CalibratedCurves$CalibrationSpec",AN92:AY92)</f>
        <v>calibItem-92 
[12016]</v>
      </c>
      <c r="C92" s="46">
        <f>[1]!OBGET([1]!OBCALL("",[1]!OBCALL("",$B$11,"getCalibrationProductForSpec",B92),"getValue",[1]!OBCALL("",$B$11,"getModel")))</f>
        <v>-1.822986206434507E-13</v>
      </c>
      <c r="D92" s="11" t="str">
        <f t="shared" si="8"/>
        <v>forward-USD-3M-1Y</v>
      </c>
      <c r="E92" s="11" t="s">
        <v>98</v>
      </c>
      <c r="F92" s="37">
        <v>2</v>
      </c>
      <c r="H92" s="37" t="s">
        <v>99</v>
      </c>
      <c r="I92" s="37" t="s">
        <v>100</v>
      </c>
      <c r="J92" s="37" t="s">
        <v>128</v>
      </c>
      <c r="K92" s="37" t="s">
        <v>102</v>
      </c>
      <c r="L92" s="37" t="s">
        <v>103</v>
      </c>
      <c r="M92" s="37">
        <v>0</v>
      </c>
      <c r="N92" s="37">
        <v>0</v>
      </c>
      <c r="O92" s="30" t="s">
        <v>132</v>
      </c>
      <c r="P92" s="37">
        <v>0</v>
      </c>
      <c r="Q92" s="30" t="s">
        <v>131</v>
      </c>
      <c r="S92" s="37" t="s">
        <v>99</v>
      </c>
      <c r="T92" s="37" t="str">
        <f t="shared" si="10"/>
        <v>1Y</v>
      </c>
      <c r="U92" s="37" t="s">
        <v>101</v>
      </c>
      <c r="V92" s="37" t="s">
        <v>129</v>
      </c>
      <c r="W92" s="37" t="s">
        <v>103</v>
      </c>
      <c r="X92" s="37">
        <v>0</v>
      </c>
      <c r="Y92" s="37">
        <v>0</v>
      </c>
      <c r="Z92" s="30" t="str">
        <f>""</f>
        <v/>
      </c>
      <c r="AA92" s="47">
        <v>4.2500000000000003E-3</v>
      </c>
      <c r="AB92" s="30" t="s">
        <v>131</v>
      </c>
      <c r="AC92" s="48"/>
      <c r="AD92" s="30" t="str">
        <f t="shared" ref="AD92:AD125" si="11">O92</f>
        <v>forward-USD-3M</v>
      </c>
      <c r="AE92" s="49">
        <f>[1]!OBGET([1]!OBCALL("",AP92,IF(OR(AD92=Q92,AD92=AB92),"getPayment","getFixing"),[1]!obMake("","int",[1]!OBGET([1]!OBCALL("",AP92,"getNumberOfPeriods"))-1)))</f>
        <v>0.75616438356164384</v>
      </c>
      <c r="AG92" s="50" t="str">
        <f>[1]!obMake(AG$15&amp;"-"&amp;ROW(),"int",$F92)</f>
        <v>spot date-92 
[6452]</v>
      </c>
      <c r="AH92" s="50" t="str">
        <f>[1]!obMake(AH$15&amp;"-"&amp;ROW(),"String",$H92)</f>
        <v>start offset rec-92 
[6074]</v>
      </c>
      <c r="AI92" s="50" t="str">
        <f>[1]!obMake(AI$15&amp;"-"&amp;ROW(),"String",$I92)</f>
        <v>maturity rec-92 
[6901]</v>
      </c>
      <c r="AK92" s="50" t="str">
        <f>[1]!obMake(AK$15&amp;"-"&amp;ROW(),"String",$S92)</f>
        <v>start offset pay-92 
[7436]</v>
      </c>
      <c r="AL92" s="50" t="str">
        <f>[1]!obMake(AL$15&amp;"-"&amp;ROW(),"String",$T92)</f>
        <v>maturity pay-92 
[6451]</v>
      </c>
      <c r="AN92" s="50" t="str">
        <f>[1]!obMake(AN$15&amp;"-"&amp;ROW(),"String",D92)</f>
        <v>symbol-92 
[6073]</v>
      </c>
      <c r="AO92" s="50" t="str">
        <f>[1]!obMake(AO$15&amp;"-"&amp;ROW(),"String",E92)</f>
        <v>type-92 
[7355]</v>
      </c>
      <c r="AP92" s="50" t="str">
        <f>[1]!OBCALL(AP$15&amp;"-"&amp;ROW(),obLibs&amp;"net.finmath.time.ScheduleGenerator","createScheduleFromConventions",$H$8,$AG92,$AH92:$AI92,[1]!obMake("","String",$J92),[1]!obMake("","String",$K92),$H$9,[1]!obMake("","String",$L92),$H$10,[1]!obMake("","int",$M92),[1]!obMake("","int",$N92))</f>
        <v>tenor rec-92 
[12011]</v>
      </c>
      <c r="AQ92" s="50" t="str">
        <f>[1]!obMake(AQ$15&amp;"-"&amp;ROW(),"String",O92)</f>
        <v>forward rec-92 
[6450]</v>
      </c>
      <c r="AR92" s="50" t="str">
        <f>[1]!obMake(AR$15&amp;"-"&amp;ROW(),"double",P92)</f>
        <v>spread rec-92 
[6072]</v>
      </c>
      <c r="AS92" s="50" t="str">
        <f>[1]!obMake(AS$15&amp;"-"&amp;ROW(),"String",Q92)</f>
        <v>discount rec-92 
[6900]</v>
      </c>
      <c r="AT92" s="50" t="str">
        <f>[1]!OBCALL(AT$15&amp;"-"&amp;ROW(),obLibs&amp;"net.finmath.time.ScheduleGenerator","createScheduleFromConventions",$H$8,$AG92,$AK92:$AL92,[1]!obMake("","String",$U92),[1]!obMake("","String",$V92),$H$9,[1]!obMake("","String",$L92),$H$10,[1]!obMake("","int",$X92),[1]!obMake("","int",$Y92))</f>
        <v>tenor pay-92 
[9884]</v>
      </c>
      <c r="AU92" s="50" t="str">
        <f>[1]!obMake(AU$15&amp;"-"&amp;ROW(),"String",Z92)</f>
        <v>forward pay-92 
[6449]</v>
      </c>
      <c r="AV92" s="50" t="str">
        <f>[1]!obMake(AV$15&amp;"-"&amp;ROW(),"double",AA92)</f>
        <v>spread pay-92 
[6071]</v>
      </c>
      <c r="AW92" s="50" t="str">
        <f>[1]!obMake(AW$15&amp;"-"&amp;ROW(),"String",AB92)</f>
        <v>disocunt pay-92 
[7354]</v>
      </c>
      <c r="AX92" s="50" t="str">
        <f>[1]!obMake(AX$15&amp;"-"&amp;ROW(),"String",AD92)</f>
        <v>calibration curve-92 
[7071]</v>
      </c>
      <c r="AY92" s="50" t="str">
        <f>[1]!obMake(AY$15&amp;"-"&amp;ROW(),"double",AE92)</f>
        <v>calibration time-92 
[12015]</v>
      </c>
      <c r="JJ92" s="11"/>
      <c r="JK92" s="11"/>
      <c r="JL92" s="11"/>
      <c r="JM92" s="11"/>
      <c r="JN92" s="11"/>
      <c r="JO92" s="11"/>
    </row>
    <row r="93" spans="1:275" ht="13.15" customHeight="1" x14ac:dyDescent="0.35">
      <c r="A93" s="45"/>
      <c r="B93" s="46" t="str">
        <f>[1]!obMake("calibItem-"&amp;ROW(),obLibs&amp;"net.finmath.marketdata.calibration.CalibratedCurves$CalibrationSpec",AN93:AY93)</f>
        <v>calibItem-93 
[12739]</v>
      </c>
      <c r="C93" s="46">
        <f>[1]!OBGET([1]!OBCALL("",[1]!OBCALL("",$B$11,"getCalibrationProductForSpec",B93),"getValue",[1]!OBCALL("",$B$11,"getModel")))</f>
        <v>3.284039706841213E-13</v>
      </c>
      <c r="D93" s="11" t="str">
        <f t="shared" si="8"/>
        <v>forward-USD-3M-2Y</v>
      </c>
      <c r="E93" s="11" t="s">
        <v>98</v>
      </c>
      <c r="F93" s="37">
        <v>2</v>
      </c>
      <c r="H93" s="37" t="s">
        <v>99</v>
      </c>
      <c r="I93" s="37" t="s">
        <v>105</v>
      </c>
      <c r="J93" s="37" t="s">
        <v>128</v>
      </c>
      <c r="K93" s="37" t="s">
        <v>102</v>
      </c>
      <c r="L93" s="37" t="s">
        <v>103</v>
      </c>
      <c r="M93" s="37">
        <v>0</v>
      </c>
      <c r="N93" s="37">
        <v>0</v>
      </c>
      <c r="O93" s="30" t="s">
        <v>132</v>
      </c>
      <c r="P93" s="37">
        <v>0</v>
      </c>
      <c r="Q93" s="30" t="s">
        <v>131</v>
      </c>
      <c r="S93" s="37" t="s">
        <v>99</v>
      </c>
      <c r="T93" s="37" t="str">
        <f t="shared" si="10"/>
        <v>2Y</v>
      </c>
      <c r="U93" s="37" t="s">
        <v>101</v>
      </c>
      <c r="V93" s="37" t="s">
        <v>129</v>
      </c>
      <c r="W93" s="37" t="s">
        <v>103</v>
      </c>
      <c r="X93" s="37">
        <v>0</v>
      </c>
      <c r="Y93" s="37">
        <v>0</v>
      </c>
      <c r="Z93" s="30" t="str">
        <f>""</f>
        <v/>
      </c>
      <c r="AA93" s="47">
        <v>4.45E-3</v>
      </c>
      <c r="AB93" s="30" t="s">
        <v>131</v>
      </c>
      <c r="AC93" s="48"/>
      <c r="AD93" s="30" t="str">
        <f t="shared" si="11"/>
        <v>forward-USD-3M</v>
      </c>
      <c r="AE93" s="49">
        <f>[1]!OBGET([1]!OBCALL("",AP93,IF(OR(AD93=Q93,AD93=AB93),"getPayment","getFixing"),[1]!obMake("","int",[1]!OBGET([1]!OBCALL("",AP93,"getNumberOfPeriods"))-1)))</f>
        <v>1.7616438356164383</v>
      </c>
      <c r="AG93" s="50" t="str">
        <f>[1]!obMake(AG$15&amp;"-"&amp;ROW(),"int",$F93)</f>
        <v>spot date-93 
[6447]</v>
      </c>
      <c r="AH93" s="50" t="str">
        <f>[1]!obMake(AH$15&amp;"-"&amp;ROW(),"String",$H93)</f>
        <v>start offset rec-93 
[6070]</v>
      </c>
      <c r="AI93" s="50" t="str">
        <f>[1]!obMake(AI$15&amp;"-"&amp;ROW(),"String",$I93)</f>
        <v>maturity rec-93 
[7353]</v>
      </c>
      <c r="AK93" s="50" t="str">
        <f>[1]!obMake(AK$15&amp;"-"&amp;ROW(),"String",$S93)</f>
        <v>start offset pay-93 
[7070]</v>
      </c>
      <c r="AL93" s="50" t="str">
        <f>[1]!obMake(AL$15&amp;"-"&amp;ROW(),"String",$T93)</f>
        <v>maturity pay-93 
[6446]</v>
      </c>
      <c r="AN93" s="50" t="str">
        <f>[1]!obMake(AN$15&amp;"-"&amp;ROW(),"String",D93)</f>
        <v>symbol-93 
[6069]</v>
      </c>
      <c r="AO93" s="50" t="str">
        <f>[1]!obMake(AO$15&amp;"-"&amp;ROW(),"String",E93)</f>
        <v>type-93 
[6899]</v>
      </c>
      <c r="AP93" s="50" t="str">
        <f>[1]!OBCALL(AP$15&amp;"-"&amp;ROW(),obLibs&amp;"net.finmath.time.ScheduleGenerator","createScheduleFromConventions",$H$8,$AG93,$AH93:$AI93,[1]!obMake("","String",$J93),[1]!obMake("","String",$K93),$H$9,[1]!obMake("","String",$L93),$H$10,[1]!obMake("","int",$M93),[1]!obMake("","int",$N93))</f>
        <v>tenor rec-93 
[12607]</v>
      </c>
      <c r="AQ93" s="50" t="str">
        <f>[1]!obMake(AQ$15&amp;"-"&amp;ROW(),"String",O93)</f>
        <v>forward rec-93 
[6445]</v>
      </c>
      <c r="AR93" s="50" t="str">
        <f>[1]!obMake(AR$15&amp;"-"&amp;ROW(),"double",P93)</f>
        <v>spread rec-93 
[6068]</v>
      </c>
      <c r="AS93" s="50" t="str">
        <f>[1]!obMake(AS$15&amp;"-"&amp;ROW(),"String",Q93)</f>
        <v>discount rec-93 
[7352]</v>
      </c>
      <c r="AT93" s="50" t="str">
        <f>[1]!OBCALL(AT$15&amp;"-"&amp;ROW(),obLibs&amp;"net.finmath.time.ScheduleGenerator","createScheduleFromConventions",$H$8,$AG93,$AK93:$AL93,[1]!obMake("","String",$U93),[1]!obMake("","String",$V93),$H$9,[1]!obMake("","String",$L93),$H$10,[1]!obMake("","int",$X93),[1]!obMake("","int",$Y93))</f>
        <v>tenor pay-93 
[12738]</v>
      </c>
      <c r="AU93" s="50" t="str">
        <f>[1]!obMake(AU$15&amp;"-"&amp;ROW(),"String",Z93)</f>
        <v>forward pay-93 
[6444]</v>
      </c>
      <c r="AV93" s="50" t="str">
        <f>[1]!obMake(AV$15&amp;"-"&amp;ROW(),"double",AA93)</f>
        <v>spread pay-93 
[6067]</v>
      </c>
      <c r="AW93" s="50" t="str">
        <f>[1]!obMake(AW$15&amp;"-"&amp;ROW(),"String",AB93)</f>
        <v>disocunt pay-93 
[6898]</v>
      </c>
      <c r="AX93" s="50" t="str">
        <f>[1]!obMake(AX$15&amp;"-"&amp;ROW(),"String",AD93)</f>
        <v>calibration curve-93 
[7435]</v>
      </c>
      <c r="AY93" s="50" t="str">
        <f>[1]!obMake(AY$15&amp;"-"&amp;ROW(),"double",AE93)</f>
        <v>calibration time-93 
[12611]</v>
      </c>
      <c r="JJ93" s="11"/>
      <c r="JK93" s="11"/>
      <c r="JL93" s="11"/>
      <c r="JM93" s="11"/>
      <c r="JN93" s="11"/>
      <c r="JO93" s="11"/>
    </row>
    <row r="94" spans="1:275" ht="13.15" customHeight="1" x14ac:dyDescent="0.35">
      <c r="A94" s="45"/>
      <c r="B94" s="46" t="str">
        <f>[1]!obMake("calibItem-"&amp;ROW(),obLibs&amp;"net.finmath.marketdata.calibration.CalibratedCurves$CalibrationSpec",AN94:AY94)</f>
        <v>calibItem-94 
[11294]</v>
      </c>
      <c r="C94" s="46">
        <f>[1]!OBGET([1]!OBCALL("",[1]!OBCALL("",$B$11,"getCalibrationProductForSpec",B94),"getValue",[1]!OBCALL("",$B$11,"getModel")))</f>
        <v>-5.1214588125958471E-13</v>
      </c>
      <c r="D94" s="11" t="str">
        <f t="shared" si="8"/>
        <v>forward-USD-3M-3Y</v>
      </c>
      <c r="E94" s="11" t="s">
        <v>98</v>
      </c>
      <c r="F94" s="37">
        <v>2</v>
      </c>
      <c r="H94" s="37" t="s">
        <v>99</v>
      </c>
      <c r="I94" s="37" t="s">
        <v>106</v>
      </c>
      <c r="J94" s="37" t="s">
        <v>128</v>
      </c>
      <c r="K94" s="37" t="s">
        <v>102</v>
      </c>
      <c r="L94" s="37" t="s">
        <v>103</v>
      </c>
      <c r="M94" s="37">
        <v>0</v>
      </c>
      <c r="N94" s="37">
        <v>0</v>
      </c>
      <c r="O94" s="30" t="s">
        <v>132</v>
      </c>
      <c r="P94" s="37">
        <v>0</v>
      </c>
      <c r="Q94" s="30" t="s">
        <v>131</v>
      </c>
      <c r="S94" s="37" t="s">
        <v>99</v>
      </c>
      <c r="T94" s="37" t="str">
        <f t="shared" si="10"/>
        <v>3Y</v>
      </c>
      <c r="U94" s="37" t="s">
        <v>101</v>
      </c>
      <c r="V94" s="37" t="s">
        <v>129</v>
      </c>
      <c r="W94" s="37" t="s">
        <v>103</v>
      </c>
      <c r="X94" s="37">
        <v>0</v>
      </c>
      <c r="Y94" s="37">
        <v>0</v>
      </c>
      <c r="Z94" s="30" t="str">
        <f>""</f>
        <v/>
      </c>
      <c r="AA94" s="47">
        <v>5.0200000000000002E-3</v>
      </c>
      <c r="AB94" s="30" t="s">
        <v>131</v>
      </c>
      <c r="AC94" s="48"/>
      <c r="AD94" s="30" t="str">
        <f t="shared" si="11"/>
        <v>forward-USD-3M</v>
      </c>
      <c r="AE94" s="49">
        <f>[1]!OBGET([1]!OBCALL("",AP94,IF(OR(AD94=Q94,AD94=AB94),"getPayment","getFixing"),[1]!obMake("","int",[1]!OBGET([1]!OBCALL("",AP94,"getNumberOfPeriods"))-1)))</f>
        <v>2.7589041095890412</v>
      </c>
      <c r="AG94" s="50" t="str">
        <f>[1]!obMake(AG$15&amp;"-"&amp;ROW(),"int",$F94)</f>
        <v>spot date-94 
[6442]</v>
      </c>
      <c r="AH94" s="50" t="str">
        <f>[1]!obMake(AH$15&amp;"-"&amp;ROW(),"String",$H94)</f>
        <v>start offset rec-94 
[6066]</v>
      </c>
      <c r="AI94" s="50" t="str">
        <f>[1]!obMake(AI$15&amp;"-"&amp;ROW(),"String",$I94)</f>
        <v>maturity rec-94 
[6897]</v>
      </c>
      <c r="AK94" s="50" t="str">
        <f>[1]!obMake(AK$15&amp;"-"&amp;ROW(),"String",$S94)</f>
        <v>start offset pay-94 
[6817]</v>
      </c>
      <c r="AL94" s="50" t="str">
        <f>[1]!obMake(AL$15&amp;"-"&amp;ROW(),"String",$T94)</f>
        <v>maturity pay-94 
[6441]</v>
      </c>
      <c r="AN94" s="50" t="str">
        <f>[1]!obMake(AN$15&amp;"-"&amp;ROW(),"String",D94)</f>
        <v>symbol-94 
[6065]</v>
      </c>
      <c r="AO94" s="50" t="str">
        <f>[1]!obMake(AO$15&amp;"-"&amp;ROW(),"String",E94)</f>
        <v>type-94 
[7351]</v>
      </c>
      <c r="AP94" s="50" t="str">
        <f>[1]!OBCALL(AP$15&amp;"-"&amp;ROW(),obLibs&amp;"net.finmath.time.ScheduleGenerator","createScheduleFromConventions",$H$8,$AG94,$AH94:$AI94,[1]!obMake("","String",$J94),[1]!obMake("","String",$K94),$H$9,[1]!obMake("","String",$L94),$H$10,[1]!obMake("","int",$M94),[1]!obMake("","int",$N94))</f>
        <v>tenor rec-94 
[11289]</v>
      </c>
      <c r="AQ94" s="50" t="str">
        <f>[1]!obMake(AQ$15&amp;"-"&amp;ROW(),"String",O94)</f>
        <v>forward rec-94 
[6440]</v>
      </c>
      <c r="AR94" s="50" t="str">
        <f>[1]!obMake(AR$15&amp;"-"&amp;ROW(),"double",P94)</f>
        <v>spread rec-94 
[6064]</v>
      </c>
      <c r="AS94" s="50" t="str">
        <f>[1]!obMake(AS$15&amp;"-"&amp;ROW(),"String",Q94)</f>
        <v>discount rec-94 
[6896]</v>
      </c>
      <c r="AT94" s="50" t="str">
        <f>[1]!OBCALL(AT$15&amp;"-"&amp;ROW(),obLibs&amp;"net.finmath.time.ScheduleGenerator","createScheduleFromConventions",$H$8,$AG94,$AK94:$AL94,[1]!obMake("","String",$U94),[1]!obMake("","String",$V94),$H$9,[1]!obMake("","String",$L94),$H$10,[1]!obMake("","int",$X94),[1]!obMake("","int",$Y94))</f>
        <v>tenor pay-94 
[11095]</v>
      </c>
      <c r="AU94" s="50" t="str">
        <f>[1]!obMake(AU$15&amp;"-"&amp;ROW(),"String",Z94)</f>
        <v>forward pay-94 
[6439]</v>
      </c>
      <c r="AV94" s="50" t="str">
        <f>[1]!obMake(AV$15&amp;"-"&amp;ROW(),"double",AA94)</f>
        <v>spread pay-94 
[6063]</v>
      </c>
      <c r="AW94" s="50" t="str">
        <f>[1]!obMake(AW$15&amp;"-"&amp;ROW(),"String",AB94)</f>
        <v>disocunt pay-94 
[7350]</v>
      </c>
      <c r="AX94" s="50" t="str">
        <f>[1]!obMake(AX$15&amp;"-"&amp;ROW(),"String",AD94)</f>
        <v>calibration curve-94 
[7069]</v>
      </c>
      <c r="AY94" s="50" t="str">
        <f>[1]!obMake(AY$15&amp;"-"&amp;ROW(),"double",AE94)</f>
        <v>calibration time-94 
[11293]</v>
      </c>
      <c r="JJ94" s="11"/>
      <c r="JK94" s="11"/>
      <c r="JL94" s="11"/>
      <c r="JM94" s="11"/>
      <c r="JN94" s="11"/>
      <c r="JO94" s="11"/>
    </row>
    <row r="95" spans="1:275" ht="13.15" customHeight="1" x14ac:dyDescent="0.35">
      <c r="A95" s="45"/>
      <c r="B95" s="46" t="str">
        <f>[1]!obMake("calibItem-"&amp;ROW(),obLibs&amp;"net.finmath.marketdata.calibration.CalibratedCurves$CalibrationSpec",AN95:AY95)</f>
        <v>calibItem-95 
[12073]</v>
      </c>
      <c r="C95" s="46">
        <f>[1]!OBGET([1]!OBCALL("",[1]!OBCALL("",$B$11,"getCalibrationProductForSpec",B95),"getValue",[1]!OBCALL("",$B$11,"getModel")))</f>
        <v>8.000267115448878E-13</v>
      </c>
      <c r="D95" s="11" t="str">
        <f t="shared" si="8"/>
        <v>forward-USD-3M-4Y</v>
      </c>
      <c r="E95" s="11" t="s">
        <v>98</v>
      </c>
      <c r="F95" s="37">
        <v>2</v>
      </c>
      <c r="H95" s="37" t="s">
        <v>99</v>
      </c>
      <c r="I95" s="37" t="s">
        <v>107</v>
      </c>
      <c r="J95" s="37" t="s">
        <v>128</v>
      </c>
      <c r="K95" s="37" t="s">
        <v>102</v>
      </c>
      <c r="L95" s="37" t="s">
        <v>103</v>
      </c>
      <c r="M95" s="37">
        <v>0</v>
      </c>
      <c r="N95" s="37">
        <v>0</v>
      </c>
      <c r="O95" s="30" t="s">
        <v>132</v>
      </c>
      <c r="P95" s="37">
        <v>0</v>
      </c>
      <c r="Q95" s="30" t="s">
        <v>131</v>
      </c>
      <c r="S95" s="37" t="s">
        <v>99</v>
      </c>
      <c r="T95" s="37" t="str">
        <f t="shared" si="10"/>
        <v>4Y</v>
      </c>
      <c r="U95" s="37" t="s">
        <v>101</v>
      </c>
      <c r="V95" s="37" t="s">
        <v>129</v>
      </c>
      <c r="W95" s="37" t="s">
        <v>103</v>
      </c>
      <c r="X95" s="37">
        <v>0</v>
      </c>
      <c r="Y95" s="37">
        <v>0</v>
      </c>
      <c r="Z95" s="30" t="str">
        <f>""</f>
        <v/>
      </c>
      <c r="AA95" s="47">
        <v>6.2500000000000003E-3</v>
      </c>
      <c r="AB95" s="30" t="s">
        <v>131</v>
      </c>
      <c r="AC95" s="48"/>
      <c r="AD95" s="30" t="str">
        <f t="shared" si="11"/>
        <v>forward-USD-3M</v>
      </c>
      <c r="AE95" s="49">
        <f>[1]!OBGET([1]!OBCALL("",AP95,IF(OR(AD95=Q95,AD95=AB95),"getPayment","getFixing"),[1]!obMake("","int",[1]!OBGET([1]!OBCALL("",AP95,"getNumberOfPeriods"))-1)))</f>
        <v>3.7561643835616438</v>
      </c>
      <c r="AG95" s="50" t="str">
        <f>[1]!obMake(AG$15&amp;"-"&amp;ROW(),"int",$F95)</f>
        <v>spot date-95 
[6437]</v>
      </c>
      <c r="AH95" s="50" t="str">
        <f>[1]!obMake(AH$15&amp;"-"&amp;ROW(),"String",$H95)</f>
        <v>start offset rec-95 
[6062]</v>
      </c>
      <c r="AI95" s="50" t="str">
        <f>[1]!obMake(AI$15&amp;"-"&amp;ROW(),"String",$I95)</f>
        <v>maturity rec-95 
[7349]</v>
      </c>
      <c r="AK95" s="50" t="str">
        <f>[1]!obMake(AK$15&amp;"-"&amp;ROW(),"String",$S95)</f>
        <v>start offset pay-95 
[7068]</v>
      </c>
      <c r="AL95" s="50" t="str">
        <f>[1]!obMake(AL$15&amp;"-"&amp;ROW(),"String",$T95)</f>
        <v>maturity pay-95 
[6436]</v>
      </c>
      <c r="AN95" s="50" t="str">
        <f>[1]!obMake(AN$15&amp;"-"&amp;ROW(),"String",D95)</f>
        <v>symbol-95 
[6061]</v>
      </c>
      <c r="AO95" s="50" t="str">
        <f>[1]!obMake(AO$15&amp;"-"&amp;ROW(),"String",E95)</f>
        <v>type-95 
[6895]</v>
      </c>
      <c r="AP95" s="50" t="str">
        <f>[1]!OBCALL(AP$15&amp;"-"&amp;ROW(),obLibs&amp;"net.finmath.time.ScheduleGenerator","createScheduleFromConventions",$H$8,$AG95,$AH95:$AI95,[1]!obMake("","String",$J95),[1]!obMake("","String",$K95),$H$9,[1]!obMake("","String",$L95),$H$10,[1]!obMake("","int",$M95),[1]!obMake("","int",$N95))</f>
        <v>tenor rec-95 
[12068]</v>
      </c>
      <c r="AQ95" s="50" t="str">
        <f>[1]!obMake(AQ$15&amp;"-"&amp;ROW(),"String",O95)</f>
        <v>forward rec-95 
[6435]</v>
      </c>
      <c r="AR95" s="50" t="str">
        <f>[1]!obMake(AR$15&amp;"-"&amp;ROW(),"double",P95)</f>
        <v>spread rec-95 
[6060]</v>
      </c>
      <c r="AS95" s="50" t="str">
        <f>[1]!obMake(AS$15&amp;"-"&amp;ROW(),"String",Q95)</f>
        <v>discount rec-95 
[7348]</v>
      </c>
      <c r="AT95" s="50" t="str">
        <f>[1]!OBCALL(AT$15&amp;"-"&amp;ROW(),obLibs&amp;"net.finmath.time.ScheduleGenerator","createScheduleFromConventions",$H$8,$AG95,$AK95:$AL95,[1]!obMake("","String",$U95),[1]!obMake("","String",$V95),$H$9,[1]!obMake("","String",$L95),$H$10,[1]!obMake("","int",$X95),[1]!obMake("","int",$Y95))</f>
        <v>tenor pay-95 
[10057]</v>
      </c>
      <c r="AU95" s="50" t="str">
        <f>[1]!obMake(AU$15&amp;"-"&amp;ROW(),"String",Z95)</f>
        <v>forward pay-95 
[6434]</v>
      </c>
      <c r="AV95" s="50" t="str">
        <f>[1]!obMake(AV$15&amp;"-"&amp;ROW(),"double",AA95)</f>
        <v>spread pay-95 
[6059]</v>
      </c>
      <c r="AW95" s="50" t="str">
        <f>[1]!obMake(AW$15&amp;"-"&amp;ROW(),"String",AB95)</f>
        <v>disocunt pay-95 
[6894]</v>
      </c>
      <c r="AX95" s="50" t="str">
        <f>[1]!obMake(AX$15&amp;"-"&amp;ROW(),"String",AD95)</f>
        <v>calibration curve-95 
[6816]</v>
      </c>
      <c r="AY95" s="50" t="str">
        <f>[1]!obMake(AY$15&amp;"-"&amp;ROW(),"double",AE95)</f>
        <v>calibration time-95 
[12072]</v>
      </c>
      <c r="JJ95" s="11"/>
      <c r="JK95" s="11"/>
      <c r="JL95" s="11"/>
      <c r="JM95" s="11"/>
      <c r="JN95" s="11"/>
      <c r="JO95" s="11"/>
    </row>
    <row r="96" spans="1:275" ht="13.15" customHeight="1" x14ac:dyDescent="0.35">
      <c r="A96" s="45"/>
      <c r="B96" s="46" t="str">
        <f>[1]!obMake("calibItem-"&amp;ROW(),obLibs&amp;"net.finmath.marketdata.calibration.CalibratedCurves$CalibrationSpec",AN96:AY96)</f>
        <v>calibItem-96 
[12785]</v>
      </c>
      <c r="C96" s="46">
        <f>[1]!OBGET([1]!OBCALL("",[1]!OBCALL("",$B$11,"getCalibrationProductForSpec",B96),"getValue",[1]!OBCALL("",$B$11,"getModel")))</f>
        <v>-1.2710943408933417E-12</v>
      </c>
      <c r="D96" s="11" t="str">
        <f t="shared" si="8"/>
        <v>forward-USD-3M-5Y</v>
      </c>
      <c r="E96" s="11" t="s">
        <v>98</v>
      </c>
      <c r="F96" s="37">
        <v>2</v>
      </c>
      <c r="H96" s="37" t="s">
        <v>99</v>
      </c>
      <c r="I96" s="37" t="s">
        <v>108</v>
      </c>
      <c r="J96" s="37" t="s">
        <v>128</v>
      </c>
      <c r="K96" s="37" t="s">
        <v>102</v>
      </c>
      <c r="L96" s="37" t="s">
        <v>103</v>
      </c>
      <c r="M96" s="37">
        <v>0</v>
      </c>
      <c r="N96" s="37">
        <v>0</v>
      </c>
      <c r="O96" s="30" t="s">
        <v>132</v>
      </c>
      <c r="P96" s="37">
        <v>0</v>
      </c>
      <c r="Q96" s="30" t="s">
        <v>131</v>
      </c>
      <c r="S96" s="37" t="s">
        <v>99</v>
      </c>
      <c r="T96" s="37" t="str">
        <f t="shared" si="10"/>
        <v>5Y</v>
      </c>
      <c r="U96" s="37" t="s">
        <v>101</v>
      </c>
      <c r="V96" s="37" t="s">
        <v>129</v>
      </c>
      <c r="W96" s="37" t="s">
        <v>103</v>
      </c>
      <c r="X96" s="37">
        <v>0</v>
      </c>
      <c r="Y96" s="37">
        <v>0</v>
      </c>
      <c r="Z96" s="30" t="str">
        <f>""</f>
        <v/>
      </c>
      <c r="AA96" s="47">
        <v>7.8799999999999999E-3</v>
      </c>
      <c r="AB96" s="30" t="s">
        <v>131</v>
      </c>
      <c r="AC96" s="48"/>
      <c r="AD96" s="30" t="str">
        <f t="shared" si="11"/>
        <v>forward-USD-3M</v>
      </c>
      <c r="AE96" s="49">
        <f>[1]!OBGET([1]!OBCALL("",AP96,IF(OR(AD96=Q96,AD96=AB96),"getPayment","getFixing"),[1]!obMake("","int",[1]!OBGET([1]!OBCALL("",AP96,"getNumberOfPeriods"))-1)))</f>
        <v>4.7589041095890412</v>
      </c>
      <c r="AG96" s="50" t="str">
        <f>[1]!obMake(AG$15&amp;"-"&amp;ROW(),"int",$F96)</f>
        <v>spot date-96 
[6432]</v>
      </c>
      <c r="AH96" s="50" t="str">
        <f>[1]!obMake(AH$15&amp;"-"&amp;ROW(),"String",$H96)</f>
        <v>start offset rec-96 
[6058]</v>
      </c>
      <c r="AI96" s="50" t="str">
        <f>[1]!obMake(AI$15&amp;"-"&amp;ROW(),"String",$I96)</f>
        <v>maturity rec-96 
[6893]</v>
      </c>
      <c r="AK96" s="50" t="str">
        <f>[1]!obMake(AK$15&amp;"-"&amp;ROW(),"String",$S96)</f>
        <v>start offset pay-96 
[6815]</v>
      </c>
      <c r="AL96" s="50" t="str">
        <f>[1]!obMake(AL$15&amp;"-"&amp;ROW(),"String",$T96)</f>
        <v>maturity pay-96 
[6431]</v>
      </c>
      <c r="AN96" s="50" t="str">
        <f>[1]!obMake(AN$15&amp;"-"&amp;ROW(),"String",D96)</f>
        <v>symbol-96 
[6057]</v>
      </c>
      <c r="AO96" s="50" t="str">
        <f>[1]!obMake(AO$15&amp;"-"&amp;ROW(),"String",E96)</f>
        <v>type-96 
[7347]</v>
      </c>
      <c r="AP96" s="50" t="str">
        <f>[1]!OBCALL(AP$15&amp;"-"&amp;ROW(),obLibs&amp;"net.finmath.time.ScheduleGenerator","createScheduleFromConventions",$H$8,$AG96,$AH96:$AI96,[1]!obMake("","String",$J96),[1]!obMake("","String",$K96),$H$9,[1]!obMake("","String",$L96),$H$10,[1]!obMake("","int",$M96),[1]!obMake("","int",$N96))</f>
        <v>tenor rec-96 
[12022]</v>
      </c>
      <c r="AQ96" s="50" t="str">
        <f>[1]!obMake(AQ$15&amp;"-"&amp;ROW(),"String",O96)</f>
        <v>forward rec-96 
[6430]</v>
      </c>
      <c r="AR96" s="50" t="str">
        <f>[1]!obMake(AR$15&amp;"-"&amp;ROW(),"double",P96)</f>
        <v>spread rec-96 
[6056]</v>
      </c>
      <c r="AS96" s="50" t="str">
        <f>[1]!obMake(AS$15&amp;"-"&amp;ROW(),"String",Q96)</f>
        <v>discount rec-96 
[6892]</v>
      </c>
      <c r="AT96" s="50" t="str">
        <f>[1]!OBCALL(AT$15&amp;"-"&amp;ROW(),obLibs&amp;"net.finmath.time.ScheduleGenerator","createScheduleFromConventions",$H$8,$AG96,$AK96:$AL96,[1]!obMake("","String",$U96),[1]!obMake("","String",$V96),$H$9,[1]!obMake("","String",$L96),$H$10,[1]!obMake("","int",$X96),[1]!obMake("","int",$Y96))</f>
        <v>tenor pay-96 
[12784]</v>
      </c>
      <c r="AU96" s="50" t="str">
        <f>[1]!obMake(AU$15&amp;"-"&amp;ROW(),"String",Z96)</f>
        <v>forward pay-96 
[6429]</v>
      </c>
      <c r="AV96" s="50" t="str">
        <f>[1]!obMake(AV$15&amp;"-"&amp;ROW(),"double",AA96)</f>
        <v>spread pay-96 
[6055]</v>
      </c>
      <c r="AW96" s="50" t="str">
        <f>[1]!obMake(AW$15&amp;"-"&amp;ROW(),"String",AB96)</f>
        <v>disocunt pay-96 
[7346]</v>
      </c>
      <c r="AX96" s="50" t="str">
        <f>[1]!obMake(AX$15&amp;"-"&amp;ROW(),"String",AD96)</f>
        <v>calibration curve-96 
[7067]</v>
      </c>
      <c r="AY96" s="50" t="str">
        <f>[1]!obMake(AY$15&amp;"-"&amp;ROW(),"double",AE96)</f>
        <v>calibration time-96 
[12026]</v>
      </c>
      <c r="JJ96" s="11"/>
      <c r="JK96" s="11"/>
      <c r="JL96" s="11"/>
      <c r="JM96" s="11"/>
      <c r="JN96" s="11"/>
      <c r="JO96" s="11"/>
    </row>
    <row r="97" spans="1:275" ht="13.15" customHeight="1" x14ac:dyDescent="0.35">
      <c r="A97" s="45"/>
      <c r="B97" s="46" t="str">
        <f>[1]!obMake("calibItem-"&amp;ROW(),obLibs&amp;"net.finmath.marketdata.calibration.CalibratedCurves$CalibrationSpec",AN97:AY97)</f>
        <v>calibItem-97 
[12746]</v>
      </c>
      <c r="C97" s="46">
        <f>[1]!OBGET([1]!OBCALL("",[1]!OBCALL("",$B$11,"getCalibrationProductForSpec",B97),"getValue",[1]!OBCALL("",$B$11,"getModel")))</f>
        <v>1.9413359808595487E-12</v>
      </c>
      <c r="D97" s="11" t="str">
        <f t="shared" si="8"/>
        <v>forward-USD-3M-6Y</v>
      </c>
      <c r="E97" s="11" t="s">
        <v>98</v>
      </c>
      <c r="F97" s="37">
        <v>2</v>
      </c>
      <c r="H97" s="37" t="s">
        <v>99</v>
      </c>
      <c r="I97" s="37" t="s">
        <v>109</v>
      </c>
      <c r="J97" s="37" t="s">
        <v>128</v>
      </c>
      <c r="K97" s="37" t="s">
        <v>102</v>
      </c>
      <c r="L97" s="37" t="s">
        <v>103</v>
      </c>
      <c r="M97" s="37">
        <v>0</v>
      </c>
      <c r="N97" s="37">
        <v>0</v>
      </c>
      <c r="O97" s="30" t="s">
        <v>132</v>
      </c>
      <c r="P97" s="37">
        <v>0</v>
      </c>
      <c r="Q97" s="30" t="s">
        <v>131</v>
      </c>
      <c r="S97" s="37" t="s">
        <v>99</v>
      </c>
      <c r="T97" s="37" t="str">
        <f t="shared" si="10"/>
        <v>6Y</v>
      </c>
      <c r="U97" s="37" t="s">
        <v>101</v>
      </c>
      <c r="V97" s="37" t="s">
        <v>129</v>
      </c>
      <c r="W97" s="37" t="s">
        <v>103</v>
      </c>
      <c r="X97" s="37">
        <v>0</v>
      </c>
      <c r="Y97" s="37">
        <v>0</v>
      </c>
      <c r="Z97" s="30" t="str">
        <f>""</f>
        <v/>
      </c>
      <c r="AA97" s="47">
        <v>9.7000000000000003E-3</v>
      </c>
      <c r="AB97" s="30" t="s">
        <v>131</v>
      </c>
      <c r="AC97" s="48"/>
      <c r="AD97" s="30" t="str">
        <f t="shared" si="11"/>
        <v>forward-USD-3M</v>
      </c>
      <c r="AE97" s="49">
        <f>[1]!OBGET([1]!OBCALL("",AP97,IF(OR(AD97=Q97,AD97=AB97),"getPayment","getFixing"),[1]!obMake("","int",[1]!OBGET([1]!OBCALL("",AP97,"getNumberOfPeriods"))-1)))</f>
        <v>5.7589041095890412</v>
      </c>
      <c r="AG97" s="50" t="str">
        <f>[1]!obMake(AG$15&amp;"-"&amp;ROW(),"int",$F97)</f>
        <v>spot date-97 
[6427]</v>
      </c>
      <c r="AH97" s="50" t="str">
        <f>[1]!obMake(AH$15&amp;"-"&amp;ROW(),"String",$H97)</f>
        <v>start offset rec-97 
[6054]</v>
      </c>
      <c r="AI97" s="50" t="str">
        <f>[1]!obMake(AI$15&amp;"-"&amp;ROW(),"String",$I97)</f>
        <v>maturity rec-97 
[7345]</v>
      </c>
      <c r="AK97" s="50" t="str">
        <f>[1]!obMake(AK$15&amp;"-"&amp;ROW(),"String",$S97)</f>
        <v>start offset pay-97 
[7066]</v>
      </c>
      <c r="AL97" s="50" t="str">
        <f>[1]!obMake(AL$15&amp;"-"&amp;ROW(),"String",$T97)</f>
        <v>maturity pay-97 
[6426]</v>
      </c>
      <c r="AN97" s="50" t="str">
        <f>[1]!obMake(AN$15&amp;"-"&amp;ROW(),"String",D97)</f>
        <v>symbol-97 
[6053]</v>
      </c>
      <c r="AO97" s="50" t="str">
        <f>[1]!obMake(AO$15&amp;"-"&amp;ROW(),"String",E97)</f>
        <v>type-97 
[6891]</v>
      </c>
      <c r="AP97" s="50" t="str">
        <f>[1]!OBCALL(AP$15&amp;"-"&amp;ROW(),obLibs&amp;"net.finmath.time.ScheduleGenerator","createScheduleFromConventions",$H$8,$AG97,$AH97:$AI97,[1]!obMake("","String",$J97),[1]!obMake("","String",$K97),$H$9,[1]!obMake("","String",$L97),$H$10,[1]!obMake("","int",$M97),[1]!obMake("","int",$N97))</f>
        <v>tenor rec-97 
[11345]</v>
      </c>
      <c r="AQ97" s="50" t="str">
        <f>[1]!obMake(AQ$15&amp;"-"&amp;ROW(),"String",O97)</f>
        <v>forward rec-97 
[6425]</v>
      </c>
      <c r="AR97" s="50" t="str">
        <f>[1]!obMake(AR$15&amp;"-"&amp;ROW(),"double",P97)</f>
        <v>spread rec-97 
[6052]</v>
      </c>
      <c r="AS97" s="50" t="str">
        <f>[1]!obMake(AS$15&amp;"-"&amp;ROW(),"String",Q97)</f>
        <v>discount rec-97 
[7344]</v>
      </c>
      <c r="AT97" s="50" t="str">
        <f>[1]!OBCALL(AT$15&amp;"-"&amp;ROW(),obLibs&amp;"net.finmath.time.ScheduleGenerator","createScheduleFromConventions",$H$8,$AG97,$AK97:$AL97,[1]!obMake("","String",$U97),[1]!obMake("","String",$V97),$H$9,[1]!obMake("","String",$L97),$H$10,[1]!obMake("","int",$X97),[1]!obMake("","int",$Y97))</f>
        <v>tenor pay-97 
[12745]</v>
      </c>
      <c r="AU97" s="50" t="str">
        <f>[1]!obMake(AU$15&amp;"-"&amp;ROW(),"String",Z97)</f>
        <v>forward pay-97 
[6424]</v>
      </c>
      <c r="AV97" s="50" t="str">
        <f>[1]!obMake(AV$15&amp;"-"&amp;ROW(),"double",AA97)</f>
        <v>spread pay-97 
[6051]</v>
      </c>
      <c r="AW97" s="50" t="str">
        <f>[1]!obMake(AW$15&amp;"-"&amp;ROW(),"String",AB97)</f>
        <v>disocunt pay-97 
[6890]</v>
      </c>
      <c r="AX97" s="50" t="str">
        <f>[1]!obMake(AX$15&amp;"-"&amp;ROW(),"String",AD97)</f>
        <v>calibration curve-97 
[6814]</v>
      </c>
      <c r="AY97" s="50" t="str">
        <f>[1]!obMake(AY$15&amp;"-"&amp;ROW(),"double",AE97)</f>
        <v>calibration time-97 
[11349]</v>
      </c>
      <c r="JJ97" s="11"/>
      <c r="JK97" s="11"/>
      <c r="JL97" s="11"/>
      <c r="JM97" s="11"/>
      <c r="JN97" s="11"/>
      <c r="JO97" s="11"/>
    </row>
    <row r="98" spans="1:275" ht="13.15" customHeight="1" x14ac:dyDescent="0.35">
      <c r="A98" s="45"/>
      <c r="B98" s="46" t="str">
        <f>[1]!obMake("calibItem-"&amp;ROW(),obLibs&amp;"net.finmath.marketdata.calibration.CalibratedCurves$CalibrationSpec",AN98:AY98)</f>
        <v>calibItem-98 
[11305]</v>
      </c>
      <c r="C98" s="46">
        <f>[1]!OBGET([1]!OBCALL("",[1]!OBCALL("",$B$11,"getCalibrationProductForSpec",B98),"getValue",[1]!OBCALL("",$B$11,"getModel")))</f>
        <v>-3.3146818623208674E-12</v>
      </c>
      <c r="D98" s="11" t="str">
        <f t="shared" si="8"/>
        <v>forward-USD-3M-7Y</v>
      </c>
      <c r="E98" s="11" t="s">
        <v>98</v>
      </c>
      <c r="F98" s="37">
        <v>2</v>
      </c>
      <c r="H98" s="37" t="s">
        <v>99</v>
      </c>
      <c r="I98" s="37" t="s">
        <v>110</v>
      </c>
      <c r="J98" s="37" t="s">
        <v>128</v>
      </c>
      <c r="K98" s="37" t="s">
        <v>102</v>
      </c>
      <c r="L98" s="37" t="s">
        <v>103</v>
      </c>
      <c r="M98" s="37">
        <v>0</v>
      </c>
      <c r="N98" s="37">
        <v>0</v>
      </c>
      <c r="O98" s="30" t="s">
        <v>132</v>
      </c>
      <c r="P98" s="37">
        <v>0</v>
      </c>
      <c r="Q98" s="30" t="s">
        <v>131</v>
      </c>
      <c r="S98" s="37" t="s">
        <v>99</v>
      </c>
      <c r="T98" s="37" t="str">
        <f t="shared" si="10"/>
        <v>7Y</v>
      </c>
      <c r="U98" s="37" t="s">
        <v>101</v>
      </c>
      <c r="V98" s="37" t="s">
        <v>129</v>
      </c>
      <c r="W98" s="37" t="s">
        <v>103</v>
      </c>
      <c r="X98" s="37">
        <v>0</v>
      </c>
      <c r="Y98" s="37">
        <v>0</v>
      </c>
      <c r="Z98" s="30" t="str">
        <f>""</f>
        <v/>
      </c>
      <c r="AA98" s="47">
        <v>1.142E-2</v>
      </c>
      <c r="AB98" s="30" t="s">
        <v>131</v>
      </c>
      <c r="AC98" s="48"/>
      <c r="AD98" s="30" t="str">
        <f t="shared" si="11"/>
        <v>forward-USD-3M</v>
      </c>
      <c r="AE98" s="49">
        <f>[1]!OBGET([1]!OBCALL("",AP98,IF(OR(AD98=Q98,AD98=AB98),"getPayment","getFixing"),[1]!obMake("","int",[1]!OBGET([1]!OBCALL("",AP98,"getNumberOfPeriods"))-1)))</f>
        <v>6.7589041095890412</v>
      </c>
      <c r="AG98" s="50" t="str">
        <f>[1]!obMake(AG$15&amp;"-"&amp;ROW(),"int",$F98)</f>
        <v>spot date-98 
[6422]</v>
      </c>
      <c r="AH98" s="50" t="str">
        <f>[1]!obMake(AH$15&amp;"-"&amp;ROW(),"String",$H98)</f>
        <v>start offset rec-98 
[6050]</v>
      </c>
      <c r="AI98" s="50" t="str">
        <f>[1]!obMake(AI$15&amp;"-"&amp;ROW(),"String",$I98)</f>
        <v>maturity rec-98 
[6889]</v>
      </c>
      <c r="AK98" s="50" t="str">
        <f>[1]!obMake(AK$15&amp;"-"&amp;ROW(),"String",$S98)</f>
        <v>start offset pay-98 
[6813]</v>
      </c>
      <c r="AL98" s="50" t="str">
        <f>[1]!obMake(AL$15&amp;"-"&amp;ROW(),"String",$T98)</f>
        <v>maturity pay-98 
[6421]</v>
      </c>
      <c r="AN98" s="50" t="str">
        <f>[1]!obMake(AN$15&amp;"-"&amp;ROW(),"String",D98)</f>
        <v>symbol-98 
[6049]</v>
      </c>
      <c r="AO98" s="50" t="str">
        <f>[1]!obMake(AO$15&amp;"-"&amp;ROW(),"String",E98)</f>
        <v>type-98 
[7343]</v>
      </c>
      <c r="AP98" s="50" t="str">
        <f>[1]!OBCALL(AP$15&amp;"-"&amp;ROW(),obLibs&amp;"net.finmath.time.ScheduleGenerator","createScheduleFromConventions",$H$8,$AG98,$AH98:$AI98,[1]!obMake("","String",$J98),[1]!obMake("","String",$K98),$H$9,[1]!obMake("","String",$L98),$H$10,[1]!obMake("","int",$M98),[1]!obMake("","int",$N98))</f>
        <v>tenor rec-98 
[11300]</v>
      </c>
      <c r="AQ98" s="50" t="str">
        <f>[1]!obMake(AQ$15&amp;"-"&amp;ROW(),"String",O98)</f>
        <v>forward rec-98 
[6420]</v>
      </c>
      <c r="AR98" s="50" t="str">
        <f>[1]!obMake(AR$15&amp;"-"&amp;ROW(),"double",P98)</f>
        <v>spread rec-98 
[6048]</v>
      </c>
      <c r="AS98" s="50" t="str">
        <f>[1]!obMake(AS$15&amp;"-"&amp;ROW(),"String",Q98)</f>
        <v>discount rec-98 
[6888]</v>
      </c>
      <c r="AT98" s="50" t="str">
        <f>[1]!OBCALL(AT$15&amp;"-"&amp;ROW(),obLibs&amp;"net.finmath.time.ScheduleGenerator","createScheduleFromConventions",$H$8,$AG98,$AK98:$AL98,[1]!obMake("","String",$U98),[1]!obMake("","String",$V98),$H$9,[1]!obMake("","String",$L98),$H$10,[1]!obMake("","int",$X98),[1]!obMake("","int",$Y98))</f>
        <v>tenor pay-98 
[10605]</v>
      </c>
      <c r="AU98" s="50" t="str">
        <f>[1]!obMake(AU$15&amp;"-"&amp;ROW(),"String",Z98)</f>
        <v>forward pay-98 
[6419]</v>
      </c>
      <c r="AV98" s="50" t="str">
        <f>[1]!obMake(AV$15&amp;"-"&amp;ROW(),"double",AA98)</f>
        <v>spread pay-98 
[6047]</v>
      </c>
      <c r="AW98" s="50" t="str">
        <f>[1]!obMake(AW$15&amp;"-"&amp;ROW(),"String",AB98)</f>
        <v>disocunt pay-98 
[7342]</v>
      </c>
      <c r="AX98" s="50" t="str">
        <f>[1]!obMake(AX$15&amp;"-"&amp;ROW(),"String",AD98)</f>
        <v>calibration curve-98 
[7065]</v>
      </c>
      <c r="AY98" s="50" t="str">
        <f>[1]!obMake(AY$15&amp;"-"&amp;ROW(),"double",AE98)</f>
        <v>calibration time-98 
[11304]</v>
      </c>
      <c r="JJ98" s="11"/>
      <c r="JK98" s="11"/>
      <c r="JL98" s="11"/>
      <c r="JM98" s="11"/>
      <c r="JN98" s="11"/>
      <c r="JO98" s="11"/>
    </row>
    <row r="99" spans="1:275" ht="13.15" customHeight="1" x14ac:dyDescent="0.35">
      <c r="A99" s="45"/>
      <c r="B99" s="46" t="str">
        <f>[1]!obMake("calibItem-"&amp;ROW(),obLibs&amp;"net.finmath.marketdata.calibration.CalibratedCurves$CalibrationSpec",AN99:AY99)</f>
        <v>calibItem-99 
[12084]</v>
      </c>
      <c r="C99" s="46">
        <f>[1]!OBGET([1]!OBCALL("",[1]!OBCALL("",$B$11,"getCalibrationProductForSpec",B99),"getValue",[1]!OBCALL("",$B$11,"getModel")))</f>
        <v>5.1246784593672601E-12</v>
      </c>
      <c r="D99" s="11" t="str">
        <f t="shared" si="8"/>
        <v>forward-USD-3M-8Y</v>
      </c>
      <c r="E99" s="11" t="s">
        <v>98</v>
      </c>
      <c r="F99" s="37">
        <v>2</v>
      </c>
      <c r="H99" s="37" t="s">
        <v>99</v>
      </c>
      <c r="I99" s="37" t="s">
        <v>111</v>
      </c>
      <c r="J99" s="37" t="s">
        <v>128</v>
      </c>
      <c r="K99" s="37" t="s">
        <v>102</v>
      </c>
      <c r="L99" s="37" t="s">
        <v>103</v>
      </c>
      <c r="M99" s="37">
        <v>0</v>
      </c>
      <c r="N99" s="37">
        <v>0</v>
      </c>
      <c r="O99" s="30" t="s">
        <v>132</v>
      </c>
      <c r="P99" s="37">
        <v>0</v>
      </c>
      <c r="Q99" s="30" t="s">
        <v>131</v>
      </c>
      <c r="S99" s="37" t="s">
        <v>99</v>
      </c>
      <c r="T99" s="37" t="str">
        <f t="shared" si="10"/>
        <v>8Y</v>
      </c>
      <c r="U99" s="37" t="s">
        <v>101</v>
      </c>
      <c r="V99" s="37" t="s">
        <v>129</v>
      </c>
      <c r="W99" s="37" t="s">
        <v>103</v>
      </c>
      <c r="X99" s="37">
        <v>0</v>
      </c>
      <c r="Y99" s="37">
        <v>0</v>
      </c>
      <c r="Z99" s="30" t="str">
        <f>""</f>
        <v/>
      </c>
      <c r="AA99" s="47">
        <v>1.2930000000000001E-2</v>
      </c>
      <c r="AB99" s="30" t="s">
        <v>131</v>
      </c>
      <c r="AC99" s="48"/>
      <c r="AD99" s="30" t="str">
        <f t="shared" si="11"/>
        <v>forward-USD-3M</v>
      </c>
      <c r="AE99" s="49">
        <f>[1]!OBGET([1]!OBCALL("",AP99,IF(OR(AD99=Q99,AD99=AB99),"getPayment","getFixing"),[1]!obMake("","int",[1]!OBGET([1]!OBCALL("",AP99,"getNumberOfPeriods"))-1)))</f>
        <v>7.7643835616438359</v>
      </c>
      <c r="AG99" s="50" t="str">
        <f>[1]!obMake(AG$15&amp;"-"&amp;ROW(),"int",$F99)</f>
        <v>spot date-99 
[6417]</v>
      </c>
      <c r="AH99" s="50" t="str">
        <f>[1]!obMake(AH$15&amp;"-"&amp;ROW(),"String",$H99)</f>
        <v>start offset rec-99 
[6046]</v>
      </c>
      <c r="AI99" s="50" t="str">
        <f>[1]!obMake(AI$15&amp;"-"&amp;ROW(),"String",$I99)</f>
        <v>maturity rec-99 
[7341]</v>
      </c>
      <c r="AK99" s="50" t="str">
        <f>[1]!obMake(AK$15&amp;"-"&amp;ROW(),"String",$S99)</f>
        <v>start offset pay-99 
[7064]</v>
      </c>
      <c r="AL99" s="50" t="str">
        <f>[1]!obMake(AL$15&amp;"-"&amp;ROW(),"String",$T99)</f>
        <v>maturity pay-99 
[6416]</v>
      </c>
      <c r="AN99" s="50" t="str">
        <f>[1]!obMake(AN$15&amp;"-"&amp;ROW(),"String",D99)</f>
        <v>symbol-99 
[6045]</v>
      </c>
      <c r="AO99" s="50" t="str">
        <f>[1]!obMake(AO$15&amp;"-"&amp;ROW(),"String",E99)</f>
        <v>type-99 
[6887]</v>
      </c>
      <c r="AP99" s="50" t="str">
        <f>[1]!OBCALL(AP$15&amp;"-"&amp;ROW(),obLibs&amp;"net.finmath.time.ScheduleGenerator","createScheduleFromConventions",$H$8,$AG99,$AH99:$AI99,[1]!obMake("","String",$J99),[1]!obMake("","String",$K99),$H$9,[1]!obMake("","String",$L99),$H$10,[1]!obMake("","int",$M99),[1]!obMake("","int",$N99))</f>
        <v>tenor rec-99 
[12079]</v>
      </c>
      <c r="AQ99" s="50" t="str">
        <f>[1]!obMake(AQ$15&amp;"-"&amp;ROW(),"String",O99)</f>
        <v>forward rec-99 
[6415]</v>
      </c>
      <c r="AR99" s="50" t="str">
        <f>[1]!obMake(AR$15&amp;"-"&amp;ROW(),"double",P99)</f>
        <v>spread rec-99 
[6044]</v>
      </c>
      <c r="AS99" s="50" t="str">
        <f>[1]!obMake(AS$15&amp;"-"&amp;ROW(),"String",Q99)</f>
        <v>discount rec-99 
[7340]</v>
      </c>
      <c r="AT99" s="50" t="str">
        <f>[1]!OBCALL(AT$15&amp;"-"&amp;ROW(),obLibs&amp;"net.finmath.time.ScheduleGenerator","createScheduleFromConventions",$H$8,$AG99,$AK99:$AL99,[1]!obMake("","String",$U99),[1]!obMake("","String",$V99),$H$9,[1]!obMake("","String",$L99),$H$10,[1]!obMake("","int",$X99),[1]!obMake("","int",$Y99))</f>
        <v>tenor pay-99 
[11079]</v>
      </c>
      <c r="AU99" s="50" t="str">
        <f>[1]!obMake(AU$15&amp;"-"&amp;ROW(),"String",Z99)</f>
        <v>forward pay-99 
[6414]</v>
      </c>
      <c r="AV99" s="50" t="str">
        <f>[1]!obMake(AV$15&amp;"-"&amp;ROW(),"double",AA99)</f>
        <v>spread pay-99 
[6043]</v>
      </c>
      <c r="AW99" s="50" t="str">
        <f>[1]!obMake(AW$15&amp;"-"&amp;ROW(),"String",AB99)</f>
        <v>disocunt pay-99 
[6886]</v>
      </c>
      <c r="AX99" s="50" t="str">
        <f>[1]!obMake(AX$15&amp;"-"&amp;ROW(),"String",AD99)</f>
        <v>calibration curve-99 
[6812]</v>
      </c>
      <c r="AY99" s="50" t="str">
        <f>[1]!obMake(AY$15&amp;"-"&amp;ROW(),"double",AE99)</f>
        <v>calibration time-99 
[12083]</v>
      </c>
      <c r="JJ99" s="11"/>
      <c r="JK99" s="11"/>
      <c r="JL99" s="11"/>
      <c r="JM99" s="11"/>
      <c r="JN99" s="11"/>
      <c r="JO99" s="11"/>
    </row>
    <row r="100" spans="1:275" ht="13.15" customHeight="1" x14ac:dyDescent="0.35">
      <c r="A100" s="45"/>
      <c r="B100" s="46" t="str">
        <f>[1]!obMake("calibItem-"&amp;ROW(),obLibs&amp;"net.finmath.marketdata.calibration.CalibratedCurves$CalibrationSpec",AN100:AY100)</f>
        <v>calibItem-100 
[12792]</v>
      </c>
      <c r="C100" s="46">
        <f>[1]!OBGET([1]!OBCALL("",[1]!OBCALL("",$B$11,"getCalibrationProductForSpec",B100),"getValue",[1]!OBCALL("",$B$11,"getModel")))</f>
        <v>-8.330114376065012E-12</v>
      </c>
      <c r="D100" s="11" t="str">
        <f t="shared" si="8"/>
        <v>forward-USD-3M-9Y</v>
      </c>
      <c r="E100" s="11" t="s">
        <v>98</v>
      </c>
      <c r="F100" s="37">
        <v>2</v>
      </c>
      <c r="H100" s="37" t="s">
        <v>99</v>
      </c>
      <c r="I100" s="37" t="s">
        <v>112</v>
      </c>
      <c r="J100" s="37" t="s">
        <v>128</v>
      </c>
      <c r="K100" s="37" t="s">
        <v>102</v>
      </c>
      <c r="L100" s="37" t="s">
        <v>103</v>
      </c>
      <c r="M100" s="37">
        <v>0</v>
      </c>
      <c r="N100" s="37">
        <v>0</v>
      </c>
      <c r="O100" s="30" t="s">
        <v>132</v>
      </c>
      <c r="P100" s="37">
        <v>0</v>
      </c>
      <c r="Q100" s="30" t="s">
        <v>131</v>
      </c>
      <c r="S100" s="37" t="s">
        <v>99</v>
      </c>
      <c r="T100" s="37" t="str">
        <f t="shared" si="10"/>
        <v>9Y</v>
      </c>
      <c r="U100" s="37" t="s">
        <v>101</v>
      </c>
      <c r="V100" s="37" t="s">
        <v>129</v>
      </c>
      <c r="W100" s="37" t="s">
        <v>103</v>
      </c>
      <c r="X100" s="37">
        <v>0</v>
      </c>
      <c r="Y100" s="37">
        <v>0</v>
      </c>
      <c r="Z100" s="30" t="str">
        <f>""</f>
        <v/>
      </c>
      <c r="AA100" s="47">
        <v>1.4290000000000001E-2</v>
      </c>
      <c r="AB100" s="30" t="s">
        <v>131</v>
      </c>
      <c r="AC100" s="48"/>
      <c r="AD100" s="30" t="str">
        <f t="shared" si="11"/>
        <v>forward-USD-3M</v>
      </c>
      <c r="AE100" s="49">
        <f>[1]!OBGET([1]!OBCALL("",AP100,IF(OR(AD100=Q100,AD100=AB100),"getPayment","getFixing"),[1]!obMake("","int",[1]!OBGET([1]!OBCALL("",AP100,"getNumberOfPeriods"))-1)))</f>
        <v>8.7616438356164377</v>
      </c>
      <c r="AG100" s="50" t="str">
        <f>[1]!obMake(AG$15&amp;"-"&amp;ROW(),"int",$F100)</f>
        <v>spot date-100 
[6412]</v>
      </c>
      <c r="AH100" s="50" t="str">
        <f>[1]!obMake(AH$15&amp;"-"&amp;ROW(),"String",$H100)</f>
        <v>start offset rec-100 
[6042]</v>
      </c>
      <c r="AI100" s="50" t="str">
        <f>[1]!obMake(AI$15&amp;"-"&amp;ROW(),"String",$I100)</f>
        <v>maturity rec-100 
[6885]</v>
      </c>
      <c r="AK100" s="50" t="str">
        <f>[1]!obMake(AK$15&amp;"-"&amp;ROW(),"String",$S100)</f>
        <v>start offset pay-100 
[6811]</v>
      </c>
      <c r="AL100" s="50" t="str">
        <f>[1]!obMake(AL$15&amp;"-"&amp;ROW(),"String",$T100)</f>
        <v>maturity pay-100 
[6411]</v>
      </c>
      <c r="AN100" s="50" t="str">
        <f>[1]!obMake(AN$15&amp;"-"&amp;ROW(),"String",D100)</f>
        <v>symbol-100 
[6041]</v>
      </c>
      <c r="AO100" s="50" t="str">
        <f>[1]!obMake(AO$15&amp;"-"&amp;ROW(),"String",E100)</f>
        <v>type-100 
[7339]</v>
      </c>
      <c r="AP100" s="50" t="str">
        <f>[1]!OBCALL(AP$15&amp;"-"&amp;ROW(),obLibs&amp;"net.finmath.time.ScheduleGenerator","createScheduleFromConventions",$H$8,$AG100,$AH100:$AI100,[1]!obMake("","String",$J100),[1]!obMake("","String",$K100),$H$9,[1]!obMake("","String",$L100),$H$10,[1]!obMake("","int",$M100),[1]!obMake("","int",$N100))</f>
        <v>tenor rec-100 
[12032]</v>
      </c>
      <c r="AQ100" s="50" t="str">
        <f>[1]!obMake(AQ$15&amp;"-"&amp;ROW(),"String",O100)</f>
        <v>forward rec-100 
[6410]</v>
      </c>
      <c r="AR100" s="50" t="str">
        <f>[1]!obMake(AR$15&amp;"-"&amp;ROW(),"double",P100)</f>
        <v>spread rec-100 
[6040]</v>
      </c>
      <c r="AS100" s="50" t="str">
        <f>[1]!obMake(AS$15&amp;"-"&amp;ROW(),"String",Q100)</f>
        <v>discount rec-100 
[6884]</v>
      </c>
      <c r="AT100" s="50" t="str">
        <f>[1]!OBCALL(AT$15&amp;"-"&amp;ROW(),obLibs&amp;"net.finmath.time.ScheduleGenerator","createScheduleFromConventions",$H$8,$AG100,$AK100:$AL100,[1]!obMake("","String",$U100),[1]!obMake("","String",$V100),$H$9,[1]!obMake("","String",$L100),$H$10,[1]!obMake("","int",$X100),[1]!obMake("","int",$Y100))</f>
        <v>tenor pay-100 
[12791]</v>
      </c>
      <c r="AU100" s="50" t="str">
        <f>[1]!obMake(AU$15&amp;"-"&amp;ROW(),"String",Z100)</f>
        <v>forward pay-100 
[6409]</v>
      </c>
      <c r="AV100" s="50" t="str">
        <f>[1]!obMake(AV$15&amp;"-"&amp;ROW(),"double",AA100)</f>
        <v>spread pay-100 
[6039]</v>
      </c>
      <c r="AW100" s="50" t="str">
        <f>[1]!obMake(AW$15&amp;"-"&amp;ROW(),"String",AB100)</f>
        <v>disocunt pay-100 
[7338]</v>
      </c>
      <c r="AX100" s="50" t="str">
        <f>[1]!obMake(AX$15&amp;"-"&amp;ROW(),"String",AD100)</f>
        <v>calibration curve-100 
[7063]</v>
      </c>
      <c r="AY100" s="50" t="str">
        <f>[1]!obMake(AY$15&amp;"-"&amp;ROW(),"double",AE100)</f>
        <v>calibration time-100 
[12036]</v>
      </c>
      <c r="JJ100" s="11"/>
      <c r="JK100" s="11"/>
      <c r="JL100" s="11"/>
      <c r="JM100" s="11"/>
      <c r="JN100" s="11"/>
      <c r="JO100" s="11"/>
    </row>
    <row r="101" spans="1:275" ht="13.15" customHeight="1" x14ac:dyDescent="0.35">
      <c r="A101" s="45"/>
      <c r="B101" s="46" t="str">
        <f>[1]!obMake("calibItem-"&amp;ROW(),obLibs&amp;"net.finmath.marketdata.calibration.CalibratedCurves$CalibrationSpec",AN101:AY101)</f>
        <v>calibItem-101 
[12753]</v>
      </c>
      <c r="C101" s="46">
        <f>[1]!OBGET([1]!OBCALL("",[1]!OBCALL("",$B$11,"getCalibrationProductForSpec",B101),"getValue",[1]!OBCALL("",$B$11,"getModel")))</f>
        <v>9.1484597675162149E-12</v>
      </c>
      <c r="D101" s="11" t="str">
        <f t="shared" si="8"/>
        <v>forward-USD-3M-10Y</v>
      </c>
      <c r="E101" s="11" t="s">
        <v>98</v>
      </c>
      <c r="F101" s="37">
        <v>2</v>
      </c>
      <c r="H101" s="37" t="s">
        <v>99</v>
      </c>
      <c r="I101" s="37" t="s">
        <v>113</v>
      </c>
      <c r="J101" s="37" t="s">
        <v>128</v>
      </c>
      <c r="K101" s="37" t="s">
        <v>102</v>
      </c>
      <c r="L101" s="37" t="s">
        <v>103</v>
      </c>
      <c r="M101" s="37">
        <v>0</v>
      </c>
      <c r="N101" s="37">
        <v>0</v>
      </c>
      <c r="O101" s="30" t="s">
        <v>132</v>
      </c>
      <c r="P101" s="37">
        <v>0</v>
      </c>
      <c r="Q101" s="30" t="s">
        <v>131</v>
      </c>
      <c r="S101" s="37" t="s">
        <v>99</v>
      </c>
      <c r="T101" s="37" t="str">
        <f t="shared" si="10"/>
        <v>10Y</v>
      </c>
      <c r="U101" s="37" t="s">
        <v>101</v>
      </c>
      <c r="V101" s="37" t="s">
        <v>129</v>
      </c>
      <c r="W101" s="37" t="s">
        <v>103</v>
      </c>
      <c r="X101" s="37">
        <v>0</v>
      </c>
      <c r="Y101" s="37">
        <v>0</v>
      </c>
      <c r="Z101" s="30" t="str">
        <f>""</f>
        <v/>
      </c>
      <c r="AA101" s="47">
        <v>1.5520000000000001E-2</v>
      </c>
      <c r="AB101" s="30" t="s">
        <v>131</v>
      </c>
      <c r="AC101" s="48"/>
      <c r="AD101" s="30" t="str">
        <f t="shared" si="11"/>
        <v>forward-USD-3M</v>
      </c>
      <c r="AE101" s="49">
        <f>[1]!OBGET([1]!OBCALL("",AP101,IF(OR(AD101=Q101,AD101=AB101),"getPayment","getFixing"),[1]!obMake("","int",[1]!OBGET([1]!OBCALL("",AP101,"getNumberOfPeriods"))-1)))</f>
        <v>9.7616438356164377</v>
      </c>
      <c r="AG101" s="50" t="str">
        <f>[1]!obMake(AG$15&amp;"-"&amp;ROW(),"int",$F101)</f>
        <v>spot date-101 
[6407]</v>
      </c>
      <c r="AH101" s="50" t="str">
        <f>[1]!obMake(AH$15&amp;"-"&amp;ROW(),"String",$H101)</f>
        <v>start offset rec-101 
[6038]</v>
      </c>
      <c r="AI101" s="50" t="str">
        <f>[1]!obMake(AI$15&amp;"-"&amp;ROW(),"String",$I101)</f>
        <v>maturity rec-101 
[7337]</v>
      </c>
      <c r="AK101" s="50" t="str">
        <f>[1]!obMake(AK$15&amp;"-"&amp;ROW(),"String",$S101)</f>
        <v>start offset pay-101 
[7062]</v>
      </c>
      <c r="AL101" s="50" t="str">
        <f>[1]!obMake(AL$15&amp;"-"&amp;ROW(),"String",$T101)</f>
        <v>maturity pay-101 
[6406]</v>
      </c>
      <c r="AN101" s="50" t="str">
        <f>[1]!obMake(AN$15&amp;"-"&amp;ROW(),"String",D101)</f>
        <v>symbol-101 
[6037]</v>
      </c>
      <c r="AO101" s="50" t="str">
        <f>[1]!obMake(AO$15&amp;"-"&amp;ROW(),"String",E101)</f>
        <v>type-101 
[6883]</v>
      </c>
      <c r="AP101" s="50" t="str">
        <f>[1]!OBCALL(AP$15&amp;"-"&amp;ROW(),obLibs&amp;"net.finmath.time.ScheduleGenerator","createScheduleFromConventions",$H$8,$AG101,$AH101:$AI101,[1]!obMake("","String",$J101),[1]!obMake("","String",$K101),$H$9,[1]!obMake("","String",$L101),$H$10,[1]!obMake("","int",$M101),[1]!obMake("","int",$N101))</f>
        <v>tenor rec-101 
[11355]</v>
      </c>
      <c r="AQ101" s="50" t="str">
        <f>[1]!obMake(AQ$15&amp;"-"&amp;ROW(),"String",O101)</f>
        <v>forward rec-101 
[6405]</v>
      </c>
      <c r="AR101" s="50" t="str">
        <f>[1]!obMake(AR$15&amp;"-"&amp;ROW(),"double",P101)</f>
        <v>spread rec-101 
[6036]</v>
      </c>
      <c r="AS101" s="50" t="str">
        <f>[1]!obMake(AS$15&amp;"-"&amp;ROW(),"String",Q101)</f>
        <v>discount rec-101 
[7336]</v>
      </c>
      <c r="AT101" s="50" t="str">
        <f>[1]!OBCALL(AT$15&amp;"-"&amp;ROW(),obLibs&amp;"net.finmath.time.ScheduleGenerator","createScheduleFromConventions",$H$8,$AG101,$AK101:$AL101,[1]!obMake("","String",$U101),[1]!obMake("","String",$V101),$H$9,[1]!obMake("","String",$L101),$H$10,[1]!obMake("","int",$X101),[1]!obMake("","int",$Y101))</f>
        <v>tenor pay-101 
[12752]</v>
      </c>
      <c r="AU101" s="50" t="str">
        <f>[1]!obMake(AU$15&amp;"-"&amp;ROW(),"String",Z101)</f>
        <v>forward pay-101 
[6404]</v>
      </c>
      <c r="AV101" s="50" t="str">
        <f>[1]!obMake(AV$15&amp;"-"&amp;ROW(),"double",AA101)</f>
        <v>spread pay-101 
[6035]</v>
      </c>
      <c r="AW101" s="50" t="str">
        <f>[1]!obMake(AW$15&amp;"-"&amp;ROW(),"String",AB101)</f>
        <v>disocunt pay-101 
[6882]</v>
      </c>
      <c r="AX101" s="50" t="str">
        <f>[1]!obMake(AX$15&amp;"-"&amp;ROW(),"String",AD101)</f>
        <v>calibration curve-101 
[6810]</v>
      </c>
      <c r="AY101" s="50" t="str">
        <f>[1]!obMake(AY$15&amp;"-"&amp;ROW(),"double",AE101)</f>
        <v>calibration time-101 
[11359]</v>
      </c>
      <c r="JJ101" s="11"/>
      <c r="JK101" s="11"/>
      <c r="JL101" s="11"/>
      <c r="JM101" s="11"/>
      <c r="JN101" s="11"/>
      <c r="JO101" s="11"/>
    </row>
    <row r="102" spans="1:275" ht="13.15" customHeight="1" x14ac:dyDescent="0.35">
      <c r="A102" s="45"/>
      <c r="B102" s="46" t="str">
        <f>[1]!obMake("calibItem-"&amp;ROW(),obLibs&amp;"net.finmath.marketdata.calibration.CalibratedCurves$CalibrationSpec",AN102:AY102)</f>
        <v>calibItem-102 
[11316]</v>
      </c>
      <c r="C102" s="46">
        <f>[1]!OBGET([1]!OBCALL("",[1]!OBCALL("",$B$11,"getCalibrationProductForSpec",B102),"getValue",[1]!OBCALL("",$B$11,"getModel")))</f>
        <v>-6.1070037915555986E-12</v>
      </c>
      <c r="D102" s="11" t="str">
        <f t="shared" si="8"/>
        <v>forward-USD-3M-12Y</v>
      </c>
      <c r="E102" s="11" t="s">
        <v>98</v>
      </c>
      <c r="F102" s="37">
        <v>2</v>
      </c>
      <c r="H102" s="37" t="s">
        <v>99</v>
      </c>
      <c r="I102" s="37" t="s">
        <v>115</v>
      </c>
      <c r="J102" s="37" t="s">
        <v>128</v>
      </c>
      <c r="K102" s="37" t="s">
        <v>102</v>
      </c>
      <c r="L102" s="37" t="s">
        <v>103</v>
      </c>
      <c r="M102" s="37">
        <v>0</v>
      </c>
      <c r="N102" s="37">
        <v>0</v>
      </c>
      <c r="O102" s="30" t="s">
        <v>132</v>
      </c>
      <c r="P102" s="37">
        <v>0</v>
      </c>
      <c r="Q102" s="30" t="s">
        <v>131</v>
      </c>
      <c r="S102" s="37" t="s">
        <v>99</v>
      </c>
      <c r="T102" s="37" t="str">
        <f t="shared" si="10"/>
        <v>12Y</v>
      </c>
      <c r="U102" s="37" t="s">
        <v>101</v>
      </c>
      <c r="V102" s="37" t="s">
        <v>129</v>
      </c>
      <c r="W102" s="37" t="s">
        <v>103</v>
      </c>
      <c r="X102" s="37">
        <v>0</v>
      </c>
      <c r="Y102" s="37">
        <v>0</v>
      </c>
      <c r="Z102" s="30" t="str">
        <f>""</f>
        <v/>
      </c>
      <c r="AA102" s="47">
        <v>1.7569999999999999E-2</v>
      </c>
      <c r="AB102" s="30" t="s">
        <v>131</v>
      </c>
      <c r="AC102" s="48"/>
      <c r="AD102" s="30" t="str">
        <f t="shared" si="11"/>
        <v>forward-USD-3M</v>
      </c>
      <c r="AE102" s="49">
        <f>[1]!OBGET([1]!OBCALL("",AP102,IF(OR(AD102=Q102,AD102=AB102),"getPayment","getFixing"),[1]!obMake("","int",[1]!OBGET([1]!OBCALL("",AP102,"getNumberOfPeriods"))-1)))</f>
        <v>11.761643835616438</v>
      </c>
      <c r="AG102" s="50" t="str">
        <f>[1]!obMake(AG$15&amp;"-"&amp;ROW(),"int",$F102)</f>
        <v>spot date-102 
[6402]</v>
      </c>
      <c r="AH102" s="50" t="str">
        <f>[1]!obMake(AH$15&amp;"-"&amp;ROW(),"String",$H102)</f>
        <v>start offset rec-102 
[6034]</v>
      </c>
      <c r="AI102" s="50" t="str">
        <f>[1]!obMake(AI$15&amp;"-"&amp;ROW(),"String",$I102)</f>
        <v>maturity rec-102 
[6881]</v>
      </c>
      <c r="AK102" s="50" t="str">
        <f>[1]!obMake(AK$15&amp;"-"&amp;ROW(),"String",$S102)</f>
        <v>start offset pay-102 
[6809]</v>
      </c>
      <c r="AL102" s="50" t="str">
        <f>[1]!obMake(AL$15&amp;"-"&amp;ROW(),"String",$T102)</f>
        <v>maturity pay-102 
[6401]</v>
      </c>
      <c r="AN102" s="50" t="str">
        <f>[1]!obMake(AN$15&amp;"-"&amp;ROW(),"String",D102)</f>
        <v>symbol-102 
[6033]</v>
      </c>
      <c r="AO102" s="50" t="str">
        <f>[1]!obMake(AO$15&amp;"-"&amp;ROW(),"String",E102)</f>
        <v>type-102 
[7335]</v>
      </c>
      <c r="AP102" s="50" t="str">
        <f>[1]!OBCALL(AP$15&amp;"-"&amp;ROW(),obLibs&amp;"net.finmath.time.ScheduleGenerator","createScheduleFromConventions",$H$8,$AG102,$AH102:$AI102,[1]!obMake("","String",$J102),[1]!obMake("","String",$K102),$H$9,[1]!obMake("","String",$L102),$H$10,[1]!obMake("","int",$M102),[1]!obMake("","int",$N102))</f>
        <v>tenor rec-102 
[11311]</v>
      </c>
      <c r="AQ102" s="50" t="str">
        <f>[1]!obMake(AQ$15&amp;"-"&amp;ROW(),"String",O102)</f>
        <v>forward rec-102 
[6400]</v>
      </c>
      <c r="AR102" s="50" t="str">
        <f>[1]!obMake(AR$15&amp;"-"&amp;ROW(),"double",P102)</f>
        <v>spread rec-102 
[6032]</v>
      </c>
      <c r="AS102" s="50" t="str">
        <f>[1]!obMake(AS$15&amp;"-"&amp;ROW(),"String",Q102)</f>
        <v>discount rec-102 
[6880]</v>
      </c>
      <c r="AT102" s="50" t="str">
        <f>[1]!OBCALL(AT$15&amp;"-"&amp;ROW(),obLibs&amp;"net.finmath.time.ScheduleGenerator","createScheduleFromConventions",$H$8,$AG102,$AK102:$AL102,[1]!obMake("","String",$U102),[1]!obMake("","String",$V102),$H$9,[1]!obMake("","String",$L102),$H$10,[1]!obMake("","int",$X102),[1]!obMake("","int",$Y102))</f>
        <v>tenor pay-102 
[10307]</v>
      </c>
      <c r="AU102" s="50" t="str">
        <f>[1]!obMake(AU$15&amp;"-"&amp;ROW(),"String",Z102)</f>
        <v>forward pay-102 
[6399]</v>
      </c>
      <c r="AV102" s="50" t="str">
        <f>[1]!obMake(AV$15&amp;"-"&amp;ROW(),"double",AA102)</f>
        <v>spread pay-102 
[6031]</v>
      </c>
      <c r="AW102" s="50" t="str">
        <f>[1]!obMake(AW$15&amp;"-"&amp;ROW(),"String",AB102)</f>
        <v>disocunt pay-102 
[7334]</v>
      </c>
      <c r="AX102" s="50" t="str">
        <f>[1]!obMake(AX$15&amp;"-"&amp;ROW(),"String",AD102)</f>
        <v>calibration curve-102 
[7061]</v>
      </c>
      <c r="AY102" s="50" t="str">
        <f>[1]!obMake(AY$15&amp;"-"&amp;ROW(),"double",AE102)</f>
        <v>calibration time-102 
[11315]</v>
      </c>
      <c r="JJ102" s="11"/>
      <c r="JK102" s="11"/>
      <c r="JL102" s="11"/>
      <c r="JM102" s="11"/>
      <c r="JN102" s="11"/>
      <c r="JO102" s="11"/>
    </row>
    <row r="103" spans="1:275" s="61" customFormat="1" ht="13.15" customHeight="1" x14ac:dyDescent="0.35">
      <c r="A103" s="59"/>
      <c r="B103" s="60" t="str">
        <f>[1]!obMake("calibItem-"&amp;ROW(),obLibs&amp;"net.finmath.marketdata.calibration.CalibratedCurves$CalibrationSpec",AN103:AY103)</f>
        <v>calibItem-103 
[12091]</v>
      </c>
      <c r="C103" s="60">
        <f>[1]!OBGET([1]!OBCALL("",[1]!OBCALL("",$B$11,"getCalibrationProductForSpec",B103),"getValue",[1]!OBCALL("",$B$11,"getModel")))</f>
        <v>4.1447956178330969E-12</v>
      </c>
      <c r="D103" s="61" t="str">
        <f t="shared" si="8"/>
        <v>forward-USD-3M-15Y</v>
      </c>
      <c r="E103" s="61" t="s">
        <v>98</v>
      </c>
      <c r="F103" s="37">
        <v>2</v>
      </c>
      <c r="H103" s="37" t="s">
        <v>99</v>
      </c>
      <c r="I103" s="62" t="s">
        <v>116</v>
      </c>
      <c r="J103" s="37" t="s">
        <v>128</v>
      </c>
      <c r="K103" s="37" t="s">
        <v>102</v>
      </c>
      <c r="L103" s="37" t="s">
        <v>103</v>
      </c>
      <c r="M103" s="37">
        <v>0</v>
      </c>
      <c r="N103" s="37">
        <v>0</v>
      </c>
      <c r="O103" s="63" t="s">
        <v>132</v>
      </c>
      <c r="P103" s="62">
        <v>0</v>
      </c>
      <c r="Q103" s="63" t="s">
        <v>131</v>
      </c>
      <c r="S103" s="37" t="s">
        <v>99</v>
      </c>
      <c r="T103" s="62" t="str">
        <f t="shared" si="10"/>
        <v>15Y</v>
      </c>
      <c r="U103" s="37" t="s">
        <v>101</v>
      </c>
      <c r="V103" s="37" t="s">
        <v>129</v>
      </c>
      <c r="W103" s="37" t="s">
        <v>103</v>
      </c>
      <c r="X103" s="37">
        <v>0</v>
      </c>
      <c r="Y103" s="37">
        <v>0</v>
      </c>
      <c r="Z103" s="63" t="str">
        <f>""</f>
        <v/>
      </c>
      <c r="AA103" s="47">
        <v>1.9599999999999999E-2</v>
      </c>
      <c r="AB103" s="63" t="s">
        <v>131</v>
      </c>
      <c r="AC103" s="48"/>
      <c r="AD103" s="63" t="str">
        <f t="shared" si="11"/>
        <v>forward-USD-3M</v>
      </c>
      <c r="AE103" s="49">
        <f>[1]!OBGET([1]!OBCALL("",AP103,IF(OR(AD103=Q103,AD103=AB103),"getPayment","getFixing"),[1]!obMake("","int",[1]!OBGET([1]!OBCALL("",AP103,"getNumberOfPeriods"))-1)))</f>
        <v>14.764383561643836</v>
      </c>
      <c r="AG103" s="50" t="str">
        <f>[1]!obMake(AG$15&amp;"-"&amp;ROW(),"int",$F103)</f>
        <v>spot date-103 
[6397]</v>
      </c>
      <c r="AH103" s="50" t="str">
        <f>[1]!obMake(AH$15&amp;"-"&amp;ROW(),"String",$H103)</f>
        <v>start offset rec-103 
[6030]</v>
      </c>
      <c r="AI103" s="50" t="str">
        <f>[1]!obMake(AI$15&amp;"-"&amp;ROW(),"String",$I103)</f>
        <v>maturity rec-103 
[7333]</v>
      </c>
      <c r="AJ103" s="11"/>
      <c r="AK103" s="50" t="str">
        <f>[1]!obMake(AK$15&amp;"-"&amp;ROW(),"String",$S103)</f>
        <v>start offset pay-103 
[6746]</v>
      </c>
      <c r="AL103" s="50" t="str">
        <f>[1]!obMake(AL$15&amp;"-"&amp;ROW(),"String",$T103)</f>
        <v>maturity pay-103 
[6396]</v>
      </c>
      <c r="AM103" s="11"/>
      <c r="AN103" s="50" t="str">
        <f>[1]!obMake(AN$15&amp;"-"&amp;ROW(),"String",D103)</f>
        <v>symbol-103 
[6029]</v>
      </c>
      <c r="AO103" s="50" t="str">
        <f>[1]!obMake(AO$15&amp;"-"&amp;ROW(),"String",E103)</f>
        <v>type-103 
[7060]</v>
      </c>
      <c r="AP103" s="50" t="str">
        <f>[1]!OBCALL(AP$15&amp;"-"&amp;ROW(),obLibs&amp;"net.finmath.time.ScheduleGenerator","createScheduleFromConventions",$H$8,$AG103,$AH103:$AI103,[1]!obMake("","String",$J103),[1]!obMake("","String",$K103),$H$9,[1]!obMake("","String",$L103),$H$10,[1]!obMake("","int",$M103),[1]!obMake("","int",$N103))</f>
        <v>tenor rec-103 
[10037]</v>
      </c>
      <c r="AQ103" s="50" t="str">
        <f>[1]!obMake(AQ$15&amp;"-"&amp;ROW(),"String",O103)</f>
        <v>forward rec-103 
[6395]</v>
      </c>
      <c r="AR103" s="50" t="str">
        <f>[1]!obMake(AR$15&amp;"-"&amp;ROW(),"double",P103)</f>
        <v>spread rec-103 
[6028]</v>
      </c>
      <c r="AS103" s="50" t="str">
        <f>[1]!obMake(AS$15&amp;"-"&amp;ROW(),"String",Q103)</f>
        <v>discount rec-103 
[6879]</v>
      </c>
      <c r="AT103" s="50" t="str">
        <f>[1]!OBCALL(AT$15&amp;"-"&amp;ROW(),obLibs&amp;"net.finmath.time.ScheduleGenerator","createScheduleFromConventions",$H$8,$AG103,$AK103:$AL103,[1]!obMake("","String",$U103),[1]!obMake("","String",$V103),$H$9,[1]!obMake("","String",$L103),$H$10,[1]!obMake("","int",$X103),[1]!obMake("","int",$Y103))</f>
        <v>tenor pay-103 
[12090]</v>
      </c>
      <c r="AU103" s="50" t="str">
        <f>[1]!obMake(AU$15&amp;"-"&amp;ROW(),"String",Z103)</f>
        <v>forward pay-103 
[6394]</v>
      </c>
      <c r="AV103" s="50" t="str">
        <f>[1]!obMake(AV$15&amp;"-"&amp;ROW(),"double",AA103)</f>
        <v>spread pay-103 
[6027]</v>
      </c>
      <c r="AW103" s="50" t="str">
        <f>[1]!obMake(AW$15&amp;"-"&amp;ROW(),"String",AB103)</f>
        <v>disocunt pay-103 
[6808]</v>
      </c>
      <c r="AX103" s="50" t="str">
        <f>[1]!obMake(AX$15&amp;"-"&amp;ROW(),"String",AD103)</f>
        <v>calibration curve-103 
[6745]</v>
      </c>
      <c r="AY103" s="50" t="str">
        <f>[1]!obMake(AY$15&amp;"-"&amp;ROW(),"double",AE103)</f>
        <v>calibration time-103 
[10041]</v>
      </c>
    </row>
    <row r="104" spans="1:275" ht="13.15" customHeight="1" x14ac:dyDescent="0.35">
      <c r="A104" s="45"/>
      <c r="B104" s="46" t="str">
        <f>[1]!obMake("calibItem-"&amp;ROW(),obLibs&amp;"net.finmath.marketdata.calibration.CalibratedCurves$CalibrationSpec",AN104:AY104)</f>
        <v>calibItem-104 
[12803]</v>
      </c>
      <c r="C104" s="46">
        <f>[1]!OBGET([1]!OBCALL("",[1]!OBCALL("",$B$11,"getCalibrationProductForSpec",B104),"getValue",[1]!OBCALL("",$B$11,"getModel")))</f>
        <v>-2.6015856136041293E-12</v>
      </c>
      <c r="D104" s="11" t="str">
        <f t="shared" si="8"/>
        <v>forward-USD-3M-20Y</v>
      </c>
      <c r="E104" s="11" t="s">
        <v>98</v>
      </c>
      <c r="F104" s="37">
        <v>2</v>
      </c>
      <c r="H104" s="37" t="s">
        <v>99</v>
      </c>
      <c r="I104" s="37" t="s">
        <v>117</v>
      </c>
      <c r="J104" s="37" t="s">
        <v>128</v>
      </c>
      <c r="K104" s="37" t="s">
        <v>102</v>
      </c>
      <c r="L104" s="37" t="s">
        <v>103</v>
      </c>
      <c r="M104" s="37">
        <v>0</v>
      </c>
      <c r="N104" s="37">
        <v>0</v>
      </c>
      <c r="O104" s="30" t="s">
        <v>132</v>
      </c>
      <c r="P104" s="37">
        <v>0</v>
      </c>
      <c r="Q104" s="30" t="s">
        <v>131</v>
      </c>
      <c r="S104" s="37" t="s">
        <v>99</v>
      </c>
      <c r="T104" s="37" t="str">
        <f t="shared" si="10"/>
        <v>20Y</v>
      </c>
      <c r="U104" s="37" t="s">
        <v>101</v>
      </c>
      <c r="V104" s="37" t="s">
        <v>129</v>
      </c>
      <c r="W104" s="37" t="s">
        <v>103</v>
      </c>
      <c r="X104" s="37">
        <v>0</v>
      </c>
      <c r="Y104" s="37">
        <v>0</v>
      </c>
      <c r="Z104" s="30" t="str">
        <f>""</f>
        <v/>
      </c>
      <c r="AA104" s="47">
        <v>2.1250000000000002E-2</v>
      </c>
      <c r="AB104" s="30" t="s">
        <v>131</v>
      </c>
      <c r="AC104" s="48"/>
      <c r="AD104" s="30" t="str">
        <f t="shared" si="11"/>
        <v>forward-USD-3M</v>
      </c>
      <c r="AE104" s="49">
        <f>[1]!OBGET([1]!OBCALL("",AP104,IF(OR(AD104=Q104,AD104=AB104),"getPayment","getFixing"),[1]!obMake("","int",[1]!OBGET([1]!OBCALL("",AP104,"getNumberOfPeriods"))-1)))</f>
        <v>19.769863013698629</v>
      </c>
      <c r="AG104" s="50" t="str">
        <f>[1]!obMake(AG$15&amp;"-"&amp;ROW(),"int",$F104)</f>
        <v>spot date-104 
[6392]</v>
      </c>
      <c r="AH104" s="50" t="str">
        <f>[1]!obMake(AH$15&amp;"-"&amp;ROW(),"String",$H104)</f>
        <v>start offset rec-104 
[6026]</v>
      </c>
      <c r="AI104" s="50" t="str">
        <f>[1]!obMake(AI$15&amp;"-"&amp;ROW(),"String",$I104)</f>
        <v>maturity rec-104 
[7059]</v>
      </c>
      <c r="AK104" s="50" t="str">
        <f>[1]!obMake(AK$15&amp;"-"&amp;ROW(),"String",$S104)</f>
        <v>start offset pay-104 
[6744]</v>
      </c>
      <c r="AL104" s="50" t="str">
        <f>[1]!obMake(AL$15&amp;"-"&amp;ROW(),"String",$T104)</f>
        <v>maturity pay-104 
[6391]</v>
      </c>
      <c r="AN104" s="50" t="str">
        <f>[1]!obMake(AN$15&amp;"-"&amp;ROW(),"String",D104)</f>
        <v>symbol-104 
[6025]</v>
      </c>
      <c r="AO104" s="50" t="str">
        <f>[1]!obMake(AO$15&amp;"-"&amp;ROW(),"String",E104)</f>
        <v>type-104 
[6878]</v>
      </c>
      <c r="AP104" s="50" t="str">
        <f>[1]!OBCALL(AP$15&amp;"-"&amp;ROW(),obLibs&amp;"net.finmath.time.ScheduleGenerator","createScheduleFromConventions",$H$8,$AG104,$AH104:$AI104,[1]!obMake("","String",$J104),[1]!obMake("","String",$K104),$H$9,[1]!obMake("","String",$L104),$H$10,[1]!obMake("","int",$M104),[1]!obMake("","int",$N104))</f>
        <v>tenor rec-104 
[12798]</v>
      </c>
      <c r="AQ104" s="50" t="str">
        <f>[1]!obMake(AQ$15&amp;"-"&amp;ROW(),"String",O104)</f>
        <v>forward rec-104 
[6390]</v>
      </c>
      <c r="AR104" s="50" t="str">
        <f>[1]!obMake(AR$15&amp;"-"&amp;ROW(),"double",P104)</f>
        <v>spread rec-104 
[6024]</v>
      </c>
      <c r="AS104" s="50" t="str">
        <f>[1]!obMake(AS$15&amp;"-"&amp;ROW(),"String",Q104)</f>
        <v>discount rec-104 
[6807]</v>
      </c>
      <c r="AT104" s="50" t="str">
        <f>[1]!OBCALL(AT$15&amp;"-"&amp;ROW(),obLibs&amp;"net.finmath.time.ScheduleGenerator","createScheduleFromConventions",$H$8,$AG104,$AK104:$AL104,[1]!obMake("","String",$U104),[1]!obMake("","String",$V104),$H$9,[1]!obMake("","String",$L104),$H$10,[1]!obMake("","int",$X104),[1]!obMake("","int",$Y104))</f>
        <v>tenor pay-104 
[11365]</v>
      </c>
      <c r="AU104" s="50" t="str">
        <f>[1]!obMake(AU$15&amp;"-"&amp;ROW(),"String",Z104)</f>
        <v>forward pay-104 
[6389]</v>
      </c>
      <c r="AV104" s="50" t="str">
        <f>[1]!obMake(AV$15&amp;"-"&amp;ROW(),"double",AA104)</f>
        <v>spread pay-104 
[6023]</v>
      </c>
      <c r="AW104" s="50" t="str">
        <f>[1]!obMake(AW$15&amp;"-"&amp;ROW(),"String",AB104)</f>
        <v>disocunt pay-104 
[7332]</v>
      </c>
      <c r="AX104" s="50" t="str">
        <f>[1]!obMake(AX$15&amp;"-"&amp;ROW(),"String",AD104)</f>
        <v>calibration curve-104 
[6743]</v>
      </c>
      <c r="AY104" s="50" t="str">
        <f>[1]!obMake(AY$15&amp;"-"&amp;ROW(),"double",AE104)</f>
        <v>calibration time-104 
[12802]</v>
      </c>
      <c r="JJ104" s="11"/>
      <c r="JK104" s="11"/>
      <c r="JL104" s="11"/>
      <c r="JM104" s="11"/>
      <c r="JN104" s="11"/>
      <c r="JO104" s="11"/>
    </row>
    <row r="105" spans="1:275" ht="13.15" customHeight="1" x14ac:dyDescent="0.35">
      <c r="A105" s="45"/>
      <c r="B105" s="46" t="str">
        <f>[1]!obMake("calibItem-"&amp;ROW(),obLibs&amp;"net.finmath.marketdata.calibration.CalibratedCurves$CalibrationSpec",AN105:AY105)</f>
        <v>calibItem-105 
[12098]</v>
      </c>
      <c r="C105" s="46">
        <f>[1]!OBGET([1]!OBCALL("",[1]!OBCALL("",$B$11,"getCalibrationProductForSpec",B105),"getValue",[1]!OBCALL("",$B$11,"getModel")))</f>
        <v>1.8859358519307534E-12</v>
      </c>
      <c r="D105" s="11" t="str">
        <f t="shared" si="8"/>
        <v>forward-USD-3M-25Y</v>
      </c>
      <c r="E105" s="11" t="s">
        <v>98</v>
      </c>
      <c r="F105" s="37">
        <v>2</v>
      </c>
      <c r="H105" s="37" t="s">
        <v>99</v>
      </c>
      <c r="I105" s="37" t="s">
        <v>118</v>
      </c>
      <c r="J105" s="37" t="s">
        <v>128</v>
      </c>
      <c r="K105" s="37" t="s">
        <v>102</v>
      </c>
      <c r="L105" s="37" t="s">
        <v>103</v>
      </c>
      <c r="M105" s="37">
        <v>0</v>
      </c>
      <c r="N105" s="37">
        <v>0</v>
      </c>
      <c r="O105" s="30" t="s">
        <v>132</v>
      </c>
      <c r="P105" s="37">
        <v>0</v>
      </c>
      <c r="Q105" s="30" t="s">
        <v>131</v>
      </c>
      <c r="S105" s="37" t="s">
        <v>99</v>
      </c>
      <c r="T105" s="37" t="str">
        <f t="shared" si="10"/>
        <v>25Y</v>
      </c>
      <c r="U105" s="37" t="s">
        <v>101</v>
      </c>
      <c r="V105" s="37" t="s">
        <v>129</v>
      </c>
      <c r="W105" s="37" t="s">
        <v>103</v>
      </c>
      <c r="X105" s="37">
        <v>0</v>
      </c>
      <c r="Y105" s="37">
        <v>0</v>
      </c>
      <c r="Z105" s="30" t="str">
        <f>""</f>
        <v/>
      </c>
      <c r="AA105" s="47">
        <v>2.2100000000000002E-2</v>
      </c>
      <c r="AB105" s="30" t="s">
        <v>131</v>
      </c>
      <c r="AC105" s="48"/>
      <c r="AD105" s="30" t="str">
        <f t="shared" si="11"/>
        <v>forward-USD-3M</v>
      </c>
      <c r="AE105" s="49">
        <f>[1]!OBGET([1]!OBCALL("",AP105,IF(OR(AD105=Q105,AD105=AB105),"getPayment","getFixing"),[1]!obMake("","int",[1]!OBGET([1]!OBCALL("",AP105,"getNumberOfPeriods"))-1)))</f>
        <v>24.775342465753425</v>
      </c>
      <c r="AG105" s="50" t="str">
        <f>[1]!obMake(AG$15&amp;"-"&amp;ROW(),"int",$F105)</f>
        <v>spot date-105 
[6387]</v>
      </c>
      <c r="AH105" s="50" t="str">
        <f>[1]!obMake(AH$15&amp;"-"&amp;ROW(),"String",$H105)</f>
        <v>start offset rec-105 
[6022]</v>
      </c>
      <c r="AI105" s="50" t="str">
        <f>[1]!obMake(AI$15&amp;"-"&amp;ROW(),"String",$I105)</f>
        <v>maturity rec-105 
[6877]</v>
      </c>
      <c r="AK105" s="50" t="str">
        <f>[1]!obMake(AK$15&amp;"-"&amp;ROW(),"String",$S105)</f>
        <v>start offset pay-105 
[6742]</v>
      </c>
      <c r="AL105" s="50" t="str">
        <f>[1]!obMake(AL$15&amp;"-"&amp;ROW(),"String",$T105)</f>
        <v>maturity pay-105 
[6386]</v>
      </c>
      <c r="AN105" s="50" t="str">
        <f>[1]!obMake(AN$15&amp;"-"&amp;ROW(),"String",D105)</f>
        <v>symbol-105 
[6021]</v>
      </c>
      <c r="AO105" s="50" t="str">
        <f>[1]!obMake(AO$15&amp;"-"&amp;ROW(),"String",E105)</f>
        <v>type-105 
[6806]</v>
      </c>
      <c r="AP105" s="50" t="str">
        <f>[1]!OBCALL(AP$15&amp;"-"&amp;ROW(),obLibs&amp;"net.finmath.time.ScheduleGenerator","createScheduleFromConventions",$H$8,$AG105,$AH105:$AI105,[1]!obMake("","String",$J105),[1]!obMake("","String",$K105),$H$9,[1]!obMake("","String",$L105),$H$10,[1]!obMake("","int",$M105),[1]!obMake("","int",$N105))</f>
        <v>tenor rec-105 
[11101]</v>
      </c>
      <c r="AQ105" s="50" t="str">
        <f>[1]!obMake(AQ$15&amp;"-"&amp;ROW(),"String",O105)</f>
        <v>forward rec-105 
[6385]</v>
      </c>
      <c r="AR105" s="50" t="str">
        <f>[1]!obMake(AR$15&amp;"-"&amp;ROW(),"double",P105)</f>
        <v>spread rec-105 
[6020]</v>
      </c>
      <c r="AS105" s="50" t="str">
        <f>[1]!obMake(AS$15&amp;"-"&amp;ROW(),"String",Q105)</f>
        <v>discount rec-105 
[7331]</v>
      </c>
      <c r="AT105" s="50" t="str">
        <f>[1]!OBCALL(AT$15&amp;"-"&amp;ROW(),obLibs&amp;"net.finmath.time.ScheduleGenerator","createScheduleFromConventions",$H$8,$AG105,$AK105:$AL105,[1]!obMake("","String",$U105),[1]!obMake("","String",$V105),$H$9,[1]!obMake("","String",$L105),$H$10,[1]!obMake("","int",$X105),[1]!obMake("","int",$Y105))</f>
        <v>tenor pay-105 
[12097]</v>
      </c>
      <c r="AU105" s="50" t="str">
        <f>[1]!obMake(AU$15&amp;"-"&amp;ROW(),"String",Z105)</f>
        <v>forward pay-105 
[6384]</v>
      </c>
      <c r="AV105" s="50" t="str">
        <f>[1]!obMake(AV$15&amp;"-"&amp;ROW(),"double",AA105)</f>
        <v>spread pay-105 
[6019]</v>
      </c>
      <c r="AW105" s="50" t="str">
        <f>[1]!obMake(AW$15&amp;"-"&amp;ROW(),"String",AB105)</f>
        <v>disocunt pay-105 
[7058]</v>
      </c>
      <c r="AX105" s="50" t="str">
        <f>[1]!obMake(AX$15&amp;"-"&amp;ROW(),"String",AD105)</f>
        <v>calibration curve-105 
[6741]</v>
      </c>
      <c r="AY105" s="50" t="str">
        <f>[1]!obMake(AY$15&amp;"-"&amp;ROW(),"double",AE105)</f>
        <v>calibration time-105 
[11105]</v>
      </c>
      <c r="JJ105" s="11"/>
      <c r="JK105" s="11"/>
      <c r="JL105" s="11"/>
      <c r="JM105" s="11"/>
      <c r="JN105" s="11"/>
      <c r="JO105" s="11"/>
    </row>
    <row r="106" spans="1:275" ht="13.15" customHeight="1" x14ac:dyDescent="0.35">
      <c r="A106" s="45"/>
      <c r="B106" s="46" t="str">
        <f>[1]!obMake("calibItem-"&amp;ROW(),obLibs&amp;"net.finmath.marketdata.calibration.CalibratedCurves$CalibrationSpec",AN106:AY106)</f>
        <v>calibItem-106 
[12814]</v>
      </c>
      <c r="C106" s="46">
        <f>[1]!OBGET([1]!OBCALL("",[1]!OBCALL("",$B$11,"getCalibrationProductForSpec",B106),"getValue",[1]!OBCALL("",$B$11,"getModel")))</f>
        <v>-1.1528555887707626E-12</v>
      </c>
      <c r="D106" s="11" t="str">
        <f t="shared" ref="D106:D137" si="12">AD106&amp;"-"&amp;I106</f>
        <v>forward-USD-3M-30Y</v>
      </c>
      <c r="E106" s="11" t="s">
        <v>98</v>
      </c>
      <c r="F106" s="37">
        <v>2</v>
      </c>
      <c r="H106" s="37" t="s">
        <v>99</v>
      </c>
      <c r="I106" s="37" t="s">
        <v>119</v>
      </c>
      <c r="J106" s="37" t="s">
        <v>128</v>
      </c>
      <c r="K106" s="37" t="s">
        <v>102</v>
      </c>
      <c r="L106" s="37" t="s">
        <v>103</v>
      </c>
      <c r="M106" s="37">
        <v>0</v>
      </c>
      <c r="N106" s="37">
        <v>0</v>
      </c>
      <c r="O106" s="30" t="s">
        <v>132</v>
      </c>
      <c r="P106" s="37">
        <v>0</v>
      </c>
      <c r="Q106" s="30" t="s">
        <v>131</v>
      </c>
      <c r="S106" s="37" t="s">
        <v>99</v>
      </c>
      <c r="T106" s="37" t="str">
        <f t="shared" si="10"/>
        <v>30Y</v>
      </c>
      <c r="U106" s="37" t="s">
        <v>101</v>
      </c>
      <c r="V106" s="37" t="s">
        <v>129</v>
      </c>
      <c r="W106" s="37" t="s">
        <v>103</v>
      </c>
      <c r="X106" s="37">
        <v>0</v>
      </c>
      <c r="Y106" s="37">
        <v>0</v>
      </c>
      <c r="Z106" s="30" t="str">
        <f>""</f>
        <v/>
      </c>
      <c r="AA106" s="47">
        <v>2.2610000000000002E-2</v>
      </c>
      <c r="AB106" s="30" t="s">
        <v>131</v>
      </c>
      <c r="AC106" s="48"/>
      <c r="AD106" s="30" t="str">
        <f t="shared" si="11"/>
        <v>forward-USD-3M</v>
      </c>
      <c r="AE106" s="49">
        <f>[1]!OBGET([1]!OBCALL("",AP106,IF(OR(AD106=Q106,AD106=AB106),"getPayment","getFixing"),[1]!obMake("","int",[1]!OBGET([1]!OBCALL("",AP106,"getNumberOfPeriods"))-1)))</f>
        <v>29.780821917808218</v>
      </c>
      <c r="AG106" s="50" t="str">
        <f>[1]!obMake(AG$15&amp;"-"&amp;ROW(),"int",$F106)</f>
        <v>spot date-106 
[6382]</v>
      </c>
      <c r="AH106" s="50" t="str">
        <f>[1]!obMake(AH$15&amp;"-"&amp;ROW(),"String",$H106)</f>
        <v>start offset rec-106 
[6018]</v>
      </c>
      <c r="AI106" s="50" t="str">
        <f>[1]!obMake(AI$15&amp;"-"&amp;ROW(),"String",$I106)</f>
        <v>maturity rec-106 
[6805]</v>
      </c>
      <c r="AK106" s="50" t="str">
        <f>[1]!obMake(AK$15&amp;"-"&amp;ROW(),"String",$S106)</f>
        <v>start offset pay-106 
[6740]</v>
      </c>
      <c r="AL106" s="50" t="str">
        <f>[1]!obMake(AL$15&amp;"-"&amp;ROW(),"String",$T106)</f>
        <v>maturity pay-106 
[6381]</v>
      </c>
      <c r="AN106" s="50" t="str">
        <f>[1]!obMake(AN$15&amp;"-"&amp;ROW(),"String",D106)</f>
        <v>symbol-106 
[6017]</v>
      </c>
      <c r="AO106" s="50" t="str">
        <f>[1]!obMake(AO$15&amp;"-"&amp;ROW(),"String",E106)</f>
        <v>type-106 
[7330]</v>
      </c>
      <c r="AP106" s="50" t="str">
        <f>[1]!OBCALL(AP$15&amp;"-"&amp;ROW(),obLibs&amp;"net.finmath.time.ScheduleGenerator","createScheduleFromConventions",$H$8,$AG106,$AH106:$AI106,[1]!obMake("","String",$J106),[1]!obMake("","String",$K106),$H$9,[1]!obMake("","String",$L106),$H$10,[1]!obMake("","int",$M106),[1]!obMake("","int",$N106))</f>
        <v>tenor rec-106 
[12809]</v>
      </c>
      <c r="AQ106" s="50" t="str">
        <f>[1]!obMake(AQ$15&amp;"-"&amp;ROW(),"String",O106)</f>
        <v>forward rec-106 
[6380]</v>
      </c>
      <c r="AR106" s="50" t="str">
        <f>[1]!obMake(AR$15&amp;"-"&amp;ROW(),"double",P106)</f>
        <v>spread rec-106 
[6016]</v>
      </c>
      <c r="AS106" s="50" t="str">
        <f>[1]!obMake(AS$15&amp;"-"&amp;ROW(),"String",Q106)</f>
        <v>discount rec-106 
[7057]</v>
      </c>
      <c r="AT106" s="50" t="str">
        <f>[1]!OBCALL(AT$15&amp;"-"&amp;ROW(),obLibs&amp;"net.finmath.time.ScheduleGenerator","createScheduleFromConventions",$H$8,$AG106,$AK106:$AL106,[1]!obMake("","String",$U106),[1]!obMake("","String",$V106),$H$9,[1]!obMake("","String",$L106),$H$10,[1]!obMake("","int",$X106),[1]!obMake("","int",$Y106))</f>
        <v>tenor pay-106 
[11371]</v>
      </c>
      <c r="AU106" s="50" t="str">
        <f>[1]!obMake(AU$15&amp;"-"&amp;ROW(),"String",Z106)</f>
        <v>forward pay-106 
[6379]</v>
      </c>
      <c r="AV106" s="50" t="str">
        <f>[1]!obMake(AV$15&amp;"-"&amp;ROW(),"double",AA106)</f>
        <v>spread pay-106 
[6015]</v>
      </c>
      <c r="AW106" s="50" t="str">
        <f>[1]!obMake(AW$15&amp;"-"&amp;ROW(),"String",AB106)</f>
        <v>disocunt pay-106 
[6876]</v>
      </c>
      <c r="AX106" s="50" t="str">
        <f>[1]!obMake(AX$15&amp;"-"&amp;ROW(),"String",AD106)</f>
        <v>calibration curve-106 
[6739]</v>
      </c>
      <c r="AY106" s="50" t="str">
        <f>[1]!obMake(AY$15&amp;"-"&amp;ROW(),"double",AE106)</f>
        <v>calibration time-106 
[12813]</v>
      </c>
      <c r="JJ106" s="11"/>
      <c r="JK106" s="11"/>
      <c r="JL106" s="11"/>
      <c r="JM106" s="11"/>
      <c r="JN106" s="11"/>
      <c r="JO106" s="11"/>
    </row>
    <row r="107" spans="1:275" ht="13.15" customHeight="1" x14ac:dyDescent="0.35">
      <c r="A107" s="45"/>
      <c r="B107" s="46" t="str">
        <f>[1]!obMake("calibItem-"&amp;ROW(),obLibs&amp;"net.finmath.marketdata.calibration.CalibratedCurves$CalibrationSpec",AN107:AY107)</f>
        <v>calibItem-107 
[12105]</v>
      </c>
      <c r="C107" s="46">
        <f>[1]!OBGET([1]!OBCALL("",[1]!OBCALL("",$B$11,"getCalibrationProductForSpec",B107),"getValue",[1]!OBCALL("",$B$11,"getModel")))</f>
        <v>2.8449465006019636E-13</v>
      </c>
      <c r="D107" s="11" t="str">
        <f t="shared" si="12"/>
        <v>forward-USD-3M-40Y</v>
      </c>
      <c r="E107" s="11" t="s">
        <v>98</v>
      </c>
      <c r="F107" s="37">
        <v>2</v>
      </c>
      <c r="H107" s="37" t="s">
        <v>99</v>
      </c>
      <c r="I107" s="37" t="s">
        <v>120</v>
      </c>
      <c r="J107" s="37" t="s">
        <v>128</v>
      </c>
      <c r="K107" s="37" t="s">
        <v>102</v>
      </c>
      <c r="L107" s="37" t="s">
        <v>103</v>
      </c>
      <c r="M107" s="37">
        <v>0</v>
      </c>
      <c r="N107" s="37">
        <v>0</v>
      </c>
      <c r="O107" s="30" t="s">
        <v>132</v>
      </c>
      <c r="P107" s="37">
        <v>0</v>
      </c>
      <c r="Q107" s="30" t="s">
        <v>131</v>
      </c>
      <c r="S107" s="37" t="s">
        <v>99</v>
      </c>
      <c r="T107" s="37" t="str">
        <f t="shared" si="10"/>
        <v>40Y</v>
      </c>
      <c r="U107" s="37" t="s">
        <v>101</v>
      </c>
      <c r="V107" s="37" t="s">
        <v>129</v>
      </c>
      <c r="W107" s="37" t="s">
        <v>103</v>
      </c>
      <c r="X107" s="37">
        <v>0</v>
      </c>
      <c r="Y107" s="37">
        <v>0</v>
      </c>
      <c r="Z107" s="30" t="str">
        <f>""</f>
        <v/>
      </c>
      <c r="AA107" s="47">
        <v>2.2859999999999998E-2</v>
      </c>
      <c r="AB107" s="30" t="s">
        <v>131</v>
      </c>
      <c r="AC107" s="48"/>
      <c r="AD107" s="30" t="str">
        <f t="shared" si="11"/>
        <v>forward-USD-3M</v>
      </c>
      <c r="AE107" s="49">
        <f>[1]!OBGET([1]!OBCALL("",AP107,IF(OR(AD107=Q107,AD107=AB107),"getPayment","getFixing"),[1]!obMake("","int",[1]!OBGET([1]!OBCALL("",AP107,"getNumberOfPeriods"))-1)))</f>
        <v>39.780821917808218</v>
      </c>
      <c r="AG107" s="50" t="str">
        <f>[1]!obMake(AG$15&amp;"-"&amp;ROW(),"int",$F107)</f>
        <v>spot date-107 
[6377]</v>
      </c>
      <c r="AH107" s="50" t="str">
        <f>[1]!obMake(AH$15&amp;"-"&amp;ROW(),"String",$H107)</f>
        <v>start offset rec-107 
[6014]</v>
      </c>
      <c r="AI107" s="50" t="str">
        <f>[1]!obMake(AI$15&amp;"-"&amp;ROW(),"String",$I107)</f>
        <v>maturity rec-107 
[7329]</v>
      </c>
      <c r="AK107" s="50" t="str">
        <f>[1]!obMake(AK$15&amp;"-"&amp;ROW(),"String",$S107)</f>
        <v>start offset pay-107 
[6738]</v>
      </c>
      <c r="AL107" s="50" t="str">
        <f>[1]!obMake(AL$15&amp;"-"&amp;ROW(),"String",$T107)</f>
        <v>maturity pay-107 
[6376]</v>
      </c>
      <c r="AN107" s="50" t="str">
        <f>[1]!obMake(AN$15&amp;"-"&amp;ROW(),"String",D107)</f>
        <v>symbol-107 
[6013]</v>
      </c>
      <c r="AO107" s="50" t="str">
        <f>[1]!obMake(AO$15&amp;"-"&amp;ROW(),"String",E107)</f>
        <v>type-107 
[7056]</v>
      </c>
      <c r="AP107" s="50" t="str">
        <f>[1]!OBCALL(AP$15&amp;"-"&amp;ROW(),obLibs&amp;"net.finmath.time.ScheduleGenerator","createScheduleFromConventions",$H$8,$AG107,$AH107:$AI107,[1]!obMake("","String",$J107),[1]!obMake("","String",$K107),$H$9,[1]!obMake("","String",$L107),$H$10,[1]!obMake("","int",$M107),[1]!obMake("","int",$N107))</f>
        <v>tenor rec-107 
[10595]</v>
      </c>
      <c r="AQ107" s="50" t="str">
        <f>[1]!obMake(AQ$15&amp;"-"&amp;ROW(),"String",O107)</f>
        <v>forward rec-107 
[6375]</v>
      </c>
      <c r="AR107" s="50" t="str">
        <f>[1]!obMake(AR$15&amp;"-"&amp;ROW(),"double",P107)</f>
        <v>spread rec-107 
[6012]</v>
      </c>
      <c r="AS107" s="50" t="str">
        <f>[1]!obMake(AS$15&amp;"-"&amp;ROW(),"String",Q107)</f>
        <v>discount rec-107 
[6875]</v>
      </c>
      <c r="AT107" s="50" t="str">
        <f>[1]!OBCALL(AT$15&amp;"-"&amp;ROW(),obLibs&amp;"net.finmath.time.ScheduleGenerator","createScheduleFromConventions",$H$8,$AG107,$AK107:$AL107,[1]!obMake("","String",$U107),[1]!obMake("","String",$V107),$H$9,[1]!obMake("","String",$L107),$H$10,[1]!obMake("","int",$X107),[1]!obMake("","int",$Y107))</f>
        <v>tenor pay-107 
[12104]</v>
      </c>
      <c r="AU107" s="50" t="str">
        <f>[1]!obMake(AU$15&amp;"-"&amp;ROW(),"String",Z107)</f>
        <v>forward pay-107 
[6374]</v>
      </c>
      <c r="AV107" s="50" t="str">
        <f>[1]!obMake(AV$15&amp;"-"&amp;ROW(),"double",AA107)</f>
        <v>spread pay-107 
[6011]</v>
      </c>
      <c r="AW107" s="50" t="str">
        <f>[1]!obMake(AW$15&amp;"-"&amp;ROW(),"String",AB107)</f>
        <v>disocunt pay-107 
[6804]</v>
      </c>
      <c r="AX107" s="50" t="str">
        <f>[1]!obMake(AX$15&amp;"-"&amp;ROW(),"String",AD107)</f>
        <v>calibration curve-107 
[6737]</v>
      </c>
      <c r="AY107" s="50" t="str">
        <f>[1]!obMake(AY$15&amp;"-"&amp;ROW(),"double",AE107)</f>
        <v>calibration time-107 
[10599]</v>
      </c>
      <c r="JJ107" s="11"/>
      <c r="JK107" s="11"/>
      <c r="JL107" s="11"/>
      <c r="JM107" s="11"/>
      <c r="JN107" s="11"/>
      <c r="JO107" s="11"/>
    </row>
    <row r="108" spans="1:275" s="43" customFormat="1" ht="13.15" customHeight="1" x14ac:dyDescent="0.35">
      <c r="A108" s="51"/>
      <c r="B108" s="52" t="str">
        <f>[1]!obMake("calibItem-"&amp;ROW(),obLibs&amp;"net.finmath.marketdata.calibration.CalibratedCurves$CalibrationSpec",AN108:AY108)</f>
        <v>calibItem-108 
[12825]</v>
      </c>
      <c r="C108" s="52">
        <f>[1]!OBGET([1]!OBCALL("",[1]!OBCALL("",$B$11,"getCalibrationProductForSpec",B108),"getValue",[1]!OBCALL("",$B$11,"getModel")))</f>
        <v>-4.8572257327350599E-14</v>
      </c>
      <c r="D108" s="43" t="str">
        <f t="shared" si="12"/>
        <v>forward-USD-3M-50Y</v>
      </c>
      <c r="E108" s="43" t="s">
        <v>98</v>
      </c>
      <c r="F108" s="53">
        <v>2</v>
      </c>
      <c r="H108" s="53" t="s">
        <v>99</v>
      </c>
      <c r="I108" s="53" t="s">
        <v>121</v>
      </c>
      <c r="J108" s="53" t="s">
        <v>128</v>
      </c>
      <c r="K108" s="53" t="s">
        <v>102</v>
      </c>
      <c r="L108" s="53" t="s">
        <v>103</v>
      </c>
      <c r="M108" s="53">
        <v>0</v>
      </c>
      <c r="N108" s="53">
        <v>0</v>
      </c>
      <c r="O108" s="54" t="s">
        <v>132</v>
      </c>
      <c r="P108" s="53">
        <v>0</v>
      </c>
      <c r="Q108" s="54" t="s">
        <v>131</v>
      </c>
      <c r="S108" s="53" t="s">
        <v>99</v>
      </c>
      <c r="T108" s="53" t="str">
        <f t="shared" si="10"/>
        <v>50Y</v>
      </c>
      <c r="U108" s="53" t="s">
        <v>101</v>
      </c>
      <c r="V108" s="53" t="s">
        <v>129</v>
      </c>
      <c r="W108" s="53" t="s">
        <v>103</v>
      </c>
      <c r="X108" s="53">
        <v>0</v>
      </c>
      <c r="Y108" s="53">
        <v>0</v>
      </c>
      <c r="Z108" s="54" t="str">
        <f>""</f>
        <v/>
      </c>
      <c r="AA108" s="55">
        <v>2.2679999999999999E-2</v>
      </c>
      <c r="AB108" s="54" t="s">
        <v>131</v>
      </c>
      <c r="AC108" s="56"/>
      <c r="AD108" s="54" t="str">
        <f t="shared" si="11"/>
        <v>forward-USD-3M</v>
      </c>
      <c r="AE108" s="57">
        <f>[1]!OBGET([1]!OBCALL("",AP108,IF(OR(AD108=Q108,AD108=AB108),"getPayment","getFixing"),[1]!obMake("","int",[1]!OBGET([1]!OBCALL("",AP108,"getNumberOfPeriods"))-1)))</f>
        <v>49.789041095890411</v>
      </c>
      <c r="AG108" s="58" t="str">
        <f>[1]!obMake(AG$15&amp;"-"&amp;ROW(),"int",$F108)</f>
        <v>spot date-108 
[6372]</v>
      </c>
      <c r="AH108" s="58" t="str">
        <f>[1]!obMake(AH$15&amp;"-"&amp;ROW(),"String",$H108)</f>
        <v>start offset rec-108 
[6010]</v>
      </c>
      <c r="AI108" s="58" t="str">
        <f>[1]!obMake(AI$15&amp;"-"&amp;ROW(),"String",$I108)</f>
        <v>maturity rec-108 
[7055]</v>
      </c>
      <c r="AK108" s="58" t="str">
        <f>[1]!obMake(AK$15&amp;"-"&amp;ROW(),"String",$S108)</f>
        <v>start offset pay-108 
[6736]</v>
      </c>
      <c r="AL108" s="58" t="str">
        <f>[1]!obMake(AL$15&amp;"-"&amp;ROW(),"String",$T108)</f>
        <v>maturity pay-108 
[6371]</v>
      </c>
      <c r="AN108" s="58" t="str">
        <f>[1]!obMake(AN$15&amp;"-"&amp;ROW(),"String",D108)</f>
        <v>symbol-108 
[6009]</v>
      </c>
      <c r="AO108" s="58" t="str">
        <f>[1]!obMake(AO$15&amp;"-"&amp;ROW(),"String",E108)</f>
        <v>type-108 
[6874]</v>
      </c>
      <c r="AP108" s="58" t="str">
        <f>[1]!OBCALL(AP$15&amp;"-"&amp;ROW(),obLibs&amp;"net.finmath.time.ScheduleGenerator","createScheduleFromConventions",$H$8,$AG108,$AH108:$AI108,[1]!obMake("","String",$J108),[1]!obMake("","String",$K108),$H$9,[1]!obMake("","String",$L108),$H$10,[1]!obMake("","int",$M108),[1]!obMake("","int",$N108))</f>
        <v>tenor rec-108 
[12820]</v>
      </c>
      <c r="AQ108" s="58" t="str">
        <f>[1]!obMake(AQ$15&amp;"-"&amp;ROW(),"String",O108)</f>
        <v>forward rec-108 
[6370]</v>
      </c>
      <c r="AR108" s="58" t="str">
        <f>[1]!obMake(AR$15&amp;"-"&amp;ROW(),"double",P108)</f>
        <v>spread rec-108 
[6008]</v>
      </c>
      <c r="AS108" s="58" t="str">
        <f>[1]!obMake(AS$15&amp;"-"&amp;ROW(),"String",Q108)</f>
        <v>discount rec-108 
[6803]</v>
      </c>
      <c r="AT108" s="58" t="str">
        <f>[1]!OBCALL(AT$15&amp;"-"&amp;ROW(),obLibs&amp;"net.finmath.time.ScheduleGenerator","createScheduleFromConventions",$H$8,$AG108,$AK108:$AL108,[1]!obMake("","String",$U108),[1]!obMake("","String",$V108),$H$9,[1]!obMake("","String",$L108),$H$10,[1]!obMake("","int",$X108),[1]!obMake("","int",$Y108))</f>
        <v>tenor pay-108 
[11377]</v>
      </c>
      <c r="AU108" s="58" t="str">
        <f>[1]!obMake(AU$15&amp;"-"&amp;ROW(),"String",Z108)</f>
        <v>forward pay-108 
[6369]</v>
      </c>
      <c r="AV108" s="58" t="str">
        <f>[1]!obMake(AV$15&amp;"-"&amp;ROW(),"double",AA108)</f>
        <v>spread pay-108 
[6007]</v>
      </c>
      <c r="AW108" s="58" t="str">
        <f>[1]!obMake(AW$15&amp;"-"&amp;ROW(),"String",AB108)</f>
        <v>disocunt pay-108 
[7328]</v>
      </c>
      <c r="AX108" s="58" t="str">
        <f>[1]!obMake(AX$15&amp;"-"&amp;ROW(),"String",AD108)</f>
        <v>calibration curve-108 
[6735]</v>
      </c>
      <c r="AY108" s="58" t="str">
        <f>[1]!obMake(AY$15&amp;"-"&amp;ROW(),"double",AE108)</f>
        <v>calibration time-108 
[12824]</v>
      </c>
    </row>
    <row r="109" spans="1:275" ht="13.15" customHeight="1" x14ac:dyDescent="0.35">
      <c r="A109" s="45"/>
      <c r="B109" s="46" t="str">
        <f>[1]!obMake("calibItem-"&amp;ROW(),obLibs&amp;"net.finmath.marketdata.calibration.CalibratedCurves$CalibrationSpec",AN109:AY109)</f>
        <v>calibItem-109 
[12112]</v>
      </c>
      <c r="C109" s="46">
        <f>[1]!OBGET([1]!OBCALL("",[1]!OBCALL("",$B$11,"getCalibrationProductForSpec",B109),"getValue",[1]!OBCALL("",$B$11,"getModel")))</f>
        <v>2.5868196473766147E-14</v>
      </c>
      <c r="D109" s="11" t="str">
        <f t="shared" si="12"/>
        <v>forward-USD-3M-EUR-OIS-1Y</v>
      </c>
      <c r="E109" s="11" t="s">
        <v>98</v>
      </c>
      <c r="F109" s="37">
        <v>2</v>
      </c>
      <c r="H109" s="37" t="s">
        <v>99</v>
      </c>
      <c r="I109" s="37" t="s">
        <v>100</v>
      </c>
      <c r="J109" s="37" t="s">
        <v>128</v>
      </c>
      <c r="K109" s="37" t="s">
        <v>102</v>
      </c>
      <c r="L109" s="37" t="s">
        <v>103</v>
      </c>
      <c r="M109" s="37">
        <v>0</v>
      </c>
      <c r="N109" s="37">
        <v>0</v>
      </c>
      <c r="O109" s="30" t="s">
        <v>133</v>
      </c>
      <c r="P109" s="37">
        <v>0</v>
      </c>
      <c r="Q109" s="30" t="s">
        <v>134</v>
      </c>
      <c r="S109" s="37" t="s">
        <v>99</v>
      </c>
      <c r="T109" s="37" t="str">
        <f t="shared" si="10"/>
        <v>1Y</v>
      </c>
      <c r="U109" s="37" t="s">
        <v>101</v>
      </c>
      <c r="V109" s="37" t="s">
        <v>129</v>
      </c>
      <c r="W109" s="37" t="s">
        <v>103</v>
      </c>
      <c r="X109" s="37">
        <v>0</v>
      </c>
      <c r="Y109" s="37">
        <v>0</v>
      </c>
      <c r="Z109" s="30" t="str">
        <f>""</f>
        <v/>
      </c>
      <c r="AA109" s="47">
        <v>4.2500000000000003E-3</v>
      </c>
      <c r="AB109" s="30" t="s">
        <v>134</v>
      </c>
      <c r="AC109" s="48"/>
      <c r="AD109" s="30" t="str">
        <f t="shared" si="11"/>
        <v>forward-USD-3M-EUR-OIS</v>
      </c>
      <c r="AE109" s="49">
        <f>[1]!OBGET([1]!OBCALL("",AP109,IF(OR(AD109=Q109,AD109=AB109),"getPayment","getFixing"),[1]!obMake("","int",[1]!OBGET([1]!OBCALL("",AP109,"getNumberOfPeriods"))-1)))</f>
        <v>0.75616438356164384</v>
      </c>
      <c r="AG109" s="50" t="str">
        <f>[1]!obMake(AG$15&amp;"-"&amp;ROW(),"int",$F109)</f>
        <v>spot date-109 
[6367]</v>
      </c>
      <c r="AH109" s="50" t="str">
        <f>[1]!obMake(AH$15&amp;"-"&amp;ROW(),"String",$H109)</f>
        <v>start offset rec-109 
[6006]</v>
      </c>
      <c r="AI109" s="50" t="str">
        <f>[1]!obMake(AI$15&amp;"-"&amp;ROW(),"String",$I109)</f>
        <v>maturity rec-109 
[6873]</v>
      </c>
      <c r="AK109" s="50" t="str">
        <f>[1]!obMake(AK$15&amp;"-"&amp;ROW(),"String",$S109)</f>
        <v>start offset pay-109 
[6734]</v>
      </c>
      <c r="AL109" s="50" t="str">
        <f>[1]!obMake(AL$15&amp;"-"&amp;ROW(),"String",$T109)</f>
        <v>maturity pay-109 
[6366]</v>
      </c>
      <c r="AN109" s="50" t="str">
        <f>[1]!obMake(AN$15&amp;"-"&amp;ROW(),"String",D109)</f>
        <v>symbol-109 
[6005]</v>
      </c>
      <c r="AO109" s="50" t="str">
        <f>[1]!obMake(AO$15&amp;"-"&amp;ROW(),"String",E109)</f>
        <v>type-109 
[6802]</v>
      </c>
      <c r="AP109" s="50" t="str">
        <f>[1]!OBCALL(AP$15&amp;"-"&amp;ROW(),obLibs&amp;"net.finmath.time.ScheduleGenerator","createScheduleFromConventions",$H$8,$AG109,$AH109:$AI109,[1]!obMake("","String",$J109),[1]!obMake("","String",$K109),$H$9,[1]!obMake("","String",$L109),$H$10,[1]!obMake("","int",$M109),[1]!obMake("","int",$N109))</f>
        <v>tenor rec-109 
[10297]</v>
      </c>
      <c r="AQ109" s="50" t="str">
        <f>[1]!obMake(AQ$15&amp;"-"&amp;ROW(),"String",O109)</f>
        <v>forward rec-109 
[6365]</v>
      </c>
      <c r="AR109" s="50" t="str">
        <f>[1]!obMake(AR$15&amp;"-"&amp;ROW(),"double",P109)</f>
        <v>spread rec-109 
[6004]</v>
      </c>
      <c r="AS109" s="50" t="str">
        <f>[1]!obMake(AS$15&amp;"-"&amp;ROW(),"String",Q109)</f>
        <v>discount rec-109 
[7327]</v>
      </c>
      <c r="AT109" s="50" t="str">
        <f>[1]!OBCALL(AT$15&amp;"-"&amp;ROW(),obLibs&amp;"net.finmath.time.ScheduleGenerator","createScheduleFromConventions",$H$8,$AG109,$AK109:$AL109,[1]!obMake("","String",$U109),[1]!obMake("","String",$V109),$H$9,[1]!obMake("","String",$L109),$H$10,[1]!obMake("","int",$X109),[1]!obMake("","int",$Y109))</f>
        <v>tenor pay-109 
[12111]</v>
      </c>
      <c r="AU109" s="50" t="str">
        <f>[1]!obMake(AU$15&amp;"-"&amp;ROW(),"String",Z109)</f>
        <v>forward pay-109 
[6364]</v>
      </c>
      <c r="AV109" s="50" t="str">
        <f>[1]!obMake(AV$15&amp;"-"&amp;ROW(),"double",AA109)</f>
        <v>spread pay-109 
[6003]</v>
      </c>
      <c r="AW109" s="50" t="str">
        <f>[1]!obMake(AW$15&amp;"-"&amp;ROW(),"String",AB109)</f>
        <v>disocunt pay-109 
[7054]</v>
      </c>
      <c r="AX109" s="50" t="str">
        <f>[1]!obMake(AX$15&amp;"-"&amp;ROW(),"String",AD109)</f>
        <v>calibration curve-109 
[6733]</v>
      </c>
      <c r="AY109" s="50" t="str">
        <f>[1]!obMake(AY$15&amp;"-"&amp;ROW(),"double",AE109)</f>
        <v>calibration time-109 
[10301]</v>
      </c>
      <c r="JJ109" s="11"/>
      <c r="JK109" s="11"/>
      <c r="JL109" s="11"/>
      <c r="JM109" s="11"/>
      <c r="JN109" s="11"/>
      <c r="JO109" s="11"/>
    </row>
    <row r="110" spans="1:275" ht="13.15" customHeight="1" x14ac:dyDescent="0.35">
      <c r="A110" s="45"/>
      <c r="B110" s="46" t="str">
        <f>[1]!obMake("calibItem-"&amp;ROW(),obLibs&amp;"net.finmath.marketdata.calibration.CalibratedCurves$CalibrationSpec",AN110:AY110)</f>
        <v>calibItem-110 
[12836]</v>
      </c>
      <c r="C110" s="46">
        <f>[1]!OBGET([1]!OBCALL("",[1]!OBCALL("",$B$11,"getCalibrationProductForSpec",B110),"getValue",[1]!OBCALL("",$B$11,"getModel")))</f>
        <v>-4.3187675657918589E-14</v>
      </c>
      <c r="D110" s="11" t="str">
        <f t="shared" si="12"/>
        <v>forward-USD-3M-EUR-OIS-2Y</v>
      </c>
      <c r="E110" s="11" t="s">
        <v>98</v>
      </c>
      <c r="F110" s="37">
        <v>2</v>
      </c>
      <c r="H110" s="37" t="s">
        <v>99</v>
      </c>
      <c r="I110" s="37" t="s">
        <v>105</v>
      </c>
      <c r="J110" s="37" t="s">
        <v>128</v>
      </c>
      <c r="K110" s="37" t="s">
        <v>102</v>
      </c>
      <c r="L110" s="37" t="s">
        <v>103</v>
      </c>
      <c r="M110" s="37">
        <v>0</v>
      </c>
      <c r="N110" s="37">
        <v>0</v>
      </c>
      <c r="O110" s="30" t="s">
        <v>133</v>
      </c>
      <c r="P110" s="37">
        <v>0</v>
      </c>
      <c r="Q110" s="30" t="s">
        <v>134</v>
      </c>
      <c r="S110" s="37" t="s">
        <v>99</v>
      </c>
      <c r="T110" s="37" t="str">
        <f t="shared" si="10"/>
        <v>2Y</v>
      </c>
      <c r="U110" s="37" t="s">
        <v>101</v>
      </c>
      <c r="V110" s="37" t="s">
        <v>129</v>
      </c>
      <c r="W110" s="37" t="s">
        <v>103</v>
      </c>
      <c r="X110" s="37">
        <v>0</v>
      </c>
      <c r="Y110" s="37">
        <v>0</v>
      </c>
      <c r="Z110" s="30" t="str">
        <f>""</f>
        <v/>
      </c>
      <c r="AA110" s="47">
        <v>4.45E-3</v>
      </c>
      <c r="AB110" s="30" t="s">
        <v>134</v>
      </c>
      <c r="AC110" s="48"/>
      <c r="AD110" s="30" t="str">
        <f t="shared" si="11"/>
        <v>forward-USD-3M-EUR-OIS</v>
      </c>
      <c r="AE110" s="49">
        <f>[1]!OBGET([1]!OBCALL("",AP110,IF(OR(AD110=Q110,AD110=AB110),"getPayment","getFixing"),[1]!obMake("","int",[1]!OBGET([1]!OBCALL("",AP110,"getNumberOfPeriods"))-1)))</f>
        <v>1.7616438356164383</v>
      </c>
      <c r="AG110" s="50" t="str">
        <f>[1]!obMake(AG$15&amp;"-"&amp;ROW(),"int",$F110)</f>
        <v>spot date-110 
[6362]</v>
      </c>
      <c r="AH110" s="50" t="str">
        <f>[1]!obMake(AH$15&amp;"-"&amp;ROW(),"String",$H110)</f>
        <v>start offset rec-110 
[6002]</v>
      </c>
      <c r="AI110" s="50" t="str">
        <f>[1]!obMake(AI$15&amp;"-"&amp;ROW(),"String",$I110)</f>
        <v>maturity rec-110 
[6801]</v>
      </c>
      <c r="AK110" s="50" t="str">
        <f>[1]!obMake(AK$15&amp;"-"&amp;ROW(),"String",$S110)</f>
        <v>start offset pay-110 
[6732]</v>
      </c>
      <c r="AL110" s="50" t="str">
        <f>[1]!obMake(AL$15&amp;"-"&amp;ROW(),"String",$T110)</f>
        <v>maturity pay-110 
[6361]</v>
      </c>
      <c r="AN110" s="50" t="str">
        <f>[1]!obMake(AN$15&amp;"-"&amp;ROW(),"String",D110)</f>
        <v>symbol-110 
[6001]</v>
      </c>
      <c r="AO110" s="50" t="str">
        <f>[1]!obMake(AO$15&amp;"-"&amp;ROW(),"String",E110)</f>
        <v>type-110 
[7326]</v>
      </c>
      <c r="AP110" s="50" t="str">
        <f>[1]!OBCALL(AP$15&amp;"-"&amp;ROW(),obLibs&amp;"net.finmath.time.ScheduleGenerator","createScheduleFromConventions",$H$8,$AG110,$AH110:$AI110,[1]!obMake("","String",$J110),[1]!obMake("","String",$K110),$H$9,[1]!obMake("","String",$L110),$H$10,[1]!obMake("","int",$M110),[1]!obMake("","int",$N110))</f>
        <v>tenor rec-110 
[12831]</v>
      </c>
      <c r="AQ110" s="50" t="str">
        <f>[1]!obMake(AQ$15&amp;"-"&amp;ROW(),"String",O110)</f>
        <v>forward rec-110 
[6360]</v>
      </c>
      <c r="AR110" s="50" t="str">
        <f>[1]!obMake(AR$15&amp;"-"&amp;ROW(),"double",P110)</f>
        <v>spread rec-110 
[6000]</v>
      </c>
      <c r="AS110" s="50" t="str">
        <f>[1]!obMake(AS$15&amp;"-"&amp;ROW(),"String",Q110)</f>
        <v>discount rec-110 
[7053]</v>
      </c>
      <c r="AT110" s="50" t="str">
        <f>[1]!OBCALL(AT$15&amp;"-"&amp;ROW(),obLibs&amp;"net.finmath.time.ScheduleGenerator","createScheduleFromConventions",$H$8,$AG110,$AK110:$AL110,[1]!obMake("","String",$U110),[1]!obMake("","String",$V110),$H$9,[1]!obMake("","String",$L110),$H$10,[1]!obMake("","int",$X110),[1]!obMake("","int",$Y110))</f>
        <v>tenor pay-110 
[11383]</v>
      </c>
      <c r="AU110" s="50" t="str">
        <f>[1]!obMake(AU$15&amp;"-"&amp;ROW(),"String",Z110)</f>
        <v>forward pay-110 
[6359]</v>
      </c>
      <c r="AV110" s="50" t="str">
        <f>[1]!obMake(AV$15&amp;"-"&amp;ROW(),"double",AA110)</f>
        <v>spread pay-110 
[5999]</v>
      </c>
      <c r="AW110" s="50" t="str">
        <f>[1]!obMake(AW$15&amp;"-"&amp;ROW(),"String",AB110)</f>
        <v>disocunt pay-110 
[6872]</v>
      </c>
      <c r="AX110" s="50" t="str">
        <f>[1]!obMake(AX$15&amp;"-"&amp;ROW(),"String",AD110)</f>
        <v>calibration curve-110 
[6731]</v>
      </c>
      <c r="AY110" s="50" t="str">
        <f>[1]!obMake(AY$15&amp;"-"&amp;ROW(),"double",AE110)</f>
        <v>calibration time-110 
[12835]</v>
      </c>
      <c r="JJ110" s="11"/>
      <c r="JK110" s="11"/>
      <c r="JL110" s="11"/>
      <c r="JM110" s="11"/>
      <c r="JN110" s="11"/>
      <c r="JO110" s="11"/>
    </row>
    <row r="111" spans="1:275" ht="13.15" customHeight="1" x14ac:dyDescent="0.35">
      <c r="A111" s="45"/>
      <c r="B111" s="46" t="str">
        <f>[1]!obMake("calibItem-"&amp;ROW(),obLibs&amp;"net.finmath.marketdata.calibration.CalibratedCurves$CalibrationSpec",AN111:AY111)</f>
        <v>calibItem-111 
[12119]</v>
      </c>
      <c r="C111" s="46">
        <f>[1]!OBGET([1]!OBCALL("",[1]!OBCALL("",$B$11,"getCalibrationProductForSpec",B111),"getValue",[1]!OBCALL("",$B$11,"getModel")))</f>
        <v>5.9841021027295938E-14</v>
      </c>
      <c r="D111" s="11" t="str">
        <f t="shared" si="12"/>
        <v>forward-USD-3M-EUR-OIS-3Y</v>
      </c>
      <c r="E111" s="11" t="s">
        <v>98</v>
      </c>
      <c r="F111" s="37">
        <v>2</v>
      </c>
      <c r="H111" s="37" t="s">
        <v>99</v>
      </c>
      <c r="I111" s="37" t="s">
        <v>106</v>
      </c>
      <c r="J111" s="37" t="s">
        <v>128</v>
      </c>
      <c r="K111" s="37" t="s">
        <v>102</v>
      </c>
      <c r="L111" s="37" t="s">
        <v>103</v>
      </c>
      <c r="M111" s="37">
        <v>0</v>
      </c>
      <c r="N111" s="37">
        <v>0</v>
      </c>
      <c r="O111" s="30" t="s">
        <v>133</v>
      </c>
      <c r="P111" s="37">
        <v>0</v>
      </c>
      <c r="Q111" s="30" t="s">
        <v>134</v>
      </c>
      <c r="S111" s="37" t="s">
        <v>99</v>
      </c>
      <c r="T111" s="37" t="str">
        <f t="shared" si="10"/>
        <v>3Y</v>
      </c>
      <c r="U111" s="37" t="s">
        <v>101</v>
      </c>
      <c r="V111" s="37" t="s">
        <v>129</v>
      </c>
      <c r="W111" s="37" t="s">
        <v>103</v>
      </c>
      <c r="X111" s="37">
        <v>0</v>
      </c>
      <c r="Y111" s="37">
        <v>0</v>
      </c>
      <c r="Z111" s="30" t="str">
        <f>""</f>
        <v/>
      </c>
      <c r="AA111" s="47">
        <v>5.0200000000000002E-3</v>
      </c>
      <c r="AB111" s="30" t="s">
        <v>134</v>
      </c>
      <c r="AC111" s="48"/>
      <c r="AD111" s="30" t="str">
        <f t="shared" si="11"/>
        <v>forward-USD-3M-EUR-OIS</v>
      </c>
      <c r="AE111" s="49">
        <f>[1]!OBGET([1]!OBCALL("",AP111,IF(OR(AD111=Q111,AD111=AB111),"getPayment","getFixing"),[1]!obMake("","int",[1]!OBGET([1]!OBCALL("",AP111,"getNumberOfPeriods"))-1)))</f>
        <v>2.7589041095890412</v>
      </c>
      <c r="AG111" s="50" t="str">
        <f>[1]!obMake(AG$15&amp;"-"&amp;ROW(),"int",$F111)</f>
        <v>spot date-111 
[6357]</v>
      </c>
      <c r="AH111" s="50" t="str">
        <f>[1]!obMake(AH$15&amp;"-"&amp;ROW(),"String",$H111)</f>
        <v>start offset rec-111 
[5998]</v>
      </c>
      <c r="AI111" s="50" t="str">
        <f>[1]!obMake(AI$15&amp;"-"&amp;ROW(),"String",$I111)</f>
        <v>maturity rec-111 
[7325]</v>
      </c>
      <c r="AK111" s="50" t="str">
        <f>[1]!obMake(AK$15&amp;"-"&amp;ROW(),"String",$S111)</f>
        <v>start offset pay-111 
[6730]</v>
      </c>
      <c r="AL111" s="50" t="str">
        <f>[1]!obMake(AL$15&amp;"-"&amp;ROW(),"String",$T111)</f>
        <v>maturity pay-111 
[6356]</v>
      </c>
      <c r="AN111" s="50" t="str">
        <f>[1]!obMake(AN$15&amp;"-"&amp;ROW(),"String",D111)</f>
        <v>symbol-111 
[5997]</v>
      </c>
      <c r="AO111" s="50" t="str">
        <f>[1]!obMake(AO$15&amp;"-"&amp;ROW(),"String",E111)</f>
        <v>type-111 
[7052]</v>
      </c>
      <c r="AP111" s="50" t="str">
        <f>[1]!OBCALL(AP$15&amp;"-"&amp;ROW(),obLibs&amp;"net.finmath.time.ScheduleGenerator","createScheduleFromConventions",$H$8,$AG111,$AH111:$AI111,[1]!obMake("","String",$J111),[1]!obMake("","String",$K111),$H$9,[1]!obMake("","String",$L111),$H$10,[1]!obMake("","int",$M111),[1]!obMake("","int",$N111))</f>
        <v>tenor rec-111 
[10027]</v>
      </c>
      <c r="AQ111" s="50" t="str">
        <f>[1]!obMake(AQ$15&amp;"-"&amp;ROW(),"String",O111)</f>
        <v>forward rec-111 
[6355]</v>
      </c>
      <c r="AR111" s="50" t="str">
        <f>[1]!obMake(AR$15&amp;"-"&amp;ROW(),"double",P111)</f>
        <v>spread rec-111 
[5996]</v>
      </c>
      <c r="AS111" s="50" t="str">
        <f>[1]!obMake(AS$15&amp;"-"&amp;ROW(),"String",Q111)</f>
        <v>discount rec-111 
[6871]</v>
      </c>
      <c r="AT111" s="50" t="str">
        <f>[1]!OBCALL(AT$15&amp;"-"&amp;ROW(),obLibs&amp;"net.finmath.time.ScheduleGenerator","createScheduleFromConventions",$H$8,$AG111,$AK111:$AL111,[1]!obMake("","String",$U111),[1]!obMake("","String",$V111),$H$9,[1]!obMake("","String",$L111),$H$10,[1]!obMake("","int",$X111),[1]!obMake("","int",$Y111))</f>
        <v>tenor pay-111 
[12118]</v>
      </c>
      <c r="AU111" s="50" t="str">
        <f>[1]!obMake(AU$15&amp;"-"&amp;ROW(),"String",Z111)</f>
        <v>forward pay-111 
[6354]</v>
      </c>
      <c r="AV111" s="50" t="str">
        <f>[1]!obMake(AV$15&amp;"-"&amp;ROW(),"double",AA111)</f>
        <v>spread pay-111 
[5995]</v>
      </c>
      <c r="AW111" s="50" t="str">
        <f>[1]!obMake(AW$15&amp;"-"&amp;ROW(),"String",AB111)</f>
        <v>disocunt pay-111 
[6800]</v>
      </c>
      <c r="AX111" s="50" t="str">
        <f>[1]!obMake(AX$15&amp;"-"&amp;ROW(),"String",AD111)</f>
        <v>calibration curve-111 
[6729]</v>
      </c>
      <c r="AY111" s="50" t="str">
        <f>[1]!obMake(AY$15&amp;"-"&amp;ROW(),"double",AE111)</f>
        <v>calibration time-111 
[10031]</v>
      </c>
      <c r="JJ111" s="11"/>
      <c r="JK111" s="11"/>
      <c r="JL111" s="11"/>
      <c r="JM111" s="11"/>
      <c r="JN111" s="11"/>
      <c r="JO111" s="11"/>
    </row>
    <row r="112" spans="1:275" ht="13.15" customHeight="1" x14ac:dyDescent="0.35">
      <c r="A112" s="45"/>
      <c r="B112" s="46" t="str">
        <f>[1]!obMake("calibItem-"&amp;ROW(),obLibs&amp;"net.finmath.marketdata.calibration.CalibratedCurves$CalibrationSpec",AN112:AY112)</f>
        <v>calibItem-112 
[12847]</v>
      </c>
      <c r="C112" s="46">
        <f>[1]!OBGET([1]!OBCALL("",[1]!OBCALL("",$B$11,"getCalibrationProductForSpec",B112),"getValue",[1]!OBCALL("",$B$11,"getModel")))</f>
        <v>-8.5376150593674538E-14</v>
      </c>
      <c r="D112" s="11" t="str">
        <f t="shared" si="12"/>
        <v>forward-USD-3M-EUR-OIS-4Y</v>
      </c>
      <c r="E112" s="11" t="s">
        <v>98</v>
      </c>
      <c r="F112" s="37">
        <v>2</v>
      </c>
      <c r="H112" s="37" t="s">
        <v>99</v>
      </c>
      <c r="I112" s="37" t="s">
        <v>107</v>
      </c>
      <c r="J112" s="37" t="s">
        <v>128</v>
      </c>
      <c r="K112" s="37" t="s">
        <v>102</v>
      </c>
      <c r="L112" s="37" t="s">
        <v>103</v>
      </c>
      <c r="M112" s="37">
        <v>0</v>
      </c>
      <c r="N112" s="37">
        <v>0</v>
      </c>
      <c r="O112" s="30" t="s">
        <v>133</v>
      </c>
      <c r="P112" s="37">
        <v>0</v>
      </c>
      <c r="Q112" s="30" t="s">
        <v>134</v>
      </c>
      <c r="S112" s="37" t="s">
        <v>99</v>
      </c>
      <c r="T112" s="37" t="str">
        <f t="shared" ref="T112:T143" si="13">I112</f>
        <v>4Y</v>
      </c>
      <c r="U112" s="37" t="s">
        <v>101</v>
      </c>
      <c r="V112" s="37" t="s">
        <v>129</v>
      </c>
      <c r="W112" s="37" t="s">
        <v>103</v>
      </c>
      <c r="X112" s="37">
        <v>0</v>
      </c>
      <c r="Y112" s="37">
        <v>0</v>
      </c>
      <c r="Z112" s="30" t="str">
        <f>""</f>
        <v/>
      </c>
      <c r="AA112" s="47">
        <v>6.2500000000000003E-3</v>
      </c>
      <c r="AB112" s="30" t="s">
        <v>134</v>
      </c>
      <c r="AC112" s="48"/>
      <c r="AD112" s="30" t="str">
        <f t="shared" si="11"/>
        <v>forward-USD-3M-EUR-OIS</v>
      </c>
      <c r="AE112" s="49">
        <f>[1]!OBGET([1]!OBCALL("",AP112,IF(OR(AD112=Q112,AD112=AB112),"getPayment","getFixing"),[1]!obMake("","int",[1]!OBGET([1]!OBCALL("",AP112,"getNumberOfPeriods"))-1)))</f>
        <v>3.7561643835616438</v>
      </c>
      <c r="AG112" s="50" t="str">
        <f>[1]!obMake(AG$15&amp;"-"&amp;ROW(),"int",$F112)</f>
        <v>spot date-112 
[6352]</v>
      </c>
      <c r="AH112" s="50" t="str">
        <f>[1]!obMake(AH$15&amp;"-"&amp;ROW(),"String",$H112)</f>
        <v>start offset rec-112 
[5994]</v>
      </c>
      <c r="AI112" s="50" t="str">
        <f>[1]!obMake(AI$15&amp;"-"&amp;ROW(),"String",$I112)</f>
        <v>maturity rec-112 
[7051]</v>
      </c>
      <c r="AK112" s="50" t="str">
        <f>[1]!obMake(AK$15&amp;"-"&amp;ROW(),"String",$S112)</f>
        <v>start offset pay-112 
[6728]</v>
      </c>
      <c r="AL112" s="50" t="str">
        <f>[1]!obMake(AL$15&amp;"-"&amp;ROW(),"String",$T112)</f>
        <v>maturity pay-112 
[6351]</v>
      </c>
      <c r="AN112" s="50" t="str">
        <f>[1]!obMake(AN$15&amp;"-"&amp;ROW(),"String",D112)</f>
        <v>symbol-112 
[5993]</v>
      </c>
      <c r="AO112" s="50" t="str">
        <f>[1]!obMake(AO$15&amp;"-"&amp;ROW(),"String",E112)</f>
        <v>type-112 
[6870]</v>
      </c>
      <c r="AP112" s="50" t="str">
        <f>[1]!OBCALL(AP$15&amp;"-"&amp;ROW(),obLibs&amp;"net.finmath.time.ScheduleGenerator","createScheduleFromConventions",$H$8,$AG112,$AH112:$AI112,[1]!obMake("","String",$J112),[1]!obMake("","String",$K112),$H$9,[1]!obMake("","String",$L112),$H$10,[1]!obMake("","int",$M112),[1]!obMake("","int",$N112))</f>
        <v>tenor rec-112 
[12842]</v>
      </c>
      <c r="AQ112" s="50" t="str">
        <f>[1]!obMake(AQ$15&amp;"-"&amp;ROW(),"String",O112)</f>
        <v>forward rec-112 
[6350]</v>
      </c>
      <c r="AR112" s="50" t="str">
        <f>[1]!obMake(AR$15&amp;"-"&amp;ROW(),"double",P112)</f>
        <v>spread rec-112 
[5992]</v>
      </c>
      <c r="AS112" s="50" t="str">
        <f>[1]!obMake(AS$15&amp;"-"&amp;ROW(),"String",Q112)</f>
        <v>discount rec-112 
[6799]</v>
      </c>
      <c r="AT112" s="50" t="str">
        <f>[1]!OBCALL(AT$15&amp;"-"&amp;ROW(),obLibs&amp;"net.finmath.time.ScheduleGenerator","createScheduleFromConventions",$H$8,$AG112,$AK112:$AL112,[1]!obMake("","String",$U112),[1]!obMake("","String",$V112),$H$9,[1]!obMake("","String",$L112),$H$10,[1]!obMake("","int",$X112),[1]!obMake("","int",$Y112))</f>
        <v>tenor pay-112 
[11389]</v>
      </c>
      <c r="AU112" s="50" t="str">
        <f>[1]!obMake(AU$15&amp;"-"&amp;ROW(),"String",Z112)</f>
        <v>forward pay-112 
[6349]</v>
      </c>
      <c r="AV112" s="50" t="str">
        <f>[1]!obMake(AV$15&amp;"-"&amp;ROW(),"double",AA112)</f>
        <v>spread pay-112 
[5991]</v>
      </c>
      <c r="AW112" s="50" t="str">
        <f>[1]!obMake(AW$15&amp;"-"&amp;ROW(),"String",AB112)</f>
        <v>disocunt pay-112 
[7324]</v>
      </c>
      <c r="AX112" s="50" t="str">
        <f>[1]!obMake(AX$15&amp;"-"&amp;ROW(),"String",AD112)</f>
        <v>calibration curve-112 
[6727]</v>
      </c>
      <c r="AY112" s="50" t="str">
        <f>[1]!obMake(AY$15&amp;"-"&amp;ROW(),"double",AE112)</f>
        <v>calibration time-112 
[12846]</v>
      </c>
      <c r="JJ112" s="11"/>
      <c r="JK112" s="11"/>
      <c r="JL112" s="11"/>
      <c r="JM112" s="11"/>
      <c r="JN112" s="11"/>
      <c r="JO112" s="11"/>
    </row>
    <row r="113" spans="1:275" ht="13.15" customHeight="1" x14ac:dyDescent="0.35">
      <c r="A113" s="45"/>
      <c r="B113" s="46" t="str">
        <f>[1]!obMake("calibItem-"&amp;ROW(),obLibs&amp;"net.finmath.marketdata.calibration.CalibratedCurves$CalibrationSpec",AN113:AY113)</f>
        <v>calibItem-113 
[12126]</v>
      </c>
      <c r="C113" s="46">
        <f>[1]!OBGET([1]!OBCALL("",[1]!OBCALL("",$B$11,"getCalibrationProductForSpec",B113),"getValue",[1]!OBCALL("",$B$11,"getModel")))</f>
        <v>1.247890679678676E-13</v>
      </c>
      <c r="D113" s="11" t="str">
        <f t="shared" si="12"/>
        <v>forward-USD-3M-EUR-OIS-5Y</v>
      </c>
      <c r="E113" s="11" t="s">
        <v>98</v>
      </c>
      <c r="F113" s="37">
        <v>2</v>
      </c>
      <c r="H113" s="37" t="s">
        <v>99</v>
      </c>
      <c r="I113" s="37" t="s">
        <v>108</v>
      </c>
      <c r="J113" s="37" t="s">
        <v>128</v>
      </c>
      <c r="K113" s="37" t="s">
        <v>102</v>
      </c>
      <c r="L113" s="37" t="s">
        <v>103</v>
      </c>
      <c r="M113" s="37">
        <v>0</v>
      </c>
      <c r="N113" s="37">
        <v>0</v>
      </c>
      <c r="O113" s="30" t="s">
        <v>133</v>
      </c>
      <c r="P113" s="37">
        <v>0</v>
      </c>
      <c r="Q113" s="30" t="s">
        <v>134</v>
      </c>
      <c r="S113" s="37" t="s">
        <v>99</v>
      </c>
      <c r="T113" s="37" t="str">
        <f t="shared" si="13"/>
        <v>5Y</v>
      </c>
      <c r="U113" s="37" t="s">
        <v>101</v>
      </c>
      <c r="V113" s="37" t="s">
        <v>129</v>
      </c>
      <c r="W113" s="37" t="s">
        <v>103</v>
      </c>
      <c r="X113" s="37">
        <v>0</v>
      </c>
      <c r="Y113" s="37">
        <v>0</v>
      </c>
      <c r="Z113" s="30" t="str">
        <f>""</f>
        <v/>
      </c>
      <c r="AA113" s="47">
        <v>7.8799999999999999E-3</v>
      </c>
      <c r="AB113" s="30" t="s">
        <v>134</v>
      </c>
      <c r="AC113" s="48"/>
      <c r="AD113" s="30" t="str">
        <f t="shared" si="11"/>
        <v>forward-USD-3M-EUR-OIS</v>
      </c>
      <c r="AE113" s="49">
        <f>[1]!OBGET([1]!OBCALL("",AP113,IF(OR(AD113=Q113,AD113=AB113),"getPayment","getFixing"),[1]!obMake("","int",[1]!OBGET([1]!OBCALL("",AP113,"getNumberOfPeriods"))-1)))</f>
        <v>4.7589041095890412</v>
      </c>
      <c r="AG113" s="50" t="str">
        <f>[1]!obMake(AG$15&amp;"-"&amp;ROW(),"int",$F113)</f>
        <v>spot date-113 
[6347]</v>
      </c>
      <c r="AH113" s="50" t="str">
        <f>[1]!obMake(AH$15&amp;"-"&amp;ROW(),"String",$H113)</f>
        <v>start offset rec-113 
[5990]</v>
      </c>
      <c r="AI113" s="50" t="str">
        <f>[1]!obMake(AI$15&amp;"-"&amp;ROW(),"String",$I113)</f>
        <v>maturity rec-113 
[6869]</v>
      </c>
      <c r="AK113" s="50" t="str">
        <f>[1]!obMake(AK$15&amp;"-"&amp;ROW(),"String",$S113)</f>
        <v>start offset pay-113 
[6726]</v>
      </c>
      <c r="AL113" s="50" t="str">
        <f>[1]!obMake(AL$15&amp;"-"&amp;ROW(),"String",$T113)</f>
        <v>maturity pay-113 
[6346]</v>
      </c>
      <c r="AN113" s="50" t="str">
        <f>[1]!obMake(AN$15&amp;"-"&amp;ROW(),"String",D113)</f>
        <v>symbol-113 
[5989]</v>
      </c>
      <c r="AO113" s="50" t="str">
        <f>[1]!obMake(AO$15&amp;"-"&amp;ROW(),"String",E113)</f>
        <v>type-113 
[6798]</v>
      </c>
      <c r="AP113" s="50" t="str">
        <f>[1]!OBCALL(AP$15&amp;"-"&amp;ROW(),obLibs&amp;"net.finmath.time.ScheduleGenerator","createScheduleFromConventions",$H$8,$AG113,$AH113:$AI113,[1]!obMake("","String",$J113),[1]!obMake("","String",$K113),$H$9,[1]!obMake("","String",$L113),$H$10,[1]!obMake("","int",$M113),[1]!obMake("","int",$N113))</f>
        <v>tenor rec-113 
[11111]</v>
      </c>
      <c r="AQ113" s="50" t="str">
        <f>[1]!obMake(AQ$15&amp;"-"&amp;ROW(),"String",O113)</f>
        <v>forward rec-113 
[6345]</v>
      </c>
      <c r="AR113" s="50" t="str">
        <f>[1]!obMake(AR$15&amp;"-"&amp;ROW(),"double",P113)</f>
        <v>spread rec-113 
[5988]</v>
      </c>
      <c r="AS113" s="50" t="str">
        <f>[1]!obMake(AS$15&amp;"-"&amp;ROW(),"String",Q113)</f>
        <v>discount rec-113 
[7323]</v>
      </c>
      <c r="AT113" s="50" t="str">
        <f>[1]!OBCALL(AT$15&amp;"-"&amp;ROW(),obLibs&amp;"net.finmath.time.ScheduleGenerator","createScheduleFromConventions",$H$8,$AG113,$AK113:$AL113,[1]!obMake("","String",$U113),[1]!obMake("","String",$V113),$H$9,[1]!obMake("","String",$L113),$H$10,[1]!obMake("","int",$X113),[1]!obMake("","int",$Y113))</f>
        <v>tenor pay-113 
[12125]</v>
      </c>
      <c r="AU113" s="50" t="str">
        <f>[1]!obMake(AU$15&amp;"-"&amp;ROW(),"String",Z113)</f>
        <v>forward pay-113 
[6344]</v>
      </c>
      <c r="AV113" s="50" t="str">
        <f>[1]!obMake(AV$15&amp;"-"&amp;ROW(),"double",AA113)</f>
        <v>spread pay-113 
[5987]</v>
      </c>
      <c r="AW113" s="50" t="str">
        <f>[1]!obMake(AW$15&amp;"-"&amp;ROW(),"String",AB113)</f>
        <v>disocunt pay-113 
[7050]</v>
      </c>
      <c r="AX113" s="50" t="str">
        <f>[1]!obMake(AX$15&amp;"-"&amp;ROW(),"String",AD113)</f>
        <v>calibration curve-113 
[6725]</v>
      </c>
      <c r="AY113" s="50" t="str">
        <f>[1]!obMake(AY$15&amp;"-"&amp;ROW(),"double",AE113)</f>
        <v>calibration time-113 
[11115]</v>
      </c>
      <c r="JJ113" s="11"/>
      <c r="JK113" s="11"/>
      <c r="JL113" s="11"/>
      <c r="JM113" s="11"/>
      <c r="JN113" s="11"/>
      <c r="JO113" s="11"/>
    </row>
    <row r="114" spans="1:275" ht="13.15" customHeight="1" x14ac:dyDescent="0.35">
      <c r="A114" s="45"/>
      <c r="B114" s="46" t="str">
        <f>[1]!obMake("calibItem-"&amp;ROW(),obLibs&amp;"net.finmath.marketdata.calibration.CalibratedCurves$CalibrationSpec",AN114:AY114)</f>
        <v>calibItem-114 
[12858]</v>
      </c>
      <c r="C114" s="46">
        <f>[1]!OBGET([1]!OBCALL("",[1]!OBCALL("",$B$11,"getCalibrationProductForSpec",B114),"getValue",[1]!OBCALL("",$B$11,"getModel")))</f>
        <v>-1.6897594434794883E-13</v>
      </c>
      <c r="D114" s="11" t="str">
        <f t="shared" si="12"/>
        <v>forward-USD-3M-EUR-OIS-6Y</v>
      </c>
      <c r="E114" s="11" t="s">
        <v>98</v>
      </c>
      <c r="F114" s="37">
        <v>2</v>
      </c>
      <c r="H114" s="37" t="s">
        <v>99</v>
      </c>
      <c r="I114" s="37" t="s">
        <v>109</v>
      </c>
      <c r="J114" s="37" t="s">
        <v>128</v>
      </c>
      <c r="K114" s="37" t="s">
        <v>102</v>
      </c>
      <c r="L114" s="37" t="s">
        <v>103</v>
      </c>
      <c r="M114" s="37">
        <v>0</v>
      </c>
      <c r="N114" s="37">
        <v>0</v>
      </c>
      <c r="O114" s="30" t="s">
        <v>133</v>
      </c>
      <c r="P114" s="37">
        <v>0</v>
      </c>
      <c r="Q114" s="30" t="s">
        <v>134</v>
      </c>
      <c r="S114" s="37" t="s">
        <v>99</v>
      </c>
      <c r="T114" s="37" t="str">
        <f t="shared" si="13"/>
        <v>6Y</v>
      </c>
      <c r="U114" s="37" t="s">
        <v>101</v>
      </c>
      <c r="V114" s="37" t="s">
        <v>129</v>
      </c>
      <c r="W114" s="37" t="s">
        <v>103</v>
      </c>
      <c r="X114" s="37">
        <v>0</v>
      </c>
      <c r="Y114" s="37">
        <v>0</v>
      </c>
      <c r="Z114" s="30" t="str">
        <f>""</f>
        <v/>
      </c>
      <c r="AA114" s="47">
        <v>9.7000000000000003E-3</v>
      </c>
      <c r="AB114" s="30" t="s">
        <v>134</v>
      </c>
      <c r="AC114" s="48"/>
      <c r="AD114" s="30" t="str">
        <f t="shared" si="11"/>
        <v>forward-USD-3M-EUR-OIS</v>
      </c>
      <c r="AE114" s="49">
        <f>[1]!OBGET([1]!OBCALL("",AP114,IF(OR(AD114=Q114,AD114=AB114),"getPayment","getFixing"),[1]!obMake("","int",[1]!OBGET([1]!OBCALL("",AP114,"getNumberOfPeriods"))-1)))</f>
        <v>5.7589041095890412</v>
      </c>
      <c r="AG114" s="50" t="str">
        <f>[1]!obMake(AG$15&amp;"-"&amp;ROW(),"int",$F114)</f>
        <v>spot date-114 
[6342]</v>
      </c>
      <c r="AH114" s="50" t="str">
        <f>[1]!obMake(AH$15&amp;"-"&amp;ROW(),"String",$H114)</f>
        <v>start offset rec-114 
[5986]</v>
      </c>
      <c r="AI114" s="50" t="str">
        <f>[1]!obMake(AI$15&amp;"-"&amp;ROW(),"String",$I114)</f>
        <v>maturity rec-114 
[6797]</v>
      </c>
      <c r="AK114" s="50" t="str">
        <f>[1]!obMake(AK$15&amp;"-"&amp;ROW(),"String",$S114)</f>
        <v>start offset pay-114 
[6724]</v>
      </c>
      <c r="AL114" s="50" t="str">
        <f>[1]!obMake(AL$15&amp;"-"&amp;ROW(),"String",$T114)</f>
        <v>maturity pay-114 
[6341]</v>
      </c>
      <c r="AN114" s="50" t="str">
        <f>[1]!obMake(AN$15&amp;"-"&amp;ROW(),"String",D114)</f>
        <v>symbol-114 
[5985]</v>
      </c>
      <c r="AO114" s="50" t="str">
        <f>[1]!obMake(AO$15&amp;"-"&amp;ROW(),"String",E114)</f>
        <v>type-114 
[7322]</v>
      </c>
      <c r="AP114" s="50" t="str">
        <f>[1]!OBCALL(AP$15&amp;"-"&amp;ROW(),obLibs&amp;"net.finmath.time.ScheduleGenerator","createScheduleFromConventions",$H$8,$AG114,$AH114:$AI114,[1]!obMake("","String",$J114),[1]!obMake("","String",$K114),$H$9,[1]!obMake("","String",$L114),$H$10,[1]!obMake("","int",$M114),[1]!obMake("","int",$N114))</f>
        <v>tenor rec-114 
[12853]</v>
      </c>
      <c r="AQ114" s="50" t="str">
        <f>[1]!obMake(AQ$15&amp;"-"&amp;ROW(),"String",O114)</f>
        <v>forward rec-114 
[6340]</v>
      </c>
      <c r="AR114" s="50" t="str">
        <f>[1]!obMake(AR$15&amp;"-"&amp;ROW(),"double",P114)</f>
        <v>spread rec-114 
[5984]</v>
      </c>
      <c r="AS114" s="50" t="str">
        <f>[1]!obMake(AS$15&amp;"-"&amp;ROW(),"String",Q114)</f>
        <v>discount rec-114 
[7049]</v>
      </c>
      <c r="AT114" s="50" t="str">
        <f>[1]!OBCALL(AT$15&amp;"-"&amp;ROW(),obLibs&amp;"net.finmath.time.ScheduleGenerator","createScheduleFromConventions",$H$8,$AG114,$AK114:$AL114,[1]!obMake("","String",$U114),[1]!obMake("","String",$V114),$H$9,[1]!obMake("","String",$L114),$H$10,[1]!obMake("","int",$X114),[1]!obMake("","int",$Y114))</f>
        <v>tenor pay-114 
[11395]</v>
      </c>
      <c r="AU114" s="50" t="str">
        <f>[1]!obMake(AU$15&amp;"-"&amp;ROW(),"String",Z114)</f>
        <v>forward pay-114 
[6339]</v>
      </c>
      <c r="AV114" s="50" t="str">
        <f>[1]!obMake(AV$15&amp;"-"&amp;ROW(),"double",AA114)</f>
        <v>spread pay-114 
[5983]</v>
      </c>
      <c r="AW114" s="50" t="str">
        <f>[1]!obMake(AW$15&amp;"-"&amp;ROW(),"String",AB114)</f>
        <v>disocunt pay-114 
[6868]</v>
      </c>
      <c r="AX114" s="50" t="str">
        <f>[1]!obMake(AX$15&amp;"-"&amp;ROW(),"String",AD114)</f>
        <v>calibration curve-114 
[6723]</v>
      </c>
      <c r="AY114" s="50" t="str">
        <f>[1]!obMake(AY$15&amp;"-"&amp;ROW(),"double",AE114)</f>
        <v>calibration time-114 
[12857]</v>
      </c>
      <c r="JJ114" s="11"/>
      <c r="JK114" s="11"/>
      <c r="JL114" s="11"/>
      <c r="JM114" s="11"/>
      <c r="JN114" s="11"/>
      <c r="JO114" s="11"/>
    </row>
    <row r="115" spans="1:275" ht="13.15" customHeight="1" x14ac:dyDescent="0.35">
      <c r="A115" s="45"/>
      <c r="B115" s="46" t="str">
        <f>[1]!obMake("calibItem-"&amp;ROW(),obLibs&amp;"net.finmath.marketdata.calibration.CalibratedCurves$CalibrationSpec",AN115:AY115)</f>
        <v>calibItem-115 
[12133]</v>
      </c>
      <c r="C115" s="46">
        <f>[1]!OBGET([1]!OBCALL("",[1]!OBCALL("",$B$11,"getCalibrationProductForSpec",B115),"getValue",[1]!OBCALL("",$B$11,"getModel")))</f>
        <v>2.7711166694643907E-13</v>
      </c>
      <c r="D115" s="11" t="str">
        <f t="shared" si="12"/>
        <v>forward-USD-3M-EUR-OIS-7Y</v>
      </c>
      <c r="E115" s="11" t="s">
        <v>98</v>
      </c>
      <c r="F115" s="37">
        <v>2</v>
      </c>
      <c r="H115" s="37" t="s">
        <v>99</v>
      </c>
      <c r="I115" s="37" t="s">
        <v>110</v>
      </c>
      <c r="J115" s="37" t="s">
        <v>128</v>
      </c>
      <c r="K115" s="37" t="s">
        <v>102</v>
      </c>
      <c r="L115" s="37" t="s">
        <v>103</v>
      </c>
      <c r="M115" s="37">
        <v>0</v>
      </c>
      <c r="N115" s="37">
        <v>0</v>
      </c>
      <c r="O115" s="30" t="s">
        <v>133</v>
      </c>
      <c r="P115" s="37">
        <v>0</v>
      </c>
      <c r="Q115" s="30" t="s">
        <v>134</v>
      </c>
      <c r="S115" s="37" t="s">
        <v>99</v>
      </c>
      <c r="T115" s="37" t="str">
        <f t="shared" si="13"/>
        <v>7Y</v>
      </c>
      <c r="U115" s="37" t="s">
        <v>101</v>
      </c>
      <c r="V115" s="37" t="s">
        <v>129</v>
      </c>
      <c r="W115" s="37" t="s">
        <v>103</v>
      </c>
      <c r="X115" s="37">
        <v>0</v>
      </c>
      <c r="Y115" s="37">
        <v>0</v>
      </c>
      <c r="Z115" s="30" t="str">
        <f>""</f>
        <v/>
      </c>
      <c r="AA115" s="47">
        <v>1.142E-2</v>
      </c>
      <c r="AB115" s="30" t="s">
        <v>134</v>
      </c>
      <c r="AC115" s="48"/>
      <c r="AD115" s="30" t="str">
        <f t="shared" si="11"/>
        <v>forward-USD-3M-EUR-OIS</v>
      </c>
      <c r="AE115" s="49">
        <f>[1]!OBGET([1]!OBCALL("",AP115,IF(OR(AD115=Q115,AD115=AB115),"getPayment","getFixing"),[1]!obMake("","int",[1]!OBGET([1]!OBCALL("",AP115,"getNumberOfPeriods"))-1)))</f>
        <v>6.7589041095890412</v>
      </c>
      <c r="AG115" s="50" t="str">
        <f>[1]!obMake(AG$15&amp;"-"&amp;ROW(),"int",$F115)</f>
        <v>spot date-115 
[6337]</v>
      </c>
      <c r="AH115" s="50" t="str">
        <f>[1]!obMake(AH$15&amp;"-"&amp;ROW(),"String",$H115)</f>
        <v>start offset rec-115 
[5982]</v>
      </c>
      <c r="AI115" s="50" t="str">
        <f>[1]!obMake(AI$15&amp;"-"&amp;ROW(),"String",$I115)</f>
        <v>maturity rec-115 
[7321]</v>
      </c>
      <c r="AK115" s="50" t="str">
        <f>[1]!obMake(AK$15&amp;"-"&amp;ROW(),"String",$S115)</f>
        <v>start offset pay-115 
[6722]</v>
      </c>
      <c r="AL115" s="50" t="str">
        <f>[1]!obMake(AL$15&amp;"-"&amp;ROW(),"String",$T115)</f>
        <v>maturity pay-115 
[6336]</v>
      </c>
      <c r="AN115" s="50" t="str">
        <f>[1]!obMake(AN$15&amp;"-"&amp;ROW(),"String",D115)</f>
        <v>symbol-115 
[5981]</v>
      </c>
      <c r="AO115" s="50" t="str">
        <f>[1]!obMake(AO$15&amp;"-"&amp;ROW(),"String",E115)</f>
        <v>type-115 
[7048]</v>
      </c>
      <c r="AP115" s="50" t="str">
        <f>[1]!OBCALL(AP$15&amp;"-"&amp;ROW(),obLibs&amp;"net.finmath.time.ScheduleGenerator","createScheduleFromConventions",$H$8,$AG115,$AH115:$AI115,[1]!obMake("","String",$J115),[1]!obMake("","String",$K115),$H$9,[1]!obMake("","String",$L115),$H$10,[1]!obMake("","int",$M115),[1]!obMake("","int",$N115))</f>
        <v>tenor rec-115 
[10585]</v>
      </c>
      <c r="AQ115" s="50" t="str">
        <f>[1]!obMake(AQ$15&amp;"-"&amp;ROW(),"String",O115)</f>
        <v>forward rec-115 
[6335]</v>
      </c>
      <c r="AR115" s="50" t="str">
        <f>[1]!obMake(AR$15&amp;"-"&amp;ROW(),"double",P115)</f>
        <v>spread rec-115 
[5980]</v>
      </c>
      <c r="AS115" s="50" t="str">
        <f>[1]!obMake(AS$15&amp;"-"&amp;ROW(),"String",Q115)</f>
        <v>discount rec-115 
[6867]</v>
      </c>
      <c r="AT115" s="50" t="str">
        <f>[1]!OBCALL(AT$15&amp;"-"&amp;ROW(),obLibs&amp;"net.finmath.time.ScheduleGenerator","createScheduleFromConventions",$H$8,$AG115,$AK115:$AL115,[1]!obMake("","String",$U115),[1]!obMake("","String",$V115),$H$9,[1]!obMake("","String",$L115),$H$10,[1]!obMake("","int",$X115),[1]!obMake("","int",$Y115))</f>
        <v>tenor pay-115 
[12132]</v>
      </c>
      <c r="AU115" s="50" t="str">
        <f>[1]!obMake(AU$15&amp;"-"&amp;ROW(),"String",Z115)</f>
        <v>forward pay-115 
[6334]</v>
      </c>
      <c r="AV115" s="50" t="str">
        <f>[1]!obMake(AV$15&amp;"-"&amp;ROW(),"double",AA115)</f>
        <v>spread pay-115 
[5979]</v>
      </c>
      <c r="AW115" s="50" t="str">
        <f>[1]!obMake(AW$15&amp;"-"&amp;ROW(),"String",AB115)</f>
        <v>disocunt pay-115 
[6796]</v>
      </c>
      <c r="AX115" s="50" t="str">
        <f>[1]!obMake(AX$15&amp;"-"&amp;ROW(),"String",AD115)</f>
        <v>calibration curve-115 
[6721]</v>
      </c>
      <c r="AY115" s="50" t="str">
        <f>[1]!obMake(AY$15&amp;"-"&amp;ROW(),"double",AE115)</f>
        <v>calibration time-115 
[10589]</v>
      </c>
      <c r="JJ115" s="11"/>
      <c r="JK115" s="11"/>
      <c r="JL115" s="11"/>
      <c r="JM115" s="11"/>
      <c r="JN115" s="11"/>
      <c r="JO115" s="11"/>
    </row>
    <row r="116" spans="1:275" ht="13.15" customHeight="1" x14ac:dyDescent="0.35">
      <c r="A116" s="45"/>
      <c r="B116" s="46" t="str">
        <f>[1]!obMake("calibItem-"&amp;ROW(),obLibs&amp;"net.finmath.marketdata.calibration.CalibratedCurves$CalibrationSpec",AN116:AY116)</f>
        <v>calibItem-116 
[12869]</v>
      </c>
      <c r="C116" s="46">
        <f>[1]!OBGET([1]!OBCALL("",[1]!OBCALL("",$B$11,"getCalibrationProductForSpec",B116),"getValue",[1]!OBCALL("",$B$11,"getModel")))</f>
        <v>-4.68070027181966E-13</v>
      </c>
      <c r="D116" s="11" t="str">
        <f t="shared" si="12"/>
        <v>forward-USD-3M-EUR-OIS-8Y</v>
      </c>
      <c r="E116" s="11" t="s">
        <v>98</v>
      </c>
      <c r="F116" s="37">
        <v>2</v>
      </c>
      <c r="H116" s="37" t="s">
        <v>99</v>
      </c>
      <c r="I116" s="37" t="s">
        <v>111</v>
      </c>
      <c r="J116" s="37" t="s">
        <v>128</v>
      </c>
      <c r="K116" s="37" t="s">
        <v>102</v>
      </c>
      <c r="L116" s="37" t="s">
        <v>103</v>
      </c>
      <c r="M116" s="37">
        <v>0</v>
      </c>
      <c r="N116" s="37">
        <v>0</v>
      </c>
      <c r="O116" s="30" t="s">
        <v>133</v>
      </c>
      <c r="P116" s="37">
        <v>0</v>
      </c>
      <c r="Q116" s="30" t="s">
        <v>134</v>
      </c>
      <c r="S116" s="37" t="s">
        <v>99</v>
      </c>
      <c r="T116" s="37" t="str">
        <f t="shared" si="13"/>
        <v>8Y</v>
      </c>
      <c r="U116" s="37" t="s">
        <v>101</v>
      </c>
      <c r="V116" s="37" t="s">
        <v>129</v>
      </c>
      <c r="W116" s="37" t="s">
        <v>103</v>
      </c>
      <c r="X116" s="37">
        <v>0</v>
      </c>
      <c r="Y116" s="37">
        <v>0</v>
      </c>
      <c r="Z116" s="30" t="str">
        <f>""</f>
        <v/>
      </c>
      <c r="AA116" s="47">
        <v>1.2930000000000001E-2</v>
      </c>
      <c r="AB116" s="30" t="s">
        <v>134</v>
      </c>
      <c r="AC116" s="48"/>
      <c r="AD116" s="30" t="str">
        <f t="shared" si="11"/>
        <v>forward-USD-3M-EUR-OIS</v>
      </c>
      <c r="AE116" s="49">
        <f>[1]!OBGET([1]!OBCALL("",AP116,IF(OR(AD116=Q116,AD116=AB116),"getPayment","getFixing"),[1]!obMake("","int",[1]!OBGET([1]!OBCALL("",AP116,"getNumberOfPeriods"))-1)))</f>
        <v>7.7643835616438359</v>
      </c>
      <c r="AG116" s="50" t="str">
        <f>[1]!obMake(AG$15&amp;"-"&amp;ROW(),"int",$F116)</f>
        <v>spot date-116 
[6332]</v>
      </c>
      <c r="AH116" s="50" t="str">
        <f>[1]!obMake(AH$15&amp;"-"&amp;ROW(),"String",$H116)</f>
        <v>start offset rec-116 
[5978]</v>
      </c>
      <c r="AI116" s="50" t="str">
        <f>[1]!obMake(AI$15&amp;"-"&amp;ROW(),"String",$I116)</f>
        <v>maturity rec-116 
[7047]</v>
      </c>
      <c r="AK116" s="50" t="str">
        <f>[1]!obMake(AK$15&amp;"-"&amp;ROW(),"String",$S116)</f>
        <v>start offset pay-116 
[6720]</v>
      </c>
      <c r="AL116" s="50" t="str">
        <f>[1]!obMake(AL$15&amp;"-"&amp;ROW(),"String",$T116)</f>
        <v>maturity pay-116 
[6331]</v>
      </c>
      <c r="AN116" s="50" t="str">
        <f>[1]!obMake(AN$15&amp;"-"&amp;ROW(),"String",D116)</f>
        <v>symbol-116 
[5977]</v>
      </c>
      <c r="AO116" s="50" t="str">
        <f>[1]!obMake(AO$15&amp;"-"&amp;ROW(),"String",E116)</f>
        <v>type-116 
[6866]</v>
      </c>
      <c r="AP116" s="50" t="str">
        <f>[1]!OBCALL(AP$15&amp;"-"&amp;ROW(),obLibs&amp;"net.finmath.time.ScheduleGenerator","createScheduleFromConventions",$H$8,$AG116,$AH116:$AI116,[1]!obMake("","String",$J116),[1]!obMake("","String",$K116),$H$9,[1]!obMake("","String",$L116),$H$10,[1]!obMake("","int",$M116),[1]!obMake("","int",$N116))</f>
        <v>tenor rec-116 
[12864]</v>
      </c>
      <c r="AQ116" s="50" t="str">
        <f>[1]!obMake(AQ$15&amp;"-"&amp;ROW(),"String",O116)</f>
        <v>forward rec-116 
[6330]</v>
      </c>
      <c r="AR116" s="50" t="str">
        <f>[1]!obMake(AR$15&amp;"-"&amp;ROW(),"double",P116)</f>
        <v>spread rec-116 
[5976]</v>
      </c>
      <c r="AS116" s="50" t="str">
        <f>[1]!obMake(AS$15&amp;"-"&amp;ROW(),"String",Q116)</f>
        <v>discount rec-116 
[6795]</v>
      </c>
      <c r="AT116" s="50" t="str">
        <f>[1]!OBCALL(AT$15&amp;"-"&amp;ROW(),obLibs&amp;"net.finmath.time.ScheduleGenerator","createScheduleFromConventions",$H$8,$AG116,$AK116:$AL116,[1]!obMake("","String",$U116),[1]!obMake("","String",$V116),$H$9,[1]!obMake("","String",$L116),$H$10,[1]!obMake("","int",$X116),[1]!obMake("","int",$Y116))</f>
        <v>tenor pay-116 
[11401]</v>
      </c>
      <c r="AU116" s="50" t="str">
        <f>[1]!obMake(AU$15&amp;"-"&amp;ROW(),"String",Z116)</f>
        <v>forward pay-116 
[6329]</v>
      </c>
      <c r="AV116" s="50" t="str">
        <f>[1]!obMake(AV$15&amp;"-"&amp;ROW(),"double",AA116)</f>
        <v>spread pay-116 
[5975]</v>
      </c>
      <c r="AW116" s="50" t="str">
        <f>[1]!obMake(AW$15&amp;"-"&amp;ROW(),"String",AB116)</f>
        <v>disocunt pay-116 
[7320]</v>
      </c>
      <c r="AX116" s="50" t="str">
        <f>[1]!obMake(AX$15&amp;"-"&amp;ROW(),"String",AD116)</f>
        <v>calibration curve-116 
[6719]</v>
      </c>
      <c r="AY116" s="50" t="str">
        <f>[1]!obMake(AY$15&amp;"-"&amp;ROW(),"double",AE116)</f>
        <v>calibration time-116 
[12868]</v>
      </c>
      <c r="JJ116" s="11"/>
      <c r="JK116" s="11"/>
      <c r="JL116" s="11"/>
      <c r="JM116" s="11"/>
      <c r="JN116" s="11"/>
      <c r="JO116" s="11"/>
    </row>
    <row r="117" spans="1:275" ht="13.15" customHeight="1" x14ac:dyDescent="0.35">
      <c r="A117" s="45"/>
      <c r="B117" s="46" t="str">
        <f>[1]!obMake("calibItem-"&amp;ROW(),obLibs&amp;"net.finmath.marketdata.calibration.CalibratedCurves$CalibrationSpec",AN117:AY117)</f>
        <v>calibItem-117 
[12140]</v>
      </c>
      <c r="C117" s="46">
        <f>[1]!OBGET([1]!OBCALL("",[1]!OBCALL("",$B$11,"getCalibrationProductForSpec",B117),"getValue",[1]!OBCALL("",$B$11,"getModel")))</f>
        <v>7.2419847896298961E-13</v>
      </c>
      <c r="D117" s="11" t="str">
        <f t="shared" si="12"/>
        <v>forward-USD-3M-EUR-OIS-9Y</v>
      </c>
      <c r="E117" s="11" t="s">
        <v>98</v>
      </c>
      <c r="F117" s="37">
        <v>2</v>
      </c>
      <c r="H117" s="37" t="s">
        <v>99</v>
      </c>
      <c r="I117" s="37" t="s">
        <v>112</v>
      </c>
      <c r="J117" s="37" t="s">
        <v>128</v>
      </c>
      <c r="K117" s="37" t="s">
        <v>102</v>
      </c>
      <c r="L117" s="37" t="s">
        <v>103</v>
      </c>
      <c r="M117" s="37">
        <v>0</v>
      </c>
      <c r="N117" s="37">
        <v>0</v>
      </c>
      <c r="O117" s="30" t="s">
        <v>133</v>
      </c>
      <c r="P117" s="37">
        <v>0</v>
      </c>
      <c r="Q117" s="30" t="s">
        <v>134</v>
      </c>
      <c r="S117" s="37" t="s">
        <v>99</v>
      </c>
      <c r="T117" s="37" t="str">
        <f t="shared" si="13"/>
        <v>9Y</v>
      </c>
      <c r="U117" s="37" t="s">
        <v>101</v>
      </c>
      <c r="V117" s="37" t="s">
        <v>129</v>
      </c>
      <c r="W117" s="37" t="s">
        <v>103</v>
      </c>
      <c r="X117" s="37">
        <v>0</v>
      </c>
      <c r="Y117" s="37">
        <v>0</v>
      </c>
      <c r="Z117" s="30" t="str">
        <f>""</f>
        <v/>
      </c>
      <c r="AA117" s="47">
        <v>1.4290000000000001E-2</v>
      </c>
      <c r="AB117" s="30" t="s">
        <v>134</v>
      </c>
      <c r="AC117" s="48"/>
      <c r="AD117" s="30" t="str">
        <f t="shared" si="11"/>
        <v>forward-USD-3M-EUR-OIS</v>
      </c>
      <c r="AE117" s="49">
        <f>[1]!OBGET([1]!OBCALL("",AP117,IF(OR(AD117=Q117,AD117=AB117),"getPayment","getFixing"),[1]!obMake("","int",[1]!OBGET([1]!OBCALL("",AP117,"getNumberOfPeriods"))-1)))</f>
        <v>8.7616438356164377</v>
      </c>
      <c r="AG117" s="50" t="str">
        <f>[1]!obMake(AG$15&amp;"-"&amp;ROW(),"int",$F117)</f>
        <v>spot date-117 
[6327]</v>
      </c>
      <c r="AH117" s="50" t="str">
        <f>[1]!obMake(AH$15&amp;"-"&amp;ROW(),"String",$H117)</f>
        <v>start offset rec-117 
[5974]</v>
      </c>
      <c r="AI117" s="50" t="str">
        <f>[1]!obMake(AI$15&amp;"-"&amp;ROW(),"String",$I117)</f>
        <v>maturity rec-117 
[6865]</v>
      </c>
      <c r="AK117" s="50" t="str">
        <f>[1]!obMake(AK$15&amp;"-"&amp;ROW(),"String",$S117)</f>
        <v>start offset pay-117 
[6718]</v>
      </c>
      <c r="AL117" s="50" t="str">
        <f>[1]!obMake(AL$15&amp;"-"&amp;ROW(),"String",$T117)</f>
        <v>maturity pay-117 
[6326]</v>
      </c>
      <c r="AN117" s="50" t="str">
        <f>[1]!obMake(AN$15&amp;"-"&amp;ROW(),"String",D117)</f>
        <v>symbol-117 
[5973]</v>
      </c>
      <c r="AO117" s="50" t="str">
        <f>[1]!obMake(AO$15&amp;"-"&amp;ROW(),"String",E117)</f>
        <v>type-117 
[6794]</v>
      </c>
      <c r="AP117" s="50" t="str">
        <f>[1]!OBCALL(AP$15&amp;"-"&amp;ROW(),obLibs&amp;"net.finmath.time.ScheduleGenerator","createScheduleFromConventions",$H$8,$AG117,$AH117:$AI117,[1]!obMake("","String",$J117),[1]!obMake("","String",$K117),$H$9,[1]!obMake("","String",$L117),$H$10,[1]!obMake("","int",$M117),[1]!obMake("","int",$N117))</f>
        <v>tenor rec-117 
[10287]</v>
      </c>
      <c r="AQ117" s="50" t="str">
        <f>[1]!obMake(AQ$15&amp;"-"&amp;ROW(),"String",O117)</f>
        <v>forward rec-117 
[6325]</v>
      </c>
      <c r="AR117" s="50" t="str">
        <f>[1]!obMake(AR$15&amp;"-"&amp;ROW(),"double",P117)</f>
        <v>spread rec-117 
[5972]</v>
      </c>
      <c r="AS117" s="50" t="str">
        <f>[1]!obMake(AS$15&amp;"-"&amp;ROW(),"String",Q117)</f>
        <v>discount rec-117 
[7319]</v>
      </c>
      <c r="AT117" s="50" t="str">
        <f>[1]!OBCALL(AT$15&amp;"-"&amp;ROW(),obLibs&amp;"net.finmath.time.ScheduleGenerator","createScheduleFromConventions",$H$8,$AG117,$AK117:$AL117,[1]!obMake("","String",$U117),[1]!obMake("","String",$V117),$H$9,[1]!obMake("","String",$L117),$H$10,[1]!obMake("","int",$X117),[1]!obMake("","int",$Y117))</f>
        <v>tenor pay-117 
[12139]</v>
      </c>
      <c r="AU117" s="50" t="str">
        <f>[1]!obMake(AU$15&amp;"-"&amp;ROW(),"String",Z117)</f>
        <v>forward pay-117 
[6324]</v>
      </c>
      <c r="AV117" s="50" t="str">
        <f>[1]!obMake(AV$15&amp;"-"&amp;ROW(),"double",AA117)</f>
        <v>spread pay-117 
[5971]</v>
      </c>
      <c r="AW117" s="50" t="str">
        <f>[1]!obMake(AW$15&amp;"-"&amp;ROW(),"String",AB117)</f>
        <v>disocunt pay-117 
[7046]</v>
      </c>
      <c r="AX117" s="50" t="str">
        <f>[1]!obMake(AX$15&amp;"-"&amp;ROW(),"String",AD117)</f>
        <v>calibration curve-117 
[6717]</v>
      </c>
      <c r="AY117" s="50" t="str">
        <f>[1]!obMake(AY$15&amp;"-"&amp;ROW(),"double",AE117)</f>
        <v>calibration time-117 
[10291]</v>
      </c>
      <c r="JJ117" s="11"/>
      <c r="JK117" s="11"/>
      <c r="JL117" s="11"/>
      <c r="JM117" s="11"/>
      <c r="JN117" s="11"/>
      <c r="JO117" s="11"/>
    </row>
    <row r="118" spans="1:275" ht="13.15" customHeight="1" x14ac:dyDescent="0.35">
      <c r="A118" s="45"/>
      <c r="B118" s="46" t="str">
        <f>[1]!obMake("calibItem-"&amp;ROW(),obLibs&amp;"net.finmath.marketdata.calibration.CalibratedCurves$CalibrationSpec",AN118:AY118)</f>
        <v>calibItem-118 
[12880]</v>
      </c>
      <c r="C118" s="46">
        <f>[1]!OBGET([1]!OBCALL("",[1]!OBCALL("",$B$11,"getCalibrationProductForSpec",B118),"getValue",[1]!OBCALL("",$B$11,"getModel")))</f>
        <v>-8.2001072598814062E-13</v>
      </c>
      <c r="D118" s="11" t="str">
        <f t="shared" si="12"/>
        <v>forward-USD-3M-EUR-OIS-10Y</v>
      </c>
      <c r="E118" s="11" t="s">
        <v>98</v>
      </c>
      <c r="F118" s="37">
        <v>2</v>
      </c>
      <c r="H118" s="37" t="s">
        <v>99</v>
      </c>
      <c r="I118" s="37" t="s">
        <v>113</v>
      </c>
      <c r="J118" s="37" t="s">
        <v>128</v>
      </c>
      <c r="K118" s="37" t="s">
        <v>102</v>
      </c>
      <c r="L118" s="37" t="s">
        <v>103</v>
      </c>
      <c r="M118" s="37">
        <v>0</v>
      </c>
      <c r="N118" s="37">
        <v>0</v>
      </c>
      <c r="O118" s="30" t="s">
        <v>133</v>
      </c>
      <c r="P118" s="37">
        <v>0</v>
      </c>
      <c r="Q118" s="30" t="s">
        <v>134</v>
      </c>
      <c r="S118" s="37" t="s">
        <v>99</v>
      </c>
      <c r="T118" s="37" t="str">
        <f t="shared" si="13"/>
        <v>10Y</v>
      </c>
      <c r="U118" s="37" t="s">
        <v>101</v>
      </c>
      <c r="V118" s="37" t="s">
        <v>129</v>
      </c>
      <c r="W118" s="37" t="s">
        <v>103</v>
      </c>
      <c r="X118" s="37">
        <v>0</v>
      </c>
      <c r="Y118" s="37">
        <v>0</v>
      </c>
      <c r="Z118" s="30" t="str">
        <f>""</f>
        <v/>
      </c>
      <c r="AA118" s="47">
        <v>1.5520000000000001E-2</v>
      </c>
      <c r="AB118" s="30" t="s">
        <v>134</v>
      </c>
      <c r="AC118" s="48"/>
      <c r="AD118" s="30" t="str">
        <f t="shared" si="11"/>
        <v>forward-USD-3M-EUR-OIS</v>
      </c>
      <c r="AE118" s="49">
        <f>[1]!OBGET([1]!OBCALL("",AP118,IF(OR(AD118=Q118,AD118=AB118),"getPayment","getFixing"),[1]!obMake("","int",[1]!OBGET([1]!OBCALL("",AP118,"getNumberOfPeriods"))-1)))</f>
        <v>9.7616438356164377</v>
      </c>
      <c r="AG118" s="50" t="str">
        <f>[1]!obMake(AG$15&amp;"-"&amp;ROW(),"int",$F118)</f>
        <v>spot date-118 
[6322]</v>
      </c>
      <c r="AH118" s="50" t="str">
        <f>[1]!obMake(AH$15&amp;"-"&amp;ROW(),"String",$H118)</f>
        <v>start offset rec-118 
[5970]</v>
      </c>
      <c r="AI118" s="50" t="str">
        <f>[1]!obMake(AI$15&amp;"-"&amp;ROW(),"String",$I118)</f>
        <v>maturity rec-118 
[6793]</v>
      </c>
      <c r="AK118" s="50" t="str">
        <f>[1]!obMake(AK$15&amp;"-"&amp;ROW(),"String",$S118)</f>
        <v>start offset pay-118 
[6716]</v>
      </c>
      <c r="AL118" s="50" t="str">
        <f>[1]!obMake(AL$15&amp;"-"&amp;ROW(),"String",$T118)</f>
        <v>maturity pay-118 
[6321]</v>
      </c>
      <c r="AN118" s="50" t="str">
        <f>[1]!obMake(AN$15&amp;"-"&amp;ROW(),"String",D118)</f>
        <v>symbol-118 
[5969]</v>
      </c>
      <c r="AO118" s="50" t="str">
        <f>[1]!obMake(AO$15&amp;"-"&amp;ROW(),"String",E118)</f>
        <v>type-118 
[7318]</v>
      </c>
      <c r="AP118" s="50" t="str">
        <f>[1]!OBCALL(AP$15&amp;"-"&amp;ROW(),obLibs&amp;"net.finmath.time.ScheduleGenerator","createScheduleFromConventions",$H$8,$AG118,$AH118:$AI118,[1]!obMake("","String",$J118),[1]!obMake("","String",$K118),$H$9,[1]!obMake("","String",$L118),$H$10,[1]!obMake("","int",$M118),[1]!obMake("","int",$N118))</f>
        <v>tenor rec-118 
[12875]</v>
      </c>
      <c r="AQ118" s="50" t="str">
        <f>[1]!obMake(AQ$15&amp;"-"&amp;ROW(),"String",O118)</f>
        <v>forward rec-118 
[6320]</v>
      </c>
      <c r="AR118" s="50" t="str">
        <f>[1]!obMake(AR$15&amp;"-"&amp;ROW(),"double",P118)</f>
        <v>spread rec-118 
[5968]</v>
      </c>
      <c r="AS118" s="50" t="str">
        <f>[1]!obMake(AS$15&amp;"-"&amp;ROW(),"String",Q118)</f>
        <v>discount rec-118 
[7045]</v>
      </c>
      <c r="AT118" s="50" t="str">
        <f>[1]!OBCALL(AT$15&amp;"-"&amp;ROW(),obLibs&amp;"net.finmath.time.ScheduleGenerator","createScheduleFromConventions",$H$8,$AG118,$AK118:$AL118,[1]!obMake("","String",$U118),[1]!obMake("","String",$V118),$H$9,[1]!obMake("","String",$L118),$H$10,[1]!obMake("","int",$X118),[1]!obMake("","int",$Y118))</f>
        <v>tenor pay-118 
[11407]</v>
      </c>
      <c r="AU118" s="50" t="str">
        <f>[1]!obMake(AU$15&amp;"-"&amp;ROW(),"String",Z118)</f>
        <v>forward pay-118 
[6319]</v>
      </c>
      <c r="AV118" s="50" t="str">
        <f>[1]!obMake(AV$15&amp;"-"&amp;ROW(),"double",AA118)</f>
        <v>spread pay-118 
[5967]</v>
      </c>
      <c r="AW118" s="50" t="str">
        <f>[1]!obMake(AW$15&amp;"-"&amp;ROW(),"String",AB118)</f>
        <v>disocunt pay-118 
[6864]</v>
      </c>
      <c r="AX118" s="50" t="str">
        <f>[1]!obMake(AX$15&amp;"-"&amp;ROW(),"String",AD118)</f>
        <v>calibration curve-118 
[6715]</v>
      </c>
      <c r="AY118" s="50" t="str">
        <f>[1]!obMake(AY$15&amp;"-"&amp;ROW(),"double",AE118)</f>
        <v>calibration time-118 
[12879]</v>
      </c>
      <c r="JJ118" s="11"/>
      <c r="JK118" s="11"/>
      <c r="JL118" s="11"/>
      <c r="JM118" s="11"/>
      <c r="JN118" s="11"/>
      <c r="JO118" s="11"/>
    </row>
    <row r="119" spans="1:275" ht="13.15" customHeight="1" x14ac:dyDescent="0.35">
      <c r="A119" s="45"/>
      <c r="B119" s="46" t="str">
        <f>[1]!obMake("calibItem-"&amp;ROW(),obLibs&amp;"net.finmath.marketdata.calibration.CalibratedCurves$CalibrationSpec",AN119:AY119)</f>
        <v>calibItem-119 
[12147]</v>
      </c>
      <c r="C119" s="46">
        <f>[1]!OBGET([1]!OBCALL("",[1]!OBCALL("",$B$11,"getCalibrationProductForSpec",B119),"getValue",[1]!OBCALL("",$B$11,"getModel")))</f>
        <v>5.588862705963038E-13</v>
      </c>
      <c r="D119" s="11" t="str">
        <f t="shared" si="12"/>
        <v>forward-USD-3M-EUR-OIS-12Y</v>
      </c>
      <c r="E119" s="11" t="s">
        <v>98</v>
      </c>
      <c r="F119" s="37">
        <v>2</v>
      </c>
      <c r="H119" s="37" t="s">
        <v>99</v>
      </c>
      <c r="I119" s="37" t="s">
        <v>115</v>
      </c>
      <c r="J119" s="37" t="s">
        <v>128</v>
      </c>
      <c r="K119" s="37" t="s">
        <v>102</v>
      </c>
      <c r="L119" s="37" t="s">
        <v>103</v>
      </c>
      <c r="M119" s="37">
        <v>0</v>
      </c>
      <c r="N119" s="37">
        <v>0</v>
      </c>
      <c r="O119" s="30" t="s">
        <v>133</v>
      </c>
      <c r="P119" s="37">
        <v>0</v>
      </c>
      <c r="Q119" s="30" t="s">
        <v>134</v>
      </c>
      <c r="S119" s="37" t="s">
        <v>99</v>
      </c>
      <c r="T119" s="37" t="str">
        <f t="shared" si="13"/>
        <v>12Y</v>
      </c>
      <c r="U119" s="37" t="s">
        <v>101</v>
      </c>
      <c r="V119" s="37" t="s">
        <v>129</v>
      </c>
      <c r="W119" s="37" t="s">
        <v>103</v>
      </c>
      <c r="X119" s="37">
        <v>0</v>
      </c>
      <c r="Y119" s="37">
        <v>0</v>
      </c>
      <c r="Z119" s="30" t="str">
        <f>""</f>
        <v/>
      </c>
      <c r="AA119" s="47">
        <v>1.7569999999999999E-2</v>
      </c>
      <c r="AB119" s="30" t="s">
        <v>134</v>
      </c>
      <c r="AC119" s="48"/>
      <c r="AD119" s="30" t="str">
        <f t="shared" si="11"/>
        <v>forward-USD-3M-EUR-OIS</v>
      </c>
      <c r="AE119" s="49">
        <f>[1]!OBGET([1]!OBCALL("",AP119,IF(OR(AD119=Q119,AD119=AB119),"getPayment","getFixing"),[1]!obMake("","int",[1]!OBGET([1]!OBCALL("",AP119,"getNumberOfPeriods"))-1)))</f>
        <v>11.761643835616438</v>
      </c>
      <c r="AG119" s="50" t="str">
        <f>[1]!obMake(AG$15&amp;"-"&amp;ROW(),"int",$F119)</f>
        <v>spot date-119 
[6317]</v>
      </c>
      <c r="AH119" s="50" t="str">
        <f>[1]!obMake(AH$15&amp;"-"&amp;ROW(),"String",$H119)</f>
        <v>start offset rec-119 
[5966]</v>
      </c>
      <c r="AI119" s="50" t="str">
        <f>[1]!obMake(AI$15&amp;"-"&amp;ROW(),"String",$I119)</f>
        <v>maturity rec-119 
[7317]</v>
      </c>
      <c r="AK119" s="50" t="str">
        <f>[1]!obMake(AK$15&amp;"-"&amp;ROW(),"String",$S119)</f>
        <v>start offset pay-119 
[6714]</v>
      </c>
      <c r="AL119" s="50" t="str">
        <f>[1]!obMake(AL$15&amp;"-"&amp;ROW(),"String",$T119)</f>
        <v>maturity pay-119 
[6316]</v>
      </c>
      <c r="AN119" s="50" t="str">
        <f>[1]!obMake(AN$15&amp;"-"&amp;ROW(),"String",D119)</f>
        <v>symbol-119 
[5965]</v>
      </c>
      <c r="AO119" s="50" t="str">
        <f>[1]!obMake(AO$15&amp;"-"&amp;ROW(),"String",E119)</f>
        <v>type-119 
[7044]</v>
      </c>
      <c r="AP119" s="50" t="str">
        <f>[1]!OBCALL(AP$15&amp;"-"&amp;ROW(),obLibs&amp;"net.finmath.time.ScheduleGenerator","createScheduleFromConventions",$H$8,$AG119,$AH119:$AI119,[1]!obMake("","String",$J119),[1]!obMake("","String",$K119),$H$9,[1]!obMake("","String",$L119),$H$10,[1]!obMake("","int",$M119),[1]!obMake("","int",$N119))</f>
        <v>tenor rec-119 
[10017]</v>
      </c>
      <c r="AQ119" s="50" t="str">
        <f>[1]!obMake(AQ$15&amp;"-"&amp;ROW(),"String",O119)</f>
        <v>forward rec-119 
[6315]</v>
      </c>
      <c r="AR119" s="50" t="str">
        <f>[1]!obMake(AR$15&amp;"-"&amp;ROW(),"double",P119)</f>
        <v>spread rec-119 
[5964]</v>
      </c>
      <c r="AS119" s="50" t="str">
        <f>[1]!obMake(AS$15&amp;"-"&amp;ROW(),"String",Q119)</f>
        <v>discount rec-119 
[6863]</v>
      </c>
      <c r="AT119" s="50" t="str">
        <f>[1]!OBCALL(AT$15&amp;"-"&amp;ROW(),obLibs&amp;"net.finmath.time.ScheduleGenerator","createScheduleFromConventions",$H$8,$AG119,$AK119:$AL119,[1]!obMake("","String",$U119),[1]!obMake("","String",$V119),$H$9,[1]!obMake("","String",$L119),$H$10,[1]!obMake("","int",$X119),[1]!obMake("","int",$Y119))</f>
        <v>tenor pay-119 
[12146]</v>
      </c>
      <c r="AU119" s="50" t="str">
        <f>[1]!obMake(AU$15&amp;"-"&amp;ROW(),"String",Z119)</f>
        <v>forward pay-119 
[6314]</v>
      </c>
      <c r="AV119" s="50" t="str">
        <f>[1]!obMake(AV$15&amp;"-"&amp;ROW(),"double",AA119)</f>
        <v>spread pay-119 
[5963]</v>
      </c>
      <c r="AW119" s="50" t="str">
        <f>[1]!obMake(AW$15&amp;"-"&amp;ROW(),"String",AB119)</f>
        <v>disocunt pay-119 
[6792]</v>
      </c>
      <c r="AX119" s="50" t="str">
        <f>[1]!obMake(AX$15&amp;"-"&amp;ROW(),"String",AD119)</f>
        <v>calibration curve-119 
[6713]</v>
      </c>
      <c r="AY119" s="50" t="str">
        <f>[1]!obMake(AY$15&amp;"-"&amp;ROW(),"double",AE119)</f>
        <v>calibration time-119 
[10021]</v>
      </c>
      <c r="JJ119" s="11"/>
      <c r="JK119" s="11"/>
      <c r="JL119" s="11"/>
      <c r="JM119" s="11"/>
      <c r="JN119" s="11"/>
      <c r="JO119" s="11"/>
    </row>
    <row r="120" spans="1:275" s="61" customFormat="1" ht="13.15" customHeight="1" x14ac:dyDescent="0.35">
      <c r="A120" s="59"/>
      <c r="B120" s="60" t="str">
        <f>[1]!obMake("calibItem-"&amp;ROW(),obLibs&amp;"net.finmath.marketdata.calibration.CalibratedCurves$CalibrationSpec",AN120:AY120)</f>
        <v>calibItem-120 
[12891]</v>
      </c>
      <c r="C120" s="60">
        <f>[1]!OBGET([1]!OBCALL("",[1]!OBCALL("",$B$11,"getCalibrationProductForSpec",B120),"getValue",[1]!OBCALL("",$B$11,"getModel")))</f>
        <v>-2.9465319073551655E-13</v>
      </c>
      <c r="D120" s="61" t="str">
        <f t="shared" si="12"/>
        <v>forward-USD-3M-EUR-OIS-15Y</v>
      </c>
      <c r="E120" s="61" t="s">
        <v>98</v>
      </c>
      <c r="F120" s="37">
        <v>2</v>
      </c>
      <c r="H120" s="37" t="s">
        <v>99</v>
      </c>
      <c r="I120" s="62" t="s">
        <v>116</v>
      </c>
      <c r="J120" s="37" t="s">
        <v>128</v>
      </c>
      <c r="K120" s="37" t="s">
        <v>102</v>
      </c>
      <c r="L120" s="37" t="s">
        <v>103</v>
      </c>
      <c r="M120" s="37">
        <v>0</v>
      </c>
      <c r="N120" s="37">
        <v>0</v>
      </c>
      <c r="O120" s="30" t="s">
        <v>133</v>
      </c>
      <c r="P120" s="62">
        <v>0</v>
      </c>
      <c r="Q120" s="30" t="s">
        <v>134</v>
      </c>
      <c r="S120" s="37" t="s">
        <v>99</v>
      </c>
      <c r="T120" s="62" t="str">
        <f t="shared" si="13"/>
        <v>15Y</v>
      </c>
      <c r="U120" s="37" t="s">
        <v>101</v>
      </c>
      <c r="V120" s="37" t="s">
        <v>129</v>
      </c>
      <c r="W120" s="37" t="s">
        <v>103</v>
      </c>
      <c r="X120" s="37">
        <v>0</v>
      </c>
      <c r="Y120" s="37">
        <v>0</v>
      </c>
      <c r="Z120" s="63" t="str">
        <f>""</f>
        <v/>
      </c>
      <c r="AA120" s="47">
        <v>1.9599999999999999E-2</v>
      </c>
      <c r="AB120" s="30" t="s">
        <v>134</v>
      </c>
      <c r="AC120" s="48"/>
      <c r="AD120" s="63" t="str">
        <f t="shared" si="11"/>
        <v>forward-USD-3M-EUR-OIS</v>
      </c>
      <c r="AE120" s="49">
        <f>[1]!OBGET([1]!OBCALL("",AP120,IF(OR(AD120=Q120,AD120=AB120),"getPayment","getFixing"),[1]!obMake("","int",[1]!OBGET([1]!OBCALL("",AP120,"getNumberOfPeriods"))-1)))</f>
        <v>14.764383561643836</v>
      </c>
      <c r="AG120" s="50" t="str">
        <f>[1]!obMake(AG$15&amp;"-"&amp;ROW(),"int",$F120)</f>
        <v>spot date-120 
[6312]</v>
      </c>
      <c r="AH120" s="50" t="str">
        <f>[1]!obMake(AH$15&amp;"-"&amp;ROW(),"String",$H120)</f>
        <v>start offset rec-120 
[5962]</v>
      </c>
      <c r="AI120" s="50" t="str">
        <f>[1]!obMake(AI$15&amp;"-"&amp;ROW(),"String",$I120)</f>
        <v>maturity rec-120 
[7043]</v>
      </c>
      <c r="AJ120" s="11"/>
      <c r="AK120" s="50" t="str">
        <f>[1]!obMake(AK$15&amp;"-"&amp;ROW(),"String",$S120)</f>
        <v>start offset pay-120 
[6712]</v>
      </c>
      <c r="AL120" s="50" t="str">
        <f>[1]!obMake(AL$15&amp;"-"&amp;ROW(),"String",$T120)</f>
        <v>maturity pay-120 
[6311]</v>
      </c>
      <c r="AM120" s="11"/>
      <c r="AN120" s="50" t="str">
        <f>[1]!obMake(AN$15&amp;"-"&amp;ROW(),"String",D120)</f>
        <v>symbol-120 
[5961]</v>
      </c>
      <c r="AO120" s="50" t="str">
        <f>[1]!obMake(AO$15&amp;"-"&amp;ROW(),"String",E120)</f>
        <v>type-120 
[6862]</v>
      </c>
      <c r="AP120" s="50" t="str">
        <f>[1]!OBCALL(AP$15&amp;"-"&amp;ROW(),obLibs&amp;"net.finmath.time.ScheduleGenerator","createScheduleFromConventions",$H$8,$AG120,$AH120:$AI120,[1]!obMake("","String",$J120),[1]!obMake("","String",$K120),$H$9,[1]!obMake("","String",$L120),$H$10,[1]!obMake("","int",$M120),[1]!obMake("","int",$N120))</f>
        <v>tenor rec-120 
[12886]</v>
      </c>
      <c r="AQ120" s="50" t="str">
        <f>[1]!obMake(AQ$15&amp;"-"&amp;ROW(),"String",O120)</f>
        <v>forward rec-120 
[6310]</v>
      </c>
      <c r="AR120" s="50" t="str">
        <f>[1]!obMake(AR$15&amp;"-"&amp;ROW(),"double",P120)</f>
        <v>spread rec-120 
[5960]</v>
      </c>
      <c r="AS120" s="50" t="str">
        <f>[1]!obMake(AS$15&amp;"-"&amp;ROW(),"String",Q120)</f>
        <v>discount rec-120 
[6791]</v>
      </c>
      <c r="AT120" s="50" t="str">
        <f>[1]!OBCALL(AT$15&amp;"-"&amp;ROW(),obLibs&amp;"net.finmath.time.ScheduleGenerator","createScheduleFromConventions",$H$8,$AG120,$AK120:$AL120,[1]!obMake("","String",$U120),[1]!obMake("","String",$V120),$H$9,[1]!obMake("","String",$L120),$H$10,[1]!obMake("","int",$X120),[1]!obMake("","int",$Y120))</f>
        <v>tenor pay-120 
[11413]</v>
      </c>
      <c r="AU120" s="50" t="str">
        <f>[1]!obMake(AU$15&amp;"-"&amp;ROW(),"String",Z120)</f>
        <v>forward pay-120 
[6309]</v>
      </c>
      <c r="AV120" s="50" t="str">
        <f>[1]!obMake(AV$15&amp;"-"&amp;ROW(),"double",AA120)</f>
        <v>spread pay-120 
[5959]</v>
      </c>
      <c r="AW120" s="50" t="str">
        <f>[1]!obMake(AW$15&amp;"-"&amp;ROW(),"String",AB120)</f>
        <v>disocunt pay-120 
[7316]</v>
      </c>
      <c r="AX120" s="50" t="str">
        <f>[1]!obMake(AX$15&amp;"-"&amp;ROW(),"String",AD120)</f>
        <v>calibration curve-120 
[6711]</v>
      </c>
      <c r="AY120" s="50" t="str">
        <f>[1]!obMake(AY$15&amp;"-"&amp;ROW(),"double",AE120)</f>
        <v>calibration time-120 
[12890]</v>
      </c>
    </row>
    <row r="121" spans="1:275" ht="13.15" customHeight="1" x14ac:dyDescent="0.35">
      <c r="A121" s="45"/>
      <c r="B121" s="46" t="str">
        <f>[1]!obMake("calibItem-"&amp;ROW(),obLibs&amp;"net.finmath.marketdata.calibration.CalibratedCurves$CalibrationSpec",AN121:AY121)</f>
        <v>calibItem-121 
[12154]</v>
      </c>
      <c r="C121" s="46">
        <f>[1]!OBGET([1]!OBCALL("",[1]!OBCALL("",$B$11,"getCalibrationProductForSpec",B121),"getValue",[1]!OBCALL("",$B$11,"getModel")))</f>
        <v>2.3769874957224602E-13</v>
      </c>
      <c r="D121" s="11" t="str">
        <f t="shared" si="12"/>
        <v>forward-USD-3M-EUR-OIS-20Y</v>
      </c>
      <c r="E121" s="11" t="s">
        <v>98</v>
      </c>
      <c r="F121" s="37">
        <v>2</v>
      </c>
      <c r="H121" s="37" t="s">
        <v>99</v>
      </c>
      <c r="I121" s="37" t="s">
        <v>117</v>
      </c>
      <c r="J121" s="37" t="s">
        <v>128</v>
      </c>
      <c r="K121" s="37" t="s">
        <v>102</v>
      </c>
      <c r="L121" s="37" t="s">
        <v>103</v>
      </c>
      <c r="M121" s="37">
        <v>0</v>
      </c>
      <c r="N121" s="37">
        <v>0</v>
      </c>
      <c r="O121" s="30" t="s">
        <v>133</v>
      </c>
      <c r="P121" s="37">
        <v>0</v>
      </c>
      <c r="Q121" s="30" t="s">
        <v>134</v>
      </c>
      <c r="S121" s="37" t="s">
        <v>99</v>
      </c>
      <c r="T121" s="37" t="str">
        <f t="shared" si="13"/>
        <v>20Y</v>
      </c>
      <c r="U121" s="37" t="s">
        <v>101</v>
      </c>
      <c r="V121" s="37" t="s">
        <v>129</v>
      </c>
      <c r="W121" s="37" t="s">
        <v>103</v>
      </c>
      <c r="X121" s="37">
        <v>0</v>
      </c>
      <c r="Y121" s="37">
        <v>0</v>
      </c>
      <c r="Z121" s="30" t="str">
        <f>""</f>
        <v/>
      </c>
      <c r="AA121" s="47">
        <v>2.1250000000000002E-2</v>
      </c>
      <c r="AB121" s="30" t="s">
        <v>134</v>
      </c>
      <c r="AC121" s="48"/>
      <c r="AD121" s="30" t="str">
        <f t="shared" si="11"/>
        <v>forward-USD-3M-EUR-OIS</v>
      </c>
      <c r="AE121" s="49">
        <f>[1]!OBGET([1]!OBCALL("",AP121,IF(OR(AD121=Q121,AD121=AB121),"getPayment","getFixing"),[1]!obMake("","int",[1]!OBGET([1]!OBCALL("",AP121,"getNumberOfPeriods"))-1)))</f>
        <v>19.769863013698629</v>
      </c>
      <c r="AG121" s="50" t="str">
        <f>[1]!obMake(AG$15&amp;"-"&amp;ROW(),"int",$F121)</f>
        <v>spot date-121 
[6307]</v>
      </c>
      <c r="AH121" s="50" t="str">
        <f>[1]!obMake(AH$15&amp;"-"&amp;ROW(),"String",$H121)</f>
        <v>start offset rec-121 
[5958]</v>
      </c>
      <c r="AI121" s="50" t="str">
        <f>[1]!obMake(AI$15&amp;"-"&amp;ROW(),"String",$I121)</f>
        <v>maturity rec-121 
[6861]</v>
      </c>
      <c r="AK121" s="50" t="str">
        <f>[1]!obMake(AK$15&amp;"-"&amp;ROW(),"String",$S121)</f>
        <v>start offset pay-121 
[6710]</v>
      </c>
      <c r="AL121" s="50" t="str">
        <f>[1]!obMake(AL$15&amp;"-"&amp;ROW(),"String",$T121)</f>
        <v>maturity pay-121 
[6306]</v>
      </c>
      <c r="AN121" s="50" t="str">
        <f>[1]!obMake(AN$15&amp;"-"&amp;ROW(),"String",D121)</f>
        <v>symbol-121 
[5957]</v>
      </c>
      <c r="AO121" s="50" t="str">
        <f>[1]!obMake(AO$15&amp;"-"&amp;ROW(),"String",E121)</f>
        <v>type-121 
[6790]</v>
      </c>
      <c r="AP121" s="50" t="str">
        <f>[1]!OBCALL(AP$15&amp;"-"&amp;ROW(),obLibs&amp;"net.finmath.time.ScheduleGenerator","createScheduleFromConventions",$H$8,$AG121,$AH121:$AI121,[1]!obMake("","String",$J121),[1]!obMake("","String",$K121),$H$9,[1]!obMake("","String",$L121),$H$10,[1]!obMake("","int",$M121),[1]!obMake("","int",$N121))</f>
        <v>tenor rec-121 
[11121]</v>
      </c>
      <c r="AQ121" s="50" t="str">
        <f>[1]!obMake(AQ$15&amp;"-"&amp;ROW(),"String",O121)</f>
        <v>forward rec-121 
[6305]</v>
      </c>
      <c r="AR121" s="50" t="str">
        <f>[1]!obMake(AR$15&amp;"-"&amp;ROW(),"double",P121)</f>
        <v>spread rec-121 
[5956]</v>
      </c>
      <c r="AS121" s="50" t="str">
        <f>[1]!obMake(AS$15&amp;"-"&amp;ROW(),"String",Q121)</f>
        <v>discount rec-121 
[7315]</v>
      </c>
      <c r="AT121" s="50" t="str">
        <f>[1]!OBCALL(AT$15&amp;"-"&amp;ROW(),obLibs&amp;"net.finmath.time.ScheduleGenerator","createScheduleFromConventions",$H$8,$AG121,$AK121:$AL121,[1]!obMake("","String",$U121),[1]!obMake("","String",$V121),$H$9,[1]!obMake("","String",$L121),$H$10,[1]!obMake("","int",$X121),[1]!obMake("","int",$Y121))</f>
        <v>tenor pay-121 
[12153]</v>
      </c>
      <c r="AU121" s="50" t="str">
        <f>[1]!obMake(AU$15&amp;"-"&amp;ROW(),"String",Z121)</f>
        <v>forward pay-121 
[6304]</v>
      </c>
      <c r="AV121" s="50" t="str">
        <f>[1]!obMake(AV$15&amp;"-"&amp;ROW(),"double",AA121)</f>
        <v>spread pay-121 
[5955]</v>
      </c>
      <c r="AW121" s="50" t="str">
        <f>[1]!obMake(AW$15&amp;"-"&amp;ROW(),"String",AB121)</f>
        <v>disocunt pay-121 
[7042]</v>
      </c>
      <c r="AX121" s="50" t="str">
        <f>[1]!obMake(AX$15&amp;"-"&amp;ROW(),"String",AD121)</f>
        <v>calibration curve-121 
[6709]</v>
      </c>
      <c r="AY121" s="50" t="str">
        <f>[1]!obMake(AY$15&amp;"-"&amp;ROW(),"double",AE121)</f>
        <v>calibration time-121 
[11125]</v>
      </c>
      <c r="JJ121" s="11"/>
      <c r="JK121" s="11"/>
      <c r="JL121" s="11"/>
      <c r="JM121" s="11"/>
      <c r="JN121" s="11"/>
      <c r="JO121" s="11"/>
    </row>
    <row r="122" spans="1:275" ht="13.15" customHeight="1" x14ac:dyDescent="0.35">
      <c r="A122" s="45"/>
      <c r="B122" s="46" t="str">
        <f>[1]!obMake("calibItem-"&amp;ROW(),obLibs&amp;"net.finmath.marketdata.calibration.CalibratedCurves$CalibrationSpec",AN122:AY122)</f>
        <v>calibItem-122 
[12902]</v>
      </c>
      <c r="C122" s="46">
        <f>[1]!OBGET([1]!OBCALL("",[1]!OBCALL("",$B$11,"getCalibrationProductForSpec",B122),"getValue",[1]!OBCALL("",$B$11,"getModel")))</f>
        <v>-1.9551027463649007E-13</v>
      </c>
      <c r="D122" s="11" t="str">
        <f t="shared" si="12"/>
        <v>forward-USD-3M-EUR-OIS-25Y</v>
      </c>
      <c r="E122" s="11" t="s">
        <v>98</v>
      </c>
      <c r="F122" s="37">
        <v>2</v>
      </c>
      <c r="H122" s="37" t="s">
        <v>99</v>
      </c>
      <c r="I122" s="37" t="s">
        <v>118</v>
      </c>
      <c r="J122" s="37" t="s">
        <v>128</v>
      </c>
      <c r="K122" s="37" t="s">
        <v>102</v>
      </c>
      <c r="L122" s="37" t="s">
        <v>103</v>
      </c>
      <c r="M122" s="37">
        <v>0</v>
      </c>
      <c r="N122" s="37">
        <v>0</v>
      </c>
      <c r="O122" s="30" t="s">
        <v>133</v>
      </c>
      <c r="P122" s="37">
        <v>0</v>
      </c>
      <c r="Q122" s="30" t="s">
        <v>134</v>
      </c>
      <c r="S122" s="37" t="s">
        <v>99</v>
      </c>
      <c r="T122" s="37" t="str">
        <f t="shared" si="13"/>
        <v>25Y</v>
      </c>
      <c r="U122" s="37" t="s">
        <v>101</v>
      </c>
      <c r="V122" s="37" t="s">
        <v>129</v>
      </c>
      <c r="W122" s="37" t="s">
        <v>103</v>
      </c>
      <c r="X122" s="37">
        <v>0</v>
      </c>
      <c r="Y122" s="37">
        <v>0</v>
      </c>
      <c r="Z122" s="30" t="str">
        <f>""</f>
        <v/>
      </c>
      <c r="AA122" s="47">
        <v>2.2100000000000002E-2</v>
      </c>
      <c r="AB122" s="30" t="s">
        <v>134</v>
      </c>
      <c r="AC122" s="48"/>
      <c r="AD122" s="30" t="str">
        <f t="shared" si="11"/>
        <v>forward-USD-3M-EUR-OIS</v>
      </c>
      <c r="AE122" s="49">
        <f>[1]!OBGET([1]!OBCALL("",AP122,IF(OR(AD122=Q122,AD122=AB122),"getPayment","getFixing"),[1]!obMake("","int",[1]!OBGET([1]!OBCALL("",AP122,"getNumberOfPeriods"))-1)))</f>
        <v>24.775342465753425</v>
      </c>
      <c r="AG122" s="50" t="str">
        <f>[1]!obMake(AG$15&amp;"-"&amp;ROW(),"int",$F122)</f>
        <v>spot date-122 
[6302]</v>
      </c>
      <c r="AH122" s="50" t="str">
        <f>[1]!obMake(AH$15&amp;"-"&amp;ROW(),"String",$H122)</f>
        <v>start offset rec-122 
[5954]</v>
      </c>
      <c r="AI122" s="50" t="str">
        <f>[1]!obMake(AI$15&amp;"-"&amp;ROW(),"String",$I122)</f>
        <v>maturity rec-122 
[6789]</v>
      </c>
      <c r="AK122" s="50" t="str">
        <f>[1]!obMake(AK$15&amp;"-"&amp;ROW(),"String",$S122)</f>
        <v>start offset pay-122 
[6708]</v>
      </c>
      <c r="AL122" s="50" t="str">
        <f>[1]!obMake(AL$15&amp;"-"&amp;ROW(),"String",$T122)</f>
        <v>maturity pay-122 
[6301]</v>
      </c>
      <c r="AN122" s="50" t="str">
        <f>[1]!obMake(AN$15&amp;"-"&amp;ROW(),"String",D122)</f>
        <v>symbol-122 
[5953]</v>
      </c>
      <c r="AO122" s="50" t="str">
        <f>[1]!obMake(AO$15&amp;"-"&amp;ROW(),"String",E122)</f>
        <v>type-122 
[7314]</v>
      </c>
      <c r="AP122" s="50" t="str">
        <f>[1]!OBCALL(AP$15&amp;"-"&amp;ROW(),obLibs&amp;"net.finmath.time.ScheduleGenerator","createScheduleFromConventions",$H$8,$AG122,$AH122:$AI122,[1]!obMake("","String",$J122),[1]!obMake("","String",$K122),$H$9,[1]!obMake("","String",$L122),$H$10,[1]!obMake("","int",$M122),[1]!obMake("","int",$N122))</f>
        <v>tenor rec-122 
[12897]</v>
      </c>
      <c r="AQ122" s="50" t="str">
        <f>[1]!obMake(AQ$15&amp;"-"&amp;ROW(),"String",O122)</f>
        <v>forward rec-122 
[6300]</v>
      </c>
      <c r="AR122" s="50" t="str">
        <f>[1]!obMake(AR$15&amp;"-"&amp;ROW(),"double",P122)</f>
        <v>spread rec-122 
[5952]</v>
      </c>
      <c r="AS122" s="50" t="str">
        <f>[1]!obMake(AS$15&amp;"-"&amp;ROW(),"String",Q122)</f>
        <v>discount rec-122 
[7041]</v>
      </c>
      <c r="AT122" s="50" t="str">
        <f>[1]!OBCALL(AT$15&amp;"-"&amp;ROW(),obLibs&amp;"net.finmath.time.ScheduleGenerator","createScheduleFromConventions",$H$8,$AG122,$AK122:$AL122,[1]!obMake("","String",$U122),[1]!obMake("","String",$V122),$H$9,[1]!obMake("","String",$L122),$H$10,[1]!obMake("","int",$X122),[1]!obMake("","int",$Y122))</f>
        <v>tenor pay-122 
[11419]</v>
      </c>
      <c r="AU122" s="50" t="str">
        <f>[1]!obMake(AU$15&amp;"-"&amp;ROW(),"String",Z122)</f>
        <v>forward pay-122 
[6299]</v>
      </c>
      <c r="AV122" s="50" t="str">
        <f>[1]!obMake(AV$15&amp;"-"&amp;ROW(),"double",AA122)</f>
        <v>spread pay-122 
[5951]</v>
      </c>
      <c r="AW122" s="50" t="str">
        <f>[1]!obMake(AW$15&amp;"-"&amp;ROW(),"String",AB122)</f>
        <v>disocunt pay-122 
[6860]</v>
      </c>
      <c r="AX122" s="50" t="str">
        <f>[1]!obMake(AX$15&amp;"-"&amp;ROW(),"String",AD122)</f>
        <v>calibration curve-122 
[6707]</v>
      </c>
      <c r="AY122" s="50" t="str">
        <f>[1]!obMake(AY$15&amp;"-"&amp;ROW(),"double",AE122)</f>
        <v>calibration time-122 
[12901]</v>
      </c>
      <c r="JJ122" s="11"/>
      <c r="JK122" s="11"/>
      <c r="JL122" s="11"/>
      <c r="JM122" s="11"/>
      <c r="JN122" s="11"/>
      <c r="JO122" s="11"/>
    </row>
    <row r="123" spans="1:275" ht="13.15" customHeight="1" x14ac:dyDescent="0.35">
      <c r="A123" s="45"/>
      <c r="B123" s="46" t="str">
        <f>[1]!obMake("calibItem-"&amp;ROW(),obLibs&amp;"net.finmath.marketdata.calibration.CalibratedCurves$CalibrationSpec",AN123:AY123)</f>
        <v>calibItem-123 
[12161]</v>
      </c>
      <c r="C123" s="46">
        <f>[1]!OBGET([1]!OBCALL("",[1]!OBCALL("",$B$11,"getCalibrationProductForSpec",B123),"getValue",[1]!OBCALL("",$B$11,"getModel")))</f>
        <v>9.4924068605450884E-14</v>
      </c>
      <c r="D123" s="11" t="str">
        <f t="shared" si="12"/>
        <v>forward-USD-3M-EUR-OIS-30Y</v>
      </c>
      <c r="E123" s="11" t="s">
        <v>98</v>
      </c>
      <c r="F123" s="37">
        <v>2</v>
      </c>
      <c r="H123" s="37" t="s">
        <v>99</v>
      </c>
      <c r="I123" s="37" t="s">
        <v>119</v>
      </c>
      <c r="J123" s="37" t="s">
        <v>128</v>
      </c>
      <c r="K123" s="37" t="s">
        <v>102</v>
      </c>
      <c r="L123" s="37" t="s">
        <v>103</v>
      </c>
      <c r="M123" s="37">
        <v>0</v>
      </c>
      <c r="N123" s="37">
        <v>0</v>
      </c>
      <c r="O123" s="30" t="s">
        <v>133</v>
      </c>
      <c r="P123" s="37">
        <v>0</v>
      </c>
      <c r="Q123" s="30" t="s">
        <v>134</v>
      </c>
      <c r="S123" s="37" t="s">
        <v>99</v>
      </c>
      <c r="T123" s="37" t="str">
        <f t="shared" si="13"/>
        <v>30Y</v>
      </c>
      <c r="U123" s="37" t="s">
        <v>101</v>
      </c>
      <c r="V123" s="37" t="s">
        <v>129</v>
      </c>
      <c r="W123" s="37" t="s">
        <v>103</v>
      </c>
      <c r="X123" s="37">
        <v>0</v>
      </c>
      <c r="Y123" s="37">
        <v>0</v>
      </c>
      <c r="Z123" s="30" t="str">
        <f>""</f>
        <v/>
      </c>
      <c r="AA123" s="47">
        <v>2.2610000000000002E-2</v>
      </c>
      <c r="AB123" s="30" t="s">
        <v>134</v>
      </c>
      <c r="AC123" s="48"/>
      <c r="AD123" s="30" t="str">
        <f t="shared" si="11"/>
        <v>forward-USD-3M-EUR-OIS</v>
      </c>
      <c r="AE123" s="49">
        <f>[1]!OBGET([1]!OBCALL("",AP123,IF(OR(AD123=Q123,AD123=AB123),"getPayment","getFixing"),[1]!obMake("","int",[1]!OBGET([1]!OBCALL("",AP123,"getNumberOfPeriods"))-1)))</f>
        <v>29.780821917808218</v>
      </c>
      <c r="AG123" s="50" t="str">
        <f>[1]!obMake(AG$15&amp;"-"&amp;ROW(),"int",$F123)</f>
        <v>spot date-123 
[6297]</v>
      </c>
      <c r="AH123" s="50" t="str">
        <f>[1]!obMake(AH$15&amp;"-"&amp;ROW(),"String",$H123)</f>
        <v>start offset rec-123 
[5950]</v>
      </c>
      <c r="AI123" s="50" t="str">
        <f>[1]!obMake(AI$15&amp;"-"&amp;ROW(),"String",$I123)</f>
        <v>maturity rec-123 
[7313]</v>
      </c>
      <c r="AK123" s="50" t="str">
        <f>[1]!obMake(AK$15&amp;"-"&amp;ROW(),"String",$S123)</f>
        <v>start offset pay-123 
[6706]</v>
      </c>
      <c r="AL123" s="50" t="str">
        <f>[1]!obMake(AL$15&amp;"-"&amp;ROW(),"String",$T123)</f>
        <v>maturity pay-123 
[6296]</v>
      </c>
      <c r="AN123" s="50" t="str">
        <f>[1]!obMake(AN$15&amp;"-"&amp;ROW(),"String",D123)</f>
        <v>symbol-123 
[5949]</v>
      </c>
      <c r="AO123" s="50" t="str">
        <f>[1]!obMake(AO$15&amp;"-"&amp;ROW(),"String",E123)</f>
        <v>type-123 
[7040]</v>
      </c>
      <c r="AP123" s="50" t="str">
        <f>[1]!OBCALL(AP$15&amp;"-"&amp;ROW(),obLibs&amp;"net.finmath.time.ScheduleGenerator","createScheduleFromConventions",$H$8,$AG123,$AH123:$AI123,[1]!obMake("","String",$J123),[1]!obMake("","String",$K123),$H$9,[1]!obMake("","String",$L123),$H$10,[1]!obMake("","int",$M123),[1]!obMake("","int",$N123))</f>
        <v>tenor rec-123 
[10575]</v>
      </c>
      <c r="AQ123" s="50" t="str">
        <f>[1]!obMake(AQ$15&amp;"-"&amp;ROW(),"String",O123)</f>
        <v>forward rec-123 
[6295]</v>
      </c>
      <c r="AR123" s="50" t="str">
        <f>[1]!obMake(AR$15&amp;"-"&amp;ROW(),"double",P123)</f>
        <v>spread rec-123 
[5948]</v>
      </c>
      <c r="AS123" s="50" t="str">
        <f>[1]!obMake(AS$15&amp;"-"&amp;ROW(),"String",Q123)</f>
        <v>discount rec-123 
[6859]</v>
      </c>
      <c r="AT123" s="50" t="str">
        <f>[1]!OBCALL(AT$15&amp;"-"&amp;ROW(),obLibs&amp;"net.finmath.time.ScheduleGenerator","createScheduleFromConventions",$H$8,$AG123,$AK123:$AL123,[1]!obMake("","String",$U123),[1]!obMake("","String",$V123),$H$9,[1]!obMake("","String",$L123),$H$10,[1]!obMake("","int",$X123),[1]!obMake("","int",$Y123))</f>
        <v>tenor pay-123 
[12160]</v>
      </c>
      <c r="AU123" s="50" t="str">
        <f>[1]!obMake(AU$15&amp;"-"&amp;ROW(),"String",Z123)</f>
        <v>forward pay-123 
[6294]</v>
      </c>
      <c r="AV123" s="50" t="str">
        <f>[1]!obMake(AV$15&amp;"-"&amp;ROW(),"double",AA123)</f>
        <v>spread pay-123 
[5947]</v>
      </c>
      <c r="AW123" s="50" t="str">
        <f>[1]!obMake(AW$15&amp;"-"&amp;ROW(),"String",AB123)</f>
        <v>disocunt pay-123 
[6788]</v>
      </c>
      <c r="AX123" s="50" t="str">
        <f>[1]!obMake(AX$15&amp;"-"&amp;ROW(),"String",AD123)</f>
        <v>calibration curve-123 
[6705]</v>
      </c>
      <c r="AY123" s="50" t="str">
        <f>[1]!obMake(AY$15&amp;"-"&amp;ROW(),"double",AE123)</f>
        <v>calibration time-123 
[10579]</v>
      </c>
      <c r="JJ123" s="11"/>
      <c r="JK123" s="11"/>
      <c r="JL123" s="11"/>
      <c r="JM123" s="11"/>
      <c r="JN123" s="11"/>
      <c r="JO123" s="11"/>
    </row>
    <row r="124" spans="1:275" ht="13.15" customHeight="1" x14ac:dyDescent="0.35">
      <c r="A124" s="45"/>
      <c r="B124" s="46" t="str">
        <f>[1]!obMake("calibItem-"&amp;ROW(),obLibs&amp;"net.finmath.marketdata.calibration.CalibratedCurves$CalibrationSpec",AN124:AY124)</f>
        <v>calibItem-124 
[12913]</v>
      </c>
      <c r="C124" s="46">
        <f>[1]!OBGET([1]!OBCALL("",[1]!OBCALL("",$B$11,"getCalibrationProductForSpec",B124),"getValue",[1]!OBCALL("",$B$11,"getModel")))</f>
        <v>-2.8699265186560297E-14</v>
      </c>
      <c r="D124" s="11" t="str">
        <f t="shared" si="12"/>
        <v>forward-USD-3M-EUR-OIS-40Y</v>
      </c>
      <c r="E124" s="11" t="s">
        <v>98</v>
      </c>
      <c r="F124" s="37">
        <v>2</v>
      </c>
      <c r="H124" s="37" t="s">
        <v>99</v>
      </c>
      <c r="I124" s="37" t="s">
        <v>120</v>
      </c>
      <c r="J124" s="37" t="s">
        <v>128</v>
      </c>
      <c r="K124" s="37" t="s">
        <v>102</v>
      </c>
      <c r="L124" s="37" t="s">
        <v>103</v>
      </c>
      <c r="M124" s="37">
        <v>0</v>
      </c>
      <c r="N124" s="37">
        <v>0</v>
      </c>
      <c r="O124" s="30" t="s">
        <v>133</v>
      </c>
      <c r="P124" s="37">
        <v>0</v>
      </c>
      <c r="Q124" s="30" t="s">
        <v>134</v>
      </c>
      <c r="S124" s="37" t="s">
        <v>99</v>
      </c>
      <c r="T124" s="37" t="str">
        <f t="shared" si="13"/>
        <v>40Y</v>
      </c>
      <c r="U124" s="37" t="s">
        <v>101</v>
      </c>
      <c r="V124" s="37" t="s">
        <v>129</v>
      </c>
      <c r="W124" s="37" t="s">
        <v>103</v>
      </c>
      <c r="X124" s="37">
        <v>0</v>
      </c>
      <c r="Y124" s="37">
        <v>0</v>
      </c>
      <c r="Z124" s="30" t="str">
        <f>""</f>
        <v/>
      </c>
      <c r="AA124" s="47">
        <v>2.2859999999999998E-2</v>
      </c>
      <c r="AB124" s="30" t="s">
        <v>134</v>
      </c>
      <c r="AC124" s="48"/>
      <c r="AD124" s="30" t="str">
        <f t="shared" si="11"/>
        <v>forward-USD-3M-EUR-OIS</v>
      </c>
      <c r="AE124" s="49">
        <f>[1]!OBGET([1]!OBCALL("",AP124,IF(OR(AD124=Q124,AD124=AB124),"getPayment","getFixing"),[1]!obMake("","int",[1]!OBGET([1]!OBCALL("",AP124,"getNumberOfPeriods"))-1)))</f>
        <v>39.780821917808218</v>
      </c>
      <c r="AG124" s="50" t="str">
        <f>[1]!obMake(AG$15&amp;"-"&amp;ROW(),"int",$F124)</f>
        <v>spot date-124 
[6292]</v>
      </c>
      <c r="AH124" s="50" t="str">
        <f>[1]!obMake(AH$15&amp;"-"&amp;ROW(),"String",$H124)</f>
        <v>start offset rec-124 
[5946]</v>
      </c>
      <c r="AI124" s="50" t="str">
        <f>[1]!obMake(AI$15&amp;"-"&amp;ROW(),"String",$I124)</f>
        <v>maturity rec-124 
[7039]</v>
      </c>
      <c r="AK124" s="50" t="str">
        <f>[1]!obMake(AK$15&amp;"-"&amp;ROW(),"String",$S124)</f>
        <v>start offset pay-124 
[6704]</v>
      </c>
      <c r="AL124" s="50" t="str">
        <f>[1]!obMake(AL$15&amp;"-"&amp;ROW(),"String",$T124)</f>
        <v>maturity pay-124 
[6291]</v>
      </c>
      <c r="AN124" s="50" t="str">
        <f>[1]!obMake(AN$15&amp;"-"&amp;ROW(),"String",D124)</f>
        <v>symbol-124 
[5945]</v>
      </c>
      <c r="AO124" s="50" t="str">
        <f>[1]!obMake(AO$15&amp;"-"&amp;ROW(),"String",E124)</f>
        <v>type-124 
[6858]</v>
      </c>
      <c r="AP124" s="50" t="str">
        <f>[1]!OBCALL(AP$15&amp;"-"&amp;ROW(),obLibs&amp;"net.finmath.time.ScheduleGenerator","createScheduleFromConventions",$H$8,$AG124,$AH124:$AI124,[1]!obMake("","String",$J124),[1]!obMake("","String",$K124),$H$9,[1]!obMake("","String",$L124),$H$10,[1]!obMake("","int",$M124),[1]!obMake("","int",$N124))</f>
        <v>tenor rec-124 
[12908]</v>
      </c>
      <c r="AQ124" s="50" t="str">
        <f>[1]!obMake(AQ$15&amp;"-"&amp;ROW(),"String",O124)</f>
        <v>forward rec-124 
[6290]</v>
      </c>
      <c r="AR124" s="50" t="str">
        <f>[1]!obMake(AR$15&amp;"-"&amp;ROW(),"double",P124)</f>
        <v>spread rec-124 
[5944]</v>
      </c>
      <c r="AS124" s="50" t="str">
        <f>[1]!obMake(AS$15&amp;"-"&amp;ROW(),"String",Q124)</f>
        <v>discount rec-124 
[6787]</v>
      </c>
      <c r="AT124" s="50" t="str">
        <f>[1]!OBCALL(AT$15&amp;"-"&amp;ROW(),obLibs&amp;"net.finmath.time.ScheduleGenerator","createScheduleFromConventions",$H$8,$AG124,$AK124:$AL124,[1]!obMake("","String",$U124),[1]!obMake("","String",$V124),$H$9,[1]!obMake("","String",$L124),$H$10,[1]!obMake("","int",$X124),[1]!obMake("","int",$Y124))</f>
        <v>tenor pay-124 
[11425]</v>
      </c>
      <c r="AU124" s="50" t="str">
        <f>[1]!obMake(AU$15&amp;"-"&amp;ROW(),"String",Z124)</f>
        <v>forward pay-124 
[6289]</v>
      </c>
      <c r="AV124" s="50" t="str">
        <f>[1]!obMake(AV$15&amp;"-"&amp;ROW(),"double",AA124)</f>
        <v>spread pay-124 
[5943]</v>
      </c>
      <c r="AW124" s="50" t="str">
        <f>[1]!obMake(AW$15&amp;"-"&amp;ROW(),"String",AB124)</f>
        <v>disocunt pay-124 
[7312]</v>
      </c>
      <c r="AX124" s="50" t="str">
        <f>[1]!obMake(AX$15&amp;"-"&amp;ROW(),"String",AD124)</f>
        <v>calibration curve-124 
[6703]</v>
      </c>
      <c r="AY124" s="50" t="str">
        <f>[1]!obMake(AY$15&amp;"-"&amp;ROW(),"double",AE124)</f>
        <v>calibration time-124 
[12912]</v>
      </c>
      <c r="JJ124" s="11"/>
      <c r="JK124" s="11"/>
      <c r="JL124" s="11"/>
      <c r="JM124" s="11"/>
      <c r="JN124" s="11"/>
      <c r="JO124" s="11"/>
    </row>
    <row r="125" spans="1:275" s="43" customFormat="1" ht="13.15" customHeight="1" x14ac:dyDescent="0.35">
      <c r="A125" s="51"/>
      <c r="B125" s="52" t="str">
        <f>[1]!obMake("calibItem-"&amp;ROW(),obLibs&amp;"net.finmath.marketdata.calibration.CalibratedCurves$CalibrationSpec",AN125:AY125)</f>
        <v>calibItem-125 
[12168]</v>
      </c>
      <c r="C125" s="52">
        <f>[1]!OBGET([1]!OBCALL("",[1]!OBCALL("",$B$11,"getCalibrationProductForSpec",B125),"getValue",[1]!OBCALL("",$B$11,"getModel")))</f>
        <v>3.6082248300317588E-15</v>
      </c>
      <c r="D125" s="43" t="str">
        <f t="shared" si="12"/>
        <v>forward-USD-3M-EUR-OIS-50Y</v>
      </c>
      <c r="E125" s="43" t="s">
        <v>98</v>
      </c>
      <c r="F125" s="53">
        <v>2</v>
      </c>
      <c r="H125" s="53" t="s">
        <v>99</v>
      </c>
      <c r="I125" s="53" t="s">
        <v>121</v>
      </c>
      <c r="J125" s="53" t="s">
        <v>128</v>
      </c>
      <c r="K125" s="53" t="s">
        <v>102</v>
      </c>
      <c r="L125" s="53" t="s">
        <v>103</v>
      </c>
      <c r="M125" s="53">
        <v>0</v>
      </c>
      <c r="N125" s="53">
        <v>0</v>
      </c>
      <c r="O125" s="54" t="s">
        <v>133</v>
      </c>
      <c r="P125" s="53">
        <v>0</v>
      </c>
      <c r="Q125" s="54" t="s">
        <v>134</v>
      </c>
      <c r="S125" s="53" t="s">
        <v>99</v>
      </c>
      <c r="T125" s="53" t="str">
        <f t="shared" si="13"/>
        <v>50Y</v>
      </c>
      <c r="U125" s="53" t="s">
        <v>101</v>
      </c>
      <c r="V125" s="53" t="s">
        <v>129</v>
      </c>
      <c r="W125" s="53" t="s">
        <v>103</v>
      </c>
      <c r="X125" s="53">
        <v>0</v>
      </c>
      <c r="Y125" s="53">
        <v>0</v>
      </c>
      <c r="Z125" s="54" t="str">
        <f>""</f>
        <v/>
      </c>
      <c r="AA125" s="55">
        <v>2.2679999999999999E-2</v>
      </c>
      <c r="AB125" s="54" t="s">
        <v>134</v>
      </c>
      <c r="AC125" s="56"/>
      <c r="AD125" s="54" t="str">
        <f t="shared" si="11"/>
        <v>forward-USD-3M-EUR-OIS</v>
      </c>
      <c r="AE125" s="57">
        <f>[1]!OBGET([1]!OBCALL("",AP125,IF(OR(AD125=Q125,AD125=AB125),"getPayment","getFixing"),[1]!obMake("","int",[1]!OBGET([1]!OBCALL("",AP125,"getNumberOfPeriods"))-1)))</f>
        <v>49.789041095890411</v>
      </c>
      <c r="AG125" s="58" t="str">
        <f>[1]!obMake(AG$15&amp;"-"&amp;ROW(),"int",$F125)</f>
        <v>spot date-125 
[6287]</v>
      </c>
      <c r="AH125" s="58" t="str">
        <f>[1]!obMake(AH$15&amp;"-"&amp;ROW(),"String",$H125)</f>
        <v>start offset rec-125 
[5942]</v>
      </c>
      <c r="AI125" s="58" t="str">
        <f>[1]!obMake(AI$15&amp;"-"&amp;ROW(),"String",$I125)</f>
        <v>maturity rec-125 
[6857]</v>
      </c>
      <c r="AK125" s="58" t="str">
        <f>[1]!obMake(AK$15&amp;"-"&amp;ROW(),"String",$S125)</f>
        <v>start offset pay-125 
[6702]</v>
      </c>
      <c r="AL125" s="58" t="str">
        <f>[1]!obMake(AL$15&amp;"-"&amp;ROW(),"String",$T125)</f>
        <v>maturity pay-125 
[6286]</v>
      </c>
      <c r="AN125" s="58" t="str">
        <f>[1]!obMake(AN$15&amp;"-"&amp;ROW(),"String",D125)</f>
        <v>symbol-125 
[5941]</v>
      </c>
      <c r="AO125" s="58" t="str">
        <f>[1]!obMake(AO$15&amp;"-"&amp;ROW(),"String",E125)</f>
        <v>type-125 
[6786]</v>
      </c>
      <c r="AP125" s="58" t="str">
        <f>[1]!OBCALL(AP$15&amp;"-"&amp;ROW(),obLibs&amp;"net.finmath.time.ScheduleGenerator","createScheduleFromConventions",$H$8,$AG125,$AH125:$AI125,[1]!obMake("","String",$J125),[1]!obMake("","String",$K125),$H$9,[1]!obMake("","String",$L125),$H$10,[1]!obMake("","int",$M125),[1]!obMake("","int",$N125))</f>
        <v>tenor rec-125 
[10277]</v>
      </c>
      <c r="AQ125" s="58" t="str">
        <f>[1]!obMake(AQ$15&amp;"-"&amp;ROW(),"String",O125)</f>
        <v>forward rec-125 
[6285]</v>
      </c>
      <c r="AR125" s="58" t="str">
        <f>[1]!obMake(AR$15&amp;"-"&amp;ROW(),"double",P125)</f>
        <v>spread rec-125 
[5940]</v>
      </c>
      <c r="AS125" s="58" t="str">
        <f>[1]!obMake(AS$15&amp;"-"&amp;ROW(),"String",Q125)</f>
        <v>discount rec-125 
[7311]</v>
      </c>
      <c r="AT125" s="58" t="str">
        <f>[1]!OBCALL(AT$15&amp;"-"&amp;ROW(),obLibs&amp;"net.finmath.time.ScheduleGenerator","createScheduleFromConventions",$H$8,$AG125,$AK125:$AL125,[1]!obMake("","String",$U125),[1]!obMake("","String",$V125),$H$9,[1]!obMake("","String",$L125),$H$10,[1]!obMake("","int",$X125),[1]!obMake("","int",$Y125))</f>
        <v>tenor pay-125 
[12167]</v>
      </c>
      <c r="AU125" s="58" t="str">
        <f>[1]!obMake(AU$15&amp;"-"&amp;ROW(),"String",Z125)</f>
        <v>forward pay-125 
[6284]</v>
      </c>
      <c r="AV125" s="58" t="str">
        <f>[1]!obMake(AV$15&amp;"-"&amp;ROW(),"double",AA125)</f>
        <v>spread pay-125 
[5939]</v>
      </c>
      <c r="AW125" s="58" t="str">
        <f>[1]!obMake(AW$15&amp;"-"&amp;ROW(),"String",AB125)</f>
        <v>disocunt pay-125 
[7038]</v>
      </c>
      <c r="AX125" s="58" t="str">
        <f>[1]!obMake(AX$15&amp;"-"&amp;ROW(),"String",AD125)</f>
        <v>calibration curve-125 
[6701]</v>
      </c>
      <c r="AY125" s="58" t="str">
        <f>[1]!obMake(AY$15&amp;"-"&amp;ROW(),"double",AE125)</f>
        <v>calibration time-125 
[10281]</v>
      </c>
    </row>
    <row r="126" spans="1:275" ht="13.15" customHeight="1" x14ac:dyDescent="0.35">
      <c r="A126" s="45"/>
      <c r="B126" s="46" t="str">
        <f>[1]!obMake("calibItem-"&amp;ROW(),obLibs&amp;"net.finmath.marketdata.calibration.CalibratedCurves$CalibrationSpec",AN126:AY126)</f>
        <v>calibItem-126 
[12924]</v>
      </c>
      <c r="C126" s="46">
        <f>[1]!OBGET([1]!OBCALL("",[1]!OBCALL("",$B$11,"getCalibrationProductForSpec",B126),"getValue",[1]!OBCALL("",$B$11,"getModel")))</f>
        <v>1.6776510736171701E-14</v>
      </c>
      <c r="D126" s="11" t="str">
        <f t="shared" si="12"/>
        <v>discount-USD-EUR-OIS-1Y</v>
      </c>
      <c r="E126" s="11" t="s">
        <v>98</v>
      </c>
      <c r="F126" s="37">
        <v>2</v>
      </c>
      <c r="H126" s="37" t="s">
        <v>99</v>
      </c>
      <c r="I126" s="37" t="s">
        <v>100</v>
      </c>
      <c r="J126" s="37" t="s">
        <v>128</v>
      </c>
      <c r="K126" s="37" t="s">
        <v>102</v>
      </c>
      <c r="L126" s="37" t="s">
        <v>103</v>
      </c>
      <c r="M126" s="37">
        <v>0</v>
      </c>
      <c r="N126" s="37">
        <v>0</v>
      </c>
      <c r="O126" s="30" t="s">
        <v>132</v>
      </c>
      <c r="P126" s="37">
        <v>0</v>
      </c>
      <c r="Q126" s="30" t="s">
        <v>134</v>
      </c>
      <c r="S126" s="37" t="s">
        <v>99</v>
      </c>
      <c r="T126" s="37" t="str">
        <f t="shared" si="13"/>
        <v>1Y</v>
      </c>
      <c r="U126" s="37" t="s">
        <v>128</v>
      </c>
      <c r="V126" s="37" t="s">
        <v>104</v>
      </c>
      <c r="W126" s="37" t="s">
        <v>103</v>
      </c>
      <c r="X126" s="37">
        <v>0</v>
      </c>
      <c r="Y126" s="37">
        <v>0</v>
      </c>
      <c r="Z126" s="30" t="s">
        <v>34</v>
      </c>
      <c r="AA126" s="47">
        <v>-5.3400000000000001E-3</v>
      </c>
      <c r="AB126" s="30" t="s">
        <v>33</v>
      </c>
      <c r="AC126" s="48"/>
      <c r="AD126" s="30" t="str">
        <f t="shared" ref="AD126:AD137" si="14">Q126</f>
        <v>discount-USD-EUR-OIS</v>
      </c>
      <c r="AE126" s="49">
        <f>[1]!OBGET([1]!OBCALL("",AP126,IF(OR(AD126=Q126,AD126=AB126),"getPayment","getFixing"),[1]!obMake("","int",[1]!OBGET([1]!OBCALL("",AP126,"getNumberOfPeriods"))-1)))</f>
        <v>1.0136986301369864</v>
      </c>
      <c r="AG126" s="50" t="str">
        <f>[1]!obMake(AG$15&amp;"-"&amp;ROW(),"int",$F126)</f>
        <v>spot date-126 
[6282]</v>
      </c>
      <c r="AH126" s="50" t="str">
        <f>[1]!obMake(AH$15&amp;"-"&amp;ROW(),"String",$H126)</f>
        <v>start offset rec-126 
[5938]</v>
      </c>
      <c r="AI126" s="50" t="str">
        <f>[1]!obMake(AI$15&amp;"-"&amp;ROW(),"String",$I126)</f>
        <v>maturity rec-126 
[6785]</v>
      </c>
      <c r="AK126" s="50" t="str">
        <f>[1]!obMake(AK$15&amp;"-"&amp;ROW(),"String",$S126)</f>
        <v>start offset pay-126 
[6700]</v>
      </c>
      <c r="AL126" s="50" t="str">
        <f>[1]!obMake(AL$15&amp;"-"&amp;ROW(),"String",$T126)</f>
        <v>maturity pay-126 
[6281]</v>
      </c>
      <c r="AN126" s="50" t="str">
        <f>[1]!obMake(AN$15&amp;"-"&amp;ROW(),"String",D126)</f>
        <v>symbol-126 
[5937]</v>
      </c>
      <c r="AO126" s="50" t="str">
        <f>[1]!obMake(AO$15&amp;"-"&amp;ROW(),"String",E126)</f>
        <v>type-126 
[7310]</v>
      </c>
      <c r="AP126" s="50" t="str">
        <f>[1]!OBCALL(AP$15&amp;"-"&amp;ROW(),obLibs&amp;"net.finmath.time.ScheduleGenerator","createScheduleFromConventions",$H$8,$AG126,$AH126:$AI126,[1]!obMake("","String",$J126),[1]!obMake("","String",$K126),$H$9,[1]!obMake("","String",$L126),$H$10,[1]!obMake("","int",$M126),[1]!obMake("","int",$N126))</f>
        <v>tenor rec-126 
[12919]</v>
      </c>
      <c r="AQ126" s="50" t="str">
        <f>[1]!obMake(AQ$15&amp;"-"&amp;ROW(),"String",O126)</f>
        <v>forward rec-126 
[6280]</v>
      </c>
      <c r="AR126" s="50" t="str">
        <f>[1]!obMake(AR$15&amp;"-"&amp;ROW(),"double",P126)</f>
        <v>spread rec-126 
[5936]</v>
      </c>
      <c r="AS126" s="50" t="str">
        <f>[1]!obMake(AS$15&amp;"-"&amp;ROW(),"String",Q126)</f>
        <v>discount rec-126 
[7037]</v>
      </c>
      <c r="AT126" s="50" t="str">
        <f>[1]!OBCALL(AT$15&amp;"-"&amp;ROW(),obLibs&amp;"net.finmath.time.ScheduleGenerator","createScheduleFromConventions",$H$8,$AG126,$AK126:$AL126,[1]!obMake("","String",$U126),[1]!obMake("","String",$V126),$H$9,[1]!obMake("","String",$L126),$H$10,[1]!obMake("","int",$X126),[1]!obMake("","int",$Y126))</f>
        <v>tenor pay-126 
[11431]</v>
      </c>
      <c r="AU126" s="50" t="str">
        <f>[1]!obMake(AU$15&amp;"-"&amp;ROW(),"String",Z126)</f>
        <v>forward pay-126 
[6279]</v>
      </c>
      <c r="AV126" s="50" t="str">
        <f>[1]!obMake(AV$15&amp;"-"&amp;ROW(),"double",AA126)</f>
        <v>spread pay-126 
[5935]</v>
      </c>
      <c r="AW126" s="50" t="str">
        <f>[1]!obMake(AW$15&amp;"-"&amp;ROW(),"String",AB126)</f>
        <v>disocunt pay-126 
[6856]</v>
      </c>
      <c r="AX126" s="50" t="str">
        <f>[1]!obMake(AX$15&amp;"-"&amp;ROW(),"String",AD126)</f>
        <v>calibration curve-126 
[6699]</v>
      </c>
      <c r="AY126" s="50" t="str">
        <f>[1]!obMake(AY$15&amp;"-"&amp;ROW(),"double",AE126)</f>
        <v>calibration time-126 
[12923]</v>
      </c>
      <c r="JJ126" s="11"/>
      <c r="JK126" s="11"/>
      <c r="JL126" s="11"/>
      <c r="JM126" s="11"/>
      <c r="JN126" s="11"/>
      <c r="JO126" s="11"/>
    </row>
    <row r="127" spans="1:275" ht="13.15" customHeight="1" x14ac:dyDescent="0.35">
      <c r="A127" s="45"/>
      <c r="B127" s="46" t="str">
        <f>[1]!obMake("calibItem-"&amp;ROW(),obLibs&amp;"net.finmath.marketdata.calibration.CalibratedCurves$CalibrationSpec",AN127:AY127)</f>
        <v>calibItem-127 
[12175]</v>
      </c>
      <c r="C127" s="46">
        <f>[1]!OBGET([1]!OBCALL("",[1]!OBCALL("",$B$11,"getCalibrationProductForSpec",B127),"getValue",[1]!OBCALL("",$B$11,"getModel")))</f>
        <v>-1.4032178197176393E-14</v>
      </c>
      <c r="D127" s="11" t="str">
        <f t="shared" si="12"/>
        <v>discount-USD-EUR-OIS-2Y</v>
      </c>
      <c r="E127" s="11" t="s">
        <v>98</v>
      </c>
      <c r="F127" s="37">
        <v>2</v>
      </c>
      <c r="H127" s="37" t="s">
        <v>99</v>
      </c>
      <c r="I127" s="37" t="s">
        <v>105</v>
      </c>
      <c r="J127" s="37" t="s">
        <v>128</v>
      </c>
      <c r="K127" s="37" t="s">
        <v>102</v>
      </c>
      <c r="L127" s="37" t="s">
        <v>103</v>
      </c>
      <c r="M127" s="37">
        <v>0</v>
      </c>
      <c r="N127" s="37">
        <v>0</v>
      </c>
      <c r="O127" s="30" t="s">
        <v>132</v>
      </c>
      <c r="P127" s="37">
        <v>0</v>
      </c>
      <c r="Q127" s="30" t="s">
        <v>134</v>
      </c>
      <c r="S127" s="37" t="s">
        <v>99</v>
      </c>
      <c r="T127" s="37" t="str">
        <f t="shared" si="13"/>
        <v>2Y</v>
      </c>
      <c r="U127" s="37" t="s">
        <v>128</v>
      </c>
      <c r="V127" s="37" t="s">
        <v>104</v>
      </c>
      <c r="W127" s="37" t="s">
        <v>103</v>
      </c>
      <c r="X127" s="37">
        <v>0</v>
      </c>
      <c r="Y127" s="37">
        <v>0</v>
      </c>
      <c r="Z127" s="30" t="s">
        <v>34</v>
      </c>
      <c r="AA127" s="47">
        <v>-5.4000000000000003E-3</v>
      </c>
      <c r="AB127" s="30" t="s">
        <v>33</v>
      </c>
      <c r="AC127" s="48"/>
      <c r="AD127" s="30" t="str">
        <f t="shared" si="14"/>
        <v>discount-USD-EUR-OIS</v>
      </c>
      <c r="AE127" s="49">
        <f>[1]!OBGET([1]!OBCALL("",AP127,IF(OR(AD127=Q127,AD127=AB127),"getPayment","getFixing"),[1]!obMake("","int",[1]!OBGET([1]!OBCALL("",AP127,"getNumberOfPeriods"))-1)))</f>
        <v>2.010958904109589</v>
      </c>
      <c r="AG127" s="50" t="str">
        <f>[1]!obMake(AG$15&amp;"-"&amp;ROW(),"int",$F127)</f>
        <v>spot date-127 
[6277]</v>
      </c>
      <c r="AH127" s="50" t="str">
        <f>[1]!obMake(AH$15&amp;"-"&amp;ROW(),"String",$H127)</f>
        <v>start offset rec-127 
[5934]</v>
      </c>
      <c r="AI127" s="50" t="str">
        <f>[1]!obMake(AI$15&amp;"-"&amp;ROW(),"String",$I127)</f>
        <v>maturity rec-127 
[7309]</v>
      </c>
      <c r="AK127" s="50" t="str">
        <f>[1]!obMake(AK$15&amp;"-"&amp;ROW(),"String",$S127)</f>
        <v>start offset pay-127 
[6698]</v>
      </c>
      <c r="AL127" s="50" t="str">
        <f>[1]!obMake(AL$15&amp;"-"&amp;ROW(),"String",$T127)</f>
        <v>maturity pay-127 
[6276]</v>
      </c>
      <c r="AN127" s="50" t="str">
        <f>[1]!obMake(AN$15&amp;"-"&amp;ROW(),"String",D127)</f>
        <v>symbol-127 
[5933]</v>
      </c>
      <c r="AO127" s="50" t="str">
        <f>[1]!obMake(AO$15&amp;"-"&amp;ROW(),"String",E127)</f>
        <v>type-127 
[7036]</v>
      </c>
      <c r="AP127" s="50" t="str">
        <f>[1]!OBCALL(AP$15&amp;"-"&amp;ROW(),obLibs&amp;"net.finmath.time.ScheduleGenerator","createScheduleFromConventions",$H$8,$AG127,$AH127:$AI127,[1]!obMake("","String",$J127),[1]!obMake("","String",$K127),$H$9,[1]!obMake("","String",$L127),$H$10,[1]!obMake("","int",$M127),[1]!obMake("","int",$N127))</f>
        <v>tenor rec-127 
[10007]</v>
      </c>
      <c r="AQ127" s="50" t="str">
        <f>[1]!obMake(AQ$15&amp;"-"&amp;ROW(),"String",O127)</f>
        <v>forward rec-127 
[6275]</v>
      </c>
      <c r="AR127" s="50" t="str">
        <f>[1]!obMake(AR$15&amp;"-"&amp;ROW(),"double",P127)</f>
        <v>spread rec-127 
[5932]</v>
      </c>
      <c r="AS127" s="50" t="str">
        <f>[1]!obMake(AS$15&amp;"-"&amp;ROW(),"String",Q127)</f>
        <v>discount rec-127 
[6855]</v>
      </c>
      <c r="AT127" s="50" t="str">
        <f>[1]!OBCALL(AT$15&amp;"-"&amp;ROW(),obLibs&amp;"net.finmath.time.ScheduleGenerator","createScheduleFromConventions",$H$8,$AG127,$AK127:$AL127,[1]!obMake("","String",$U127),[1]!obMake("","String",$V127),$H$9,[1]!obMake("","String",$L127),$H$10,[1]!obMake("","int",$X127),[1]!obMake("","int",$Y127))</f>
        <v>tenor pay-127 
[12174]</v>
      </c>
      <c r="AU127" s="50" t="str">
        <f>[1]!obMake(AU$15&amp;"-"&amp;ROW(),"String",Z127)</f>
        <v>forward pay-127 
[6274]</v>
      </c>
      <c r="AV127" s="50" t="str">
        <f>[1]!obMake(AV$15&amp;"-"&amp;ROW(),"double",AA127)</f>
        <v>spread pay-127 
[5931]</v>
      </c>
      <c r="AW127" s="50" t="str">
        <f>[1]!obMake(AW$15&amp;"-"&amp;ROW(),"String",AB127)</f>
        <v>disocunt pay-127 
[6784]</v>
      </c>
      <c r="AX127" s="50" t="str">
        <f>[1]!obMake(AX$15&amp;"-"&amp;ROW(),"String",AD127)</f>
        <v>calibration curve-127 
[6697]</v>
      </c>
      <c r="AY127" s="50" t="str">
        <f>[1]!obMake(AY$15&amp;"-"&amp;ROW(),"double",AE127)</f>
        <v>calibration time-127 
[10011]</v>
      </c>
      <c r="JJ127" s="11"/>
      <c r="JK127" s="11"/>
      <c r="JL127" s="11"/>
      <c r="JM127" s="11"/>
      <c r="JN127" s="11"/>
      <c r="JO127" s="11"/>
    </row>
    <row r="128" spans="1:275" ht="13.15" customHeight="1" x14ac:dyDescent="0.35">
      <c r="A128" s="45"/>
      <c r="B128" s="46" t="str">
        <f>[1]!obMake("calibItem-"&amp;ROW(),obLibs&amp;"net.finmath.marketdata.calibration.CalibratedCurves$CalibrationSpec",AN128:AY128)</f>
        <v>calibItem-128 
[12935]</v>
      </c>
      <c r="C128" s="46">
        <f>[1]!OBGET([1]!OBCALL("",[1]!OBCALL("",$B$11,"getCalibrationProductForSpec",B128),"getValue",[1]!OBCALL("",$B$11,"getModel")))</f>
        <v>2.4999100012301767E-14</v>
      </c>
      <c r="D128" s="11" t="str">
        <f t="shared" si="12"/>
        <v>discount-USD-EUR-OIS-3Y</v>
      </c>
      <c r="E128" s="11" t="s">
        <v>98</v>
      </c>
      <c r="F128" s="37">
        <v>2</v>
      </c>
      <c r="H128" s="37" t="s">
        <v>99</v>
      </c>
      <c r="I128" s="37" t="s">
        <v>106</v>
      </c>
      <c r="J128" s="37" t="s">
        <v>128</v>
      </c>
      <c r="K128" s="37" t="s">
        <v>102</v>
      </c>
      <c r="L128" s="37" t="s">
        <v>103</v>
      </c>
      <c r="M128" s="37">
        <v>0</v>
      </c>
      <c r="N128" s="37">
        <v>0</v>
      </c>
      <c r="O128" s="30" t="s">
        <v>132</v>
      </c>
      <c r="P128" s="37">
        <v>0</v>
      </c>
      <c r="Q128" s="30" t="s">
        <v>134</v>
      </c>
      <c r="S128" s="37" t="s">
        <v>99</v>
      </c>
      <c r="T128" s="37" t="str">
        <f t="shared" si="13"/>
        <v>3Y</v>
      </c>
      <c r="U128" s="37" t="s">
        <v>128</v>
      </c>
      <c r="V128" s="37" t="s">
        <v>104</v>
      </c>
      <c r="W128" s="37" t="s">
        <v>103</v>
      </c>
      <c r="X128" s="37">
        <v>0</v>
      </c>
      <c r="Y128" s="37">
        <v>0</v>
      </c>
      <c r="Z128" s="30" t="s">
        <v>34</v>
      </c>
      <c r="AA128" s="47">
        <v>-5.3600000000000002E-3</v>
      </c>
      <c r="AB128" s="30" t="s">
        <v>33</v>
      </c>
      <c r="AC128" s="48"/>
      <c r="AD128" s="30" t="str">
        <f t="shared" si="14"/>
        <v>discount-USD-EUR-OIS</v>
      </c>
      <c r="AE128" s="49">
        <f>[1]!OBGET([1]!OBCALL("",AP128,IF(OR(AD128=Q128,AD128=AB128),"getPayment","getFixing"),[1]!obMake("","int",[1]!OBGET([1]!OBCALL("",AP128,"getNumberOfPeriods"))-1)))</f>
        <v>3.0082191780821916</v>
      </c>
      <c r="AG128" s="50" t="str">
        <f>[1]!obMake(AG$15&amp;"-"&amp;ROW(),"int",$F128)</f>
        <v>spot date-128 
[6272]</v>
      </c>
      <c r="AH128" s="50" t="str">
        <f>[1]!obMake(AH$15&amp;"-"&amp;ROW(),"String",$H128)</f>
        <v>start offset rec-128 
[5930]</v>
      </c>
      <c r="AI128" s="50" t="str">
        <f>[1]!obMake(AI$15&amp;"-"&amp;ROW(),"String",$I128)</f>
        <v>maturity rec-128 
[7035]</v>
      </c>
      <c r="AK128" s="50" t="str">
        <f>[1]!obMake(AK$15&amp;"-"&amp;ROW(),"String",$S128)</f>
        <v>start offset pay-128 
[6696]</v>
      </c>
      <c r="AL128" s="50" t="str">
        <f>[1]!obMake(AL$15&amp;"-"&amp;ROW(),"String",$T128)</f>
        <v>maturity pay-128 
[6271]</v>
      </c>
      <c r="AN128" s="50" t="str">
        <f>[1]!obMake(AN$15&amp;"-"&amp;ROW(),"String",D128)</f>
        <v>symbol-128 
[5929]</v>
      </c>
      <c r="AO128" s="50" t="str">
        <f>[1]!obMake(AO$15&amp;"-"&amp;ROW(),"String",E128)</f>
        <v>type-128 
[6854]</v>
      </c>
      <c r="AP128" s="50" t="str">
        <f>[1]!OBCALL(AP$15&amp;"-"&amp;ROW(),obLibs&amp;"net.finmath.time.ScheduleGenerator","createScheduleFromConventions",$H$8,$AG128,$AH128:$AI128,[1]!obMake("","String",$J128),[1]!obMake("","String",$K128),$H$9,[1]!obMake("","String",$L128),$H$10,[1]!obMake("","int",$M128),[1]!obMake("","int",$N128))</f>
        <v>tenor rec-128 
[12930]</v>
      </c>
      <c r="AQ128" s="50" t="str">
        <f>[1]!obMake(AQ$15&amp;"-"&amp;ROW(),"String",O128)</f>
        <v>forward rec-128 
[6270]</v>
      </c>
      <c r="AR128" s="50" t="str">
        <f>[1]!obMake(AR$15&amp;"-"&amp;ROW(),"double",P128)</f>
        <v>spread rec-128 
[5928]</v>
      </c>
      <c r="AS128" s="50" t="str">
        <f>[1]!obMake(AS$15&amp;"-"&amp;ROW(),"String",Q128)</f>
        <v>discount rec-128 
[6783]</v>
      </c>
      <c r="AT128" s="50" t="str">
        <f>[1]!OBCALL(AT$15&amp;"-"&amp;ROW(),obLibs&amp;"net.finmath.time.ScheduleGenerator","createScheduleFromConventions",$H$8,$AG128,$AK128:$AL128,[1]!obMake("","String",$U128),[1]!obMake("","String",$V128),$H$9,[1]!obMake("","String",$L128),$H$10,[1]!obMake("","int",$X128),[1]!obMake("","int",$Y128))</f>
        <v>tenor pay-128 
[11437]</v>
      </c>
      <c r="AU128" s="50" t="str">
        <f>[1]!obMake(AU$15&amp;"-"&amp;ROW(),"String",Z128)</f>
        <v>forward pay-128 
[6269]</v>
      </c>
      <c r="AV128" s="50" t="str">
        <f>[1]!obMake(AV$15&amp;"-"&amp;ROW(),"double",AA128)</f>
        <v>spread pay-128 
[5927]</v>
      </c>
      <c r="AW128" s="50" t="str">
        <f>[1]!obMake(AW$15&amp;"-"&amp;ROW(),"String",AB128)</f>
        <v>disocunt pay-128 
[7308]</v>
      </c>
      <c r="AX128" s="50" t="str">
        <f>[1]!obMake(AX$15&amp;"-"&amp;ROW(),"String",AD128)</f>
        <v>calibration curve-128 
[6695]</v>
      </c>
      <c r="AY128" s="50" t="str">
        <f>[1]!obMake(AY$15&amp;"-"&amp;ROW(),"double",AE128)</f>
        <v>calibration time-128 
[12934]</v>
      </c>
      <c r="JJ128" s="11"/>
      <c r="JK128" s="11"/>
      <c r="JL128" s="11"/>
      <c r="JM128" s="11"/>
      <c r="JN128" s="11"/>
      <c r="JO128" s="11"/>
    </row>
    <row r="129" spans="1:275" ht="13.15" customHeight="1" x14ac:dyDescent="0.35">
      <c r="A129" s="45"/>
      <c r="B129" s="46" t="str">
        <f>[1]!obMake("calibItem-"&amp;ROW(),obLibs&amp;"net.finmath.marketdata.calibration.CalibratedCurves$CalibrationSpec",AN129:AY129)</f>
        <v>calibItem-129 
[12182]</v>
      </c>
      <c r="C129" s="46">
        <f>[1]!OBGET([1]!OBCALL("",[1]!OBCALL("",$B$11,"getCalibrationProductForSpec",B129),"getValue",[1]!OBCALL("",$B$11,"getModel")))</f>
        <v>-3.2269326100120566E-14</v>
      </c>
      <c r="D129" s="11" t="str">
        <f t="shared" si="12"/>
        <v>discount-USD-EUR-OIS-4Y</v>
      </c>
      <c r="E129" s="11" t="s">
        <v>98</v>
      </c>
      <c r="F129" s="37">
        <v>2</v>
      </c>
      <c r="H129" s="37" t="s">
        <v>99</v>
      </c>
      <c r="I129" s="37" t="s">
        <v>107</v>
      </c>
      <c r="J129" s="37" t="s">
        <v>128</v>
      </c>
      <c r="K129" s="37" t="s">
        <v>102</v>
      </c>
      <c r="L129" s="37" t="s">
        <v>103</v>
      </c>
      <c r="M129" s="37">
        <v>0</v>
      </c>
      <c r="N129" s="37">
        <v>0</v>
      </c>
      <c r="O129" s="30" t="s">
        <v>132</v>
      </c>
      <c r="P129" s="37">
        <v>0</v>
      </c>
      <c r="Q129" s="30" t="s">
        <v>134</v>
      </c>
      <c r="S129" s="37" t="s">
        <v>99</v>
      </c>
      <c r="T129" s="37" t="str">
        <f t="shared" si="13"/>
        <v>4Y</v>
      </c>
      <c r="U129" s="37" t="s">
        <v>128</v>
      </c>
      <c r="V129" s="37" t="s">
        <v>104</v>
      </c>
      <c r="W129" s="37" t="s">
        <v>103</v>
      </c>
      <c r="X129" s="37">
        <v>0</v>
      </c>
      <c r="Y129" s="37">
        <v>0</v>
      </c>
      <c r="Z129" s="30" t="s">
        <v>34</v>
      </c>
      <c r="AA129" s="47">
        <v>-5.2599999999999999E-3</v>
      </c>
      <c r="AB129" s="30" t="s">
        <v>33</v>
      </c>
      <c r="AC129" s="48"/>
      <c r="AD129" s="30" t="str">
        <f t="shared" si="14"/>
        <v>discount-USD-EUR-OIS</v>
      </c>
      <c r="AE129" s="49">
        <f>[1]!OBGET([1]!OBCALL("",AP129,IF(OR(AD129=Q129,AD129=AB129),"getPayment","getFixing"),[1]!obMake("","int",[1]!OBGET([1]!OBCALL("",AP129,"getNumberOfPeriods"))-1)))</f>
        <v>4.0082191780821921</v>
      </c>
      <c r="AG129" s="50" t="str">
        <f>[1]!obMake(AG$15&amp;"-"&amp;ROW(),"int",$F129)</f>
        <v>spot date-129 
[6267]</v>
      </c>
      <c r="AH129" s="50" t="str">
        <f>[1]!obMake(AH$15&amp;"-"&amp;ROW(),"String",$H129)</f>
        <v>start offset rec-129 
[5926]</v>
      </c>
      <c r="AI129" s="50" t="str">
        <f>[1]!obMake(AI$15&amp;"-"&amp;ROW(),"String",$I129)</f>
        <v>maturity rec-129 
[6853]</v>
      </c>
      <c r="AK129" s="50" t="str">
        <f>[1]!obMake(AK$15&amp;"-"&amp;ROW(),"String",$S129)</f>
        <v>start offset pay-129 
[6694]</v>
      </c>
      <c r="AL129" s="50" t="str">
        <f>[1]!obMake(AL$15&amp;"-"&amp;ROW(),"String",$T129)</f>
        <v>maturity pay-129 
[6266]</v>
      </c>
      <c r="AN129" s="50" t="str">
        <f>[1]!obMake(AN$15&amp;"-"&amp;ROW(),"String",D129)</f>
        <v>symbol-129 
[5925]</v>
      </c>
      <c r="AO129" s="50" t="str">
        <f>[1]!obMake(AO$15&amp;"-"&amp;ROW(),"String",E129)</f>
        <v>type-129 
[6782]</v>
      </c>
      <c r="AP129" s="50" t="str">
        <f>[1]!OBCALL(AP$15&amp;"-"&amp;ROW(),obLibs&amp;"net.finmath.time.ScheduleGenerator","createScheduleFromConventions",$H$8,$AG129,$AH129:$AI129,[1]!obMake("","String",$J129),[1]!obMake("","String",$K129),$H$9,[1]!obMake("","String",$L129),$H$10,[1]!obMake("","int",$M129),[1]!obMake("","int",$N129))</f>
        <v>tenor rec-129 
[11131]</v>
      </c>
      <c r="AQ129" s="50" t="str">
        <f>[1]!obMake(AQ$15&amp;"-"&amp;ROW(),"String",O129)</f>
        <v>forward rec-129 
[6265]</v>
      </c>
      <c r="AR129" s="50" t="str">
        <f>[1]!obMake(AR$15&amp;"-"&amp;ROW(),"double",P129)</f>
        <v>spread rec-129 
[5924]</v>
      </c>
      <c r="AS129" s="50" t="str">
        <f>[1]!obMake(AS$15&amp;"-"&amp;ROW(),"String",Q129)</f>
        <v>discount rec-129 
[7307]</v>
      </c>
      <c r="AT129" s="50" t="str">
        <f>[1]!OBCALL(AT$15&amp;"-"&amp;ROW(),obLibs&amp;"net.finmath.time.ScheduleGenerator","createScheduleFromConventions",$H$8,$AG129,$AK129:$AL129,[1]!obMake("","String",$U129),[1]!obMake("","String",$V129),$H$9,[1]!obMake("","String",$L129),$H$10,[1]!obMake("","int",$X129),[1]!obMake("","int",$Y129))</f>
        <v>tenor pay-129 
[12181]</v>
      </c>
      <c r="AU129" s="50" t="str">
        <f>[1]!obMake(AU$15&amp;"-"&amp;ROW(),"String",Z129)</f>
        <v>forward pay-129 
[6264]</v>
      </c>
      <c r="AV129" s="50" t="str">
        <f>[1]!obMake(AV$15&amp;"-"&amp;ROW(),"double",AA129)</f>
        <v>spread pay-129 
[5923]</v>
      </c>
      <c r="AW129" s="50" t="str">
        <f>[1]!obMake(AW$15&amp;"-"&amp;ROW(),"String",AB129)</f>
        <v>disocunt pay-129 
[7034]</v>
      </c>
      <c r="AX129" s="50" t="str">
        <f>[1]!obMake(AX$15&amp;"-"&amp;ROW(),"String",AD129)</f>
        <v>calibration curve-129 
[6693]</v>
      </c>
      <c r="AY129" s="50" t="str">
        <f>[1]!obMake(AY$15&amp;"-"&amp;ROW(),"double",AE129)</f>
        <v>calibration time-129 
[11135]</v>
      </c>
      <c r="JJ129" s="11"/>
      <c r="JK129" s="11"/>
      <c r="JL129" s="11"/>
      <c r="JM129" s="11"/>
      <c r="JN129" s="11"/>
      <c r="JO129" s="11"/>
    </row>
    <row r="130" spans="1:275" ht="13.15" customHeight="1" x14ac:dyDescent="0.35">
      <c r="A130" s="45"/>
      <c r="B130" s="46" t="str">
        <f>[1]!obMake("calibItem-"&amp;ROW(),obLibs&amp;"net.finmath.marketdata.calibration.CalibratedCurves$CalibrationSpec",AN130:AY130)</f>
        <v>calibItem-130 
[12946]</v>
      </c>
      <c r="C130" s="46">
        <f>[1]!OBGET([1]!OBCALL("",[1]!OBCALL("",$B$11,"getCalibrationProductForSpec",B130),"getValue",[1]!OBCALL("",$B$11,"getModel")))</f>
        <v>6.2304328363183004E-14</v>
      </c>
      <c r="D130" s="11" t="str">
        <f t="shared" si="12"/>
        <v>discount-USD-EUR-OIS-5Y</v>
      </c>
      <c r="E130" s="11" t="s">
        <v>98</v>
      </c>
      <c r="F130" s="37">
        <v>2</v>
      </c>
      <c r="H130" s="37" t="s">
        <v>99</v>
      </c>
      <c r="I130" s="37" t="s">
        <v>108</v>
      </c>
      <c r="J130" s="37" t="s">
        <v>128</v>
      </c>
      <c r="K130" s="37" t="s">
        <v>102</v>
      </c>
      <c r="L130" s="37" t="s">
        <v>103</v>
      </c>
      <c r="M130" s="37">
        <v>0</v>
      </c>
      <c r="N130" s="37">
        <v>0</v>
      </c>
      <c r="O130" s="30" t="s">
        <v>132</v>
      </c>
      <c r="P130" s="37">
        <v>0</v>
      </c>
      <c r="Q130" s="30" t="s">
        <v>134</v>
      </c>
      <c r="S130" s="37" t="s">
        <v>99</v>
      </c>
      <c r="T130" s="37" t="str">
        <f t="shared" si="13"/>
        <v>5Y</v>
      </c>
      <c r="U130" s="37" t="s">
        <v>128</v>
      </c>
      <c r="V130" s="37" t="s">
        <v>104</v>
      </c>
      <c r="W130" s="37" t="s">
        <v>103</v>
      </c>
      <c r="X130" s="37">
        <v>0</v>
      </c>
      <c r="Y130" s="37">
        <v>0</v>
      </c>
      <c r="Z130" s="30" t="s">
        <v>34</v>
      </c>
      <c r="AA130" s="47">
        <v>-5.1000000000000004E-3</v>
      </c>
      <c r="AB130" s="30" t="s">
        <v>33</v>
      </c>
      <c r="AC130" s="48"/>
      <c r="AD130" s="30" t="str">
        <f t="shared" si="14"/>
        <v>discount-USD-EUR-OIS</v>
      </c>
      <c r="AE130" s="49">
        <f>[1]!OBGET([1]!OBCALL("",AP130,IF(OR(AD130=Q130,AD130=AB130),"getPayment","getFixing"),[1]!obMake("","int",[1]!OBGET([1]!OBCALL("",AP130,"getNumberOfPeriods"))-1)))</f>
        <v>5.0109589041095894</v>
      </c>
      <c r="AG130" s="50" t="str">
        <f>[1]!obMake(AG$15&amp;"-"&amp;ROW(),"int",$F130)</f>
        <v>spot date-130 
[6262]</v>
      </c>
      <c r="AH130" s="50" t="str">
        <f>[1]!obMake(AH$15&amp;"-"&amp;ROW(),"String",$H130)</f>
        <v>start offset rec-130 
[5922]</v>
      </c>
      <c r="AI130" s="50" t="str">
        <f>[1]!obMake(AI$15&amp;"-"&amp;ROW(),"String",$I130)</f>
        <v>maturity rec-130 
[6781]</v>
      </c>
      <c r="AK130" s="50" t="str">
        <f>[1]!obMake(AK$15&amp;"-"&amp;ROW(),"String",$S130)</f>
        <v>start offset pay-130 
[6692]</v>
      </c>
      <c r="AL130" s="50" t="str">
        <f>[1]!obMake(AL$15&amp;"-"&amp;ROW(),"String",$T130)</f>
        <v>maturity pay-130 
[6261]</v>
      </c>
      <c r="AN130" s="50" t="str">
        <f>[1]!obMake(AN$15&amp;"-"&amp;ROW(),"String",D130)</f>
        <v>symbol-130 
[5921]</v>
      </c>
      <c r="AO130" s="50" t="str">
        <f>[1]!obMake(AO$15&amp;"-"&amp;ROW(),"String",E130)</f>
        <v>type-130 
[7306]</v>
      </c>
      <c r="AP130" s="50" t="str">
        <f>[1]!OBCALL(AP$15&amp;"-"&amp;ROW(),obLibs&amp;"net.finmath.time.ScheduleGenerator","createScheduleFromConventions",$H$8,$AG130,$AH130:$AI130,[1]!obMake("","String",$J130),[1]!obMake("","String",$K130),$H$9,[1]!obMake("","String",$L130),$H$10,[1]!obMake("","int",$M130),[1]!obMake("","int",$N130))</f>
        <v>tenor rec-130 
[12941]</v>
      </c>
      <c r="AQ130" s="50" t="str">
        <f>[1]!obMake(AQ$15&amp;"-"&amp;ROW(),"String",O130)</f>
        <v>forward rec-130 
[6260]</v>
      </c>
      <c r="AR130" s="50" t="str">
        <f>[1]!obMake(AR$15&amp;"-"&amp;ROW(),"double",P130)</f>
        <v>spread rec-130 
[5920]</v>
      </c>
      <c r="AS130" s="50" t="str">
        <f>[1]!obMake(AS$15&amp;"-"&amp;ROW(),"String",Q130)</f>
        <v>discount rec-130 
[7033]</v>
      </c>
      <c r="AT130" s="50" t="str">
        <f>[1]!OBCALL(AT$15&amp;"-"&amp;ROW(),obLibs&amp;"net.finmath.time.ScheduleGenerator","createScheduleFromConventions",$H$8,$AG130,$AK130:$AL130,[1]!obMake("","String",$U130),[1]!obMake("","String",$V130),$H$9,[1]!obMake("","String",$L130),$H$10,[1]!obMake("","int",$X130),[1]!obMake("","int",$Y130))</f>
        <v>tenor pay-130 
[11443]</v>
      </c>
      <c r="AU130" s="50" t="str">
        <f>[1]!obMake(AU$15&amp;"-"&amp;ROW(),"String",Z130)</f>
        <v>forward pay-130 
[6259]</v>
      </c>
      <c r="AV130" s="50" t="str">
        <f>[1]!obMake(AV$15&amp;"-"&amp;ROW(),"double",AA130)</f>
        <v>spread pay-130 
[5919]</v>
      </c>
      <c r="AW130" s="50" t="str">
        <f>[1]!obMake(AW$15&amp;"-"&amp;ROW(),"String",AB130)</f>
        <v>disocunt pay-130 
[6852]</v>
      </c>
      <c r="AX130" s="50" t="str">
        <f>[1]!obMake(AX$15&amp;"-"&amp;ROW(),"String",AD130)</f>
        <v>calibration curve-130 
[6691]</v>
      </c>
      <c r="AY130" s="50" t="str">
        <f>[1]!obMake(AY$15&amp;"-"&amp;ROW(),"double",AE130)</f>
        <v>calibration time-130 
[12945]</v>
      </c>
      <c r="JJ130" s="11"/>
      <c r="JK130" s="11"/>
      <c r="JL130" s="11"/>
      <c r="JM130" s="11"/>
      <c r="JN130" s="11"/>
      <c r="JO130" s="11"/>
    </row>
    <row r="131" spans="1:275" ht="13.15" customHeight="1" x14ac:dyDescent="0.35">
      <c r="A131" s="45"/>
      <c r="B131" s="46" t="str">
        <f>[1]!obMake("calibItem-"&amp;ROW(),obLibs&amp;"net.finmath.marketdata.calibration.CalibratedCurves$CalibrationSpec",AN131:AY131)</f>
        <v>calibItem-131 
[12189]</v>
      </c>
      <c r="C131" s="46">
        <f>[1]!OBGET([1]!OBCALL("",[1]!OBCALL("",$B$11,"getCalibrationProductForSpec",B131),"getValue",[1]!OBCALL("",$B$11,"getModel")))</f>
        <v>1.7178619637903125E-13</v>
      </c>
      <c r="D131" s="11" t="str">
        <f t="shared" si="12"/>
        <v>discount-USD-EUR-OIS-7Y</v>
      </c>
      <c r="E131" s="11" t="s">
        <v>98</v>
      </c>
      <c r="F131" s="37">
        <v>2</v>
      </c>
      <c r="H131" s="37" t="s">
        <v>99</v>
      </c>
      <c r="I131" s="37" t="s">
        <v>110</v>
      </c>
      <c r="J131" s="37" t="s">
        <v>128</v>
      </c>
      <c r="K131" s="37" t="s">
        <v>102</v>
      </c>
      <c r="L131" s="37" t="s">
        <v>103</v>
      </c>
      <c r="M131" s="37">
        <v>0</v>
      </c>
      <c r="N131" s="37">
        <v>0</v>
      </c>
      <c r="O131" s="30" t="s">
        <v>132</v>
      </c>
      <c r="P131" s="37">
        <v>0</v>
      </c>
      <c r="Q131" s="30" t="s">
        <v>134</v>
      </c>
      <c r="S131" s="37" t="s">
        <v>99</v>
      </c>
      <c r="T131" s="37" t="str">
        <f t="shared" si="13"/>
        <v>7Y</v>
      </c>
      <c r="U131" s="37" t="s">
        <v>128</v>
      </c>
      <c r="V131" s="37" t="s">
        <v>104</v>
      </c>
      <c r="W131" s="37" t="s">
        <v>103</v>
      </c>
      <c r="X131" s="37">
        <v>0</v>
      </c>
      <c r="Y131" s="37">
        <v>0</v>
      </c>
      <c r="Z131" s="30" t="s">
        <v>34</v>
      </c>
      <c r="AA131" s="47">
        <v>-4.5199999999999997E-3</v>
      </c>
      <c r="AB131" s="30" t="s">
        <v>33</v>
      </c>
      <c r="AC131" s="48"/>
      <c r="AD131" s="30" t="str">
        <f t="shared" si="14"/>
        <v>discount-USD-EUR-OIS</v>
      </c>
      <c r="AE131" s="49">
        <f>[1]!OBGET([1]!OBCALL("",AP131,IF(OR(AD131=Q131,AD131=AB131),"getPayment","getFixing"),[1]!obMake("","int",[1]!OBGET([1]!OBCALL("",AP131,"getNumberOfPeriods"))-1)))</f>
        <v>7.0164383561643833</v>
      </c>
      <c r="AG131" s="50" t="str">
        <f>[1]!obMake(AG$15&amp;"-"&amp;ROW(),"int",$F131)</f>
        <v>spot date-131 
[6257]</v>
      </c>
      <c r="AH131" s="50" t="str">
        <f>[1]!obMake(AH$15&amp;"-"&amp;ROW(),"String",$H131)</f>
        <v>start offset rec-131 
[5918]</v>
      </c>
      <c r="AI131" s="50" t="str">
        <f>[1]!obMake(AI$15&amp;"-"&amp;ROW(),"String",$I131)</f>
        <v>maturity rec-131 
[7305]</v>
      </c>
      <c r="AK131" s="50" t="str">
        <f>[1]!obMake(AK$15&amp;"-"&amp;ROW(),"String",$S131)</f>
        <v>start offset pay-131 
[6690]</v>
      </c>
      <c r="AL131" s="50" t="str">
        <f>[1]!obMake(AL$15&amp;"-"&amp;ROW(),"String",$T131)</f>
        <v>maturity pay-131 
[6256]</v>
      </c>
      <c r="AN131" s="50" t="str">
        <f>[1]!obMake(AN$15&amp;"-"&amp;ROW(),"String",D131)</f>
        <v>symbol-131 
[5917]</v>
      </c>
      <c r="AO131" s="50" t="str">
        <f>[1]!obMake(AO$15&amp;"-"&amp;ROW(),"String",E131)</f>
        <v>type-131 
[7032]</v>
      </c>
      <c r="AP131" s="50" t="str">
        <f>[1]!OBCALL(AP$15&amp;"-"&amp;ROW(),obLibs&amp;"net.finmath.time.ScheduleGenerator","createScheduleFromConventions",$H$8,$AG131,$AH131:$AI131,[1]!obMake("","String",$J131),[1]!obMake("","String",$K131),$H$9,[1]!obMake("","String",$L131),$H$10,[1]!obMake("","int",$M131),[1]!obMake("","int",$N131))</f>
        <v>tenor rec-131 
[10565]</v>
      </c>
      <c r="AQ131" s="50" t="str">
        <f>[1]!obMake(AQ$15&amp;"-"&amp;ROW(),"String",O131)</f>
        <v>forward rec-131 
[6255]</v>
      </c>
      <c r="AR131" s="50" t="str">
        <f>[1]!obMake(AR$15&amp;"-"&amp;ROW(),"double",P131)</f>
        <v>spread rec-131 
[5916]</v>
      </c>
      <c r="AS131" s="50" t="str">
        <f>[1]!obMake(AS$15&amp;"-"&amp;ROW(),"String",Q131)</f>
        <v>discount rec-131 
[6851]</v>
      </c>
      <c r="AT131" s="50" t="str">
        <f>[1]!OBCALL(AT$15&amp;"-"&amp;ROW(),obLibs&amp;"net.finmath.time.ScheduleGenerator","createScheduleFromConventions",$H$8,$AG131,$AK131:$AL131,[1]!obMake("","String",$U131),[1]!obMake("","String",$V131),$H$9,[1]!obMake("","String",$L131),$H$10,[1]!obMake("","int",$X131),[1]!obMake("","int",$Y131))</f>
        <v>tenor pay-131 
[12188]</v>
      </c>
      <c r="AU131" s="50" t="str">
        <f>[1]!obMake(AU$15&amp;"-"&amp;ROW(),"String",Z131)</f>
        <v>forward pay-131 
[6254]</v>
      </c>
      <c r="AV131" s="50" t="str">
        <f>[1]!obMake(AV$15&amp;"-"&amp;ROW(),"double",AA131)</f>
        <v>spread pay-131 
[5915]</v>
      </c>
      <c r="AW131" s="50" t="str">
        <f>[1]!obMake(AW$15&amp;"-"&amp;ROW(),"String",AB131)</f>
        <v>disocunt pay-131 
[6780]</v>
      </c>
      <c r="AX131" s="50" t="str">
        <f>[1]!obMake(AX$15&amp;"-"&amp;ROW(),"String",AD131)</f>
        <v>calibration curve-131 
[6689]</v>
      </c>
      <c r="AY131" s="50" t="str">
        <f>[1]!obMake(AY$15&amp;"-"&amp;ROW(),"double",AE131)</f>
        <v>calibration time-131 
[10569]</v>
      </c>
      <c r="JJ131" s="11"/>
      <c r="JK131" s="11"/>
      <c r="JL131" s="11"/>
      <c r="JM131" s="11"/>
      <c r="JN131" s="11"/>
      <c r="JO131" s="11"/>
    </row>
    <row r="132" spans="1:275" ht="13.15" customHeight="1" x14ac:dyDescent="0.35">
      <c r="A132" s="45"/>
      <c r="B132" s="46" t="str">
        <f>[1]!obMake("calibItem-"&amp;ROW(),obLibs&amp;"net.finmath.marketdata.calibration.CalibratedCurves$CalibrationSpec",AN132:AY132)</f>
        <v>calibItem-132 
[12957]</v>
      </c>
      <c r="C132" s="46">
        <f>[1]!OBGET([1]!OBCALL("",[1]!OBCALL("",$B$11,"getCalibrationProductForSpec",B132),"getValue",[1]!OBCALL("",$B$11,"getModel")))</f>
        <v>-4.6813768139752909E-13</v>
      </c>
      <c r="D132" s="11" t="str">
        <f t="shared" si="12"/>
        <v>discount-USD-EUR-OIS-10Y</v>
      </c>
      <c r="E132" s="11" t="s">
        <v>98</v>
      </c>
      <c r="F132" s="37">
        <v>2</v>
      </c>
      <c r="H132" s="37" t="s">
        <v>99</v>
      </c>
      <c r="I132" s="37" t="s">
        <v>113</v>
      </c>
      <c r="J132" s="37" t="s">
        <v>128</v>
      </c>
      <c r="K132" s="37" t="s">
        <v>102</v>
      </c>
      <c r="L132" s="37" t="s">
        <v>103</v>
      </c>
      <c r="M132" s="37">
        <v>0</v>
      </c>
      <c r="N132" s="37">
        <v>0</v>
      </c>
      <c r="O132" s="30" t="s">
        <v>132</v>
      </c>
      <c r="P132" s="37">
        <v>0</v>
      </c>
      <c r="Q132" s="30" t="s">
        <v>134</v>
      </c>
      <c r="S132" s="37" t="s">
        <v>99</v>
      </c>
      <c r="T132" s="37" t="str">
        <f t="shared" si="13"/>
        <v>10Y</v>
      </c>
      <c r="U132" s="37" t="s">
        <v>128</v>
      </c>
      <c r="V132" s="37" t="s">
        <v>104</v>
      </c>
      <c r="W132" s="37" t="s">
        <v>103</v>
      </c>
      <c r="X132" s="37">
        <v>0</v>
      </c>
      <c r="Y132" s="37">
        <v>0</v>
      </c>
      <c r="Z132" s="30" t="s">
        <v>34</v>
      </c>
      <c r="AA132" s="47">
        <v>-3.62E-3</v>
      </c>
      <c r="AB132" s="30" t="s">
        <v>33</v>
      </c>
      <c r="AC132" s="48"/>
      <c r="AD132" s="30" t="str">
        <f t="shared" si="14"/>
        <v>discount-USD-EUR-OIS</v>
      </c>
      <c r="AE132" s="49">
        <f>[1]!OBGET([1]!OBCALL("",AP132,IF(OR(AD132=Q132,AD132=AB132),"getPayment","getFixing"),[1]!obMake("","int",[1]!OBGET([1]!OBCALL("",AP132,"getNumberOfPeriods"))-1)))</f>
        <v>10.013698630136986</v>
      </c>
      <c r="AG132" s="50" t="str">
        <f>[1]!obMake(AG$15&amp;"-"&amp;ROW(),"int",$F132)</f>
        <v>spot date-132 
[6252]</v>
      </c>
      <c r="AH132" s="50" t="str">
        <f>[1]!obMake(AH$15&amp;"-"&amp;ROW(),"String",$H132)</f>
        <v>start offset rec-132 
[5914]</v>
      </c>
      <c r="AI132" s="50" t="str">
        <f>[1]!obMake(AI$15&amp;"-"&amp;ROW(),"String",$I132)</f>
        <v>maturity rec-132 
[7031]</v>
      </c>
      <c r="AK132" s="50" t="str">
        <f>[1]!obMake(AK$15&amp;"-"&amp;ROW(),"String",$S132)</f>
        <v>start offset pay-132 
[6688]</v>
      </c>
      <c r="AL132" s="50" t="str">
        <f>[1]!obMake(AL$15&amp;"-"&amp;ROW(),"String",$T132)</f>
        <v>maturity pay-132 
[6251]</v>
      </c>
      <c r="AN132" s="50" t="str">
        <f>[1]!obMake(AN$15&amp;"-"&amp;ROW(),"String",D132)</f>
        <v>symbol-132 
[5913]</v>
      </c>
      <c r="AO132" s="50" t="str">
        <f>[1]!obMake(AO$15&amp;"-"&amp;ROW(),"String",E132)</f>
        <v>type-132 
[6850]</v>
      </c>
      <c r="AP132" s="50" t="str">
        <f>[1]!OBCALL(AP$15&amp;"-"&amp;ROW(),obLibs&amp;"net.finmath.time.ScheduleGenerator","createScheduleFromConventions",$H$8,$AG132,$AH132:$AI132,[1]!obMake("","String",$J132),[1]!obMake("","String",$K132),$H$9,[1]!obMake("","String",$L132),$H$10,[1]!obMake("","int",$M132),[1]!obMake("","int",$N132))</f>
        <v>tenor rec-132 
[12952]</v>
      </c>
      <c r="AQ132" s="50" t="str">
        <f>[1]!obMake(AQ$15&amp;"-"&amp;ROW(),"String",O132)</f>
        <v>forward rec-132 
[6250]</v>
      </c>
      <c r="AR132" s="50" t="str">
        <f>[1]!obMake(AR$15&amp;"-"&amp;ROW(),"double",P132)</f>
        <v>spread rec-132 
[5912]</v>
      </c>
      <c r="AS132" s="50" t="str">
        <f>[1]!obMake(AS$15&amp;"-"&amp;ROW(),"String",Q132)</f>
        <v>discount rec-132 
[6779]</v>
      </c>
      <c r="AT132" s="50" t="str">
        <f>[1]!OBCALL(AT$15&amp;"-"&amp;ROW(),obLibs&amp;"net.finmath.time.ScheduleGenerator","createScheduleFromConventions",$H$8,$AG132,$AK132:$AL132,[1]!obMake("","String",$U132),[1]!obMake("","String",$V132),$H$9,[1]!obMake("","String",$L132),$H$10,[1]!obMake("","int",$X132),[1]!obMake("","int",$Y132))</f>
        <v>tenor pay-132 
[11449]</v>
      </c>
      <c r="AU132" s="50" t="str">
        <f>[1]!obMake(AU$15&amp;"-"&amp;ROW(),"String",Z132)</f>
        <v>forward pay-132 
[6249]</v>
      </c>
      <c r="AV132" s="50" t="str">
        <f>[1]!obMake(AV$15&amp;"-"&amp;ROW(),"double",AA132)</f>
        <v>spread pay-132 
[5911]</v>
      </c>
      <c r="AW132" s="50" t="str">
        <f>[1]!obMake(AW$15&amp;"-"&amp;ROW(),"String",AB132)</f>
        <v>disocunt pay-132 
[7304]</v>
      </c>
      <c r="AX132" s="50" t="str">
        <f>[1]!obMake(AX$15&amp;"-"&amp;ROW(),"String",AD132)</f>
        <v>calibration curve-132 
[6687]</v>
      </c>
      <c r="AY132" s="50" t="str">
        <f>[1]!obMake(AY$15&amp;"-"&amp;ROW(),"double",AE132)</f>
        <v>calibration time-132 
[12956]</v>
      </c>
      <c r="JJ132" s="11"/>
      <c r="JK132" s="11"/>
      <c r="JL132" s="11"/>
      <c r="JM132" s="11"/>
      <c r="JN132" s="11"/>
      <c r="JO132" s="11"/>
    </row>
    <row r="133" spans="1:275" ht="13.15" customHeight="1" x14ac:dyDescent="0.35">
      <c r="A133" s="45"/>
      <c r="B133" s="46" t="str">
        <f>[1]!obMake("calibItem-"&amp;ROW(),obLibs&amp;"net.finmath.marketdata.calibration.CalibratedCurves$CalibrationSpec",AN133:AY133)</f>
        <v>calibItem-133 
[12196]</v>
      </c>
      <c r="C133" s="46">
        <f>[1]!OBGET([1]!OBCALL("",[1]!OBCALL("",$B$11,"getCalibrationProductForSpec",B133),"getValue",[1]!OBCALL("",$B$11,"getModel")))</f>
        <v>-2.1219657975191097E-13</v>
      </c>
      <c r="D133" s="11" t="str">
        <f t="shared" si="12"/>
        <v>discount-USD-EUR-OIS-15Y</v>
      </c>
      <c r="E133" s="11" t="s">
        <v>98</v>
      </c>
      <c r="F133" s="37">
        <v>2</v>
      </c>
      <c r="H133" s="37" t="s">
        <v>99</v>
      </c>
      <c r="I133" s="37" t="s">
        <v>116</v>
      </c>
      <c r="J133" s="37" t="s">
        <v>128</v>
      </c>
      <c r="K133" s="37" t="s">
        <v>102</v>
      </c>
      <c r="L133" s="37" t="s">
        <v>103</v>
      </c>
      <c r="M133" s="37">
        <v>0</v>
      </c>
      <c r="N133" s="37">
        <v>0</v>
      </c>
      <c r="O133" s="30" t="s">
        <v>132</v>
      </c>
      <c r="P133" s="37">
        <v>0</v>
      </c>
      <c r="Q133" s="30" t="s">
        <v>134</v>
      </c>
      <c r="S133" s="37" t="s">
        <v>99</v>
      </c>
      <c r="T133" s="37" t="str">
        <f t="shared" si="13"/>
        <v>15Y</v>
      </c>
      <c r="U133" s="37" t="s">
        <v>128</v>
      </c>
      <c r="V133" s="37" t="s">
        <v>104</v>
      </c>
      <c r="W133" s="37" t="s">
        <v>103</v>
      </c>
      <c r="X133" s="37">
        <v>0</v>
      </c>
      <c r="Y133" s="37">
        <v>0</v>
      </c>
      <c r="Z133" s="30" t="s">
        <v>34</v>
      </c>
      <c r="AA133" s="47">
        <v>-2.7599999999999999E-3</v>
      </c>
      <c r="AB133" s="30" t="s">
        <v>33</v>
      </c>
      <c r="AC133" s="48"/>
      <c r="AD133" s="30" t="str">
        <f t="shared" si="14"/>
        <v>discount-USD-EUR-OIS</v>
      </c>
      <c r="AE133" s="49">
        <f>[1]!OBGET([1]!OBCALL("",AP133,IF(OR(AD133=Q133,AD133=AB133),"getPayment","getFixing"),[1]!obMake("","int",[1]!OBGET([1]!OBCALL("",AP133,"getNumberOfPeriods"))-1)))</f>
        <v>15.016438356164384</v>
      </c>
      <c r="AG133" s="50" t="str">
        <f>[1]!obMake(AG$15&amp;"-"&amp;ROW(),"int",$F133)</f>
        <v>spot date-133 
[6247]</v>
      </c>
      <c r="AH133" s="50" t="str">
        <f>[1]!obMake(AH$15&amp;"-"&amp;ROW(),"String",$H133)</f>
        <v>start offset rec-133 
[5910]</v>
      </c>
      <c r="AI133" s="50" t="str">
        <f>[1]!obMake(AI$15&amp;"-"&amp;ROW(),"String",$I133)</f>
        <v>maturity rec-133 
[6849]</v>
      </c>
      <c r="AK133" s="50" t="str">
        <f>[1]!obMake(AK$15&amp;"-"&amp;ROW(),"String",$S133)</f>
        <v>start offset pay-133 
[6686]</v>
      </c>
      <c r="AL133" s="50" t="str">
        <f>[1]!obMake(AL$15&amp;"-"&amp;ROW(),"String",$T133)</f>
        <v>maturity pay-133 
[6246]</v>
      </c>
      <c r="AN133" s="50" t="str">
        <f>[1]!obMake(AN$15&amp;"-"&amp;ROW(),"String",D133)</f>
        <v>symbol-133 
[5909]</v>
      </c>
      <c r="AO133" s="50" t="str">
        <f>[1]!obMake(AO$15&amp;"-"&amp;ROW(),"String",E133)</f>
        <v>type-133 
[6778]</v>
      </c>
      <c r="AP133" s="50" t="str">
        <f>[1]!OBCALL(AP$15&amp;"-"&amp;ROW(),obLibs&amp;"net.finmath.time.ScheduleGenerator","createScheduleFromConventions",$H$8,$AG133,$AH133:$AI133,[1]!obMake("","String",$J133),[1]!obMake("","String",$K133),$H$9,[1]!obMake("","String",$L133),$H$10,[1]!obMake("","int",$M133),[1]!obMake("","int",$N133))</f>
        <v>tenor rec-133 
[10267]</v>
      </c>
      <c r="AQ133" s="50" t="str">
        <f>[1]!obMake(AQ$15&amp;"-"&amp;ROW(),"String",O133)</f>
        <v>forward rec-133 
[6245]</v>
      </c>
      <c r="AR133" s="50" t="str">
        <f>[1]!obMake(AR$15&amp;"-"&amp;ROW(),"double",P133)</f>
        <v>spread rec-133 
[5908]</v>
      </c>
      <c r="AS133" s="50" t="str">
        <f>[1]!obMake(AS$15&amp;"-"&amp;ROW(),"String",Q133)</f>
        <v>discount rec-133 
[7303]</v>
      </c>
      <c r="AT133" s="50" t="str">
        <f>[1]!OBCALL(AT$15&amp;"-"&amp;ROW(),obLibs&amp;"net.finmath.time.ScheduleGenerator","createScheduleFromConventions",$H$8,$AG133,$AK133:$AL133,[1]!obMake("","String",$U133),[1]!obMake("","String",$V133),$H$9,[1]!obMake("","String",$L133),$H$10,[1]!obMake("","int",$X133),[1]!obMake("","int",$Y133))</f>
        <v>tenor pay-133 
[12195]</v>
      </c>
      <c r="AU133" s="50" t="str">
        <f>[1]!obMake(AU$15&amp;"-"&amp;ROW(),"String",Z133)</f>
        <v>forward pay-133 
[6244]</v>
      </c>
      <c r="AV133" s="50" t="str">
        <f>[1]!obMake(AV$15&amp;"-"&amp;ROW(),"double",AA133)</f>
        <v>spread pay-133 
[5907]</v>
      </c>
      <c r="AW133" s="50" t="str">
        <f>[1]!obMake(AW$15&amp;"-"&amp;ROW(),"String",AB133)</f>
        <v>disocunt pay-133 
[7030]</v>
      </c>
      <c r="AX133" s="50" t="str">
        <f>[1]!obMake(AX$15&amp;"-"&amp;ROW(),"String",AD133)</f>
        <v>calibration curve-133 
[6685]</v>
      </c>
      <c r="AY133" s="50" t="str">
        <f>[1]!obMake(AY$15&amp;"-"&amp;ROW(),"double",AE133)</f>
        <v>calibration time-133 
[10271]</v>
      </c>
      <c r="JJ133" s="11"/>
      <c r="JK133" s="11"/>
      <c r="JL133" s="11"/>
      <c r="JM133" s="11"/>
      <c r="JN133" s="11"/>
      <c r="JO133" s="11"/>
    </row>
    <row r="134" spans="1:275" ht="13.15" customHeight="1" x14ac:dyDescent="0.35">
      <c r="A134" s="45"/>
      <c r="B134" s="46" t="str">
        <f>[1]!obMake("calibItem-"&amp;ROW(),obLibs&amp;"net.finmath.marketdata.calibration.CalibratedCurves$CalibrationSpec",AN134:AY134)</f>
        <v>calibItem-134 
[12968]</v>
      </c>
      <c r="C134" s="46">
        <f>[1]!OBGET([1]!OBCALL("",[1]!OBCALL("",$B$11,"getCalibrationProductForSpec",B134),"getValue",[1]!OBCALL("",$B$11,"getModel")))</f>
        <v>1.9003375262283129E-13</v>
      </c>
      <c r="D134" s="11" t="str">
        <f t="shared" si="12"/>
        <v>discount-USD-EUR-OIS-20Y</v>
      </c>
      <c r="E134" s="11" t="s">
        <v>98</v>
      </c>
      <c r="F134" s="37">
        <v>2</v>
      </c>
      <c r="H134" s="37" t="s">
        <v>99</v>
      </c>
      <c r="I134" s="37" t="s">
        <v>117</v>
      </c>
      <c r="J134" s="37" t="s">
        <v>128</v>
      </c>
      <c r="K134" s="37" t="s">
        <v>102</v>
      </c>
      <c r="L134" s="37" t="s">
        <v>103</v>
      </c>
      <c r="M134" s="37">
        <v>0</v>
      </c>
      <c r="N134" s="37">
        <v>0</v>
      </c>
      <c r="O134" s="30" t="s">
        <v>132</v>
      </c>
      <c r="P134" s="37">
        <v>0</v>
      </c>
      <c r="Q134" s="30" t="s">
        <v>134</v>
      </c>
      <c r="S134" s="37" t="s">
        <v>99</v>
      </c>
      <c r="T134" s="37" t="str">
        <f t="shared" si="13"/>
        <v>20Y</v>
      </c>
      <c r="U134" s="37" t="s">
        <v>128</v>
      </c>
      <c r="V134" s="37" t="s">
        <v>104</v>
      </c>
      <c r="W134" s="37" t="s">
        <v>103</v>
      </c>
      <c r="X134" s="37">
        <v>0</v>
      </c>
      <c r="Y134" s="37">
        <v>0</v>
      </c>
      <c r="Z134" s="30" t="s">
        <v>34</v>
      </c>
      <c r="AA134" s="47">
        <v>-2.33E-3</v>
      </c>
      <c r="AB134" s="30" t="s">
        <v>33</v>
      </c>
      <c r="AC134" s="48"/>
      <c r="AD134" s="30" t="str">
        <f t="shared" si="14"/>
        <v>discount-USD-EUR-OIS</v>
      </c>
      <c r="AE134" s="49">
        <f>[1]!OBGET([1]!OBCALL("",AP134,IF(OR(AD134=Q134,AD134=AB134),"getPayment","getFixing"),[1]!obMake("","int",[1]!OBGET([1]!OBCALL("",AP134,"getNumberOfPeriods"))-1)))</f>
        <v>20.019178082191782</v>
      </c>
      <c r="AG134" s="50" t="str">
        <f>[1]!obMake(AG$15&amp;"-"&amp;ROW(),"int",$F134)</f>
        <v>spot date-134 
[6242]</v>
      </c>
      <c r="AH134" s="50" t="str">
        <f>[1]!obMake(AH$15&amp;"-"&amp;ROW(),"String",$H134)</f>
        <v>start offset rec-134 
[5906]</v>
      </c>
      <c r="AI134" s="50" t="str">
        <f>[1]!obMake(AI$15&amp;"-"&amp;ROW(),"String",$I134)</f>
        <v>maturity rec-134 
[6777]</v>
      </c>
      <c r="AK134" s="50" t="str">
        <f>[1]!obMake(AK$15&amp;"-"&amp;ROW(),"String",$S134)</f>
        <v>start offset pay-134 
[6684]</v>
      </c>
      <c r="AL134" s="50" t="str">
        <f>[1]!obMake(AL$15&amp;"-"&amp;ROW(),"String",$T134)</f>
        <v>maturity pay-134 
[6241]</v>
      </c>
      <c r="AN134" s="50" t="str">
        <f>[1]!obMake(AN$15&amp;"-"&amp;ROW(),"String",D134)</f>
        <v>symbol-134 
[5905]</v>
      </c>
      <c r="AO134" s="50" t="str">
        <f>[1]!obMake(AO$15&amp;"-"&amp;ROW(),"String",E134)</f>
        <v>type-134 
[7302]</v>
      </c>
      <c r="AP134" s="50" t="str">
        <f>[1]!OBCALL(AP$15&amp;"-"&amp;ROW(),obLibs&amp;"net.finmath.time.ScheduleGenerator","createScheduleFromConventions",$H$8,$AG134,$AH134:$AI134,[1]!obMake("","String",$J134),[1]!obMake("","String",$K134),$H$9,[1]!obMake("","String",$L134),$H$10,[1]!obMake("","int",$M134),[1]!obMake("","int",$N134))</f>
        <v>tenor rec-134 
[12963]</v>
      </c>
      <c r="AQ134" s="50" t="str">
        <f>[1]!obMake(AQ$15&amp;"-"&amp;ROW(),"String",O134)</f>
        <v>forward rec-134 
[6240]</v>
      </c>
      <c r="AR134" s="50" t="str">
        <f>[1]!obMake(AR$15&amp;"-"&amp;ROW(),"double",P134)</f>
        <v>spread rec-134 
[5904]</v>
      </c>
      <c r="AS134" s="50" t="str">
        <f>[1]!obMake(AS$15&amp;"-"&amp;ROW(),"String",Q134)</f>
        <v>discount rec-134 
[7029]</v>
      </c>
      <c r="AT134" s="50" t="str">
        <f>[1]!OBCALL(AT$15&amp;"-"&amp;ROW(),obLibs&amp;"net.finmath.time.ScheduleGenerator","createScheduleFromConventions",$H$8,$AG134,$AK134:$AL134,[1]!obMake("","String",$U134),[1]!obMake("","String",$V134),$H$9,[1]!obMake("","String",$L134),$H$10,[1]!obMake("","int",$X134),[1]!obMake("","int",$Y134))</f>
        <v>tenor pay-134 
[11455]</v>
      </c>
      <c r="AU134" s="50" t="str">
        <f>[1]!obMake(AU$15&amp;"-"&amp;ROW(),"String",Z134)</f>
        <v>forward pay-134 
[6239]</v>
      </c>
      <c r="AV134" s="50" t="str">
        <f>[1]!obMake(AV$15&amp;"-"&amp;ROW(),"double",AA134)</f>
        <v>spread pay-134 
[5903]</v>
      </c>
      <c r="AW134" s="50" t="str">
        <f>[1]!obMake(AW$15&amp;"-"&amp;ROW(),"String",AB134)</f>
        <v>disocunt pay-134 
[6848]</v>
      </c>
      <c r="AX134" s="50" t="str">
        <f>[1]!obMake(AX$15&amp;"-"&amp;ROW(),"String",AD134)</f>
        <v>calibration curve-134 
[6683]</v>
      </c>
      <c r="AY134" s="50" t="str">
        <f>[1]!obMake(AY$15&amp;"-"&amp;ROW(),"double",AE134)</f>
        <v>calibration time-134 
[12967]</v>
      </c>
      <c r="JJ134" s="11"/>
      <c r="JK134" s="11"/>
      <c r="JL134" s="11"/>
      <c r="JM134" s="11"/>
      <c r="JN134" s="11"/>
      <c r="JO134" s="11"/>
    </row>
    <row r="135" spans="1:275" ht="13.15" customHeight="1" x14ac:dyDescent="0.35">
      <c r="A135" s="45"/>
      <c r="B135" s="46" t="str">
        <f>[1]!obMake("calibItem-"&amp;ROW(),obLibs&amp;"net.finmath.marketdata.calibration.CalibratedCurves$CalibrationSpec",AN135:AY135)</f>
        <v>calibItem-135 
[12203]</v>
      </c>
      <c r="C135" s="46">
        <f>[1]!OBGET([1]!OBCALL("",[1]!OBCALL("",$B$11,"getCalibrationProductForSpec",B135),"getValue",[1]!OBCALL("",$B$11,"getModel")))</f>
        <v>8.5806362015716786E-14</v>
      </c>
      <c r="D135" s="11" t="str">
        <f t="shared" si="12"/>
        <v>discount-USD-EUR-OIS-30Y</v>
      </c>
      <c r="E135" s="11" t="s">
        <v>98</v>
      </c>
      <c r="F135" s="37">
        <v>2</v>
      </c>
      <c r="H135" s="37" t="s">
        <v>99</v>
      </c>
      <c r="I135" s="37" t="s">
        <v>119</v>
      </c>
      <c r="J135" s="37" t="s">
        <v>128</v>
      </c>
      <c r="K135" s="37" t="s">
        <v>102</v>
      </c>
      <c r="L135" s="37" t="s">
        <v>103</v>
      </c>
      <c r="M135" s="37">
        <v>0</v>
      </c>
      <c r="N135" s="37">
        <v>0</v>
      </c>
      <c r="O135" s="30" t="s">
        <v>132</v>
      </c>
      <c r="P135" s="37">
        <v>0</v>
      </c>
      <c r="Q135" s="30" t="s">
        <v>134</v>
      </c>
      <c r="S135" s="37" t="s">
        <v>99</v>
      </c>
      <c r="T135" s="37" t="str">
        <f t="shared" si="13"/>
        <v>30Y</v>
      </c>
      <c r="U135" s="37" t="s">
        <v>128</v>
      </c>
      <c r="V135" s="37" t="s">
        <v>104</v>
      </c>
      <c r="W135" s="37" t="s">
        <v>103</v>
      </c>
      <c r="X135" s="37">
        <v>0</v>
      </c>
      <c r="Y135" s="37">
        <v>0</v>
      </c>
      <c r="Z135" s="30" t="s">
        <v>34</v>
      </c>
      <c r="AA135" s="47">
        <v>-1.9E-3</v>
      </c>
      <c r="AB135" s="30" t="s">
        <v>33</v>
      </c>
      <c r="AC135" s="48"/>
      <c r="AD135" s="30" t="str">
        <f t="shared" si="14"/>
        <v>discount-USD-EUR-OIS</v>
      </c>
      <c r="AE135" s="49">
        <f>[1]!OBGET([1]!OBCALL("",AP135,IF(OR(AD135=Q135,AD135=AB135),"getPayment","getFixing"),[1]!obMake("","int",[1]!OBGET([1]!OBCALL("",AP135,"getNumberOfPeriods"))-1)))</f>
        <v>30.030136986301368</v>
      </c>
      <c r="AG135" s="50" t="str">
        <f>[1]!obMake(AG$15&amp;"-"&amp;ROW(),"int",$F135)</f>
        <v>spot date-135 
[6237]</v>
      </c>
      <c r="AH135" s="50" t="str">
        <f>[1]!obMake(AH$15&amp;"-"&amp;ROW(),"String",$H135)</f>
        <v>start offset rec-135 
[5902]</v>
      </c>
      <c r="AI135" s="50" t="str">
        <f>[1]!obMake(AI$15&amp;"-"&amp;ROW(),"String",$I135)</f>
        <v>maturity rec-135 
[7301]</v>
      </c>
      <c r="AK135" s="50" t="str">
        <f>[1]!obMake(AK$15&amp;"-"&amp;ROW(),"String",$S135)</f>
        <v>start offset pay-135 
[6682]</v>
      </c>
      <c r="AL135" s="50" t="str">
        <f>[1]!obMake(AL$15&amp;"-"&amp;ROW(),"String",$T135)</f>
        <v>maturity pay-135 
[6236]</v>
      </c>
      <c r="AN135" s="50" t="str">
        <f>[1]!obMake(AN$15&amp;"-"&amp;ROW(),"String",D135)</f>
        <v>symbol-135 
[5901]</v>
      </c>
      <c r="AO135" s="50" t="str">
        <f>[1]!obMake(AO$15&amp;"-"&amp;ROW(),"String",E135)</f>
        <v>type-135 
[7028]</v>
      </c>
      <c r="AP135" s="50" t="str">
        <f>[1]!OBCALL(AP$15&amp;"-"&amp;ROW(),obLibs&amp;"net.finmath.time.ScheduleGenerator","createScheduleFromConventions",$H$8,$AG135,$AH135:$AI135,[1]!obMake("","String",$J135),[1]!obMake("","String",$K135),$H$9,[1]!obMake("","String",$L135),$H$10,[1]!obMake("","int",$M135),[1]!obMake("","int",$N135))</f>
        <v>tenor rec-135 
[9997]</v>
      </c>
      <c r="AQ135" s="50" t="str">
        <f>[1]!obMake(AQ$15&amp;"-"&amp;ROW(),"String",O135)</f>
        <v>forward rec-135 
[6235]</v>
      </c>
      <c r="AR135" s="50" t="str">
        <f>[1]!obMake(AR$15&amp;"-"&amp;ROW(),"double",P135)</f>
        <v>spread rec-135 
[5900]</v>
      </c>
      <c r="AS135" s="50" t="str">
        <f>[1]!obMake(AS$15&amp;"-"&amp;ROW(),"String",Q135)</f>
        <v>discount rec-135 
[6847]</v>
      </c>
      <c r="AT135" s="50" t="str">
        <f>[1]!OBCALL(AT$15&amp;"-"&amp;ROW(),obLibs&amp;"net.finmath.time.ScheduleGenerator","createScheduleFromConventions",$H$8,$AG135,$AK135:$AL135,[1]!obMake("","String",$U135),[1]!obMake("","String",$V135),$H$9,[1]!obMake("","String",$L135),$H$10,[1]!obMake("","int",$X135),[1]!obMake("","int",$Y135))</f>
        <v>tenor pay-135 
[12202]</v>
      </c>
      <c r="AU135" s="50" t="str">
        <f>[1]!obMake(AU$15&amp;"-"&amp;ROW(),"String",Z135)</f>
        <v>forward pay-135 
[6234]</v>
      </c>
      <c r="AV135" s="50" t="str">
        <f>[1]!obMake(AV$15&amp;"-"&amp;ROW(),"double",AA135)</f>
        <v>spread pay-135 
[5899]</v>
      </c>
      <c r="AW135" s="50" t="str">
        <f>[1]!obMake(AW$15&amp;"-"&amp;ROW(),"String",AB135)</f>
        <v>disocunt pay-135 
[6776]</v>
      </c>
      <c r="AX135" s="50" t="str">
        <f>[1]!obMake(AX$15&amp;"-"&amp;ROW(),"String",AD135)</f>
        <v>calibration curve-135 
[6681]</v>
      </c>
      <c r="AY135" s="50" t="str">
        <f>[1]!obMake(AY$15&amp;"-"&amp;ROW(),"double",AE135)</f>
        <v>calibration time-135 
[10001]</v>
      </c>
      <c r="JJ135" s="11"/>
      <c r="JK135" s="11"/>
      <c r="JL135" s="11"/>
      <c r="JM135" s="11"/>
      <c r="JN135" s="11"/>
      <c r="JO135" s="11"/>
    </row>
    <row r="136" spans="1:275" ht="13.15" customHeight="1" x14ac:dyDescent="0.35">
      <c r="A136" s="45"/>
      <c r="B136" s="46" t="str">
        <f>[1]!obMake("calibItem-"&amp;ROW(),obLibs&amp;"net.finmath.marketdata.calibration.CalibratedCurves$CalibrationSpec",AN136:AY136)</f>
        <v>calibItem-136 
[12979]</v>
      </c>
      <c r="C136" s="46">
        <f>[1]!OBGET([1]!OBCALL("",[1]!OBCALL("",$B$11,"getCalibrationProductForSpec",B136),"getValue",[1]!OBCALL("",$B$11,"getModel")))</f>
        <v>-1.7146006836554761E-14</v>
      </c>
      <c r="D136" s="11" t="str">
        <f t="shared" si="12"/>
        <v>discount-USD-EUR-OIS-40Y</v>
      </c>
      <c r="E136" s="11" t="s">
        <v>98</v>
      </c>
      <c r="F136" s="37">
        <v>2</v>
      </c>
      <c r="H136" s="37" t="s">
        <v>99</v>
      </c>
      <c r="I136" s="37" t="s">
        <v>120</v>
      </c>
      <c r="J136" s="37" t="s">
        <v>128</v>
      </c>
      <c r="K136" s="37" t="s">
        <v>102</v>
      </c>
      <c r="L136" s="37" t="s">
        <v>103</v>
      </c>
      <c r="M136" s="37">
        <v>0</v>
      </c>
      <c r="N136" s="37">
        <v>0</v>
      </c>
      <c r="O136" s="30" t="s">
        <v>132</v>
      </c>
      <c r="P136" s="37">
        <v>0</v>
      </c>
      <c r="Q136" s="30" t="s">
        <v>134</v>
      </c>
      <c r="S136" s="37" t="s">
        <v>99</v>
      </c>
      <c r="T136" s="37" t="str">
        <f t="shared" si="13"/>
        <v>40Y</v>
      </c>
      <c r="U136" s="37" t="s">
        <v>128</v>
      </c>
      <c r="V136" s="37" t="s">
        <v>104</v>
      </c>
      <c r="W136" s="37" t="s">
        <v>103</v>
      </c>
      <c r="X136" s="37">
        <v>0</v>
      </c>
      <c r="Y136" s="37">
        <v>0</v>
      </c>
      <c r="Z136" s="30" t="s">
        <v>34</v>
      </c>
      <c r="AA136" s="47">
        <v>-1.8699999999999999E-3</v>
      </c>
      <c r="AB136" s="30" t="s">
        <v>33</v>
      </c>
      <c r="AC136" s="48"/>
      <c r="AD136" s="30" t="str">
        <f t="shared" si="14"/>
        <v>discount-USD-EUR-OIS</v>
      </c>
      <c r="AE136" s="49">
        <f>[1]!OBGET([1]!OBCALL("",AP136,IF(OR(AD136=Q136,AD136=AB136),"getPayment","getFixing"),[1]!obMake("","int",[1]!OBGET([1]!OBCALL("",AP136,"getNumberOfPeriods"))-1)))</f>
        <v>40.032876712328765</v>
      </c>
      <c r="AG136" s="50" t="str">
        <f>[1]!obMake(AG$15&amp;"-"&amp;ROW(),"int",$F136)</f>
        <v>spot date-136 
[6232]</v>
      </c>
      <c r="AH136" s="50" t="str">
        <f>[1]!obMake(AH$15&amp;"-"&amp;ROW(),"String",$H136)</f>
        <v>start offset rec-136 
[5898]</v>
      </c>
      <c r="AI136" s="50" t="str">
        <f>[1]!obMake(AI$15&amp;"-"&amp;ROW(),"String",$I136)</f>
        <v>maturity rec-136 
[7027]</v>
      </c>
      <c r="AK136" s="50" t="str">
        <f>[1]!obMake(AK$15&amp;"-"&amp;ROW(),"String",$S136)</f>
        <v>start offset pay-136 
[6680]</v>
      </c>
      <c r="AL136" s="50" t="str">
        <f>[1]!obMake(AL$15&amp;"-"&amp;ROW(),"String",$T136)</f>
        <v>maturity pay-136 
[6231]</v>
      </c>
      <c r="AN136" s="50" t="str">
        <f>[1]!obMake(AN$15&amp;"-"&amp;ROW(),"String",D136)</f>
        <v>symbol-136 
[5897]</v>
      </c>
      <c r="AO136" s="50" t="str">
        <f>[1]!obMake(AO$15&amp;"-"&amp;ROW(),"String",E136)</f>
        <v>type-136 
[6846]</v>
      </c>
      <c r="AP136" s="50" t="str">
        <f>[1]!OBCALL(AP$15&amp;"-"&amp;ROW(),obLibs&amp;"net.finmath.time.ScheduleGenerator","createScheduleFromConventions",$H$8,$AG136,$AH136:$AI136,[1]!obMake("","String",$J136),[1]!obMake("","String",$K136),$H$9,[1]!obMake("","String",$L136),$H$10,[1]!obMake("","int",$M136),[1]!obMake("","int",$N136))</f>
        <v>tenor rec-136 
[12974]</v>
      </c>
      <c r="AQ136" s="50" t="str">
        <f>[1]!obMake(AQ$15&amp;"-"&amp;ROW(),"String",O136)</f>
        <v>forward rec-136 
[6230]</v>
      </c>
      <c r="AR136" s="50" t="str">
        <f>[1]!obMake(AR$15&amp;"-"&amp;ROW(),"double",P136)</f>
        <v>spread rec-136 
[5896]</v>
      </c>
      <c r="AS136" s="50" t="str">
        <f>[1]!obMake(AS$15&amp;"-"&amp;ROW(),"String",Q136)</f>
        <v>discount rec-136 
[6775]</v>
      </c>
      <c r="AT136" s="50" t="str">
        <f>[1]!OBCALL(AT$15&amp;"-"&amp;ROW(),obLibs&amp;"net.finmath.time.ScheduleGenerator","createScheduleFromConventions",$H$8,$AG136,$AK136:$AL136,[1]!obMake("","String",$U136),[1]!obMake("","String",$V136),$H$9,[1]!obMake("","String",$L136),$H$10,[1]!obMake("","int",$X136),[1]!obMake("","int",$Y136))</f>
        <v>tenor pay-136 
[11461]</v>
      </c>
      <c r="AU136" s="50" t="str">
        <f>[1]!obMake(AU$15&amp;"-"&amp;ROW(),"String",Z136)</f>
        <v>forward pay-136 
[6229]</v>
      </c>
      <c r="AV136" s="50" t="str">
        <f>[1]!obMake(AV$15&amp;"-"&amp;ROW(),"double",AA136)</f>
        <v>spread pay-136 
[5895]</v>
      </c>
      <c r="AW136" s="50" t="str">
        <f>[1]!obMake(AW$15&amp;"-"&amp;ROW(),"String",AB136)</f>
        <v>disocunt pay-136 
[7300]</v>
      </c>
      <c r="AX136" s="50" t="str">
        <f>[1]!obMake(AX$15&amp;"-"&amp;ROW(),"String",AD136)</f>
        <v>calibration curve-136 
[6679]</v>
      </c>
      <c r="AY136" s="50" t="str">
        <f>[1]!obMake(AY$15&amp;"-"&amp;ROW(),"double",AE136)</f>
        <v>calibration time-136 
[12978]</v>
      </c>
      <c r="JJ136" s="11"/>
      <c r="JK136" s="11"/>
      <c r="JL136" s="11"/>
      <c r="JM136" s="11"/>
      <c r="JN136" s="11"/>
      <c r="JO136" s="11"/>
    </row>
    <row r="137" spans="1:275" s="43" customFormat="1" ht="13.15" customHeight="1" x14ac:dyDescent="0.35">
      <c r="A137" s="51"/>
      <c r="B137" s="52" t="str">
        <f>[1]!obMake("calibItem-"&amp;ROW(),obLibs&amp;"net.finmath.marketdata.calibration.CalibratedCurves$CalibrationSpec",AN137:AY137)</f>
        <v>calibItem-137 
[12210]</v>
      </c>
      <c r="C137" s="52">
        <f>[1]!OBGET([1]!OBCALL("",[1]!OBCALL("",$B$11,"getCalibrationProductForSpec",B137),"getValue",[1]!OBCALL("",$B$11,"getModel")))</f>
        <v>3.5631220196563618E-15</v>
      </c>
      <c r="D137" s="43" t="str">
        <f t="shared" si="12"/>
        <v>discount-USD-EUR-OIS-50Y</v>
      </c>
      <c r="E137" s="43" t="s">
        <v>98</v>
      </c>
      <c r="F137" s="53">
        <v>2</v>
      </c>
      <c r="H137" s="53" t="s">
        <v>99</v>
      </c>
      <c r="I137" s="53" t="s">
        <v>121</v>
      </c>
      <c r="J137" s="53" t="s">
        <v>128</v>
      </c>
      <c r="K137" s="53" t="s">
        <v>102</v>
      </c>
      <c r="L137" s="53" t="s">
        <v>103</v>
      </c>
      <c r="M137" s="53">
        <v>0</v>
      </c>
      <c r="N137" s="53">
        <v>0</v>
      </c>
      <c r="O137" s="54" t="s">
        <v>132</v>
      </c>
      <c r="P137" s="53">
        <v>0</v>
      </c>
      <c r="Q137" s="54" t="s">
        <v>134</v>
      </c>
      <c r="S137" s="53" t="s">
        <v>99</v>
      </c>
      <c r="T137" s="53" t="str">
        <f t="shared" si="13"/>
        <v>50Y</v>
      </c>
      <c r="U137" s="53" t="s">
        <v>128</v>
      </c>
      <c r="V137" s="53" t="s">
        <v>104</v>
      </c>
      <c r="W137" s="53" t="s">
        <v>103</v>
      </c>
      <c r="X137" s="53">
        <v>0</v>
      </c>
      <c r="Y137" s="53">
        <v>0</v>
      </c>
      <c r="Z137" s="54" t="s">
        <v>34</v>
      </c>
      <c r="AA137" s="55">
        <v>-1.8699999999999999E-3</v>
      </c>
      <c r="AB137" s="54" t="s">
        <v>33</v>
      </c>
      <c r="AC137" s="56"/>
      <c r="AD137" s="54" t="str">
        <f t="shared" si="14"/>
        <v>discount-USD-EUR-OIS</v>
      </c>
      <c r="AE137" s="57">
        <f>[1]!OBGET([1]!OBCALL("",AP137,IF(OR(AD137=Q137,AD137=AB137),"getPayment","getFixing"),[1]!obMake("","int",[1]!OBGET([1]!OBCALL("",AP137,"getNumberOfPeriods"))-1)))</f>
        <v>50.041095890410958</v>
      </c>
      <c r="AG137" s="58" t="str">
        <f>[1]!obMake(AG$15&amp;"-"&amp;ROW(),"int",$F137)</f>
        <v>spot date-137 
[6227]</v>
      </c>
      <c r="AH137" s="58" t="str">
        <f>[1]!obMake(AH$15&amp;"-"&amp;ROW(),"String",$H137)</f>
        <v>start offset rec-137 
[5894]</v>
      </c>
      <c r="AI137" s="58" t="str">
        <f>[1]!obMake(AI$15&amp;"-"&amp;ROW(),"String",$I137)</f>
        <v>maturity rec-137 
[6845]</v>
      </c>
      <c r="AK137" s="58" t="str">
        <f>[1]!obMake(AK$15&amp;"-"&amp;ROW(),"String",$S137)</f>
        <v>start offset pay-137 
[6678]</v>
      </c>
      <c r="AL137" s="58" t="str">
        <f>[1]!obMake(AL$15&amp;"-"&amp;ROW(),"String",$T137)</f>
        <v>maturity pay-137 
[6226]</v>
      </c>
      <c r="AN137" s="58" t="str">
        <f>[1]!obMake(AN$15&amp;"-"&amp;ROW(),"String",D137)</f>
        <v>symbol-137 
[5893]</v>
      </c>
      <c r="AO137" s="58" t="str">
        <f>[1]!obMake(AO$15&amp;"-"&amp;ROW(),"String",E137)</f>
        <v>type-137 
[6774]</v>
      </c>
      <c r="AP137" s="58" t="str">
        <f>[1]!OBCALL(AP$15&amp;"-"&amp;ROW(),obLibs&amp;"net.finmath.time.ScheduleGenerator","createScheduleFromConventions",$H$8,$AG137,$AH137:$AI137,[1]!obMake("","String",$J137),[1]!obMake("","String",$K137),$H$9,[1]!obMake("","String",$L137),$H$10,[1]!obMake("","int",$M137),[1]!obMake("","int",$N137))</f>
        <v>tenor rec-137 
[11141]</v>
      </c>
      <c r="AQ137" s="58" t="str">
        <f>[1]!obMake(AQ$15&amp;"-"&amp;ROW(),"String",O137)</f>
        <v>forward rec-137 
[6225]</v>
      </c>
      <c r="AR137" s="58" t="str">
        <f>[1]!obMake(AR$15&amp;"-"&amp;ROW(),"double",P137)</f>
        <v>spread rec-137 
[5892]</v>
      </c>
      <c r="AS137" s="58" t="str">
        <f>[1]!obMake(AS$15&amp;"-"&amp;ROW(),"String",Q137)</f>
        <v>discount rec-137 
[7299]</v>
      </c>
      <c r="AT137" s="58" t="str">
        <f>[1]!OBCALL(AT$15&amp;"-"&amp;ROW(),obLibs&amp;"net.finmath.time.ScheduleGenerator","createScheduleFromConventions",$H$8,$AG137,$AK137:$AL137,[1]!obMake("","String",$U137),[1]!obMake("","String",$V137),$H$9,[1]!obMake("","String",$L137),$H$10,[1]!obMake("","int",$X137),[1]!obMake("","int",$Y137))</f>
        <v>tenor pay-137 
[12209]</v>
      </c>
      <c r="AU137" s="58" t="str">
        <f>[1]!obMake(AU$15&amp;"-"&amp;ROW(),"String",Z137)</f>
        <v>forward pay-137 
[6224]</v>
      </c>
      <c r="AV137" s="58" t="str">
        <f>[1]!obMake(AV$15&amp;"-"&amp;ROW(),"double",AA137)</f>
        <v>spread pay-137 
[5891]</v>
      </c>
      <c r="AW137" s="58" t="str">
        <f>[1]!obMake(AW$15&amp;"-"&amp;ROW(),"String",AB137)</f>
        <v>disocunt pay-137 
[7026]</v>
      </c>
      <c r="AX137" s="58" t="str">
        <f>[1]!obMake(AX$15&amp;"-"&amp;ROW(),"String",AD137)</f>
        <v>calibration curve-137 
[6677]</v>
      </c>
      <c r="AY137" s="58" t="str">
        <f>[1]!obMake(AY$15&amp;"-"&amp;ROW(),"double",AE137)</f>
        <v>calibration time-137 
[11145]</v>
      </c>
    </row>
    <row r="138" spans="1:275" ht="13.15" customHeight="1" x14ac:dyDescent="0.35">
      <c r="A138" s="45"/>
      <c r="B138" s="46" t="str">
        <f>[1]!obMake("calibItem-"&amp;ROW(),obLibs&amp;"net.finmath.marketdata.calibration.CalibratedCurves$CalibrationSpec",AN138:AY138)</f>
        <v>calibItem-138 
[12990]</v>
      </c>
      <c r="C138" s="46">
        <f>[1]!OBGET([1]!OBCALL("",[1]!OBCALL("",$B$11,"getCalibrationProductForSpec",B138),"getValue",[1]!OBCALL("",$B$11,"getModel")))</f>
        <v>-1.7541523789077473E-14</v>
      </c>
      <c r="D138" s="11" t="str">
        <f t="shared" ref="D138:D161" si="15">AD138&amp;"-"&amp;I138</f>
        <v>discount-EUR-FND-1Y</v>
      </c>
      <c r="E138" s="11" t="s">
        <v>135</v>
      </c>
      <c r="F138" s="37">
        <v>2</v>
      </c>
      <c r="H138" s="37" t="s">
        <v>99</v>
      </c>
      <c r="I138" s="37" t="s">
        <v>100</v>
      </c>
      <c r="J138" s="37" t="s">
        <v>128</v>
      </c>
      <c r="K138" s="37" t="s">
        <v>104</v>
      </c>
      <c r="L138" s="37" t="s">
        <v>103</v>
      </c>
      <c r="M138" s="37">
        <v>0</v>
      </c>
      <c r="N138" s="37">
        <v>0</v>
      </c>
      <c r="O138" s="30" t="str">
        <f t="shared" ref="O138:O161" si="16">Z138</f>
        <v>forward-EUR-3M</v>
      </c>
      <c r="P138" s="64">
        <f t="shared" ref="P138:P161" si="17">AA138</f>
        <v>1E-3</v>
      </c>
      <c r="Q138" s="30" t="s">
        <v>136</v>
      </c>
      <c r="S138" s="37" t="s">
        <v>99</v>
      </c>
      <c r="T138" s="37" t="str">
        <f t="shared" si="13"/>
        <v>1Y</v>
      </c>
      <c r="U138" s="37" t="s">
        <v>128</v>
      </c>
      <c r="V138" s="37" t="s">
        <v>104</v>
      </c>
      <c r="W138" s="37" t="s">
        <v>103</v>
      </c>
      <c r="X138" s="37">
        <v>0</v>
      </c>
      <c r="Y138" s="37">
        <v>0</v>
      </c>
      <c r="Z138" s="30" t="s">
        <v>34</v>
      </c>
      <c r="AA138" s="47">
        <v>1E-3</v>
      </c>
      <c r="AB138" s="30" t="s">
        <v>136</v>
      </c>
      <c r="AC138" s="48"/>
      <c r="AD138" s="30" t="str">
        <f t="shared" ref="AD138:AD161" si="18">AB138</f>
        <v>discount-EUR-FND</v>
      </c>
      <c r="AE138" s="49">
        <f>[1]!OBGET([1]!OBCALL("",AP138,IF(OR(AD138=Q138,AD138=AB138),"getPayment","getFixing"),[1]!obMake("","int",[1]!OBGET([1]!OBCALL("",AP138,"getNumberOfPeriods"))-1)))</f>
        <v>1.0136986301369864</v>
      </c>
      <c r="AG138" s="50" t="str">
        <f>[1]!obMake(AG$15&amp;"-"&amp;ROW(),"int",$F138)</f>
        <v>spot date-138 
[6222]</v>
      </c>
      <c r="AH138" s="50" t="str">
        <f>[1]!obMake(AH$15&amp;"-"&amp;ROW(),"String",$H138)</f>
        <v>start offset rec-138 
[5890]</v>
      </c>
      <c r="AI138" s="50" t="str">
        <f>[1]!obMake(AI$15&amp;"-"&amp;ROW(),"String",$I138)</f>
        <v>maturity rec-138 
[6773]</v>
      </c>
      <c r="AK138" s="50" t="str">
        <f>[1]!obMake(AK$15&amp;"-"&amp;ROW(),"String",$S138)</f>
        <v>start offset pay-138 
[6676]</v>
      </c>
      <c r="AL138" s="50" t="str">
        <f>[1]!obMake(AL$15&amp;"-"&amp;ROW(),"String",$T138)</f>
        <v>maturity pay-138 
[6221]</v>
      </c>
      <c r="AN138" s="50" t="str">
        <f>[1]!obMake(AN$15&amp;"-"&amp;ROW(),"String",D138)</f>
        <v>symbol-138 
[5889]</v>
      </c>
      <c r="AO138" s="50" t="str">
        <f>[1]!obMake(AO$15&amp;"-"&amp;ROW(),"String",E138)</f>
        <v>type-138 
[7298]</v>
      </c>
      <c r="AP138" s="50" t="str">
        <f>[1]!OBCALL(AP$15&amp;"-"&amp;ROW(),obLibs&amp;"net.finmath.time.ScheduleGenerator","createScheduleFromConventions",$H$8,$AG138,$AH138:$AI138,[1]!obMake("","String",$J138),[1]!obMake("","String",$K138),$H$9,[1]!obMake("","String",$L138),$H$10,[1]!obMake("","int",$M138),[1]!obMake("","int",$N138))</f>
        <v>tenor rec-138 
[12985]</v>
      </c>
      <c r="AQ138" s="50" t="str">
        <f>[1]!obMake(AQ$15&amp;"-"&amp;ROW(),"String",O138)</f>
        <v>forward rec-138 
[6220]</v>
      </c>
      <c r="AR138" s="50" t="str">
        <f>[1]!obMake(AR$15&amp;"-"&amp;ROW(),"double",P138)</f>
        <v>spread rec-138 
[5888]</v>
      </c>
      <c r="AS138" s="50" t="str">
        <f>[1]!obMake(AS$15&amp;"-"&amp;ROW(),"String",Q138)</f>
        <v>discount rec-138 
[7025]</v>
      </c>
      <c r="AT138" s="50" t="str">
        <f>[1]!OBCALL(AT$15&amp;"-"&amp;ROW(),obLibs&amp;"net.finmath.time.ScheduleGenerator","createScheduleFromConventions",$H$8,$AG138,$AK138:$AL138,[1]!obMake("","String",$U138),[1]!obMake("","String",$V138),$H$9,[1]!obMake("","String",$L138),$H$10,[1]!obMake("","int",$X138),[1]!obMake("","int",$Y138))</f>
        <v>tenor pay-138 
[11467]</v>
      </c>
      <c r="AU138" s="50" t="str">
        <f>[1]!obMake(AU$15&amp;"-"&amp;ROW(),"String",Z138)</f>
        <v>forward pay-138 
[6219]</v>
      </c>
      <c r="AV138" s="50" t="str">
        <f>[1]!obMake(AV$15&amp;"-"&amp;ROW(),"double",AA138)</f>
        <v>spread pay-138 
[5887]</v>
      </c>
      <c r="AW138" s="50" t="str">
        <f>[1]!obMake(AW$15&amp;"-"&amp;ROW(),"String",AB138)</f>
        <v>disocunt pay-138 
[6844]</v>
      </c>
      <c r="AX138" s="50" t="str">
        <f>[1]!obMake(AX$15&amp;"-"&amp;ROW(),"String",AD138)</f>
        <v>calibration curve-138 
[6675]</v>
      </c>
      <c r="AY138" s="50" t="str">
        <f>[1]!obMake(AY$15&amp;"-"&amp;ROW(),"double",AE138)</f>
        <v>calibration time-138 
[12989]</v>
      </c>
      <c r="JJ138" s="11"/>
      <c r="JK138" s="11"/>
      <c r="JL138" s="11"/>
      <c r="JM138" s="11"/>
      <c r="JN138" s="11"/>
      <c r="JO138" s="11"/>
    </row>
    <row r="139" spans="1:275" ht="13.15" customHeight="1" x14ac:dyDescent="0.35">
      <c r="A139" s="45"/>
      <c r="B139" s="46" t="str">
        <f>[1]!obMake("calibItem-"&amp;ROW(),obLibs&amp;"net.finmath.marketdata.calibration.CalibratedCurves$CalibrationSpec",AN139:AY139)</f>
        <v>calibItem-139 
[12217]</v>
      </c>
      <c r="C139" s="46">
        <f>[1]!OBGET([1]!OBCALL("",[1]!OBCALL("",$B$11,"getCalibrationProductForSpec",B139),"getValue",[1]!OBCALL("",$B$11,"getModel")))</f>
        <v>1.2989609388114332E-14</v>
      </c>
      <c r="D139" s="11" t="str">
        <f t="shared" si="15"/>
        <v>discount-EUR-FND-2Y</v>
      </c>
      <c r="E139" s="11" t="s">
        <v>135</v>
      </c>
      <c r="F139" s="37">
        <v>2</v>
      </c>
      <c r="H139" s="37" t="s">
        <v>99</v>
      </c>
      <c r="I139" s="37" t="s">
        <v>105</v>
      </c>
      <c r="J139" s="37" t="s">
        <v>128</v>
      </c>
      <c r="K139" s="37" t="s">
        <v>104</v>
      </c>
      <c r="L139" s="37" t="s">
        <v>103</v>
      </c>
      <c r="M139" s="37">
        <v>0</v>
      </c>
      <c r="N139" s="37">
        <v>0</v>
      </c>
      <c r="O139" s="30" t="str">
        <f t="shared" si="16"/>
        <v>forward-EUR-3M</v>
      </c>
      <c r="P139" s="64">
        <f t="shared" si="17"/>
        <v>1E-3</v>
      </c>
      <c r="Q139" s="30" t="s">
        <v>136</v>
      </c>
      <c r="S139" s="37" t="s">
        <v>99</v>
      </c>
      <c r="T139" s="37" t="str">
        <f t="shared" si="13"/>
        <v>2Y</v>
      </c>
      <c r="U139" s="37" t="s">
        <v>128</v>
      </c>
      <c r="V139" s="37" t="s">
        <v>104</v>
      </c>
      <c r="W139" s="37" t="s">
        <v>103</v>
      </c>
      <c r="X139" s="37">
        <v>0</v>
      </c>
      <c r="Y139" s="37">
        <v>0</v>
      </c>
      <c r="Z139" s="30" t="s">
        <v>34</v>
      </c>
      <c r="AA139" s="47">
        <v>1E-3</v>
      </c>
      <c r="AB139" s="30" t="s">
        <v>136</v>
      </c>
      <c r="AC139" s="48"/>
      <c r="AD139" s="30" t="str">
        <f t="shared" si="18"/>
        <v>discount-EUR-FND</v>
      </c>
      <c r="AE139" s="49">
        <f>[1]!OBGET([1]!OBCALL("",AP139,IF(OR(AD139=Q139,AD139=AB139),"getPayment","getFixing"),[1]!obMake("","int",[1]!OBGET([1]!OBCALL("",AP139,"getNumberOfPeriods"))-1)))</f>
        <v>2.010958904109589</v>
      </c>
      <c r="AG139" s="50" t="str">
        <f>[1]!obMake(AG$15&amp;"-"&amp;ROW(),"int",$F139)</f>
        <v>spot date-139 
[6217]</v>
      </c>
      <c r="AH139" s="50" t="str">
        <f>[1]!obMake(AH$15&amp;"-"&amp;ROW(),"String",$H139)</f>
        <v>start offset rec-139 
[5886]</v>
      </c>
      <c r="AI139" s="50" t="str">
        <f>[1]!obMake(AI$15&amp;"-"&amp;ROW(),"String",$I139)</f>
        <v>maturity rec-139 
[7297]</v>
      </c>
      <c r="AK139" s="50" t="str">
        <f>[1]!obMake(AK$15&amp;"-"&amp;ROW(),"String",$S139)</f>
        <v>start offset pay-139 
[6674]</v>
      </c>
      <c r="AL139" s="50" t="str">
        <f>[1]!obMake(AL$15&amp;"-"&amp;ROW(),"String",$T139)</f>
        <v>maturity pay-139 
[6216]</v>
      </c>
      <c r="AN139" s="50" t="str">
        <f>[1]!obMake(AN$15&amp;"-"&amp;ROW(),"String",D139)</f>
        <v>symbol-139 
[5885]</v>
      </c>
      <c r="AO139" s="50" t="str">
        <f>[1]!obMake(AO$15&amp;"-"&amp;ROW(),"String",E139)</f>
        <v>type-139 
[7024]</v>
      </c>
      <c r="AP139" s="50" t="str">
        <f>[1]!OBCALL(AP$15&amp;"-"&amp;ROW(),obLibs&amp;"net.finmath.time.ScheduleGenerator","createScheduleFromConventions",$H$8,$AG139,$AH139:$AI139,[1]!obMake("","String",$J139),[1]!obMake("","String",$K139),$H$9,[1]!obMake("","String",$L139),$H$10,[1]!obMake("","int",$M139),[1]!obMake("","int",$N139))</f>
        <v>tenor rec-139 
[10555]</v>
      </c>
      <c r="AQ139" s="50" t="str">
        <f>[1]!obMake(AQ$15&amp;"-"&amp;ROW(),"String",O139)</f>
        <v>forward rec-139 
[6215]</v>
      </c>
      <c r="AR139" s="50" t="str">
        <f>[1]!obMake(AR$15&amp;"-"&amp;ROW(),"double",P139)</f>
        <v>spread rec-139 
[5884]</v>
      </c>
      <c r="AS139" s="50" t="str">
        <f>[1]!obMake(AS$15&amp;"-"&amp;ROW(),"String",Q139)</f>
        <v>discount rec-139 
[6843]</v>
      </c>
      <c r="AT139" s="50" t="str">
        <f>[1]!OBCALL(AT$15&amp;"-"&amp;ROW(),obLibs&amp;"net.finmath.time.ScheduleGenerator","createScheduleFromConventions",$H$8,$AG139,$AK139:$AL139,[1]!obMake("","String",$U139),[1]!obMake("","String",$V139),$H$9,[1]!obMake("","String",$L139),$H$10,[1]!obMake("","int",$X139),[1]!obMake("","int",$Y139))</f>
        <v>tenor pay-139 
[12216]</v>
      </c>
      <c r="AU139" s="50" t="str">
        <f>[1]!obMake(AU$15&amp;"-"&amp;ROW(),"String",Z139)</f>
        <v>forward pay-139 
[6214]</v>
      </c>
      <c r="AV139" s="50" t="str">
        <f>[1]!obMake(AV$15&amp;"-"&amp;ROW(),"double",AA139)</f>
        <v>spread pay-139 
[5883]</v>
      </c>
      <c r="AW139" s="50" t="str">
        <f>[1]!obMake(AW$15&amp;"-"&amp;ROW(),"String",AB139)</f>
        <v>disocunt pay-139 
[6772]</v>
      </c>
      <c r="AX139" s="50" t="str">
        <f>[1]!obMake(AX$15&amp;"-"&amp;ROW(),"String",AD139)</f>
        <v>calibration curve-139 
[6673]</v>
      </c>
      <c r="AY139" s="50" t="str">
        <f>[1]!obMake(AY$15&amp;"-"&amp;ROW(),"double",AE139)</f>
        <v>calibration time-139 
[10559]</v>
      </c>
      <c r="JJ139" s="11"/>
      <c r="JK139" s="11"/>
      <c r="JL139" s="11"/>
      <c r="JM139" s="11"/>
      <c r="JN139" s="11"/>
      <c r="JO139" s="11"/>
    </row>
    <row r="140" spans="1:275" ht="13.15" customHeight="1" x14ac:dyDescent="0.35">
      <c r="A140" s="45"/>
      <c r="B140" s="46" t="str">
        <f>[1]!obMake("calibItem-"&amp;ROW(),obLibs&amp;"net.finmath.marketdata.calibration.CalibratedCurves$CalibrationSpec",AN140:AY140)</f>
        <v>calibItem-140 
[13001]</v>
      </c>
      <c r="C140" s="46">
        <f>[1]!OBGET([1]!OBCALL("",[1]!OBCALL("",$B$11,"getCalibrationProductForSpec",B140),"getValue",[1]!OBCALL("",$B$11,"getModel")))</f>
        <v>-2.4424906541753444E-14</v>
      </c>
      <c r="D140" s="11" t="str">
        <f t="shared" si="15"/>
        <v>discount-EUR-FND-3Y</v>
      </c>
      <c r="E140" s="11" t="s">
        <v>135</v>
      </c>
      <c r="F140" s="37">
        <v>2</v>
      </c>
      <c r="H140" s="37" t="s">
        <v>99</v>
      </c>
      <c r="I140" s="37" t="s">
        <v>106</v>
      </c>
      <c r="J140" s="37" t="s">
        <v>128</v>
      </c>
      <c r="K140" s="37" t="s">
        <v>104</v>
      </c>
      <c r="L140" s="37" t="s">
        <v>103</v>
      </c>
      <c r="M140" s="37">
        <v>0</v>
      </c>
      <c r="N140" s="37">
        <v>0</v>
      </c>
      <c r="O140" s="30" t="str">
        <f t="shared" si="16"/>
        <v>forward-EUR-3M</v>
      </c>
      <c r="P140" s="64">
        <f t="shared" si="17"/>
        <v>2E-3</v>
      </c>
      <c r="Q140" s="30" t="s">
        <v>136</v>
      </c>
      <c r="S140" s="37" t="s">
        <v>99</v>
      </c>
      <c r="T140" s="37" t="str">
        <f t="shared" si="13"/>
        <v>3Y</v>
      </c>
      <c r="U140" s="37" t="s">
        <v>128</v>
      </c>
      <c r="V140" s="37" t="s">
        <v>104</v>
      </c>
      <c r="W140" s="37" t="s">
        <v>103</v>
      </c>
      <c r="X140" s="37">
        <v>0</v>
      </c>
      <c r="Y140" s="37">
        <v>0</v>
      </c>
      <c r="Z140" s="30" t="s">
        <v>34</v>
      </c>
      <c r="AA140" s="47">
        <v>2E-3</v>
      </c>
      <c r="AB140" s="30" t="s">
        <v>136</v>
      </c>
      <c r="AC140" s="48"/>
      <c r="AD140" s="30" t="str">
        <f t="shared" si="18"/>
        <v>discount-EUR-FND</v>
      </c>
      <c r="AE140" s="49">
        <f>[1]!OBGET([1]!OBCALL("",AP140,IF(OR(AD140=Q140,AD140=AB140),"getPayment","getFixing"),[1]!obMake("","int",[1]!OBGET([1]!OBCALL("",AP140,"getNumberOfPeriods"))-1)))</f>
        <v>3.0082191780821916</v>
      </c>
      <c r="AG140" s="50" t="str">
        <f>[1]!obMake(AG$15&amp;"-"&amp;ROW(),"int",$F140)</f>
        <v>spot date-140 
[6212]</v>
      </c>
      <c r="AH140" s="50" t="str">
        <f>[1]!obMake(AH$15&amp;"-"&amp;ROW(),"String",$H140)</f>
        <v>start offset rec-140 
[5882]</v>
      </c>
      <c r="AI140" s="50" t="str">
        <f>[1]!obMake(AI$15&amp;"-"&amp;ROW(),"String",$I140)</f>
        <v>maturity rec-140 
[7023]</v>
      </c>
      <c r="AK140" s="50" t="str">
        <f>[1]!obMake(AK$15&amp;"-"&amp;ROW(),"String",$S140)</f>
        <v>start offset pay-140 
[6672]</v>
      </c>
      <c r="AL140" s="50" t="str">
        <f>[1]!obMake(AL$15&amp;"-"&amp;ROW(),"String",$T140)</f>
        <v>maturity pay-140 
[6211]</v>
      </c>
      <c r="AN140" s="50" t="str">
        <f>[1]!obMake(AN$15&amp;"-"&amp;ROW(),"String",D140)</f>
        <v>symbol-140 
[5881]</v>
      </c>
      <c r="AO140" s="50" t="str">
        <f>[1]!obMake(AO$15&amp;"-"&amp;ROW(),"String",E140)</f>
        <v>type-140 
[6842]</v>
      </c>
      <c r="AP140" s="50" t="str">
        <f>[1]!OBCALL(AP$15&amp;"-"&amp;ROW(),obLibs&amp;"net.finmath.time.ScheduleGenerator","createScheduleFromConventions",$H$8,$AG140,$AH140:$AI140,[1]!obMake("","String",$J140),[1]!obMake("","String",$K140),$H$9,[1]!obMake("","String",$L140),$H$10,[1]!obMake("","int",$M140),[1]!obMake("","int",$N140))</f>
        <v>tenor rec-140 
[12996]</v>
      </c>
      <c r="AQ140" s="50" t="str">
        <f>[1]!obMake(AQ$15&amp;"-"&amp;ROW(),"String",O140)</f>
        <v>forward rec-140 
[6210]</v>
      </c>
      <c r="AR140" s="50" t="str">
        <f>[1]!obMake(AR$15&amp;"-"&amp;ROW(),"double",P140)</f>
        <v>spread rec-140 
[5880]</v>
      </c>
      <c r="AS140" s="50" t="str">
        <f>[1]!obMake(AS$15&amp;"-"&amp;ROW(),"String",Q140)</f>
        <v>discount rec-140 
[6771]</v>
      </c>
      <c r="AT140" s="50" t="str">
        <f>[1]!OBCALL(AT$15&amp;"-"&amp;ROW(),obLibs&amp;"net.finmath.time.ScheduleGenerator","createScheduleFromConventions",$H$8,$AG140,$AK140:$AL140,[1]!obMake("","String",$U140),[1]!obMake("","String",$V140),$H$9,[1]!obMake("","String",$L140),$H$10,[1]!obMake("","int",$X140),[1]!obMake("","int",$Y140))</f>
        <v>tenor pay-140 
[11473]</v>
      </c>
      <c r="AU140" s="50" t="str">
        <f>[1]!obMake(AU$15&amp;"-"&amp;ROW(),"String",Z140)</f>
        <v>forward pay-140 
[6209]</v>
      </c>
      <c r="AV140" s="50" t="str">
        <f>[1]!obMake(AV$15&amp;"-"&amp;ROW(),"double",AA140)</f>
        <v>spread pay-140 
[5879]</v>
      </c>
      <c r="AW140" s="50" t="str">
        <f>[1]!obMake(AW$15&amp;"-"&amp;ROW(),"String",AB140)</f>
        <v>disocunt pay-140 
[7296]</v>
      </c>
      <c r="AX140" s="50" t="str">
        <f>[1]!obMake(AX$15&amp;"-"&amp;ROW(),"String",AD140)</f>
        <v>calibration curve-140 
[6671]</v>
      </c>
      <c r="AY140" s="50" t="str">
        <f>[1]!obMake(AY$15&amp;"-"&amp;ROW(),"double",AE140)</f>
        <v>calibration time-140 
[13000]</v>
      </c>
      <c r="JJ140" s="11"/>
      <c r="JK140" s="11"/>
      <c r="JL140" s="11"/>
      <c r="JM140" s="11"/>
      <c r="JN140" s="11"/>
      <c r="JO140" s="11"/>
    </row>
    <row r="141" spans="1:275" ht="13.15" customHeight="1" x14ac:dyDescent="0.35">
      <c r="A141" s="45"/>
      <c r="B141" s="46" t="str">
        <f>[1]!obMake("calibItem-"&amp;ROW(),obLibs&amp;"net.finmath.marketdata.calibration.CalibratedCurves$CalibrationSpec",AN141:AY141)</f>
        <v>calibItem-141 
[12224]</v>
      </c>
      <c r="C141" s="46">
        <f>[1]!OBGET([1]!OBCALL("",[1]!OBCALL("",$B$11,"getCalibrationProductForSpec",B141),"getValue",[1]!OBCALL("",$B$11,"getModel")))</f>
        <v>3.0753177782116836E-14</v>
      </c>
      <c r="D141" s="11" t="str">
        <f t="shared" si="15"/>
        <v>discount-EUR-FND-4Y</v>
      </c>
      <c r="E141" s="11" t="s">
        <v>135</v>
      </c>
      <c r="F141" s="37">
        <v>2</v>
      </c>
      <c r="H141" s="37" t="s">
        <v>99</v>
      </c>
      <c r="I141" s="37" t="s">
        <v>107</v>
      </c>
      <c r="J141" s="37" t="s">
        <v>128</v>
      </c>
      <c r="K141" s="37" t="s">
        <v>104</v>
      </c>
      <c r="L141" s="37" t="s">
        <v>103</v>
      </c>
      <c r="M141" s="37">
        <v>0</v>
      </c>
      <c r="N141" s="37">
        <v>0</v>
      </c>
      <c r="O141" s="30" t="str">
        <f t="shared" si="16"/>
        <v>forward-EUR-3M</v>
      </c>
      <c r="P141" s="64">
        <f t="shared" si="17"/>
        <v>2E-3</v>
      </c>
      <c r="Q141" s="30" t="s">
        <v>136</v>
      </c>
      <c r="S141" s="37" t="s">
        <v>99</v>
      </c>
      <c r="T141" s="37" t="str">
        <f t="shared" si="13"/>
        <v>4Y</v>
      </c>
      <c r="U141" s="37" t="s">
        <v>128</v>
      </c>
      <c r="V141" s="37" t="s">
        <v>104</v>
      </c>
      <c r="W141" s="37" t="s">
        <v>103</v>
      </c>
      <c r="X141" s="37">
        <v>0</v>
      </c>
      <c r="Y141" s="37">
        <v>0</v>
      </c>
      <c r="Z141" s="30" t="s">
        <v>34</v>
      </c>
      <c r="AA141" s="47">
        <v>2E-3</v>
      </c>
      <c r="AB141" s="30" t="s">
        <v>136</v>
      </c>
      <c r="AC141" s="48"/>
      <c r="AD141" s="30" t="str">
        <f t="shared" si="18"/>
        <v>discount-EUR-FND</v>
      </c>
      <c r="AE141" s="49">
        <f>[1]!OBGET([1]!OBCALL("",AP141,IF(OR(AD141=Q141,AD141=AB141),"getPayment","getFixing"),[1]!obMake("","int",[1]!OBGET([1]!OBCALL("",AP141,"getNumberOfPeriods"))-1)))</f>
        <v>4.0082191780821921</v>
      </c>
      <c r="AG141" s="50" t="str">
        <f>[1]!obMake(AG$15&amp;"-"&amp;ROW(),"int",$F141)</f>
        <v>spot date-141 
[6207]</v>
      </c>
      <c r="AH141" s="50" t="str">
        <f>[1]!obMake(AH$15&amp;"-"&amp;ROW(),"String",$H141)</f>
        <v>start offset rec-141 
[5878]</v>
      </c>
      <c r="AI141" s="50" t="str">
        <f>[1]!obMake(AI$15&amp;"-"&amp;ROW(),"String",$I141)</f>
        <v>maturity rec-141 
[6841]</v>
      </c>
      <c r="AK141" s="50" t="str">
        <f>[1]!obMake(AK$15&amp;"-"&amp;ROW(),"String",$S141)</f>
        <v>start offset pay-141 
[6670]</v>
      </c>
      <c r="AL141" s="50" t="str">
        <f>[1]!obMake(AL$15&amp;"-"&amp;ROW(),"String",$T141)</f>
        <v>maturity pay-141 
[6206]</v>
      </c>
      <c r="AN141" s="50" t="str">
        <f>[1]!obMake(AN$15&amp;"-"&amp;ROW(),"String",D141)</f>
        <v>symbol-141 
[5877]</v>
      </c>
      <c r="AO141" s="50" t="str">
        <f>[1]!obMake(AO$15&amp;"-"&amp;ROW(),"String",E141)</f>
        <v>type-141 
[6770]</v>
      </c>
      <c r="AP141" s="50" t="str">
        <f>[1]!OBCALL(AP$15&amp;"-"&amp;ROW(),obLibs&amp;"net.finmath.time.ScheduleGenerator","createScheduleFromConventions",$H$8,$AG141,$AH141:$AI141,[1]!obMake("","String",$J141),[1]!obMake("","String",$K141),$H$9,[1]!obMake("","String",$L141),$H$10,[1]!obMake("","int",$M141),[1]!obMake("","int",$N141))</f>
        <v>tenor rec-141 
[10257]</v>
      </c>
      <c r="AQ141" s="50" t="str">
        <f>[1]!obMake(AQ$15&amp;"-"&amp;ROW(),"String",O141)</f>
        <v>forward rec-141 
[6205]</v>
      </c>
      <c r="AR141" s="50" t="str">
        <f>[1]!obMake(AR$15&amp;"-"&amp;ROW(),"double",P141)</f>
        <v>spread rec-141 
[5876]</v>
      </c>
      <c r="AS141" s="50" t="str">
        <f>[1]!obMake(AS$15&amp;"-"&amp;ROW(),"String",Q141)</f>
        <v>discount rec-141 
[7295]</v>
      </c>
      <c r="AT141" s="50" t="str">
        <f>[1]!OBCALL(AT$15&amp;"-"&amp;ROW(),obLibs&amp;"net.finmath.time.ScheduleGenerator","createScheduleFromConventions",$H$8,$AG141,$AK141:$AL141,[1]!obMake("","String",$U141),[1]!obMake("","String",$V141),$H$9,[1]!obMake("","String",$L141),$H$10,[1]!obMake("","int",$X141),[1]!obMake("","int",$Y141))</f>
        <v>tenor pay-141 
[12223]</v>
      </c>
      <c r="AU141" s="50" t="str">
        <f>[1]!obMake(AU$15&amp;"-"&amp;ROW(),"String",Z141)</f>
        <v>forward pay-141 
[6204]</v>
      </c>
      <c r="AV141" s="50" t="str">
        <f>[1]!obMake(AV$15&amp;"-"&amp;ROW(),"double",AA141)</f>
        <v>spread pay-141 
[5875]</v>
      </c>
      <c r="AW141" s="50" t="str">
        <f>[1]!obMake(AW$15&amp;"-"&amp;ROW(),"String",AB141)</f>
        <v>disocunt pay-141 
[7022]</v>
      </c>
      <c r="AX141" s="50" t="str">
        <f>[1]!obMake(AX$15&amp;"-"&amp;ROW(),"String",AD141)</f>
        <v>calibration curve-141 
[6669]</v>
      </c>
      <c r="AY141" s="50" t="str">
        <f>[1]!obMake(AY$15&amp;"-"&amp;ROW(),"double",AE141)</f>
        <v>calibration time-141 
[10261]</v>
      </c>
      <c r="JJ141" s="11"/>
      <c r="JK141" s="11"/>
      <c r="JL141" s="11"/>
      <c r="JM141" s="11"/>
      <c r="JN141" s="11"/>
      <c r="JO141" s="11"/>
    </row>
    <row r="142" spans="1:275" ht="13.15" customHeight="1" x14ac:dyDescent="0.35">
      <c r="A142" s="45"/>
      <c r="B142" s="46" t="str">
        <f>[1]!obMake("calibItem-"&amp;ROW(),obLibs&amp;"net.finmath.marketdata.calibration.CalibratedCurves$CalibrationSpec",AN142:AY142)</f>
        <v>calibItem-142 
[13012]</v>
      </c>
      <c r="C142" s="46">
        <f>[1]!OBGET([1]!OBCALL("",[1]!OBCALL("",$B$11,"getCalibrationProductForSpec",B142),"getValue",[1]!OBCALL("",$B$11,"getModel")))</f>
        <v>-6.0507154842071031E-14</v>
      </c>
      <c r="D142" s="11" t="str">
        <f t="shared" si="15"/>
        <v>discount-EUR-FND-5Y</v>
      </c>
      <c r="E142" s="11" t="s">
        <v>135</v>
      </c>
      <c r="F142" s="37">
        <v>2</v>
      </c>
      <c r="H142" s="37" t="s">
        <v>99</v>
      </c>
      <c r="I142" s="37" t="s">
        <v>108</v>
      </c>
      <c r="J142" s="37" t="s">
        <v>128</v>
      </c>
      <c r="K142" s="37" t="s">
        <v>104</v>
      </c>
      <c r="L142" s="37" t="s">
        <v>103</v>
      </c>
      <c r="M142" s="37">
        <v>0</v>
      </c>
      <c r="N142" s="37">
        <v>0</v>
      </c>
      <c r="O142" s="30" t="str">
        <f t="shared" si="16"/>
        <v>forward-EUR-3M</v>
      </c>
      <c r="P142" s="64">
        <f t="shared" si="17"/>
        <v>2E-3</v>
      </c>
      <c r="Q142" s="30" t="s">
        <v>136</v>
      </c>
      <c r="S142" s="37" t="s">
        <v>99</v>
      </c>
      <c r="T142" s="37" t="str">
        <f t="shared" si="13"/>
        <v>5Y</v>
      </c>
      <c r="U142" s="37" t="s">
        <v>128</v>
      </c>
      <c r="V142" s="37" t="s">
        <v>104</v>
      </c>
      <c r="W142" s="37" t="s">
        <v>103</v>
      </c>
      <c r="X142" s="37">
        <v>0</v>
      </c>
      <c r="Y142" s="37">
        <v>0</v>
      </c>
      <c r="Z142" s="30" t="s">
        <v>34</v>
      </c>
      <c r="AA142" s="47">
        <v>2E-3</v>
      </c>
      <c r="AB142" s="30" t="s">
        <v>136</v>
      </c>
      <c r="AC142" s="48"/>
      <c r="AD142" s="30" t="str">
        <f t="shared" si="18"/>
        <v>discount-EUR-FND</v>
      </c>
      <c r="AE142" s="49">
        <f>[1]!OBGET([1]!OBCALL("",AP142,IF(OR(AD142=Q142,AD142=AB142),"getPayment","getFixing"),[1]!obMake("","int",[1]!OBGET([1]!OBCALL("",AP142,"getNumberOfPeriods"))-1)))</f>
        <v>5.0109589041095894</v>
      </c>
      <c r="AG142" s="50" t="str">
        <f>[1]!obMake(AG$15&amp;"-"&amp;ROW(),"int",$F142)</f>
        <v>spot date-142 
[6202]</v>
      </c>
      <c r="AH142" s="50" t="str">
        <f>[1]!obMake(AH$15&amp;"-"&amp;ROW(),"String",$H142)</f>
        <v>start offset rec-142 
[5874]</v>
      </c>
      <c r="AI142" s="50" t="str">
        <f>[1]!obMake(AI$15&amp;"-"&amp;ROW(),"String",$I142)</f>
        <v>maturity rec-142 
[6769]</v>
      </c>
      <c r="AK142" s="50" t="str">
        <f>[1]!obMake(AK$15&amp;"-"&amp;ROW(),"String",$S142)</f>
        <v>start offset pay-142 
[6668]</v>
      </c>
      <c r="AL142" s="50" t="str">
        <f>[1]!obMake(AL$15&amp;"-"&amp;ROW(),"String",$T142)</f>
        <v>maturity pay-142 
[6201]</v>
      </c>
      <c r="AN142" s="50" t="str">
        <f>[1]!obMake(AN$15&amp;"-"&amp;ROW(),"String",D142)</f>
        <v>symbol-142 
[5873]</v>
      </c>
      <c r="AO142" s="50" t="str">
        <f>[1]!obMake(AO$15&amp;"-"&amp;ROW(),"String",E142)</f>
        <v>type-142 
[7294]</v>
      </c>
      <c r="AP142" s="50" t="str">
        <f>[1]!OBCALL(AP$15&amp;"-"&amp;ROW(),obLibs&amp;"net.finmath.time.ScheduleGenerator","createScheduleFromConventions",$H$8,$AG142,$AH142:$AI142,[1]!obMake("","String",$J142),[1]!obMake("","String",$K142),$H$9,[1]!obMake("","String",$L142),$H$10,[1]!obMake("","int",$M142),[1]!obMake("","int",$N142))</f>
        <v>tenor rec-142 
[13007]</v>
      </c>
      <c r="AQ142" s="50" t="str">
        <f>[1]!obMake(AQ$15&amp;"-"&amp;ROW(),"String",O142)</f>
        <v>forward rec-142 
[6200]</v>
      </c>
      <c r="AR142" s="50" t="str">
        <f>[1]!obMake(AR$15&amp;"-"&amp;ROW(),"double",P142)</f>
        <v>spread rec-142 
[5872]</v>
      </c>
      <c r="AS142" s="50" t="str">
        <f>[1]!obMake(AS$15&amp;"-"&amp;ROW(),"String",Q142)</f>
        <v>discount rec-142 
[7021]</v>
      </c>
      <c r="AT142" s="50" t="str">
        <f>[1]!OBCALL(AT$15&amp;"-"&amp;ROW(),obLibs&amp;"net.finmath.time.ScheduleGenerator","createScheduleFromConventions",$H$8,$AG142,$AK142:$AL142,[1]!obMake("","String",$U142),[1]!obMake("","String",$V142),$H$9,[1]!obMake("","String",$L142),$H$10,[1]!obMake("","int",$X142),[1]!obMake("","int",$Y142))</f>
        <v>tenor pay-142 
[11479]</v>
      </c>
      <c r="AU142" s="50" t="str">
        <f>[1]!obMake(AU$15&amp;"-"&amp;ROW(),"String",Z142)</f>
        <v>forward pay-142 
[6199]</v>
      </c>
      <c r="AV142" s="50" t="str">
        <f>[1]!obMake(AV$15&amp;"-"&amp;ROW(),"double",AA142)</f>
        <v>spread pay-142 
[5871]</v>
      </c>
      <c r="AW142" s="50" t="str">
        <f>[1]!obMake(AW$15&amp;"-"&amp;ROW(),"String",AB142)</f>
        <v>disocunt pay-142 
[6840]</v>
      </c>
      <c r="AX142" s="50" t="str">
        <f>[1]!obMake(AX$15&amp;"-"&amp;ROW(),"String",AD142)</f>
        <v>calibration curve-142 
[6667]</v>
      </c>
      <c r="AY142" s="50" t="str">
        <f>[1]!obMake(AY$15&amp;"-"&amp;ROW(),"double",AE142)</f>
        <v>calibration time-142 
[13011]</v>
      </c>
      <c r="JJ142" s="11"/>
      <c r="JK142" s="11"/>
      <c r="JL142" s="11"/>
      <c r="JM142" s="11"/>
      <c r="JN142" s="11"/>
      <c r="JO142" s="11"/>
    </row>
    <row r="143" spans="1:275" ht="13.15" customHeight="1" x14ac:dyDescent="0.35">
      <c r="A143" s="45"/>
      <c r="B143" s="46" t="str">
        <f>[1]!obMake("calibItem-"&amp;ROW(),obLibs&amp;"net.finmath.marketdata.calibration.CalibratedCurves$CalibrationSpec",AN143:AY143)</f>
        <v>calibItem-143 
[12231]</v>
      </c>
      <c r="C143" s="46">
        <f>[1]!OBGET([1]!OBCALL("",[1]!OBCALL("",$B$11,"getCalibrationProductForSpec",B143),"getValue",[1]!OBCALL("",$B$11,"getModel")))</f>
        <v>-1.6486811915683575E-13</v>
      </c>
      <c r="D143" s="11" t="str">
        <f t="shared" si="15"/>
        <v>discount-EUR-FND-7Y</v>
      </c>
      <c r="E143" s="11" t="s">
        <v>135</v>
      </c>
      <c r="F143" s="37">
        <v>2</v>
      </c>
      <c r="H143" s="37" t="s">
        <v>99</v>
      </c>
      <c r="I143" s="37" t="s">
        <v>110</v>
      </c>
      <c r="J143" s="37" t="s">
        <v>128</v>
      </c>
      <c r="K143" s="37" t="s">
        <v>104</v>
      </c>
      <c r="L143" s="37" t="s">
        <v>103</v>
      </c>
      <c r="M143" s="37">
        <v>0</v>
      </c>
      <c r="N143" s="37">
        <v>0</v>
      </c>
      <c r="O143" s="30" t="str">
        <f t="shared" si="16"/>
        <v>forward-EUR-3M</v>
      </c>
      <c r="P143" s="64">
        <f t="shared" si="17"/>
        <v>2E-3</v>
      </c>
      <c r="Q143" s="30" t="s">
        <v>136</v>
      </c>
      <c r="S143" s="37" t="s">
        <v>99</v>
      </c>
      <c r="T143" s="37" t="str">
        <f t="shared" si="13"/>
        <v>7Y</v>
      </c>
      <c r="U143" s="37" t="s">
        <v>128</v>
      </c>
      <c r="V143" s="37" t="s">
        <v>104</v>
      </c>
      <c r="W143" s="37" t="s">
        <v>103</v>
      </c>
      <c r="X143" s="37">
        <v>0</v>
      </c>
      <c r="Y143" s="37">
        <v>0</v>
      </c>
      <c r="Z143" s="30" t="s">
        <v>34</v>
      </c>
      <c r="AA143" s="47">
        <v>2E-3</v>
      </c>
      <c r="AB143" s="30" t="s">
        <v>136</v>
      </c>
      <c r="AC143" s="48"/>
      <c r="AD143" s="30" t="str">
        <f t="shared" si="18"/>
        <v>discount-EUR-FND</v>
      </c>
      <c r="AE143" s="49">
        <f>[1]!OBGET([1]!OBCALL("",AP143,IF(OR(AD143=Q143,AD143=AB143),"getPayment","getFixing"),[1]!obMake("","int",[1]!OBGET([1]!OBCALL("",AP143,"getNumberOfPeriods"))-1)))</f>
        <v>7.0164383561643833</v>
      </c>
      <c r="AG143" s="50" t="str">
        <f>[1]!obMake(AG$15&amp;"-"&amp;ROW(),"int",$F143)</f>
        <v>spot date-143 
[6197]</v>
      </c>
      <c r="AH143" s="50" t="str">
        <f>[1]!obMake(AH$15&amp;"-"&amp;ROW(),"String",$H143)</f>
        <v>start offset rec-143 
[5870]</v>
      </c>
      <c r="AI143" s="50" t="str">
        <f>[1]!obMake(AI$15&amp;"-"&amp;ROW(),"String",$I143)</f>
        <v>maturity rec-143 
[7293]</v>
      </c>
      <c r="AK143" s="50" t="str">
        <f>[1]!obMake(AK$15&amp;"-"&amp;ROW(),"String",$S143)</f>
        <v>start offset pay-143 
[6666]</v>
      </c>
      <c r="AL143" s="50" t="str">
        <f>[1]!obMake(AL$15&amp;"-"&amp;ROW(),"String",$T143)</f>
        <v>maturity pay-143 
[6196]</v>
      </c>
      <c r="AN143" s="50" t="str">
        <f>[1]!obMake(AN$15&amp;"-"&amp;ROW(),"String",D143)</f>
        <v>symbol-143 
[5869]</v>
      </c>
      <c r="AO143" s="50" t="str">
        <f>[1]!obMake(AO$15&amp;"-"&amp;ROW(),"String",E143)</f>
        <v>type-143 
[7020]</v>
      </c>
      <c r="AP143" s="50" t="str">
        <f>[1]!OBCALL(AP$15&amp;"-"&amp;ROW(),obLibs&amp;"net.finmath.time.ScheduleGenerator","createScheduleFromConventions",$H$8,$AG143,$AH143:$AI143,[1]!obMake("","String",$J143),[1]!obMake("","String",$K143),$H$9,[1]!obMake("","String",$L143),$H$10,[1]!obMake("","int",$M143),[1]!obMake("","int",$N143))</f>
        <v>tenor rec-143 
[9987]</v>
      </c>
      <c r="AQ143" s="50" t="str">
        <f>[1]!obMake(AQ$15&amp;"-"&amp;ROW(),"String",O143)</f>
        <v>forward rec-143 
[6195]</v>
      </c>
      <c r="AR143" s="50" t="str">
        <f>[1]!obMake(AR$15&amp;"-"&amp;ROW(),"double",P143)</f>
        <v>spread rec-143 
[5868]</v>
      </c>
      <c r="AS143" s="50" t="str">
        <f>[1]!obMake(AS$15&amp;"-"&amp;ROW(),"String",Q143)</f>
        <v>discount rec-143 
[6839]</v>
      </c>
      <c r="AT143" s="50" t="str">
        <f>[1]!OBCALL(AT$15&amp;"-"&amp;ROW(),obLibs&amp;"net.finmath.time.ScheduleGenerator","createScheduleFromConventions",$H$8,$AG143,$AK143:$AL143,[1]!obMake("","String",$U143),[1]!obMake("","String",$V143),$H$9,[1]!obMake("","String",$L143),$H$10,[1]!obMake("","int",$X143),[1]!obMake("","int",$Y143))</f>
        <v>tenor pay-143 
[12230]</v>
      </c>
      <c r="AU143" s="50" t="str">
        <f>[1]!obMake(AU$15&amp;"-"&amp;ROW(),"String",Z143)</f>
        <v>forward pay-143 
[6194]</v>
      </c>
      <c r="AV143" s="50" t="str">
        <f>[1]!obMake(AV$15&amp;"-"&amp;ROW(),"double",AA143)</f>
        <v>spread pay-143 
[5867]</v>
      </c>
      <c r="AW143" s="50" t="str">
        <f>[1]!obMake(AW$15&amp;"-"&amp;ROW(),"String",AB143)</f>
        <v>disocunt pay-143 
[6768]</v>
      </c>
      <c r="AX143" s="50" t="str">
        <f>[1]!obMake(AX$15&amp;"-"&amp;ROW(),"String",AD143)</f>
        <v>calibration curve-143 
[6665]</v>
      </c>
      <c r="AY143" s="50" t="str">
        <f>[1]!obMake(AY$15&amp;"-"&amp;ROW(),"double",AE143)</f>
        <v>calibration time-143 
[9991]</v>
      </c>
      <c r="JJ143" s="11"/>
      <c r="JK143" s="11"/>
      <c r="JL143" s="11"/>
      <c r="JM143" s="11"/>
      <c r="JN143" s="11"/>
      <c r="JO143" s="11"/>
    </row>
    <row r="144" spans="1:275" ht="13.15" customHeight="1" x14ac:dyDescent="0.35">
      <c r="A144" s="45"/>
      <c r="B144" s="46" t="str">
        <f>[1]!obMake("calibItem-"&amp;ROW(),obLibs&amp;"net.finmath.marketdata.calibration.CalibratedCurves$CalibrationSpec",AN144:AY144)</f>
        <v>calibItem-144 
[13023]</v>
      </c>
      <c r="C144" s="46">
        <f>[1]!OBGET([1]!OBCALL("",[1]!OBCALL("",$B$11,"getCalibrationProductForSpec",B144),"getValue",[1]!OBCALL("",$B$11,"getModel")))</f>
        <v>4.3987036235648702E-13</v>
      </c>
      <c r="D144" s="11" t="str">
        <f t="shared" si="15"/>
        <v>discount-EUR-FND-10Y</v>
      </c>
      <c r="E144" s="11" t="s">
        <v>135</v>
      </c>
      <c r="F144" s="37">
        <v>2</v>
      </c>
      <c r="H144" s="37" t="s">
        <v>99</v>
      </c>
      <c r="I144" s="37" t="s">
        <v>113</v>
      </c>
      <c r="J144" s="37" t="s">
        <v>128</v>
      </c>
      <c r="K144" s="37" t="s">
        <v>104</v>
      </c>
      <c r="L144" s="37" t="s">
        <v>103</v>
      </c>
      <c r="M144" s="37">
        <v>0</v>
      </c>
      <c r="N144" s="37">
        <v>0</v>
      </c>
      <c r="O144" s="30" t="str">
        <f t="shared" si="16"/>
        <v>forward-EUR-3M</v>
      </c>
      <c r="P144" s="64">
        <f t="shared" si="17"/>
        <v>5.0000000000000001E-3</v>
      </c>
      <c r="Q144" s="30" t="s">
        <v>136</v>
      </c>
      <c r="S144" s="37" t="s">
        <v>99</v>
      </c>
      <c r="T144" s="37" t="str">
        <f t="shared" ref="T144:T175" si="19">I144</f>
        <v>10Y</v>
      </c>
      <c r="U144" s="37" t="s">
        <v>128</v>
      </c>
      <c r="V144" s="37" t="s">
        <v>104</v>
      </c>
      <c r="W144" s="37" t="s">
        <v>103</v>
      </c>
      <c r="X144" s="37">
        <v>0</v>
      </c>
      <c r="Y144" s="37">
        <v>0</v>
      </c>
      <c r="Z144" s="30" t="s">
        <v>34</v>
      </c>
      <c r="AA144" s="47">
        <v>5.0000000000000001E-3</v>
      </c>
      <c r="AB144" s="30" t="s">
        <v>136</v>
      </c>
      <c r="AC144" s="48"/>
      <c r="AD144" s="30" t="str">
        <f t="shared" si="18"/>
        <v>discount-EUR-FND</v>
      </c>
      <c r="AE144" s="49">
        <f>[1]!OBGET([1]!OBCALL("",AP144,IF(OR(AD144=Q144,AD144=AB144),"getPayment","getFixing"),[1]!obMake("","int",[1]!OBGET([1]!OBCALL("",AP144,"getNumberOfPeriods"))-1)))</f>
        <v>10.013698630136986</v>
      </c>
      <c r="AG144" s="50" t="str">
        <f>[1]!obMake(AG$15&amp;"-"&amp;ROW(),"int",$F144)</f>
        <v>spot date-144 
[6192]</v>
      </c>
      <c r="AH144" s="50" t="str">
        <f>[1]!obMake(AH$15&amp;"-"&amp;ROW(),"String",$H144)</f>
        <v>start offset rec-144 
[5866]</v>
      </c>
      <c r="AI144" s="50" t="str">
        <f>[1]!obMake(AI$15&amp;"-"&amp;ROW(),"String",$I144)</f>
        <v>maturity rec-144 
[7019]</v>
      </c>
      <c r="AK144" s="50" t="str">
        <f>[1]!obMake(AK$15&amp;"-"&amp;ROW(),"String",$S144)</f>
        <v>start offset pay-144 
[6664]</v>
      </c>
      <c r="AL144" s="50" t="str">
        <f>[1]!obMake(AL$15&amp;"-"&amp;ROW(),"String",$T144)</f>
        <v>maturity pay-144 
[6191]</v>
      </c>
      <c r="AN144" s="50" t="str">
        <f>[1]!obMake(AN$15&amp;"-"&amp;ROW(),"String",D144)</f>
        <v>symbol-144 
[5865]</v>
      </c>
      <c r="AO144" s="50" t="str">
        <f>[1]!obMake(AO$15&amp;"-"&amp;ROW(),"String",E144)</f>
        <v>type-144 
[6838]</v>
      </c>
      <c r="AP144" s="50" t="str">
        <f>[1]!OBCALL(AP$15&amp;"-"&amp;ROW(),obLibs&amp;"net.finmath.time.ScheduleGenerator","createScheduleFromConventions",$H$8,$AG144,$AH144:$AI144,[1]!obMake("","String",$J144),[1]!obMake("","String",$K144),$H$9,[1]!obMake("","String",$L144),$H$10,[1]!obMake("","int",$M144),[1]!obMake("","int",$N144))</f>
        <v>tenor rec-144 
[13018]</v>
      </c>
      <c r="AQ144" s="50" t="str">
        <f>[1]!obMake(AQ$15&amp;"-"&amp;ROW(),"String",O144)</f>
        <v>forward rec-144 
[6190]</v>
      </c>
      <c r="AR144" s="50" t="str">
        <f>[1]!obMake(AR$15&amp;"-"&amp;ROW(),"double",P144)</f>
        <v>spread rec-144 
[5864]</v>
      </c>
      <c r="AS144" s="50" t="str">
        <f>[1]!obMake(AS$15&amp;"-"&amp;ROW(),"String",Q144)</f>
        <v>discount rec-144 
[6767]</v>
      </c>
      <c r="AT144" s="50" t="str">
        <f>[1]!OBCALL(AT$15&amp;"-"&amp;ROW(),obLibs&amp;"net.finmath.time.ScheduleGenerator","createScheduleFromConventions",$H$8,$AG144,$AK144:$AL144,[1]!obMake("","String",$U144),[1]!obMake("","String",$V144),$H$9,[1]!obMake("","String",$L144),$H$10,[1]!obMake("","int",$X144),[1]!obMake("","int",$Y144))</f>
        <v>tenor pay-144 
[11485]</v>
      </c>
      <c r="AU144" s="50" t="str">
        <f>[1]!obMake(AU$15&amp;"-"&amp;ROW(),"String",Z144)</f>
        <v>forward pay-144 
[6189]</v>
      </c>
      <c r="AV144" s="50" t="str">
        <f>[1]!obMake(AV$15&amp;"-"&amp;ROW(),"double",AA144)</f>
        <v>spread pay-144 
[5863]</v>
      </c>
      <c r="AW144" s="50" t="str">
        <f>[1]!obMake(AW$15&amp;"-"&amp;ROW(),"String",AB144)</f>
        <v>disocunt pay-144 
[7292]</v>
      </c>
      <c r="AX144" s="50" t="str">
        <f>[1]!obMake(AX$15&amp;"-"&amp;ROW(),"String",AD144)</f>
        <v>calibration curve-144 
[6663]</v>
      </c>
      <c r="AY144" s="50" t="str">
        <f>[1]!obMake(AY$15&amp;"-"&amp;ROW(),"double",AE144)</f>
        <v>calibration time-144 
[13022]</v>
      </c>
      <c r="JJ144" s="11"/>
      <c r="JK144" s="11"/>
      <c r="JL144" s="11"/>
      <c r="JM144" s="11"/>
      <c r="JN144" s="11"/>
      <c r="JO144" s="11"/>
    </row>
    <row r="145" spans="1:275" ht="13.15" customHeight="1" x14ac:dyDescent="0.35">
      <c r="A145" s="45"/>
      <c r="B145" s="46" t="str">
        <f>[1]!obMake("calibItem-"&amp;ROW(),obLibs&amp;"net.finmath.marketdata.calibration.CalibratedCurves$CalibrationSpec",AN145:AY145)</f>
        <v>calibItem-145 
[12238]</v>
      </c>
      <c r="C145" s="46">
        <f>[1]!OBGET([1]!OBCALL("",[1]!OBCALL("",$B$11,"getCalibrationProductForSpec",B145),"getValue",[1]!OBCALL("",$B$11,"getModel")))</f>
        <v>1.6531220836668581E-13</v>
      </c>
      <c r="D145" s="11" t="str">
        <f t="shared" si="15"/>
        <v>discount-EUR-FND-15Y</v>
      </c>
      <c r="E145" s="11" t="s">
        <v>135</v>
      </c>
      <c r="F145" s="37">
        <v>2</v>
      </c>
      <c r="H145" s="37" t="s">
        <v>99</v>
      </c>
      <c r="I145" s="37" t="s">
        <v>116</v>
      </c>
      <c r="J145" s="37" t="s">
        <v>128</v>
      </c>
      <c r="K145" s="37" t="s">
        <v>104</v>
      </c>
      <c r="L145" s="37" t="s">
        <v>103</v>
      </c>
      <c r="M145" s="37">
        <v>0</v>
      </c>
      <c r="N145" s="37">
        <v>0</v>
      </c>
      <c r="O145" s="30" t="str">
        <f t="shared" si="16"/>
        <v>forward-EUR-3M</v>
      </c>
      <c r="P145" s="64">
        <f t="shared" si="17"/>
        <v>5.0000000000000001E-3</v>
      </c>
      <c r="Q145" s="30" t="s">
        <v>136</v>
      </c>
      <c r="S145" s="37" t="s">
        <v>99</v>
      </c>
      <c r="T145" s="37" t="str">
        <f t="shared" si="19"/>
        <v>15Y</v>
      </c>
      <c r="U145" s="37" t="s">
        <v>128</v>
      </c>
      <c r="V145" s="37" t="s">
        <v>104</v>
      </c>
      <c r="W145" s="37" t="s">
        <v>103</v>
      </c>
      <c r="X145" s="37">
        <v>0</v>
      </c>
      <c r="Y145" s="37">
        <v>0</v>
      </c>
      <c r="Z145" s="30" t="s">
        <v>34</v>
      </c>
      <c r="AA145" s="47">
        <v>5.0000000000000001E-3</v>
      </c>
      <c r="AB145" s="30" t="s">
        <v>136</v>
      </c>
      <c r="AC145" s="48"/>
      <c r="AD145" s="30" t="str">
        <f t="shared" si="18"/>
        <v>discount-EUR-FND</v>
      </c>
      <c r="AE145" s="49">
        <f>[1]!OBGET([1]!OBCALL("",AP145,IF(OR(AD145=Q145,AD145=AB145),"getPayment","getFixing"),[1]!obMake("","int",[1]!OBGET([1]!OBCALL("",AP145,"getNumberOfPeriods"))-1)))</f>
        <v>15.016438356164384</v>
      </c>
      <c r="AG145" s="50" t="str">
        <f>[1]!obMake(AG$15&amp;"-"&amp;ROW(),"int",$F145)</f>
        <v>spot date-145 
[6187]</v>
      </c>
      <c r="AH145" s="50" t="str">
        <f>[1]!obMake(AH$15&amp;"-"&amp;ROW(),"String",$H145)</f>
        <v>start offset rec-145 
[5862]</v>
      </c>
      <c r="AI145" s="50" t="str">
        <f>[1]!obMake(AI$15&amp;"-"&amp;ROW(),"String",$I145)</f>
        <v>maturity rec-145 
[6837]</v>
      </c>
      <c r="AK145" s="50" t="str">
        <f>[1]!obMake(AK$15&amp;"-"&amp;ROW(),"String",$S145)</f>
        <v>start offset pay-145 
[6662]</v>
      </c>
      <c r="AL145" s="50" t="str">
        <f>[1]!obMake(AL$15&amp;"-"&amp;ROW(),"String",$T145)</f>
        <v>maturity pay-145 
[6186]</v>
      </c>
      <c r="AN145" s="50" t="str">
        <f>[1]!obMake(AN$15&amp;"-"&amp;ROW(),"String",D145)</f>
        <v>symbol-145 
[5861]</v>
      </c>
      <c r="AO145" s="50" t="str">
        <f>[1]!obMake(AO$15&amp;"-"&amp;ROW(),"String",E145)</f>
        <v>type-145 
[6766]</v>
      </c>
      <c r="AP145" s="50" t="str">
        <f>[1]!OBCALL(AP$15&amp;"-"&amp;ROW(),obLibs&amp;"net.finmath.time.ScheduleGenerator","createScheduleFromConventions",$H$8,$AG145,$AH145:$AI145,[1]!obMake("","String",$J145),[1]!obMake("","String",$K145),$H$9,[1]!obMake("","String",$L145),$H$10,[1]!obMake("","int",$M145),[1]!obMake("","int",$N145))</f>
        <v>tenor rec-145 
[11151]</v>
      </c>
      <c r="AQ145" s="50" t="str">
        <f>[1]!obMake(AQ$15&amp;"-"&amp;ROW(),"String",O145)</f>
        <v>forward rec-145 
[6185]</v>
      </c>
      <c r="AR145" s="50" t="str">
        <f>[1]!obMake(AR$15&amp;"-"&amp;ROW(),"double",P145)</f>
        <v>spread rec-145 
[5860]</v>
      </c>
      <c r="AS145" s="50" t="str">
        <f>[1]!obMake(AS$15&amp;"-"&amp;ROW(),"String",Q145)</f>
        <v>discount rec-145 
[7291]</v>
      </c>
      <c r="AT145" s="50" t="str">
        <f>[1]!OBCALL(AT$15&amp;"-"&amp;ROW(),obLibs&amp;"net.finmath.time.ScheduleGenerator","createScheduleFromConventions",$H$8,$AG145,$AK145:$AL145,[1]!obMake("","String",$U145),[1]!obMake("","String",$V145),$H$9,[1]!obMake("","String",$L145),$H$10,[1]!obMake("","int",$X145),[1]!obMake("","int",$Y145))</f>
        <v>tenor pay-145 
[12237]</v>
      </c>
      <c r="AU145" s="50" t="str">
        <f>[1]!obMake(AU$15&amp;"-"&amp;ROW(),"String",Z145)</f>
        <v>forward pay-145 
[6184]</v>
      </c>
      <c r="AV145" s="50" t="str">
        <f>[1]!obMake(AV$15&amp;"-"&amp;ROW(),"double",AA145)</f>
        <v>spread pay-145 
[5859]</v>
      </c>
      <c r="AW145" s="50" t="str">
        <f>[1]!obMake(AW$15&amp;"-"&amp;ROW(),"String",AB145)</f>
        <v>disocunt pay-145 
[7018]</v>
      </c>
      <c r="AX145" s="50" t="str">
        <f>[1]!obMake(AX$15&amp;"-"&amp;ROW(),"String",AD145)</f>
        <v>calibration curve-145 
[6661]</v>
      </c>
      <c r="AY145" s="50" t="str">
        <f>[1]!obMake(AY$15&amp;"-"&amp;ROW(),"double",AE145)</f>
        <v>calibration time-145 
[11155]</v>
      </c>
      <c r="JJ145" s="11"/>
      <c r="JK145" s="11"/>
      <c r="JL145" s="11"/>
      <c r="JM145" s="11"/>
      <c r="JN145" s="11"/>
      <c r="JO145" s="11"/>
    </row>
    <row r="146" spans="1:275" ht="13.15" customHeight="1" x14ac:dyDescent="0.35">
      <c r="A146" s="45"/>
      <c r="B146" s="46" t="str">
        <f>[1]!obMake("calibItem-"&amp;ROW(),obLibs&amp;"net.finmath.marketdata.calibration.CalibratedCurves$CalibrationSpec",AN146:AY146)</f>
        <v>calibItem-146 
[13034]</v>
      </c>
      <c r="C146" s="46">
        <f>[1]!OBGET([1]!OBCALL("",[1]!OBCALL("",$B$11,"getCalibrationProductForSpec",B146),"getValue",[1]!OBCALL("",$B$11,"getModel")))</f>
        <v>-1.2534417948018017E-13</v>
      </c>
      <c r="D146" s="11" t="str">
        <f t="shared" si="15"/>
        <v>discount-EUR-FND-20Y</v>
      </c>
      <c r="E146" s="11" t="s">
        <v>135</v>
      </c>
      <c r="F146" s="37">
        <v>2</v>
      </c>
      <c r="H146" s="37" t="s">
        <v>99</v>
      </c>
      <c r="I146" s="37" t="s">
        <v>117</v>
      </c>
      <c r="J146" s="37" t="s">
        <v>128</v>
      </c>
      <c r="K146" s="37" t="s">
        <v>104</v>
      </c>
      <c r="L146" s="37" t="s">
        <v>103</v>
      </c>
      <c r="M146" s="37">
        <v>0</v>
      </c>
      <c r="N146" s="37">
        <v>0</v>
      </c>
      <c r="O146" s="30" t="str">
        <f t="shared" si="16"/>
        <v>forward-EUR-3M</v>
      </c>
      <c r="P146" s="64">
        <f t="shared" si="17"/>
        <v>5.0000000000000001E-3</v>
      </c>
      <c r="Q146" s="30" t="s">
        <v>136</v>
      </c>
      <c r="S146" s="37" t="s">
        <v>99</v>
      </c>
      <c r="T146" s="37" t="str">
        <f t="shared" si="19"/>
        <v>20Y</v>
      </c>
      <c r="U146" s="37" t="s">
        <v>128</v>
      </c>
      <c r="V146" s="37" t="s">
        <v>104</v>
      </c>
      <c r="W146" s="37" t="s">
        <v>103</v>
      </c>
      <c r="X146" s="37">
        <v>0</v>
      </c>
      <c r="Y146" s="37">
        <v>0</v>
      </c>
      <c r="Z146" s="30" t="s">
        <v>34</v>
      </c>
      <c r="AA146" s="47">
        <v>5.0000000000000001E-3</v>
      </c>
      <c r="AB146" s="30" t="s">
        <v>136</v>
      </c>
      <c r="AC146" s="48"/>
      <c r="AD146" s="30" t="str">
        <f t="shared" si="18"/>
        <v>discount-EUR-FND</v>
      </c>
      <c r="AE146" s="49">
        <f>[1]!OBGET([1]!OBCALL("",AP146,IF(OR(AD146=Q146,AD146=AB146),"getPayment","getFixing"),[1]!obMake("","int",[1]!OBGET([1]!OBCALL("",AP146,"getNumberOfPeriods"))-1)))</f>
        <v>20.019178082191782</v>
      </c>
      <c r="AG146" s="50" t="str">
        <f>[1]!obMake(AG$15&amp;"-"&amp;ROW(),"int",$F146)</f>
        <v>spot date-146 
[6182]</v>
      </c>
      <c r="AH146" s="50" t="str">
        <f>[1]!obMake(AH$15&amp;"-"&amp;ROW(),"String",$H146)</f>
        <v>start offset rec-146 
[5858]</v>
      </c>
      <c r="AI146" s="50" t="str">
        <f>[1]!obMake(AI$15&amp;"-"&amp;ROW(),"String",$I146)</f>
        <v>maturity rec-146 
[6765]</v>
      </c>
      <c r="AK146" s="50" t="str">
        <f>[1]!obMake(AK$15&amp;"-"&amp;ROW(),"String",$S146)</f>
        <v>start offset pay-146 
[6660]</v>
      </c>
      <c r="AL146" s="50" t="str">
        <f>[1]!obMake(AL$15&amp;"-"&amp;ROW(),"String",$T146)</f>
        <v>maturity pay-146 
[6181]</v>
      </c>
      <c r="AN146" s="50" t="str">
        <f>[1]!obMake(AN$15&amp;"-"&amp;ROW(),"String",D146)</f>
        <v>symbol-146 
[5857]</v>
      </c>
      <c r="AO146" s="50" t="str">
        <f>[1]!obMake(AO$15&amp;"-"&amp;ROW(),"String",E146)</f>
        <v>type-146 
[7290]</v>
      </c>
      <c r="AP146" s="50" t="str">
        <f>[1]!OBCALL(AP$15&amp;"-"&amp;ROW(),obLibs&amp;"net.finmath.time.ScheduleGenerator","createScheduleFromConventions",$H$8,$AG146,$AH146:$AI146,[1]!obMake("","String",$J146),[1]!obMake("","String",$K146),$H$9,[1]!obMake("","String",$L146),$H$10,[1]!obMake("","int",$M146),[1]!obMake("","int",$N146))</f>
        <v>tenor rec-146 
[13029]</v>
      </c>
      <c r="AQ146" s="50" t="str">
        <f>[1]!obMake(AQ$15&amp;"-"&amp;ROW(),"String",O146)</f>
        <v>forward rec-146 
[6180]</v>
      </c>
      <c r="AR146" s="50" t="str">
        <f>[1]!obMake(AR$15&amp;"-"&amp;ROW(),"double",P146)</f>
        <v>spread rec-146 
[5856]</v>
      </c>
      <c r="AS146" s="50" t="str">
        <f>[1]!obMake(AS$15&amp;"-"&amp;ROW(),"String",Q146)</f>
        <v>discount rec-146 
[7017]</v>
      </c>
      <c r="AT146" s="50" t="str">
        <f>[1]!OBCALL(AT$15&amp;"-"&amp;ROW(),obLibs&amp;"net.finmath.time.ScheduleGenerator","createScheduleFromConventions",$H$8,$AG146,$AK146:$AL146,[1]!obMake("","String",$U146),[1]!obMake("","String",$V146),$H$9,[1]!obMake("","String",$L146),$H$10,[1]!obMake("","int",$X146),[1]!obMake("","int",$Y146))</f>
        <v>tenor pay-146 
[11491]</v>
      </c>
      <c r="AU146" s="50" t="str">
        <f>[1]!obMake(AU$15&amp;"-"&amp;ROW(),"String",Z146)</f>
        <v>forward pay-146 
[6179]</v>
      </c>
      <c r="AV146" s="50" t="str">
        <f>[1]!obMake(AV$15&amp;"-"&amp;ROW(),"double",AA146)</f>
        <v>spread pay-146 
[5855]</v>
      </c>
      <c r="AW146" s="50" t="str">
        <f>[1]!obMake(AW$15&amp;"-"&amp;ROW(),"String",AB146)</f>
        <v>disocunt pay-146 
[6836]</v>
      </c>
      <c r="AX146" s="50" t="str">
        <f>[1]!obMake(AX$15&amp;"-"&amp;ROW(),"String",AD146)</f>
        <v>calibration curve-146 
[6659]</v>
      </c>
      <c r="AY146" s="50" t="str">
        <f>[1]!obMake(AY$15&amp;"-"&amp;ROW(),"double",AE146)</f>
        <v>calibration time-146 
[13033]</v>
      </c>
      <c r="JJ146" s="11"/>
      <c r="JK146" s="11"/>
      <c r="JL146" s="11"/>
      <c r="JM146" s="11"/>
      <c r="JN146" s="11"/>
      <c r="JO146" s="11"/>
    </row>
    <row r="147" spans="1:275" ht="13.15" customHeight="1" x14ac:dyDescent="0.35">
      <c r="A147" s="45"/>
      <c r="B147" s="46" t="str">
        <f>[1]!obMake("calibItem-"&amp;ROW(),obLibs&amp;"net.finmath.marketdata.calibration.CalibratedCurves$CalibrationSpec",AN147:AY147)</f>
        <v>calibItem-147 
[12245]</v>
      </c>
      <c r="C147" s="46">
        <f>[1]!OBGET([1]!OBCALL("",[1]!OBCALL("",$B$11,"getCalibrationProductForSpec",B147),"getValue",[1]!OBCALL("",$B$11,"getModel")))</f>
        <v>-2.964295475749168E-14</v>
      </c>
      <c r="D147" s="11" t="str">
        <f t="shared" si="15"/>
        <v>discount-EUR-FND-30Y</v>
      </c>
      <c r="E147" s="11" t="s">
        <v>135</v>
      </c>
      <c r="F147" s="37">
        <v>2</v>
      </c>
      <c r="H147" s="37" t="s">
        <v>99</v>
      </c>
      <c r="I147" s="37" t="s">
        <v>119</v>
      </c>
      <c r="J147" s="37" t="s">
        <v>128</v>
      </c>
      <c r="K147" s="37" t="s">
        <v>104</v>
      </c>
      <c r="L147" s="37" t="s">
        <v>103</v>
      </c>
      <c r="M147" s="37">
        <v>0</v>
      </c>
      <c r="N147" s="37">
        <v>0</v>
      </c>
      <c r="O147" s="30" t="str">
        <f t="shared" si="16"/>
        <v>forward-EUR-3M</v>
      </c>
      <c r="P147" s="64">
        <f t="shared" si="17"/>
        <v>5.0000000000000001E-3</v>
      </c>
      <c r="Q147" s="30" t="s">
        <v>136</v>
      </c>
      <c r="S147" s="37" t="s">
        <v>99</v>
      </c>
      <c r="T147" s="37" t="str">
        <f t="shared" si="19"/>
        <v>30Y</v>
      </c>
      <c r="U147" s="37" t="s">
        <v>128</v>
      </c>
      <c r="V147" s="37" t="s">
        <v>104</v>
      </c>
      <c r="W147" s="37" t="s">
        <v>103</v>
      </c>
      <c r="X147" s="37">
        <v>0</v>
      </c>
      <c r="Y147" s="37">
        <v>0</v>
      </c>
      <c r="Z147" s="30" t="s">
        <v>34</v>
      </c>
      <c r="AA147" s="47">
        <v>5.0000000000000001E-3</v>
      </c>
      <c r="AB147" s="30" t="s">
        <v>136</v>
      </c>
      <c r="AC147" s="48"/>
      <c r="AD147" s="30" t="str">
        <f t="shared" si="18"/>
        <v>discount-EUR-FND</v>
      </c>
      <c r="AE147" s="49">
        <f>[1]!OBGET([1]!OBCALL("",AP147,IF(OR(AD147=Q147,AD147=AB147),"getPayment","getFixing"),[1]!obMake("","int",[1]!OBGET([1]!OBCALL("",AP147,"getNumberOfPeriods"))-1)))</f>
        <v>30.030136986301368</v>
      </c>
      <c r="AG147" s="50" t="str">
        <f>[1]!obMake(AG$15&amp;"-"&amp;ROW(),"int",$F147)</f>
        <v>spot date-147 
[6177]</v>
      </c>
      <c r="AH147" s="50" t="str">
        <f>[1]!obMake(AH$15&amp;"-"&amp;ROW(),"String",$H147)</f>
        <v>start offset rec-147 
[5854]</v>
      </c>
      <c r="AI147" s="50" t="str">
        <f>[1]!obMake(AI$15&amp;"-"&amp;ROW(),"String",$I147)</f>
        <v>maturity rec-147 
[7289]</v>
      </c>
      <c r="AK147" s="50" t="str">
        <f>[1]!obMake(AK$15&amp;"-"&amp;ROW(),"String",$S147)</f>
        <v>start offset pay-147 
[6658]</v>
      </c>
      <c r="AL147" s="50" t="str">
        <f>[1]!obMake(AL$15&amp;"-"&amp;ROW(),"String",$T147)</f>
        <v>maturity pay-147 
[6176]</v>
      </c>
      <c r="AN147" s="50" t="str">
        <f>[1]!obMake(AN$15&amp;"-"&amp;ROW(),"String",D147)</f>
        <v>symbol-147 
[5853]</v>
      </c>
      <c r="AO147" s="50" t="str">
        <f>[1]!obMake(AO$15&amp;"-"&amp;ROW(),"String",E147)</f>
        <v>type-147 
[7016]</v>
      </c>
      <c r="AP147" s="50" t="str">
        <f>[1]!OBCALL(AP$15&amp;"-"&amp;ROW(),obLibs&amp;"net.finmath.time.ScheduleGenerator","createScheduleFromConventions",$H$8,$AG147,$AH147:$AI147,[1]!obMake("","String",$J147),[1]!obMake("","String",$K147),$H$9,[1]!obMake("","String",$L147),$H$10,[1]!obMake("","int",$M147),[1]!obMake("","int",$N147))</f>
        <v>tenor rec-147 
[10545]</v>
      </c>
      <c r="AQ147" s="50" t="str">
        <f>[1]!obMake(AQ$15&amp;"-"&amp;ROW(),"String",O147)</f>
        <v>forward rec-147 
[6175]</v>
      </c>
      <c r="AR147" s="50" t="str">
        <f>[1]!obMake(AR$15&amp;"-"&amp;ROW(),"double",P147)</f>
        <v>spread rec-147 
[5852]</v>
      </c>
      <c r="AS147" s="50" t="str">
        <f>[1]!obMake(AS$15&amp;"-"&amp;ROW(),"String",Q147)</f>
        <v>discount rec-147 
[6835]</v>
      </c>
      <c r="AT147" s="50" t="str">
        <f>[1]!OBCALL(AT$15&amp;"-"&amp;ROW(),obLibs&amp;"net.finmath.time.ScheduleGenerator","createScheduleFromConventions",$H$8,$AG147,$AK147:$AL147,[1]!obMake("","String",$U147),[1]!obMake("","String",$V147),$H$9,[1]!obMake("","String",$L147),$H$10,[1]!obMake("","int",$X147),[1]!obMake("","int",$Y147))</f>
        <v>tenor pay-147 
[12244]</v>
      </c>
      <c r="AU147" s="50" t="str">
        <f>[1]!obMake(AU$15&amp;"-"&amp;ROW(),"String",Z147)</f>
        <v>forward pay-147 
[6174]</v>
      </c>
      <c r="AV147" s="50" t="str">
        <f>[1]!obMake(AV$15&amp;"-"&amp;ROW(),"double",AA147)</f>
        <v>spread pay-147 
[5851]</v>
      </c>
      <c r="AW147" s="50" t="str">
        <f>[1]!obMake(AW$15&amp;"-"&amp;ROW(),"String",AB147)</f>
        <v>disocunt pay-147 
[6764]</v>
      </c>
      <c r="AX147" s="50" t="str">
        <f>[1]!obMake(AX$15&amp;"-"&amp;ROW(),"String",AD147)</f>
        <v>calibration curve-147 
[6657]</v>
      </c>
      <c r="AY147" s="50" t="str">
        <f>[1]!obMake(AY$15&amp;"-"&amp;ROW(),"double",AE147)</f>
        <v>calibration time-147 
[10549]</v>
      </c>
      <c r="JJ147" s="11"/>
      <c r="JK147" s="11"/>
      <c r="JL147" s="11"/>
      <c r="JM147" s="11"/>
      <c r="JN147" s="11"/>
      <c r="JO147" s="11"/>
    </row>
    <row r="148" spans="1:275" ht="13.15" customHeight="1" x14ac:dyDescent="0.35">
      <c r="A148" s="45"/>
      <c r="B148" s="46" t="str">
        <f>[1]!obMake("calibItem-"&amp;ROW(),obLibs&amp;"net.finmath.marketdata.calibration.CalibratedCurves$CalibrationSpec",AN148:AY148)</f>
        <v>calibItem-148 
[13045]</v>
      </c>
      <c r="C148" s="46">
        <f>[1]!OBGET([1]!OBCALL("",[1]!OBCALL("",$B$11,"getCalibrationProductForSpec",B148),"getValue",[1]!OBCALL("",$B$11,"getModel")))</f>
        <v>-9.7144514654701197E-14</v>
      </c>
      <c r="D148" s="11" t="str">
        <f t="shared" si="15"/>
        <v>discount-EUR-FND-40Y</v>
      </c>
      <c r="E148" s="11" t="s">
        <v>135</v>
      </c>
      <c r="F148" s="37">
        <v>2</v>
      </c>
      <c r="H148" s="37" t="s">
        <v>99</v>
      </c>
      <c r="I148" s="37" t="s">
        <v>120</v>
      </c>
      <c r="J148" s="37" t="s">
        <v>128</v>
      </c>
      <c r="K148" s="37" t="s">
        <v>104</v>
      </c>
      <c r="L148" s="37" t="s">
        <v>103</v>
      </c>
      <c r="M148" s="37">
        <v>0</v>
      </c>
      <c r="N148" s="37">
        <v>0</v>
      </c>
      <c r="O148" s="30" t="str">
        <f t="shared" si="16"/>
        <v>forward-EUR-3M</v>
      </c>
      <c r="P148" s="64">
        <f t="shared" si="17"/>
        <v>5.0000000000000001E-3</v>
      </c>
      <c r="Q148" s="30" t="s">
        <v>136</v>
      </c>
      <c r="S148" s="37" t="s">
        <v>99</v>
      </c>
      <c r="T148" s="37" t="str">
        <f t="shared" si="19"/>
        <v>40Y</v>
      </c>
      <c r="U148" s="37" t="s">
        <v>128</v>
      </c>
      <c r="V148" s="37" t="s">
        <v>104</v>
      </c>
      <c r="W148" s="37" t="s">
        <v>103</v>
      </c>
      <c r="X148" s="37">
        <v>0</v>
      </c>
      <c r="Y148" s="37">
        <v>0</v>
      </c>
      <c r="Z148" s="30" t="s">
        <v>34</v>
      </c>
      <c r="AA148" s="47">
        <v>5.0000000000000001E-3</v>
      </c>
      <c r="AB148" s="30" t="s">
        <v>136</v>
      </c>
      <c r="AC148" s="48"/>
      <c r="AD148" s="30" t="str">
        <f t="shared" si="18"/>
        <v>discount-EUR-FND</v>
      </c>
      <c r="AE148" s="49">
        <f>[1]!OBGET([1]!OBCALL("",AP148,IF(OR(AD148=Q148,AD148=AB148),"getPayment","getFixing"),[1]!obMake("","int",[1]!OBGET([1]!OBCALL("",AP148,"getNumberOfPeriods"))-1)))</f>
        <v>40.032876712328765</v>
      </c>
      <c r="AG148" s="50" t="str">
        <f>[1]!obMake(AG$15&amp;"-"&amp;ROW(),"int",$F148)</f>
        <v>spot date-148 
[6172]</v>
      </c>
      <c r="AH148" s="50" t="str">
        <f>[1]!obMake(AH$15&amp;"-"&amp;ROW(),"String",$H148)</f>
        <v>start offset rec-148 
[5850]</v>
      </c>
      <c r="AI148" s="50" t="str">
        <f>[1]!obMake(AI$15&amp;"-"&amp;ROW(),"String",$I148)</f>
        <v>maturity rec-148 
[7015]</v>
      </c>
      <c r="AK148" s="50" t="str">
        <f>[1]!obMake(AK$15&amp;"-"&amp;ROW(),"String",$S148)</f>
        <v>start offset pay-148 
[6656]</v>
      </c>
      <c r="AL148" s="50" t="str">
        <f>[1]!obMake(AL$15&amp;"-"&amp;ROW(),"String",$T148)</f>
        <v>maturity pay-148 
[6171]</v>
      </c>
      <c r="AN148" s="50" t="str">
        <f>[1]!obMake(AN$15&amp;"-"&amp;ROW(),"String",D148)</f>
        <v>symbol-148 
[5849]</v>
      </c>
      <c r="AO148" s="50" t="str">
        <f>[1]!obMake(AO$15&amp;"-"&amp;ROW(),"String",E148)</f>
        <v>type-148 
[6834]</v>
      </c>
      <c r="AP148" s="50" t="str">
        <f>[1]!OBCALL(AP$15&amp;"-"&amp;ROW(),obLibs&amp;"net.finmath.time.ScheduleGenerator","createScheduleFromConventions",$H$8,$AG148,$AH148:$AI148,[1]!obMake("","String",$J148),[1]!obMake("","String",$K148),$H$9,[1]!obMake("","String",$L148),$H$10,[1]!obMake("","int",$M148),[1]!obMake("","int",$N148))</f>
        <v>tenor rec-148 
[13040]</v>
      </c>
      <c r="AQ148" s="50" t="str">
        <f>[1]!obMake(AQ$15&amp;"-"&amp;ROW(),"String",O148)</f>
        <v>forward rec-148 
[6170]</v>
      </c>
      <c r="AR148" s="50" t="str">
        <f>[1]!obMake(AR$15&amp;"-"&amp;ROW(),"double",P148)</f>
        <v>spread rec-148 
[5848]</v>
      </c>
      <c r="AS148" s="50" t="str">
        <f>[1]!obMake(AS$15&amp;"-"&amp;ROW(),"String",Q148)</f>
        <v>discount rec-148 
[6763]</v>
      </c>
      <c r="AT148" s="50" t="str">
        <f>[1]!OBCALL(AT$15&amp;"-"&amp;ROW(),obLibs&amp;"net.finmath.time.ScheduleGenerator","createScheduleFromConventions",$H$8,$AG148,$AK148:$AL148,[1]!obMake("","String",$U148),[1]!obMake("","String",$V148),$H$9,[1]!obMake("","String",$L148),$H$10,[1]!obMake("","int",$X148),[1]!obMake("","int",$Y148))</f>
        <v>tenor pay-148 
[11497]</v>
      </c>
      <c r="AU148" s="50" t="str">
        <f>[1]!obMake(AU$15&amp;"-"&amp;ROW(),"String",Z148)</f>
        <v>forward pay-148 
[6169]</v>
      </c>
      <c r="AV148" s="50" t="str">
        <f>[1]!obMake(AV$15&amp;"-"&amp;ROW(),"double",AA148)</f>
        <v>spread pay-148 
[5847]</v>
      </c>
      <c r="AW148" s="50" t="str">
        <f>[1]!obMake(AW$15&amp;"-"&amp;ROW(),"String",AB148)</f>
        <v>disocunt pay-148 
[7288]</v>
      </c>
      <c r="AX148" s="50" t="str">
        <f>[1]!obMake(AX$15&amp;"-"&amp;ROW(),"String",AD148)</f>
        <v>calibration curve-148 
[6655]</v>
      </c>
      <c r="AY148" s="50" t="str">
        <f>[1]!obMake(AY$15&amp;"-"&amp;ROW(),"double",AE148)</f>
        <v>calibration time-148 
[13044]</v>
      </c>
      <c r="JJ148" s="11"/>
      <c r="JK148" s="11"/>
      <c r="JL148" s="11"/>
      <c r="JM148" s="11"/>
      <c r="JN148" s="11"/>
      <c r="JO148" s="11"/>
    </row>
    <row r="149" spans="1:275" s="43" customFormat="1" ht="13.15" customHeight="1" x14ac:dyDescent="0.35">
      <c r="A149" s="51"/>
      <c r="B149" s="52" t="str">
        <f>[1]!obMake("calibItem-"&amp;ROW(),obLibs&amp;"net.finmath.marketdata.calibration.CalibratedCurves$CalibrationSpec",AN149:AY149)</f>
        <v>calibItem-149 
[12252]</v>
      </c>
      <c r="C149" s="52">
        <f>[1]!OBGET([1]!OBCALL("",[1]!OBCALL("",$B$11,"getCalibrationProductForSpec",B149),"getValue",[1]!OBCALL("",$B$11,"getModel")))</f>
        <v>1.4904744105592727E-14</v>
      </c>
      <c r="D149" s="43" t="str">
        <f t="shared" si="15"/>
        <v>discount-EUR-FND-50Y</v>
      </c>
      <c r="E149" s="43" t="s">
        <v>135</v>
      </c>
      <c r="F149" s="53">
        <v>2</v>
      </c>
      <c r="H149" s="53" t="s">
        <v>99</v>
      </c>
      <c r="I149" s="53" t="s">
        <v>121</v>
      </c>
      <c r="J149" s="53" t="s">
        <v>128</v>
      </c>
      <c r="K149" s="53" t="s">
        <v>104</v>
      </c>
      <c r="L149" s="53" t="s">
        <v>103</v>
      </c>
      <c r="M149" s="53">
        <v>0</v>
      </c>
      <c r="N149" s="53">
        <v>0</v>
      </c>
      <c r="O149" s="54" t="str">
        <f t="shared" si="16"/>
        <v>forward-EUR-3M</v>
      </c>
      <c r="P149" s="65">
        <f t="shared" si="17"/>
        <v>5.0000000000000001E-3</v>
      </c>
      <c r="Q149" s="54" t="s">
        <v>136</v>
      </c>
      <c r="S149" s="53" t="s">
        <v>99</v>
      </c>
      <c r="T149" s="53" t="str">
        <f t="shared" si="19"/>
        <v>50Y</v>
      </c>
      <c r="U149" s="53" t="s">
        <v>128</v>
      </c>
      <c r="V149" s="53" t="s">
        <v>104</v>
      </c>
      <c r="W149" s="53" t="s">
        <v>103</v>
      </c>
      <c r="X149" s="53">
        <v>0</v>
      </c>
      <c r="Y149" s="53">
        <v>0</v>
      </c>
      <c r="Z149" s="54" t="s">
        <v>34</v>
      </c>
      <c r="AA149" s="55">
        <v>5.0000000000000001E-3</v>
      </c>
      <c r="AB149" s="54" t="s">
        <v>136</v>
      </c>
      <c r="AC149" s="56"/>
      <c r="AD149" s="54" t="str">
        <f t="shared" si="18"/>
        <v>discount-EUR-FND</v>
      </c>
      <c r="AE149" s="57">
        <f>[1]!OBGET([1]!OBCALL("",AP149,IF(OR(AD149=Q149,AD149=AB149),"getPayment","getFixing"),[1]!obMake("","int",[1]!OBGET([1]!OBCALL("",AP149,"getNumberOfPeriods"))-1)))</f>
        <v>50.041095890410958</v>
      </c>
      <c r="AG149" s="58" t="str">
        <f>[1]!obMake(AG$15&amp;"-"&amp;ROW(),"int",$F149)</f>
        <v>spot date-149 
[6167]</v>
      </c>
      <c r="AH149" s="58" t="str">
        <f>[1]!obMake(AH$15&amp;"-"&amp;ROW(),"String",$H149)</f>
        <v>start offset rec-149 
[5846]</v>
      </c>
      <c r="AI149" s="58" t="str">
        <f>[1]!obMake(AI$15&amp;"-"&amp;ROW(),"String",$I149)</f>
        <v>maturity rec-149 
[6833]</v>
      </c>
      <c r="AK149" s="58" t="str">
        <f>[1]!obMake(AK$15&amp;"-"&amp;ROW(),"String",$S149)</f>
        <v>start offset pay-149 
[6654]</v>
      </c>
      <c r="AL149" s="58" t="str">
        <f>[1]!obMake(AL$15&amp;"-"&amp;ROW(),"String",$T149)</f>
        <v>maturity pay-149 
[6166]</v>
      </c>
      <c r="AN149" s="58" t="str">
        <f>[1]!obMake(AN$15&amp;"-"&amp;ROW(),"String",D149)</f>
        <v>symbol-149 
[5845]</v>
      </c>
      <c r="AO149" s="58" t="str">
        <f>[1]!obMake(AO$15&amp;"-"&amp;ROW(),"String",E149)</f>
        <v>type-149 
[6762]</v>
      </c>
      <c r="AP149" s="58" t="str">
        <f>[1]!OBCALL(AP$15&amp;"-"&amp;ROW(),obLibs&amp;"net.finmath.time.ScheduleGenerator","createScheduleFromConventions",$H$8,$AG149,$AH149:$AI149,[1]!obMake("","String",$J149),[1]!obMake("","String",$K149),$H$9,[1]!obMake("","String",$L149),$H$10,[1]!obMake("","int",$M149),[1]!obMake("","int",$N149))</f>
        <v>tenor rec-149 
[10247]</v>
      </c>
      <c r="AQ149" s="58" t="str">
        <f>[1]!obMake(AQ$15&amp;"-"&amp;ROW(),"String",O149)</f>
        <v>forward rec-149 
[6165]</v>
      </c>
      <c r="AR149" s="58" t="str">
        <f>[1]!obMake(AR$15&amp;"-"&amp;ROW(),"double",P149)</f>
        <v>spread rec-149 
[5844]</v>
      </c>
      <c r="AS149" s="58" t="str">
        <f>[1]!obMake(AS$15&amp;"-"&amp;ROW(),"String",Q149)</f>
        <v>discount rec-149 
[7287]</v>
      </c>
      <c r="AT149" s="58" t="str">
        <f>[1]!OBCALL(AT$15&amp;"-"&amp;ROW(),obLibs&amp;"net.finmath.time.ScheduleGenerator","createScheduleFromConventions",$H$8,$AG149,$AK149:$AL149,[1]!obMake("","String",$U149),[1]!obMake("","String",$V149),$H$9,[1]!obMake("","String",$L149),$H$10,[1]!obMake("","int",$X149),[1]!obMake("","int",$Y149))</f>
        <v>tenor pay-149 
[12251]</v>
      </c>
      <c r="AU149" s="58" t="str">
        <f>[1]!obMake(AU$15&amp;"-"&amp;ROW(),"String",Z149)</f>
        <v>forward pay-149 
[6164]</v>
      </c>
      <c r="AV149" s="58" t="str">
        <f>[1]!obMake(AV$15&amp;"-"&amp;ROW(),"double",AA149)</f>
        <v>spread pay-149 
[5843]</v>
      </c>
      <c r="AW149" s="58" t="str">
        <f>[1]!obMake(AW$15&amp;"-"&amp;ROW(),"String",AB149)</f>
        <v>disocunt pay-149 
[7014]</v>
      </c>
      <c r="AX149" s="58" t="str">
        <f>[1]!obMake(AX$15&amp;"-"&amp;ROW(),"String",AD149)</f>
        <v>calibration curve-149 
[6653]</v>
      </c>
      <c r="AY149" s="58" t="str">
        <f>[1]!obMake(AY$15&amp;"-"&amp;ROW(),"double",AE149)</f>
        <v>calibration time-149 
[10251]</v>
      </c>
    </row>
    <row r="150" spans="1:275" ht="13.15" customHeight="1" x14ac:dyDescent="0.35">
      <c r="A150" s="45"/>
      <c r="B150" s="46" t="str">
        <f>[1]!obMake("calibItem-"&amp;ROW(),obLibs&amp;"net.finmath.marketdata.calibration.CalibratedCurves$CalibrationSpec",AN150:AY150)</f>
        <v>calibItem-150 
[13056]</v>
      </c>
      <c r="C150" s="46">
        <f>[1]!OBGET([1]!OBCALL("",[1]!OBCALL("",$B$11,"getCalibrationProductForSpec",B150),"getValue",[1]!OBCALL("",$B$11,"getModel")))</f>
        <v>1.1102230246251565E-16</v>
      </c>
      <c r="D150" s="11" t="str">
        <f t="shared" si="15"/>
        <v>discount-EUR-FND2-1Y</v>
      </c>
      <c r="E150" s="11" t="s">
        <v>135</v>
      </c>
      <c r="F150" s="37">
        <v>2</v>
      </c>
      <c r="H150" s="37" t="s">
        <v>99</v>
      </c>
      <c r="I150" s="37" t="s">
        <v>100</v>
      </c>
      <c r="J150" s="37" t="s">
        <v>128</v>
      </c>
      <c r="K150" s="37" t="s">
        <v>104</v>
      </c>
      <c r="L150" s="37" t="s">
        <v>103</v>
      </c>
      <c r="M150" s="37">
        <v>0</v>
      </c>
      <c r="N150" s="37">
        <v>0</v>
      </c>
      <c r="O150" s="30" t="str">
        <f t="shared" si="16"/>
        <v>forward-EUR-3M-FND</v>
      </c>
      <c r="P150" s="64">
        <f t="shared" si="17"/>
        <v>1E-3</v>
      </c>
      <c r="Q150" s="30" t="s">
        <v>137</v>
      </c>
      <c r="S150" s="37" t="s">
        <v>99</v>
      </c>
      <c r="T150" s="37" t="str">
        <f t="shared" si="19"/>
        <v>1Y</v>
      </c>
      <c r="U150" s="37" t="s">
        <v>128</v>
      </c>
      <c r="V150" s="37" t="s">
        <v>104</v>
      </c>
      <c r="W150" s="37" t="s">
        <v>103</v>
      </c>
      <c r="X150" s="37">
        <v>0</v>
      </c>
      <c r="Y150" s="37">
        <v>0</v>
      </c>
      <c r="Z150" s="30" t="s">
        <v>138</v>
      </c>
      <c r="AA150" s="47">
        <v>1E-3</v>
      </c>
      <c r="AB150" s="30" t="s">
        <v>137</v>
      </c>
      <c r="AC150" s="48"/>
      <c r="AD150" s="30" t="str">
        <f t="shared" si="18"/>
        <v>discount-EUR-FND2</v>
      </c>
      <c r="AE150" s="49">
        <f>[1]!OBGET([1]!OBCALL("",AP150,IF(OR(AD150=Q150,AD150=AB150),"getPayment","getFixing"),[1]!obMake("","int",[1]!OBGET([1]!OBCALL("",AP150,"getNumberOfPeriods"))-1)))</f>
        <v>1.0136986301369864</v>
      </c>
      <c r="AG150" s="50" t="str">
        <f>[1]!obMake(AG$15&amp;"-"&amp;ROW(),"int",$F150)</f>
        <v>spot date-150 
[6162]</v>
      </c>
      <c r="AH150" s="50" t="str">
        <f>[1]!obMake(AH$15&amp;"-"&amp;ROW(),"String",$H150)</f>
        <v>start offset rec-150 
[5842]</v>
      </c>
      <c r="AI150" s="50" t="str">
        <f>[1]!obMake(AI$15&amp;"-"&amp;ROW(),"String",$I150)</f>
        <v>maturity rec-150 
[6761]</v>
      </c>
      <c r="AK150" s="50" t="str">
        <f>[1]!obMake(AK$15&amp;"-"&amp;ROW(),"String",$S150)</f>
        <v>start offset pay-150 
[6652]</v>
      </c>
      <c r="AL150" s="50" t="str">
        <f>[1]!obMake(AL$15&amp;"-"&amp;ROW(),"String",$T150)</f>
        <v>maturity pay-150 
[6161]</v>
      </c>
      <c r="AN150" s="50" t="str">
        <f>[1]!obMake(AN$15&amp;"-"&amp;ROW(),"String",D150)</f>
        <v>symbol-150 
[5841]</v>
      </c>
      <c r="AO150" s="50" t="str">
        <f>[1]!obMake(AO$15&amp;"-"&amp;ROW(),"String",E150)</f>
        <v>type-150 
[7286]</v>
      </c>
      <c r="AP150" s="50" t="str">
        <f>[1]!OBCALL(AP$15&amp;"-"&amp;ROW(),obLibs&amp;"net.finmath.time.ScheduleGenerator","createScheduleFromConventions",$H$8,$AG150,$AH150:$AI150,[1]!obMake("","String",$J150),[1]!obMake("","String",$K150),$H$9,[1]!obMake("","String",$L150),$H$10,[1]!obMake("","int",$M150),[1]!obMake("","int",$N150))</f>
        <v>tenor rec-150 
[13051]</v>
      </c>
      <c r="AQ150" s="50" t="str">
        <f>[1]!obMake(AQ$15&amp;"-"&amp;ROW(),"String",O150)</f>
        <v>forward rec-150 
[6160]</v>
      </c>
      <c r="AR150" s="50" t="str">
        <f>[1]!obMake(AR$15&amp;"-"&amp;ROW(),"double",P150)</f>
        <v>spread rec-150 
[5840]</v>
      </c>
      <c r="AS150" s="50" t="str">
        <f>[1]!obMake(AS$15&amp;"-"&amp;ROW(),"String",Q150)</f>
        <v>discount rec-150 
[7013]</v>
      </c>
      <c r="AT150" s="50" t="str">
        <f>[1]!OBCALL(AT$15&amp;"-"&amp;ROW(),obLibs&amp;"net.finmath.time.ScheduleGenerator","createScheduleFromConventions",$H$8,$AG150,$AK150:$AL150,[1]!obMake("","String",$U150),[1]!obMake("","String",$V150),$H$9,[1]!obMake("","String",$L150),$H$10,[1]!obMake("","int",$X150),[1]!obMake("","int",$Y150))</f>
        <v>tenor pay-150 
[11503]</v>
      </c>
      <c r="AU150" s="50" t="str">
        <f>[1]!obMake(AU$15&amp;"-"&amp;ROW(),"String",Z150)</f>
        <v>forward pay-150 
[6159]</v>
      </c>
      <c r="AV150" s="50" t="str">
        <f>[1]!obMake(AV$15&amp;"-"&amp;ROW(),"double",AA150)</f>
        <v>spread pay-150 
[5839]</v>
      </c>
      <c r="AW150" s="50" t="str">
        <f>[1]!obMake(AW$15&amp;"-"&amp;ROW(),"String",AB150)</f>
        <v>disocunt pay-150 
[6832]</v>
      </c>
      <c r="AX150" s="50" t="str">
        <f>[1]!obMake(AX$15&amp;"-"&amp;ROW(),"String",AD150)</f>
        <v>calibration curve-150 
[6651]</v>
      </c>
      <c r="AY150" s="50" t="str">
        <f>[1]!obMake(AY$15&amp;"-"&amp;ROW(),"double",AE150)</f>
        <v>calibration time-150 
[13055]</v>
      </c>
      <c r="JJ150" s="11"/>
      <c r="JK150" s="11"/>
      <c r="JL150" s="11"/>
      <c r="JM150" s="11"/>
      <c r="JN150" s="11"/>
      <c r="JO150" s="11"/>
    </row>
    <row r="151" spans="1:275" ht="13.15" customHeight="1" x14ac:dyDescent="0.35">
      <c r="A151" s="45"/>
      <c r="B151" s="46" t="str">
        <f>[1]!obMake("calibItem-"&amp;ROW(),obLibs&amp;"net.finmath.marketdata.calibration.CalibratedCurves$CalibrationSpec",AN151:AY151)</f>
        <v>calibItem-151 
[12259]</v>
      </c>
      <c r="C151" s="46">
        <f>[1]!OBGET([1]!OBCALL("",[1]!OBCALL("",$B$11,"getCalibrationProductForSpec",B151),"getValue",[1]!OBCALL("",$B$11,"getModel")))</f>
        <v>-1.7763568394002505E-15</v>
      </c>
      <c r="D151" s="11" t="str">
        <f t="shared" si="15"/>
        <v>discount-EUR-FND2-2Y</v>
      </c>
      <c r="E151" s="11" t="s">
        <v>135</v>
      </c>
      <c r="F151" s="37">
        <v>2</v>
      </c>
      <c r="H151" s="37" t="s">
        <v>99</v>
      </c>
      <c r="I151" s="37" t="s">
        <v>105</v>
      </c>
      <c r="J151" s="37" t="s">
        <v>128</v>
      </c>
      <c r="K151" s="37" t="s">
        <v>104</v>
      </c>
      <c r="L151" s="37" t="s">
        <v>103</v>
      </c>
      <c r="M151" s="37">
        <v>0</v>
      </c>
      <c r="N151" s="37">
        <v>0</v>
      </c>
      <c r="O151" s="30" t="str">
        <f t="shared" si="16"/>
        <v>forward-EUR-3M-FND</v>
      </c>
      <c r="P151" s="64">
        <f t="shared" si="17"/>
        <v>1E-3</v>
      </c>
      <c r="Q151" s="30" t="s">
        <v>137</v>
      </c>
      <c r="S151" s="37" t="s">
        <v>99</v>
      </c>
      <c r="T151" s="37" t="str">
        <f t="shared" si="19"/>
        <v>2Y</v>
      </c>
      <c r="U151" s="37" t="s">
        <v>128</v>
      </c>
      <c r="V151" s="37" t="s">
        <v>104</v>
      </c>
      <c r="W151" s="37" t="s">
        <v>103</v>
      </c>
      <c r="X151" s="37">
        <v>0</v>
      </c>
      <c r="Y151" s="37">
        <v>0</v>
      </c>
      <c r="Z151" s="30" t="s">
        <v>138</v>
      </c>
      <c r="AA151" s="47">
        <v>1E-3</v>
      </c>
      <c r="AB151" s="30" t="s">
        <v>137</v>
      </c>
      <c r="AC151" s="48"/>
      <c r="AD151" s="30" t="str">
        <f t="shared" si="18"/>
        <v>discount-EUR-FND2</v>
      </c>
      <c r="AE151" s="49">
        <f>[1]!OBGET([1]!OBCALL("",AP151,IF(OR(AD151=Q151,AD151=AB151),"getPayment","getFixing"),[1]!obMake("","int",[1]!OBGET([1]!OBCALL("",AP151,"getNumberOfPeriods"))-1)))</f>
        <v>2.010958904109589</v>
      </c>
      <c r="AG151" s="50" t="str">
        <f>[1]!obMake(AG$15&amp;"-"&amp;ROW(),"int",$F151)</f>
        <v>spot date-151 
[6157]</v>
      </c>
      <c r="AH151" s="50" t="str">
        <f>[1]!obMake(AH$15&amp;"-"&amp;ROW(),"String",$H151)</f>
        <v>start offset rec-151 
[5838]</v>
      </c>
      <c r="AI151" s="50" t="str">
        <f>[1]!obMake(AI$15&amp;"-"&amp;ROW(),"String",$I151)</f>
        <v>maturity rec-151 
[7285]</v>
      </c>
      <c r="AK151" s="50" t="str">
        <f>[1]!obMake(AK$15&amp;"-"&amp;ROW(),"String",$S151)</f>
        <v>start offset pay-151 
[6650]</v>
      </c>
      <c r="AL151" s="50" t="str">
        <f>[1]!obMake(AL$15&amp;"-"&amp;ROW(),"String",$T151)</f>
        <v>maturity pay-151 
[6156]</v>
      </c>
      <c r="AN151" s="50" t="str">
        <f>[1]!obMake(AN$15&amp;"-"&amp;ROW(),"String",D151)</f>
        <v>symbol-151 
[5837]</v>
      </c>
      <c r="AO151" s="50" t="str">
        <f>[1]!obMake(AO$15&amp;"-"&amp;ROW(),"String",E151)</f>
        <v>type-151 
[7012]</v>
      </c>
      <c r="AP151" s="50" t="str">
        <f>[1]!OBCALL(AP$15&amp;"-"&amp;ROW(),obLibs&amp;"net.finmath.time.ScheduleGenerator","createScheduleFromConventions",$H$8,$AG151,$AH151:$AI151,[1]!obMake("","String",$J151),[1]!obMake("","String",$K151),$H$9,[1]!obMake("","String",$L151),$H$10,[1]!obMake("","int",$M151),[1]!obMake("","int",$N151))</f>
        <v>tenor rec-151 
[9977]</v>
      </c>
      <c r="AQ151" s="50" t="str">
        <f>[1]!obMake(AQ$15&amp;"-"&amp;ROW(),"String",O151)</f>
        <v>forward rec-151 
[6155]</v>
      </c>
      <c r="AR151" s="50" t="str">
        <f>[1]!obMake(AR$15&amp;"-"&amp;ROW(),"double",P151)</f>
        <v>spread rec-151 
[5836]</v>
      </c>
      <c r="AS151" s="50" t="str">
        <f>[1]!obMake(AS$15&amp;"-"&amp;ROW(),"String",Q151)</f>
        <v>discount rec-151 
[6831]</v>
      </c>
      <c r="AT151" s="50" t="str">
        <f>[1]!OBCALL(AT$15&amp;"-"&amp;ROW(),obLibs&amp;"net.finmath.time.ScheduleGenerator","createScheduleFromConventions",$H$8,$AG151,$AK151:$AL151,[1]!obMake("","String",$U151),[1]!obMake("","String",$V151),$H$9,[1]!obMake("","String",$L151),$H$10,[1]!obMake("","int",$X151),[1]!obMake("","int",$Y151))</f>
        <v>tenor pay-151 
[12258]</v>
      </c>
      <c r="AU151" s="50" t="str">
        <f>[1]!obMake(AU$15&amp;"-"&amp;ROW(),"String",Z151)</f>
        <v>forward pay-151 
[6154]</v>
      </c>
      <c r="AV151" s="50" t="str">
        <f>[1]!obMake(AV$15&amp;"-"&amp;ROW(),"double",AA151)</f>
        <v>spread pay-151 
[5835]</v>
      </c>
      <c r="AW151" s="50" t="str">
        <f>[1]!obMake(AW$15&amp;"-"&amp;ROW(),"String",AB151)</f>
        <v>disocunt pay-151 
[6760]</v>
      </c>
      <c r="AX151" s="50" t="str">
        <f>[1]!obMake(AX$15&amp;"-"&amp;ROW(),"String",AD151)</f>
        <v>calibration curve-151 
[6649]</v>
      </c>
      <c r="AY151" s="50" t="str">
        <f>[1]!obMake(AY$15&amp;"-"&amp;ROW(),"double",AE151)</f>
        <v>calibration time-151 
[9981]</v>
      </c>
      <c r="JJ151" s="11"/>
      <c r="JK151" s="11"/>
      <c r="JL151" s="11"/>
      <c r="JM151" s="11"/>
      <c r="JN151" s="11"/>
      <c r="JO151" s="11"/>
    </row>
    <row r="152" spans="1:275" ht="13.15" customHeight="1" x14ac:dyDescent="0.35">
      <c r="A152" s="45"/>
      <c r="B152" s="46" t="str">
        <f>[1]!obMake("calibItem-"&amp;ROW(),obLibs&amp;"net.finmath.marketdata.calibration.CalibratedCurves$CalibrationSpec",AN152:AY152)</f>
        <v>calibItem-152 
[13067]</v>
      </c>
      <c r="C152" s="46">
        <f>[1]!OBGET([1]!OBCALL("",[1]!OBCALL("",$B$11,"getCalibrationProductForSpec",B152),"getValue",[1]!OBCALL("",$B$11,"getModel")))</f>
        <v>7.7715611723760958E-16</v>
      </c>
      <c r="D152" s="11" t="str">
        <f t="shared" si="15"/>
        <v>discount-EUR-FND2-3Y</v>
      </c>
      <c r="E152" s="11" t="s">
        <v>135</v>
      </c>
      <c r="F152" s="37">
        <v>2</v>
      </c>
      <c r="H152" s="37" t="s">
        <v>99</v>
      </c>
      <c r="I152" s="37" t="s">
        <v>106</v>
      </c>
      <c r="J152" s="37" t="s">
        <v>128</v>
      </c>
      <c r="K152" s="37" t="s">
        <v>104</v>
      </c>
      <c r="L152" s="37" t="s">
        <v>103</v>
      </c>
      <c r="M152" s="37">
        <v>0</v>
      </c>
      <c r="N152" s="37">
        <v>0</v>
      </c>
      <c r="O152" s="30" t="str">
        <f t="shared" si="16"/>
        <v>forward-EUR-3M-FND</v>
      </c>
      <c r="P152" s="64">
        <f t="shared" si="17"/>
        <v>2E-3</v>
      </c>
      <c r="Q152" s="30" t="s">
        <v>137</v>
      </c>
      <c r="S152" s="37" t="s">
        <v>99</v>
      </c>
      <c r="T152" s="37" t="str">
        <f t="shared" si="19"/>
        <v>3Y</v>
      </c>
      <c r="U152" s="37" t="s">
        <v>128</v>
      </c>
      <c r="V152" s="37" t="s">
        <v>104</v>
      </c>
      <c r="W152" s="37" t="s">
        <v>103</v>
      </c>
      <c r="X152" s="37">
        <v>0</v>
      </c>
      <c r="Y152" s="37">
        <v>0</v>
      </c>
      <c r="Z152" s="30" t="s">
        <v>138</v>
      </c>
      <c r="AA152" s="47">
        <v>2E-3</v>
      </c>
      <c r="AB152" s="30" t="s">
        <v>137</v>
      </c>
      <c r="AC152" s="48"/>
      <c r="AD152" s="30" t="str">
        <f t="shared" si="18"/>
        <v>discount-EUR-FND2</v>
      </c>
      <c r="AE152" s="49">
        <f>[1]!OBGET([1]!OBCALL("",AP152,IF(OR(AD152=Q152,AD152=AB152),"getPayment","getFixing"),[1]!obMake("","int",[1]!OBGET([1]!OBCALL("",AP152,"getNumberOfPeriods"))-1)))</f>
        <v>3.0082191780821916</v>
      </c>
      <c r="AG152" s="50" t="str">
        <f>[1]!obMake(AG$15&amp;"-"&amp;ROW(),"int",$F152)</f>
        <v>spot date-152 
[6152]</v>
      </c>
      <c r="AH152" s="50" t="str">
        <f>[1]!obMake(AH$15&amp;"-"&amp;ROW(),"String",$H152)</f>
        <v>start offset rec-152 
[5834]</v>
      </c>
      <c r="AI152" s="50" t="str">
        <f>[1]!obMake(AI$15&amp;"-"&amp;ROW(),"String",$I152)</f>
        <v>maturity rec-152 
[7011]</v>
      </c>
      <c r="AK152" s="50" t="str">
        <f>[1]!obMake(AK$15&amp;"-"&amp;ROW(),"String",$S152)</f>
        <v>start offset pay-152 
[6648]</v>
      </c>
      <c r="AL152" s="50" t="str">
        <f>[1]!obMake(AL$15&amp;"-"&amp;ROW(),"String",$T152)</f>
        <v>maturity pay-152 
[6151]</v>
      </c>
      <c r="AN152" s="50" t="str">
        <f>[1]!obMake(AN$15&amp;"-"&amp;ROW(),"String",D152)</f>
        <v>symbol-152 
[5833]</v>
      </c>
      <c r="AO152" s="50" t="str">
        <f>[1]!obMake(AO$15&amp;"-"&amp;ROW(),"String",E152)</f>
        <v>type-152 
[6830]</v>
      </c>
      <c r="AP152" s="50" t="str">
        <f>[1]!OBCALL(AP$15&amp;"-"&amp;ROW(),obLibs&amp;"net.finmath.time.ScheduleGenerator","createScheduleFromConventions",$H$8,$AG152,$AH152:$AI152,[1]!obMake("","String",$J152),[1]!obMake("","String",$K152),$H$9,[1]!obMake("","String",$L152),$H$10,[1]!obMake("","int",$M152),[1]!obMake("","int",$N152))</f>
        <v>tenor rec-152 
[13062]</v>
      </c>
      <c r="AQ152" s="50" t="str">
        <f>[1]!obMake(AQ$15&amp;"-"&amp;ROW(),"String",O152)</f>
        <v>forward rec-152 
[6150]</v>
      </c>
      <c r="AR152" s="50" t="str">
        <f>[1]!obMake(AR$15&amp;"-"&amp;ROW(),"double",P152)</f>
        <v>spread rec-152 
[5832]</v>
      </c>
      <c r="AS152" s="50" t="str">
        <f>[1]!obMake(AS$15&amp;"-"&amp;ROW(),"String",Q152)</f>
        <v>discount rec-152 
[6759]</v>
      </c>
      <c r="AT152" s="50" t="str">
        <f>[1]!OBCALL(AT$15&amp;"-"&amp;ROW(),obLibs&amp;"net.finmath.time.ScheduleGenerator","createScheduleFromConventions",$H$8,$AG152,$AK152:$AL152,[1]!obMake("","String",$U152),[1]!obMake("","String",$V152),$H$9,[1]!obMake("","String",$L152),$H$10,[1]!obMake("","int",$X152),[1]!obMake("","int",$Y152))</f>
        <v>tenor pay-152 
[11509]</v>
      </c>
      <c r="AU152" s="50" t="str">
        <f>[1]!obMake(AU$15&amp;"-"&amp;ROW(),"String",Z152)</f>
        <v>forward pay-152 
[6149]</v>
      </c>
      <c r="AV152" s="50" t="str">
        <f>[1]!obMake(AV$15&amp;"-"&amp;ROW(),"double",AA152)</f>
        <v>spread pay-152 
[5831]</v>
      </c>
      <c r="AW152" s="50" t="str">
        <f>[1]!obMake(AW$15&amp;"-"&amp;ROW(),"String",AB152)</f>
        <v>disocunt pay-152 
[7284]</v>
      </c>
      <c r="AX152" s="50" t="str">
        <f>[1]!obMake(AX$15&amp;"-"&amp;ROW(),"String",AD152)</f>
        <v>calibration curve-152 
[6647]</v>
      </c>
      <c r="AY152" s="50" t="str">
        <f>[1]!obMake(AY$15&amp;"-"&amp;ROW(),"double",AE152)</f>
        <v>calibration time-152 
[13066]</v>
      </c>
      <c r="JJ152" s="11"/>
      <c r="JK152" s="11"/>
      <c r="JL152" s="11"/>
      <c r="JM152" s="11"/>
      <c r="JN152" s="11"/>
      <c r="JO152" s="11"/>
    </row>
    <row r="153" spans="1:275" ht="13.15" customHeight="1" x14ac:dyDescent="0.35">
      <c r="A153" s="45"/>
      <c r="B153" s="46" t="str">
        <f>[1]!obMake("calibItem-"&amp;ROW(),obLibs&amp;"net.finmath.marketdata.calibration.CalibratedCurves$CalibrationSpec",AN153:AY153)</f>
        <v>calibItem-153 
[12266]</v>
      </c>
      <c r="C153" s="46">
        <f>[1]!OBGET([1]!OBCALL("",[1]!OBCALL("",$B$11,"getCalibrationProductForSpec",B153),"getValue",[1]!OBCALL("",$B$11,"getModel")))</f>
        <v>-3.8857805861880479E-15</v>
      </c>
      <c r="D153" s="11" t="str">
        <f t="shared" si="15"/>
        <v>discount-EUR-FND2-4Y</v>
      </c>
      <c r="E153" s="11" t="s">
        <v>135</v>
      </c>
      <c r="F153" s="37">
        <v>2</v>
      </c>
      <c r="H153" s="37" t="s">
        <v>99</v>
      </c>
      <c r="I153" s="37" t="s">
        <v>107</v>
      </c>
      <c r="J153" s="37" t="s">
        <v>128</v>
      </c>
      <c r="K153" s="37" t="s">
        <v>104</v>
      </c>
      <c r="L153" s="37" t="s">
        <v>103</v>
      </c>
      <c r="M153" s="37">
        <v>0</v>
      </c>
      <c r="N153" s="37">
        <v>0</v>
      </c>
      <c r="O153" s="30" t="str">
        <f t="shared" si="16"/>
        <v>forward-EUR-3M-FND</v>
      </c>
      <c r="P153" s="64">
        <f t="shared" si="17"/>
        <v>2E-3</v>
      </c>
      <c r="Q153" s="30" t="s">
        <v>137</v>
      </c>
      <c r="S153" s="37" t="s">
        <v>99</v>
      </c>
      <c r="T153" s="37" t="str">
        <f t="shared" si="19"/>
        <v>4Y</v>
      </c>
      <c r="U153" s="37" t="s">
        <v>128</v>
      </c>
      <c r="V153" s="37" t="s">
        <v>104</v>
      </c>
      <c r="W153" s="37" t="s">
        <v>103</v>
      </c>
      <c r="X153" s="37">
        <v>0</v>
      </c>
      <c r="Y153" s="37">
        <v>0</v>
      </c>
      <c r="Z153" s="30" t="s">
        <v>138</v>
      </c>
      <c r="AA153" s="47">
        <v>2E-3</v>
      </c>
      <c r="AB153" s="30" t="s">
        <v>137</v>
      </c>
      <c r="AC153" s="48"/>
      <c r="AD153" s="30" t="str">
        <f t="shared" si="18"/>
        <v>discount-EUR-FND2</v>
      </c>
      <c r="AE153" s="49">
        <f>[1]!OBGET([1]!OBCALL("",AP153,IF(OR(AD153=Q153,AD153=AB153),"getPayment","getFixing"),[1]!obMake("","int",[1]!OBGET([1]!OBCALL("",AP153,"getNumberOfPeriods"))-1)))</f>
        <v>4.0082191780821921</v>
      </c>
      <c r="AG153" s="50" t="str">
        <f>[1]!obMake(AG$15&amp;"-"&amp;ROW(),"int",$F153)</f>
        <v>spot date-153 
[6147]</v>
      </c>
      <c r="AH153" s="50" t="str">
        <f>[1]!obMake(AH$15&amp;"-"&amp;ROW(),"String",$H153)</f>
        <v>start offset rec-153 
[5830]</v>
      </c>
      <c r="AI153" s="50" t="str">
        <f>[1]!obMake(AI$15&amp;"-"&amp;ROW(),"String",$I153)</f>
        <v>maturity rec-153 
[6829]</v>
      </c>
      <c r="AK153" s="50" t="str">
        <f>[1]!obMake(AK$15&amp;"-"&amp;ROW(),"String",$S153)</f>
        <v>start offset pay-153 
[6646]</v>
      </c>
      <c r="AL153" s="50" t="str">
        <f>[1]!obMake(AL$15&amp;"-"&amp;ROW(),"String",$T153)</f>
        <v>maturity pay-153 
[6146]</v>
      </c>
      <c r="AN153" s="50" t="str">
        <f>[1]!obMake(AN$15&amp;"-"&amp;ROW(),"String",D153)</f>
        <v>symbol-153 
[5829]</v>
      </c>
      <c r="AO153" s="50" t="str">
        <f>[1]!obMake(AO$15&amp;"-"&amp;ROW(),"String",E153)</f>
        <v>type-153 
[6758]</v>
      </c>
      <c r="AP153" s="50" t="str">
        <f>[1]!OBCALL(AP$15&amp;"-"&amp;ROW(),obLibs&amp;"net.finmath.time.ScheduleGenerator","createScheduleFromConventions",$H$8,$AG153,$AH153:$AI153,[1]!obMake("","String",$J153),[1]!obMake("","String",$K153),$H$9,[1]!obMake("","String",$L153),$H$10,[1]!obMake("","int",$M153),[1]!obMake("","int",$N153))</f>
        <v>tenor rec-153 
[11161]</v>
      </c>
      <c r="AQ153" s="50" t="str">
        <f>[1]!obMake(AQ$15&amp;"-"&amp;ROW(),"String",O153)</f>
        <v>forward rec-153 
[6145]</v>
      </c>
      <c r="AR153" s="50" t="str">
        <f>[1]!obMake(AR$15&amp;"-"&amp;ROW(),"double",P153)</f>
        <v>spread rec-153 
[5828]</v>
      </c>
      <c r="AS153" s="50" t="str">
        <f>[1]!obMake(AS$15&amp;"-"&amp;ROW(),"String",Q153)</f>
        <v>discount rec-153 
[7283]</v>
      </c>
      <c r="AT153" s="50" t="str">
        <f>[1]!OBCALL(AT$15&amp;"-"&amp;ROW(),obLibs&amp;"net.finmath.time.ScheduleGenerator","createScheduleFromConventions",$H$8,$AG153,$AK153:$AL153,[1]!obMake("","String",$U153),[1]!obMake("","String",$V153),$H$9,[1]!obMake("","String",$L153),$H$10,[1]!obMake("","int",$X153),[1]!obMake("","int",$Y153))</f>
        <v>tenor pay-153 
[12265]</v>
      </c>
      <c r="AU153" s="50" t="str">
        <f>[1]!obMake(AU$15&amp;"-"&amp;ROW(),"String",Z153)</f>
        <v>forward pay-153 
[6144]</v>
      </c>
      <c r="AV153" s="50" t="str">
        <f>[1]!obMake(AV$15&amp;"-"&amp;ROW(),"double",AA153)</f>
        <v>spread pay-153 
[5827]</v>
      </c>
      <c r="AW153" s="50" t="str">
        <f>[1]!obMake(AW$15&amp;"-"&amp;ROW(),"String",AB153)</f>
        <v>disocunt pay-153 
[7010]</v>
      </c>
      <c r="AX153" s="50" t="str">
        <f>[1]!obMake(AX$15&amp;"-"&amp;ROW(),"String",AD153)</f>
        <v>calibration curve-153 
[6645]</v>
      </c>
      <c r="AY153" s="50" t="str">
        <f>[1]!obMake(AY$15&amp;"-"&amp;ROW(),"double",AE153)</f>
        <v>calibration time-153 
[11165]</v>
      </c>
      <c r="JJ153" s="11"/>
      <c r="JK153" s="11"/>
      <c r="JL153" s="11"/>
      <c r="JM153" s="11"/>
      <c r="JN153" s="11"/>
      <c r="JO153" s="11"/>
    </row>
    <row r="154" spans="1:275" ht="13.15" customHeight="1" x14ac:dyDescent="0.35">
      <c r="A154" s="45"/>
      <c r="B154" s="46" t="str">
        <f>[1]!obMake("calibItem-"&amp;ROW(),obLibs&amp;"net.finmath.marketdata.calibration.CalibratedCurves$CalibrationSpec",AN154:AY154)</f>
        <v>calibItem-154 
[13078]</v>
      </c>
      <c r="C154" s="46">
        <f>[1]!OBGET([1]!OBCALL("",[1]!OBCALL("",$B$11,"getCalibrationProductForSpec",B154),"getValue",[1]!OBCALL("",$B$11,"getModel")))</f>
        <v>-1.9984014443252818E-15</v>
      </c>
      <c r="D154" s="11" t="str">
        <f t="shared" si="15"/>
        <v>discount-EUR-FND2-5Y</v>
      </c>
      <c r="E154" s="11" t="s">
        <v>135</v>
      </c>
      <c r="F154" s="37">
        <v>2</v>
      </c>
      <c r="H154" s="37" t="s">
        <v>99</v>
      </c>
      <c r="I154" s="37" t="s">
        <v>108</v>
      </c>
      <c r="J154" s="37" t="s">
        <v>128</v>
      </c>
      <c r="K154" s="37" t="s">
        <v>104</v>
      </c>
      <c r="L154" s="37" t="s">
        <v>103</v>
      </c>
      <c r="M154" s="37">
        <v>0</v>
      </c>
      <c r="N154" s="37">
        <v>0</v>
      </c>
      <c r="O154" s="30" t="str">
        <f t="shared" si="16"/>
        <v>forward-EUR-3M-FND</v>
      </c>
      <c r="P154" s="64">
        <f t="shared" si="17"/>
        <v>2E-3</v>
      </c>
      <c r="Q154" s="30" t="s">
        <v>137</v>
      </c>
      <c r="S154" s="37" t="s">
        <v>99</v>
      </c>
      <c r="T154" s="37" t="str">
        <f t="shared" si="19"/>
        <v>5Y</v>
      </c>
      <c r="U154" s="37" t="s">
        <v>128</v>
      </c>
      <c r="V154" s="37" t="s">
        <v>104</v>
      </c>
      <c r="W154" s="37" t="s">
        <v>103</v>
      </c>
      <c r="X154" s="37">
        <v>0</v>
      </c>
      <c r="Y154" s="37">
        <v>0</v>
      </c>
      <c r="Z154" s="30" t="s">
        <v>138</v>
      </c>
      <c r="AA154" s="47">
        <v>2E-3</v>
      </c>
      <c r="AB154" s="30" t="s">
        <v>137</v>
      </c>
      <c r="AC154" s="48"/>
      <c r="AD154" s="30" t="str">
        <f t="shared" si="18"/>
        <v>discount-EUR-FND2</v>
      </c>
      <c r="AE154" s="49">
        <f>[1]!OBGET([1]!OBCALL("",AP154,IF(OR(AD154=Q154,AD154=AB154),"getPayment","getFixing"),[1]!obMake("","int",[1]!OBGET([1]!OBCALL("",AP154,"getNumberOfPeriods"))-1)))</f>
        <v>5.0109589041095894</v>
      </c>
      <c r="AG154" s="50" t="str">
        <f>[1]!obMake(AG$15&amp;"-"&amp;ROW(),"int",$F154)</f>
        <v>spot date-154 
[6142]</v>
      </c>
      <c r="AH154" s="50" t="str">
        <f>[1]!obMake(AH$15&amp;"-"&amp;ROW(),"String",$H154)</f>
        <v>start offset rec-154 
[5826]</v>
      </c>
      <c r="AI154" s="50" t="str">
        <f>[1]!obMake(AI$15&amp;"-"&amp;ROW(),"String",$I154)</f>
        <v>maturity rec-154 
[6757]</v>
      </c>
      <c r="AK154" s="50" t="str">
        <f>[1]!obMake(AK$15&amp;"-"&amp;ROW(),"String",$S154)</f>
        <v>start offset pay-154 
[6644]</v>
      </c>
      <c r="AL154" s="50" t="str">
        <f>[1]!obMake(AL$15&amp;"-"&amp;ROW(),"String",$T154)</f>
        <v>maturity pay-154 
[6141]</v>
      </c>
      <c r="AN154" s="50" t="str">
        <f>[1]!obMake(AN$15&amp;"-"&amp;ROW(),"String",D154)</f>
        <v>symbol-154 
[5825]</v>
      </c>
      <c r="AO154" s="50" t="str">
        <f>[1]!obMake(AO$15&amp;"-"&amp;ROW(),"String",E154)</f>
        <v>type-154 
[7282]</v>
      </c>
      <c r="AP154" s="50" t="str">
        <f>[1]!OBCALL(AP$15&amp;"-"&amp;ROW(),obLibs&amp;"net.finmath.time.ScheduleGenerator","createScheduleFromConventions",$H$8,$AG154,$AH154:$AI154,[1]!obMake("","String",$J154),[1]!obMake("","String",$K154),$H$9,[1]!obMake("","String",$L154),$H$10,[1]!obMake("","int",$M154),[1]!obMake("","int",$N154))</f>
        <v>tenor rec-154 
[13073]</v>
      </c>
      <c r="AQ154" s="50" t="str">
        <f>[1]!obMake(AQ$15&amp;"-"&amp;ROW(),"String",O154)</f>
        <v>forward rec-154 
[6140]</v>
      </c>
      <c r="AR154" s="50" t="str">
        <f>[1]!obMake(AR$15&amp;"-"&amp;ROW(),"double",P154)</f>
        <v>spread rec-154 
[5824]</v>
      </c>
      <c r="AS154" s="50" t="str">
        <f>[1]!obMake(AS$15&amp;"-"&amp;ROW(),"String",Q154)</f>
        <v>discount rec-154 
[7009]</v>
      </c>
      <c r="AT154" s="50" t="str">
        <f>[1]!OBCALL(AT$15&amp;"-"&amp;ROW(),obLibs&amp;"net.finmath.time.ScheduleGenerator","createScheduleFromConventions",$H$8,$AG154,$AK154:$AL154,[1]!obMake("","String",$U154),[1]!obMake("","String",$V154),$H$9,[1]!obMake("","String",$L154),$H$10,[1]!obMake("","int",$X154),[1]!obMake("","int",$Y154))</f>
        <v>tenor pay-154 
[11515]</v>
      </c>
      <c r="AU154" s="50" t="str">
        <f>[1]!obMake(AU$15&amp;"-"&amp;ROW(),"String",Z154)</f>
        <v>forward pay-154 
[6139]</v>
      </c>
      <c r="AV154" s="50" t="str">
        <f>[1]!obMake(AV$15&amp;"-"&amp;ROW(),"double",AA154)</f>
        <v>spread pay-154 
[5823]</v>
      </c>
      <c r="AW154" s="50" t="str">
        <f>[1]!obMake(AW$15&amp;"-"&amp;ROW(),"String",AB154)</f>
        <v>disocunt pay-154 
[6828]</v>
      </c>
      <c r="AX154" s="50" t="str">
        <f>[1]!obMake(AX$15&amp;"-"&amp;ROW(),"String",AD154)</f>
        <v>calibration curve-154 
[6643]</v>
      </c>
      <c r="AY154" s="50" t="str">
        <f>[1]!obMake(AY$15&amp;"-"&amp;ROW(),"double",AE154)</f>
        <v>calibration time-154 
[13077]</v>
      </c>
      <c r="JJ154" s="11"/>
      <c r="JK154" s="11"/>
      <c r="JL154" s="11"/>
      <c r="JM154" s="11"/>
      <c r="JN154" s="11"/>
      <c r="JO154" s="11"/>
    </row>
    <row r="155" spans="1:275" ht="13.15" customHeight="1" x14ac:dyDescent="0.35">
      <c r="A155" s="45"/>
      <c r="B155" s="46" t="str">
        <f>[1]!obMake("calibItem-"&amp;ROW(),obLibs&amp;"net.finmath.marketdata.calibration.CalibratedCurves$CalibrationSpec",AN155:AY155)</f>
        <v>calibItem-155 
[11526]</v>
      </c>
      <c r="C155" s="46">
        <f>[1]!OBGET([1]!OBCALL("",[1]!OBCALL("",$B$11,"getCalibrationProductForSpec",B155),"getValue",[1]!OBCALL("",$B$11,"getModel")))</f>
        <v>1.2434497875801753E-14</v>
      </c>
      <c r="D155" s="11" t="str">
        <f t="shared" si="15"/>
        <v>discount-EUR-FND2-7Y</v>
      </c>
      <c r="E155" s="11" t="s">
        <v>135</v>
      </c>
      <c r="F155" s="37">
        <v>2</v>
      </c>
      <c r="H155" s="37" t="s">
        <v>99</v>
      </c>
      <c r="I155" s="37" t="s">
        <v>110</v>
      </c>
      <c r="J155" s="37" t="s">
        <v>128</v>
      </c>
      <c r="K155" s="37" t="s">
        <v>104</v>
      </c>
      <c r="L155" s="37" t="s">
        <v>103</v>
      </c>
      <c r="M155" s="37">
        <v>0</v>
      </c>
      <c r="N155" s="37">
        <v>0</v>
      </c>
      <c r="O155" s="30" t="str">
        <f t="shared" si="16"/>
        <v>forward-EUR-3M-FND</v>
      </c>
      <c r="P155" s="64">
        <f t="shared" si="17"/>
        <v>2E-3</v>
      </c>
      <c r="Q155" s="30" t="s">
        <v>137</v>
      </c>
      <c r="S155" s="37" t="s">
        <v>99</v>
      </c>
      <c r="T155" s="37" t="str">
        <f t="shared" si="19"/>
        <v>7Y</v>
      </c>
      <c r="U155" s="37" t="s">
        <v>128</v>
      </c>
      <c r="V155" s="37" t="s">
        <v>104</v>
      </c>
      <c r="W155" s="37" t="s">
        <v>103</v>
      </c>
      <c r="X155" s="37">
        <v>0</v>
      </c>
      <c r="Y155" s="37">
        <v>0</v>
      </c>
      <c r="Z155" s="30" t="s">
        <v>138</v>
      </c>
      <c r="AA155" s="47">
        <v>2E-3</v>
      </c>
      <c r="AB155" s="30" t="s">
        <v>137</v>
      </c>
      <c r="AC155" s="48"/>
      <c r="AD155" s="30" t="str">
        <f t="shared" si="18"/>
        <v>discount-EUR-FND2</v>
      </c>
      <c r="AE155" s="49">
        <f>[1]!OBGET([1]!OBCALL("",AP155,IF(OR(AD155=Q155,AD155=AB155),"getPayment","getFixing"),[1]!obMake("","int",[1]!OBGET([1]!OBCALL("",AP155,"getNumberOfPeriods"))-1)))</f>
        <v>7.0164383561643833</v>
      </c>
      <c r="AG155" s="50" t="str">
        <f>[1]!obMake(AG$15&amp;"-"&amp;ROW(),"int",$F155)</f>
        <v>spot date-155 
[6642]</v>
      </c>
      <c r="AH155" s="50" t="str">
        <f>[1]!obMake(AH$15&amp;"-"&amp;ROW(),"String",$H155)</f>
        <v>start offset rec-155 
[6137]</v>
      </c>
      <c r="AI155" s="50" t="str">
        <f>[1]!obMake(AI$15&amp;"-"&amp;ROW(),"String",$I155)</f>
        <v>maturity rec-155 
[5822]</v>
      </c>
      <c r="AK155" s="50" t="str">
        <f>[1]!obMake(AK$15&amp;"-"&amp;ROW(),"String",$S155)</f>
        <v>start offset pay-155 
[5676]</v>
      </c>
      <c r="AL155" s="50" t="str">
        <f>[1]!obMake(AL$15&amp;"-"&amp;ROW(),"String",$T155)</f>
        <v>maturity pay-155 
[7281]</v>
      </c>
      <c r="AN155" s="50" t="str">
        <f>[1]!obMake(AN$15&amp;"-"&amp;ROW(),"String",D155)</f>
        <v>symbol-155 
[6641]</v>
      </c>
      <c r="AO155" s="50" t="str">
        <f>[1]!obMake(AO$15&amp;"-"&amp;ROW(),"String",E155)</f>
        <v>type-155 
[6136]</v>
      </c>
      <c r="AP155" s="50" t="str">
        <f>[1]!OBCALL(AP$15&amp;"-"&amp;ROW(),obLibs&amp;"net.finmath.time.ScheduleGenerator","createScheduleFromConventions",$H$8,$AG155,$AH155:$AI155,[1]!obMake("","String",$J155),[1]!obMake("","String",$K155),$H$9,[1]!obMake("","String",$L155),$H$10,[1]!obMake("","int",$M155),[1]!obMake("","int",$N155))</f>
        <v>tenor rec-155 
[11521]</v>
      </c>
      <c r="AQ155" s="50" t="str">
        <f>[1]!obMake(AQ$15&amp;"-"&amp;ROW(),"String",O155)</f>
        <v>forward rec-155 
[5821]</v>
      </c>
      <c r="AR155" s="50" t="str">
        <f>[1]!obMake(AR$15&amp;"-"&amp;ROW(),"double",P155)</f>
        <v>spread rec-155 
[7008]</v>
      </c>
      <c r="AS155" s="50" t="str">
        <f>[1]!obMake(AS$15&amp;"-"&amp;ROW(),"String",Q155)</f>
        <v>discount rec-155 
[6640]</v>
      </c>
      <c r="AT155" s="50" t="str">
        <f>[1]!OBCALL(AT$15&amp;"-"&amp;ROW(),obLibs&amp;"net.finmath.time.ScheduleGenerator","createScheduleFromConventions",$H$8,$AG155,$AK155:$AL155,[1]!obMake("","String",$U155),[1]!obMake("","String",$V155),$H$9,[1]!obMake("","String",$L155),$H$10,[1]!obMake("","int",$X155),[1]!obMake("","int",$Y155))</f>
        <v>tenor pay-155 
[11171]</v>
      </c>
      <c r="AU155" s="50" t="str">
        <f>[1]!obMake(AU$15&amp;"-"&amp;ROW(),"String",Z155)</f>
        <v>forward pay-155 
[6135]</v>
      </c>
      <c r="AV155" s="50" t="str">
        <f>[1]!obMake(AV$15&amp;"-"&amp;ROW(),"double",AA155)</f>
        <v>spread pay-155 
[5820]</v>
      </c>
      <c r="AW155" s="50" t="str">
        <f>[1]!obMake(AW$15&amp;"-"&amp;ROW(),"String",AB155)</f>
        <v>disocunt pay-155 
[6827]</v>
      </c>
      <c r="AX155" s="50" t="str">
        <f>[1]!obMake(AX$15&amp;"-"&amp;ROW(),"String",AD155)</f>
        <v>calibration curve-155 
[5675]</v>
      </c>
      <c r="AY155" s="50" t="str">
        <f>[1]!obMake(AY$15&amp;"-"&amp;ROW(),"double",AE155)</f>
        <v>calibration time-155 
[11525]</v>
      </c>
      <c r="JJ155" s="11"/>
      <c r="JK155" s="11"/>
      <c r="JL155" s="11"/>
      <c r="JM155" s="11"/>
      <c r="JN155" s="11"/>
      <c r="JO155" s="11"/>
    </row>
    <row r="156" spans="1:275" ht="13.15" customHeight="1" x14ac:dyDescent="0.35">
      <c r="A156" s="45"/>
      <c r="B156" s="46" t="str">
        <f>[1]!obMake("calibItem-"&amp;ROW(),obLibs&amp;"net.finmath.marketdata.calibration.CalibratedCurves$CalibrationSpec",AN156:AY156)</f>
        <v>calibItem-156 
[13085]</v>
      </c>
      <c r="C156" s="46">
        <f>[1]!OBGET([1]!OBCALL("",[1]!OBCALL("",$B$11,"getCalibrationProductForSpec",B156),"getValue",[1]!OBCALL("",$B$11,"getModel")))</f>
        <v>-1.1102230246251565E-14</v>
      </c>
      <c r="D156" s="11" t="str">
        <f t="shared" si="15"/>
        <v>discount-EUR-FND2-10Y</v>
      </c>
      <c r="E156" s="11" t="s">
        <v>135</v>
      </c>
      <c r="F156" s="37">
        <v>2</v>
      </c>
      <c r="H156" s="37" t="s">
        <v>99</v>
      </c>
      <c r="I156" s="37" t="s">
        <v>113</v>
      </c>
      <c r="J156" s="37" t="s">
        <v>128</v>
      </c>
      <c r="K156" s="37" t="s">
        <v>104</v>
      </c>
      <c r="L156" s="37" t="s">
        <v>103</v>
      </c>
      <c r="M156" s="37">
        <v>0</v>
      </c>
      <c r="N156" s="37">
        <v>0</v>
      </c>
      <c r="O156" s="30" t="str">
        <f t="shared" si="16"/>
        <v>forward-EUR-3M-FND</v>
      </c>
      <c r="P156" s="64">
        <f t="shared" si="17"/>
        <v>5.0000000000000001E-3</v>
      </c>
      <c r="Q156" s="30" t="s">
        <v>137</v>
      </c>
      <c r="S156" s="37" t="s">
        <v>99</v>
      </c>
      <c r="T156" s="37" t="str">
        <f t="shared" si="19"/>
        <v>10Y</v>
      </c>
      <c r="U156" s="37" t="s">
        <v>128</v>
      </c>
      <c r="V156" s="37" t="s">
        <v>104</v>
      </c>
      <c r="W156" s="37" t="s">
        <v>103</v>
      </c>
      <c r="X156" s="37">
        <v>0</v>
      </c>
      <c r="Y156" s="37">
        <v>0</v>
      </c>
      <c r="Z156" s="30" t="s">
        <v>138</v>
      </c>
      <c r="AA156" s="47">
        <v>5.0000000000000001E-3</v>
      </c>
      <c r="AB156" s="30" t="s">
        <v>137</v>
      </c>
      <c r="AC156" s="48"/>
      <c r="AD156" s="30" t="str">
        <f t="shared" si="18"/>
        <v>discount-EUR-FND2</v>
      </c>
      <c r="AE156" s="49">
        <f>[1]!OBGET([1]!OBCALL("",AP156,IF(OR(AD156=Q156,AD156=AB156),"getPayment","getFixing"),[1]!obMake("","int",[1]!OBGET([1]!OBCALL("",AP156,"getNumberOfPeriods"))-1)))</f>
        <v>10.013698630136986</v>
      </c>
      <c r="AG156" s="50" t="str">
        <f>[1]!obMake(AG$15&amp;"-"&amp;ROW(),"int",$F156)</f>
        <v>spot date-156 
[6756]</v>
      </c>
      <c r="AH156" s="50" t="str">
        <f>[1]!obMake(AH$15&amp;"-"&amp;ROW(),"String",$H156)</f>
        <v>start offset rec-156 
[6638]</v>
      </c>
      <c r="AI156" s="50" t="str">
        <f>[1]!obMake(AI$15&amp;"-"&amp;ROW(),"String",$I156)</f>
        <v>maturity rec-156 
[6134]</v>
      </c>
      <c r="AK156" s="50" t="str">
        <f>[1]!obMake(AK$15&amp;"-"&amp;ROW(),"String",$S156)</f>
        <v>start offset pay-156 
[5674]</v>
      </c>
      <c r="AL156" s="50" t="str">
        <f>[1]!obMake(AL$15&amp;"-"&amp;ROW(),"String",$T156)</f>
        <v>maturity pay-156 
[5819]</v>
      </c>
      <c r="AN156" s="50" t="str">
        <f>[1]!obMake(AN$15&amp;"-"&amp;ROW(),"String",D156)</f>
        <v>symbol-156 
[7280]</v>
      </c>
      <c r="AO156" s="50" t="str">
        <f>[1]!obMake(AO$15&amp;"-"&amp;ROW(),"String",E156)</f>
        <v>type-156 
[6637]</v>
      </c>
      <c r="AP156" s="50" t="str">
        <f>[1]!OBCALL(AP$15&amp;"-"&amp;ROW(),obLibs&amp;"net.finmath.time.ScheduleGenerator","createScheduleFromConventions",$H$8,$AG156,$AH156:$AI156,[1]!obMake("","String",$J156),[1]!obMake("","String",$K156),$H$9,[1]!obMake("","String",$L156),$H$10,[1]!obMake("","int",$M156),[1]!obMake("","int",$N156))</f>
        <v>tenor rec-156 
[12272]</v>
      </c>
      <c r="AQ156" s="50" t="str">
        <f>[1]!obMake(AQ$15&amp;"-"&amp;ROW(),"String",O156)</f>
        <v>forward rec-156 
[6133]</v>
      </c>
      <c r="AR156" s="50" t="str">
        <f>[1]!obMake(AR$15&amp;"-"&amp;ROW(),"double",P156)</f>
        <v>spread rec-156 
[5818]</v>
      </c>
      <c r="AS156" s="50" t="str">
        <f>[1]!obMake(AS$15&amp;"-"&amp;ROW(),"String",Q156)</f>
        <v>discount rec-156 
[7007]</v>
      </c>
      <c r="AT156" s="50" t="str">
        <f>[1]!OBCALL(AT$15&amp;"-"&amp;ROW(),obLibs&amp;"net.finmath.time.ScheduleGenerator","createScheduleFromConventions",$H$8,$AG156,$AK156:$AL156,[1]!obMake("","String",$U156),[1]!obMake("","String",$V156),$H$9,[1]!obMake("","String",$L156),$H$10,[1]!obMake("","int",$X156),[1]!obMake("","int",$Y156))</f>
        <v>tenor pay-156 
[13084]</v>
      </c>
      <c r="AU156" s="50" t="str">
        <f>[1]!obMake(AU$15&amp;"-"&amp;ROW(),"String",Z156)</f>
        <v>forward pay-156 
[6636]</v>
      </c>
      <c r="AV156" s="50" t="str">
        <f>[1]!obMake(AV$15&amp;"-"&amp;ROW(),"double",AA156)</f>
        <v>spread pay-156 
[6132]</v>
      </c>
      <c r="AW156" s="50" t="str">
        <f>[1]!obMake(AW$15&amp;"-"&amp;ROW(),"String",AB156)</f>
        <v>disocunt pay-156 
[5817]</v>
      </c>
      <c r="AX156" s="50" t="str">
        <f>[1]!obMake(AX$15&amp;"-"&amp;ROW(),"String",AD156)</f>
        <v>calibration curve-156 
[5673]</v>
      </c>
      <c r="AY156" s="50" t="str">
        <f>[1]!obMake(AY$15&amp;"-"&amp;ROW(),"double",AE156)</f>
        <v>calibration time-156 
[12276]</v>
      </c>
      <c r="JJ156" s="11"/>
      <c r="JK156" s="11"/>
      <c r="JL156" s="11"/>
      <c r="JM156" s="11"/>
      <c r="JN156" s="11"/>
      <c r="JO156" s="11"/>
    </row>
    <row r="157" spans="1:275" ht="13.15" customHeight="1" x14ac:dyDescent="0.35">
      <c r="A157" s="45"/>
      <c r="B157" s="46" t="str">
        <f>[1]!obMake("calibItem-"&amp;ROW(),obLibs&amp;"net.finmath.marketdata.calibration.CalibratedCurves$CalibrationSpec",AN157:AY157)</f>
        <v>calibItem-157 
[11537]</v>
      </c>
      <c r="C157" s="46">
        <f>[1]!OBGET([1]!OBCALL("",[1]!OBCALL("",$B$11,"getCalibrationProductForSpec",B157),"getValue",[1]!OBCALL("",$B$11,"getModel")))</f>
        <v>6.4392935428259079E-15</v>
      </c>
      <c r="D157" s="11" t="str">
        <f t="shared" si="15"/>
        <v>discount-EUR-FND2-15Y</v>
      </c>
      <c r="E157" s="11" t="s">
        <v>135</v>
      </c>
      <c r="F157" s="37">
        <v>2</v>
      </c>
      <c r="H157" s="37" t="s">
        <v>99</v>
      </c>
      <c r="I157" s="37" t="s">
        <v>116</v>
      </c>
      <c r="J157" s="37" t="s">
        <v>128</v>
      </c>
      <c r="K157" s="37" t="s">
        <v>104</v>
      </c>
      <c r="L157" s="37" t="s">
        <v>103</v>
      </c>
      <c r="M157" s="37">
        <v>0</v>
      </c>
      <c r="N157" s="37">
        <v>0</v>
      </c>
      <c r="O157" s="30" t="str">
        <f t="shared" si="16"/>
        <v>forward-EUR-3M-FND</v>
      </c>
      <c r="P157" s="64">
        <f t="shared" si="17"/>
        <v>5.0000000000000001E-3</v>
      </c>
      <c r="Q157" s="30" t="s">
        <v>137</v>
      </c>
      <c r="S157" s="37" t="s">
        <v>99</v>
      </c>
      <c r="T157" s="37" t="str">
        <f t="shared" si="19"/>
        <v>15Y</v>
      </c>
      <c r="U157" s="37" t="s">
        <v>128</v>
      </c>
      <c r="V157" s="37" t="s">
        <v>104</v>
      </c>
      <c r="W157" s="37" t="s">
        <v>103</v>
      </c>
      <c r="X157" s="37">
        <v>0</v>
      </c>
      <c r="Y157" s="37">
        <v>0</v>
      </c>
      <c r="Z157" s="30" t="s">
        <v>138</v>
      </c>
      <c r="AA157" s="47">
        <v>5.0000000000000001E-3</v>
      </c>
      <c r="AB157" s="30" t="s">
        <v>137</v>
      </c>
      <c r="AC157" s="48"/>
      <c r="AD157" s="30" t="str">
        <f t="shared" si="18"/>
        <v>discount-EUR-FND2</v>
      </c>
      <c r="AE157" s="49">
        <f>[1]!OBGET([1]!OBCALL("",AP157,IF(OR(AD157=Q157,AD157=AB157),"getPayment","getFixing"),[1]!obMake("","int",[1]!OBGET([1]!OBCALL("",AP157,"getNumberOfPeriods"))-1)))</f>
        <v>15.016438356164384</v>
      </c>
      <c r="AG157" s="50" t="str">
        <f>[1]!obMake(AG$15&amp;"-"&amp;ROW(),"int",$F157)</f>
        <v>spot date-157 
[5816]</v>
      </c>
      <c r="AH157" s="50" t="str">
        <f>[1]!obMake(AH$15&amp;"-"&amp;ROW(),"String",$H157)</f>
        <v>start offset rec-157 
[6755]</v>
      </c>
      <c r="AI157" s="50" t="str">
        <f>[1]!obMake(AI$15&amp;"-"&amp;ROW(),"String",$I157)</f>
        <v>maturity rec-157 
[6635]</v>
      </c>
      <c r="AK157" s="50" t="str">
        <f>[1]!obMake(AK$15&amp;"-"&amp;ROW(),"String",$S157)</f>
        <v>start offset pay-157 
[5672]</v>
      </c>
      <c r="AL157" s="50" t="str">
        <f>[1]!obMake(AL$15&amp;"-"&amp;ROW(),"String",$T157)</f>
        <v>maturity pay-157 
[6131]</v>
      </c>
      <c r="AN157" s="50" t="str">
        <f>[1]!obMake(AN$15&amp;"-"&amp;ROW(),"String",D157)</f>
        <v>symbol-157 
[5815]</v>
      </c>
      <c r="AO157" s="50" t="str">
        <f>[1]!obMake(AO$15&amp;"-"&amp;ROW(),"String",E157)</f>
        <v>type-157 
[7279]</v>
      </c>
      <c r="AP157" s="50" t="str">
        <f>[1]!OBCALL(AP$15&amp;"-"&amp;ROW(),obLibs&amp;"net.finmath.time.ScheduleGenerator","createScheduleFromConventions",$H$8,$AG157,$AH157:$AI157,[1]!obMake("","String",$J157),[1]!obMake("","String",$K157),$H$9,[1]!obMake("","String",$L157),$H$10,[1]!obMake("","int",$M157),[1]!obMake("","int",$N157))</f>
        <v>tenor rec-157 
[11532]</v>
      </c>
      <c r="AQ157" s="50" t="str">
        <f>[1]!obMake(AQ$15&amp;"-"&amp;ROW(),"String",O157)</f>
        <v>forward rec-157 
[6634]</v>
      </c>
      <c r="AR157" s="50" t="str">
        <f>[1]!obMake(AR$15&amp;"-"&amp;ROW(),"double",P157)</f>
        <v>spread rec-157 
[6130]</v>
      </c>
      <c r="AS157" s="50" t="str">
        <f>[1]!obMake(AS$15&amp;"-"&amp;ROW(),"String",Q157)</f>
        <v>discount rec-157 
[5814]</v>
      </c>
      <c r="AT157" s="50" t="str">
        <f>[1]!OBCALL(AT$15&amp;"-"&amp;ROW(),obLibs&amp;"net.finmath.time.ScheduleGenerator","createScheduleFromConventions",$H$8,$AG157,$AK157:$AL157,[1]!obMake("","String",$U157),[1]!obMake("","String",$V157),$H$9,[1]!obMake("","String",$L157),$H$10,[1]!obMake("","int",$X157),[1]!obMake("","int",$Y157))</f>
        <v>tenor pay-157 
[10539]</v>
      </c>
      <c r="AU157" s="50" t="str">
        <f>[1]!obMake(AU$15&amp;"-"&amp;ROW(),"String",Z157)</f>
        <v>forward pay-157 
[7006]</v>
      </c>
      <c r="AV157" s="50" t="str">
        <f>[1]!obMake(AV$15&amp;"-"&amp;ROW(),"double",AA157)</f>
        <v>spread pay-157 
[6633]</v>
      </c>
      <c r="AW157" s="50" t="str">
        <f>[1]!obMake(AW$15&amp;"-"&amp;ROW(),"String",AB157)</f>
        <v>disocunt pay-157 
[6129]</v>
      </c>
      <c r="AX157" s="50" t="str">
        <f>[1]!obMake(AX$15&amp;"-"&amp;ROW(),"String",AD157)</f>
        <v>calibration curve-157 
[5671]</v>
      </c>
      <c r="AY157" s="50" t="str">
        <f>[1]!obMake(AY$15&amp;"-"&amp;ROW(),"double",AE157)</f>
        <v>calibration time-157 
[11536]</v>
      </c>
      <c r="JJ157" s="11"/>
      <c r="JK157" s="11"/>
      <c r="JL157" s="11"/>
      <c r="JM157" s="11"/>
      <c r="JN157" s="11"/>
      <c r="JO157" s="11"/>
    </row>
    <row r="158" spans="1:275" ht="13.15" customHeight="1" x14ac:dyDescent="0.35">
      <c r="A158" s="45"/>
      <c r="B158" s="46" t="str">
        <f>[1]!obMake("calibItem-"&amp;ROW(),obLibs&amp;"net.finmath.marketdata.calibration.CalibratedCurves$CalibrationSpec",AN158:AY158)</f>
        <v>calibItem-158 
[13092]</v>
      </c>
      <c r="C158" s="46">
        <f>[1]!OBGET([1]!OBCALL("",[1]!OBCALL("",$B$11,"getCalibrationProductForSpec",B158),"getValue",[1]!OBCALL("",$B$11,"getModel")))</f>
        <v>4.9960036108132044E-15</v>
      </c>
      <c r="D158" s="11" t="str">
        <f t="shared" si="15"/>
        <v>discount-EUR-FND2-20Y</v>
      </c>
      <c r="E158" s="11" t="s">
        <v>135</v>
      </c>
      <c r="F158" s="37">
        <v>2</v>
      </c>
      <c r="H158" s="37" t="s">
        <v>99</v>
      </c>
      <c r="I158" s="37" t="s">
        <v>117</v>
      </c>
      <c r="J158" s="37" t="s">
        <v>128</v>
      </c>
      <c r="K158" s="37" t="s">
        <v>104</v>
      </c>
      <c r="L158" s="37" t="s">
        <v>103</v>
      </c>
      <c r="M158" s="37">
        <v>0</v>
      </c>
      <c r="N158" s="37">
        <v>0</v>
      </c>
      <c r="O158" s="30" t="str">
        <f t="shared" si="16"/>
        <v>forward-EUR-3M-FND</v>
      </c>
      <c r="P158" s="64">
        <f t="shared" si="17"/>
        <v>5.0000000000000001E-3</v>
      </c>
      <c r="Q158" s="30" t="s">
        <v>137</v>
      </c>
      <c r="S158" s="37" t="s">
        <v>99</v>
      </c>
      <c r="T158" s="37" t="str">
        <f t="shared" si="19"/>
        <v>20Y</v>
      </c>
      <c r="U158" s="37" t="s">
        <v>128</v>
      </c>
      <c r="V158" s="37" t="s">
        <v>104</v>
      </c>
      <c r="W158" s="37" t="s">
        <v>103</v>
      </c>
      <c r="X158" s="37">
        <v>0</v>
      </c>
      <c r="Y158" s="37">
        <v>0</v>
      </c>
      <c r="Z158" s="30" t="s">
        <v>138</v>
      </c>
      <c r="AA158" s="47">
        <v>5.0000000000000001E-3</v>
      </c>
      <c r="AB158" s="30" t="s">
        <v>137</v>
      </c>
      <c r="AC158" s="48"/>
      <c r="AD158" s="30" t="str">
        <f t="shared" si="18"/>
        <v>discount-EUR-FND2</v>
      </c>
      <c r="AE158" s="49">
        <f>[1]!OBGET([1]!OBCALL("",AP158,IF(OR(AD158=Q158,AD158=AB158),"getPayment","getFixing"),[1]!obMake("","int",[1]!OBGET([1]!OBCALL("",AP158,"getNumberOfPeriods"))-1)))</f>
        <v>20.019178082191782</v>
      </c>
      <c r="AG158" s="50" t="str">
        <f>[1]!obMake(AG$15&amp;"-"&amp;ROW(),"int",$F158)</f>
        <v>spot date-158 
[6128]</v>
      </c>
      <c r="AH158" s="50" t="str">
        <f>[1]!obMake(AH$15&amp;"-"&amp;ROW(),"String",$H158)</f>
        <v>start offset rec-158 
[5812]</v>
      </c>
      <c r="AI158" s="50" t="str">
        <f>[1]!obMake(AI$15&amp;"-"&amp;ROW(),"String",$I158)</f>
        <v>maturity rec-158 
[6754]</v>
      </c>
      <c r="AK158" s="50" t="str">
        <f>[1]!obMake(AK$15&amp;"-"&amp;ROW(),"String",$S158)</f>
        <v>start offset pay-158 
[5670]</v>
      </c>
      <c r="AL158" s="50" t="str">
        <f>[1]!obMake(AL$15&amp;"-"&amp;ROW(),"String",$T158)</f>
        <v>maturity pay-158 
[6632]</v>
      </c>
      <c r="AN158" s="50" t="str">
        <f>[1]!obMake(AN$15&amp;"-"&amp;ROW(),"String",D158)</f>
        <v>symbol-158 
[6127]</v>
      </c>
      <c r="AO158" s="50" t="str">
        <f>[1]!obMake(AO$15&amp;"-"&amp;ROW(),"String",E158)</f>
        <v>type-158 
[5811]</v>
      </c>
      <c r="AP158" s="50" t="str">
        <f>[1]!OBCALL(AP$15&amp;"-"&amp;ROW(),obLibs&amp;"net.finmath.time.ScheduleGenerator","createScheduleFromConventions",$H$8,$AG158,$AH158:$AI158,[1]!obMake("","String",$J158),[1]!obMake("","String",$K158),$H$9,[1]!obMake("","String",$L158),$H$10,[1]!obMake("","int",$M158),[1]!obMake("","int",$N158))</f>
        <v>tenor rec-158 
[12282]</v>
      </c>
      <c r="AQ158" s="50" t="str">
        <f>[1]!obMake(AQ$15&amp;"-"&amp;ROW(),"String",O158)</f>
        <v>forward rec-158 
[7278]</v>
      </c>
      <c r="AR158" s="50" t="str">
        <f>[1]!obMake(AR$15&amp;"-"&amp;ROW(),"double",P158)</f>
        <v>spread rec-158 
[6631]</v>
      </c>
      <c r="AS158" s="50" t="str">
        <f>[1]!obMake(AS$15&amp;"-"&amp;ROW(),"String",Q158)</f>
        <v>discount rec-158 
[6126]</v>
      </c>
      <c r="AT158" s="50" t="str">
        <f>[1]!OBCALL(AT$15&amp;"-"&amp;ROW(),obLibs&amp;"net.finmath.time.ScheduleGenerator","createScheduleFromConventions",$H$8,$AG158,$AK158:$AL158,[1]!obMake("","String",$U158),[1]!obMake("","String",$V158),$H$9,[1]!obMake("","String",$L158),$H$10,[1]!obMake("","int",$X158),[1]!obMake("","int",$Y158))</f>
        <v>tenor pay-158 
[13091]</v>
      </c>
      <c r="AU158" s="50" t="str">
        <f>[1]!obMake(AU$15&amp;"-"&amp;ROW(),"String",Z158)</f>
        <v>forward pay-158 
[5810]</v>
      </c>
      <c r="AV158" s="50" t="str">
        <f>[1]!obMake(AV$15&amp;"-"&amp;ROW(),"double",AA158)</f>
        <v>spread pay-158 
[7005]</v>
      </c>
      <c r="AW158" s="50" t="str">
        <f>[1]!obMake(AW$15&amp;"-"&amp;ROW(),"String",AB158)</f>
        <v>disocunt pay-158 
[6630]</v>
      </c>
      <c r="AX158" s="50" t="str">
        <f>[1]!obMake(AX$15&amp;"-"&amp;ROW(),"String",AD158)</f>
        <v>calibration curve-158 
[5669]</v>
      </c>
      <c r="AY158" s="50" t="str">
        <f>[1]!obMake(AY$15&amp;"-"&amp;ROW(),"double",AE158)</f>
        <v>calibration time-158 
[12286]</v>
      </c>
      <c r="JJ158" s="11"/>
      <c r="JK158" s="11"/>
      <c r="JL158" s="11"/>
      <c r="JM158" s="11"/>
      <c r="JN158" s="11"/>
      <c r="JO158" s="11"/>
    </row>
    <row r="159" spans="1:275" ht="13.15" customHeight="1" x14ac:dyDescent="0.35">
      <c r="A159" s="45"/>
      <c r="B159" s="46" t="str">
        <f>[1]!obMake("calibItem-"&amp;ROW(),obLibs&amp;"net.finmath.marketdata.calibration.CalibratedCurves$CalibrationSpec",AN159:AY159)</f>
        <v>calibItem-159 
[11548]</v>
      </c>
      <c r="C159" s="46">
        <f>[1]!OBGET([1]!OBCALL("",[1]!OBCALL("",$B$11,"getCalibrationProductForSpec",B159),"getValue",[1]!OBCALL("",$B$11,"getModel")))</f>
        <v>-5.773159728050814E-15</v>
      </c>
      <c r="D159" s="11" t="str">
        <f t="shared" si="15"/>
        <v>discount-EUR-FND2-30Y</v>
      </c>
      <c r="E159" s="11" t="s">
        <v>135</v>
      </c>
      <c r="F159" s="37">
        <v>2</v>
      </c>
      <c r="H159" s="37" t="s">
        <v>99</v>
      </c>
      <c r="I159" s="37" t="s">
        <v>119</v>
      </c>
      <c r="J159" s="37" t="s">
        <v>128</v>
      </c>
      <c r="K159" s="37" t="s">
        <v>104</v>
      </c>
      <c r="L159" s="37" t="s">
        <v>103</v>
      </c>
      <c r="M159" s="37">
        <v>0</v>
      </c>
      <c r="N159" s="37">
        <v>0</v>
      </c>
      <c r="O159" s="30" t="str">
        <f t="shared" si="16"/>
        <v>forward-EUR-3M-FND</v>
      </c>
      <c r="P159" s="64">
        <f t="shared" si="17"/>
        <v>5.0000000000000001E-3</v>
      </c>
      <c r="Q159" s="30" t="s">
        <v>137</v>
      </c>
      <c r="S159" s="37" t="s">
        <v>99</v>
      </c>
      <c r="T159" s="37" t="str">
        <f t="shared" si="19"/>
        <v>30Y</v>
      </c>
      <c r="U159" s="37" t="s">
        <v>128</v>
      </c>
      <c r="V159" s="37" t="s">
        <v>104</v>
      </c>
      <c r="W159" s="37" t="s">
        <v>103</v>
      </c>
      <c r="X159" s="37">
        <v>0</v>
      </c>
      <c r="Y159" s="37">
        <v>0</v>
      </c>
      <c r="Z159" s="30" t="s">
        <v>138</v>
      </c>
      <c r="AA159" s="47">
        <v>5.0000000000000001E-3</v>
      </c>
      <c r="AB159" s="30" t="s">
        <v>137</v>
      </c>
      <c r="AC159" s="48"/>
      <c r="AD159" s="30" t="str">
        <f t="shared" si="18"/>
        <v>discount-EUR-FND2</v>
      </c>
      <c r="AE159" s="49">
        <f>[1]!OBGET([1]!OBCALL("",AP159,IF(OR(AD159=Q159,AD159=AB159),"getPayment","getFixing"),[1]!obMake("","int",[1]!OBGET([1]!OBCALL("",AP159,"getNumberOfPeriods"))-1)))</f>
        <v>30.030136986301368</v>
      </c>
      <c r="AG159" s="50" t="str">
        <f>[1]!obMake(AG$15&amp;"-"&amp;ROW(),"int",$F159)</f>
        <v>spot date-159 
[6629]</v>
      </c>
      <c r="AH159" s="50" t="str">
        <f>[1]!obMake(AH$15&amp;"-"&amp;ROW(),"String",$H159)</f>
        <v>start offset rec-159 
[6124]</v>
      </c>
      <c r="AI159" s="50" t="str">
        <f>[1]!obMake(AI$15&amp;"-"&amp;ROW(),"String",$I159)</f>
        <v>maturity rec-159 
[5809]</v>
      </c>
      <c r="AK159" s="50" t="str">
        <f>[1]!obMake(AK$15&amp;"-"&amp;ROW(),"String",$S159)</f>
        <v>start offset pay-159 
[5668]</v>
      </c>
      <c r="AL159" s="50" t="str">
        <f>[1]!obMake(AL$15&amp;"-"&amp;ROW(),"String",$T159)</f>
        <v>maturity pay-159 
[5609]</v>
      </c>
      <c r="AN159" s="50" t="str">
        <f>[1]!obMake(AN$15&amp;"-"&amp;ROW(),"String",D159)</f>
        <v>symbol-159 
[6753]</v>
      </c>
      <c r="AO159" s="50" t="str">
        <f>[1]!obMake(AO$15&amp;"-"&amp;ROW(),"String",E159)</f>
        <v>type-159 
[6628]</v>
      </c>
      <c r="AP159" s="50" t="str">
        <f>[1]!OBCALL(AP$15&amp;"-"&amp;ROW(),obLibs&amp;"net.finmath.time.ScheduleGenerator","createScheduleFromConventions",$H$8,$AG159,$AH159:$AI159,[1]!obMake("","String",$J159),[1]!obMake("","String",$K159),$H$9,[1]!obMake("","String",$L159),$H$10,[1]!obMake("","int",$M159),[1]!obMake("","int",$N159))</f>
        <v>tenor rec-159 
[11543]</v>
      </c>
      <c r="AQ159" s="50" t="str">
        <f>[1]!obMake(AQ$15&amp;"-"&amp;ROW(),"String",O159)</f>
        <v>forward rec-159 
[5608]</v>
      </c>
      <c r="AR159" s="50" t="str">
        <f>[1]!obMake(AR$15&amp;"-"&amp;ROW(),"double",P159)</f>
        <v>spread rec-159 
[6123]</v>
      </c>
      <c r="AS159" s="50" t="str">
        <f>[1]!obMake(AS$15&amp;"-"&amp;ROW(),"String",Q159)</f>
        <v>discount rec-159 
[5808]</v>
      </c>
      <c r="AT159" s="50" t="str">
        <f>[1]!OBCALL(AT$15&amp;"-"&amp;ROW(),obLibs&amp;"net.finmath.time.ScheduleGenerator","createScheduleFromConventions",$H$8,$AG159,$AK159:$AL159,[1]!obMake("","String",$U159),[1]!obMake("","String",$V159),$H$9,[1]!obMake("","String",$L159),$H$10,[1]!obMake("","int",$X159),[1]!obMake("","int",$Y159))</f>
        <v>tenor pay-159 
[10241]</v>
      </c>
      <c r="AU159" s="50" t="str">
        <f>[1]!obMake(AU$15&amp;"-"&amp;ROW(),"String",Z159)</f>
        <v>forward pay-159 
[5607]</v>
      </c>
      <c r="AV159" s="50" t="str">
        <f>[1]!obMake(AV$15&amp;"-"&amp;ROW(),"double",AA159)</f>
        <v>spread pay-159 
[7277]</v>
      </c>
      <c r="AW159" s="50" t="str">
        <f>[1]!obMake(AW$15&amp;"-"&amp;ROW(),"String",AB159)</f>
        <v>disocunt pay-159 
[6627]</v>
      </c>
      <c r="AX159" s="50" t="str">
        <f>[1]!obMake(AX$15&amp;"-"&amp;ROW(),"String",AD159)</f>
        <v>calibration curve-159 
[5667]</v>
      </c>
      <c r="AY159" s="50" t="str">
        <f>[1]!obMake(AY$15&amp;"-"&amp;ROW(),"double",AE159)</f>
        <v>calibration time-159 
[11547]</v>
      </c>
      <c r="JJ159" s="11"/>
      <c r="JK159" s="11"/>
      <c r="JL159" s="11"/>
      <c r="JM159" s="11"/>
      <c r="JN159" s="11"/>
      <c r="JO159" s="11"/>
    </row>
    <row r="160" spans="1:275" ht="13.15" customHeight="1" x14ac:dyDescent="0.35">
      <c r="A160" s="45"/>
      <c r="B160" s="46" t="str">
        <f>[1]!obMake("calibItem-"&amp;ROW(),obLibs&amp;"net.finmath.marketdata.calibration.CalibratedCurves$CalibrationSpec",AN160:AY160)</f>
        <v>calibItem-160 
[13099]</v>
      </c>
      <c r="C160" s="46">
        <f>[1]!OBGET([1]!OBCALL("",[1]!OBCALL("",$B$11,"getCalibrationProductForSpec",B160),"getValue",[1]!OBCALL("",$B$11,"getModel")))</f>
        <v>6.2727600891321345E-15</v>
      </c>
      <c r="D160" s="11" t="str">
        <f t="shared" si="15"/>
        <v>discount-EUR-FND2-40Y</v>
      </c>
      <c r="E160" s="11" t="s">
        <v>135</v>
      </c>
      <c r="F160" s="37">
        <v>2</v>
      </c>
      <c r="H160" s="37" t="s">
        <v>99</v>
      </c>
      <c r="I160" s="37" t="s">
        <v>120</v>
      </c>
      <c r="J160" s="37" t="s">
        <v>128</v>
      </c>
      <c r="K160" s="37" t="s">
        <v>104</v>
      </c>
      <c r="L160" s="37" t="s">
        <v>103</v>
      </c>
      <c r="M160" s="37">
        <v>0</v>
      </c>
      <c r="N160" s="37">
        <v>0</v>
      </c>
      <c r="O160" s="30" t="str">
        <f t="shared" si="16"/>
        <v>forward-EUR-3M-FND</v>
      </c>
      <c r="P160" s="64">
        <f t="shared" si="17"/>
        <v>5.0000000000000001E-3</v>
      </c>
      <c r="Q160" s="30" t="s">
        <v>137</v>
      </c>
      <c r="S160" s="37" t="s">
        <v>99</v>
      </c>
      <c r="T160" s="37" t="str">
        <f t="shared" si="19"/>
        <v>40Y</v>
      </c>
      <c r="U160" s="37" t="s">
        <v>128</v>
      </c>
      <c r="V160" s="37" t="s">
        <v>104</v>
      </c>
      <c r="W160" s="37" t="s">
        <v>103</v>
      </c>
      <c r="X160" s="37">
        <v>0</v>
      </c>
      <c r="Y160" s="37">
        <v>0</v>
      </c>
      <c r="Z160" s="30" t="s">
        <v>138</v>
      </c>
      <c r="AA160" s="47">
        <v>5.0000000000000001E-3</v>
      </c>
      <c r="AB160" s="30" t="s">
        <v>137</v>
      </c>
      <c r="AC160" s="48"/>
      <c r="AD160" s="30" t="str">
        <f t="shared" si="18"/>
        <v>discount-EUR-FND2</v>
      </c>
      <c r="AE160" s="49">
        <f>[1]!OBGET([1]!OBCALL("",AP160,IF(OR(AD160=Q160,AD160=AB160),"getPayment","getFixing"),[1]!obMake("","int",[1]!OBGET([1]!OBCALL("",AP160,"getNumberOfPeriods"))-1)))</f>
        <v>40.032876712328765</v>
      </c>
      <c r="AG160" s="50" t="str">
        <f>[1]!obMake(AG$15&amp;"-"&amp;ROW(),"int",$F160)</f>
        <v>spot date-160 
[5605]</v>
      </c>
      <c r="AH160" s="50" t="str">
        <f>[1]!obMake(AH$15&amp;"-"&amp;ROW(),"String",$H160)</f>
        <v>start offset rec-160 
[7004]</v>
      </c>
      <c r="AI160" s="50" t="str">
        <f>[1]!obMake(AI$15&amp;"-"&amp;ROW(),"String",$I160)</f>
        <v>maturity rec-160 
[6626]</v>
      </c>
      <c r="AK160" s="50" t="str">
        <f>[1]!obMake(AK$15&amp;"-"&amp;ROW(),"String",$S160)</f>
        <v>start offset pay-160 
[5666]</v>
      </c>
      <c r="AL160" s="50" t="str">
        <f>[1]!obMake(AL$15&amp;"-"&amp;ROW(),"String",$T160)</f>
        <v>maturity pay-160 
[5604]</v>
      </c>
      <c r="AN160" s="50" t="str">
        <f>[1]!obMake(AN$15&amp;"-"&amp;ROW(),"String",D160)</f>
        <v>symbol-160 
[6122]</v>
      </c>
      <c r="AO160" s="50" t="str">
        <f>[1]!obMake(AO$15&amp;"-"&amp;ROW(),"String",E160)</f>
        <v>type-160 
[5807]</v>
      </c>
      <c r="AP160" s="50" t="str">
        <f>[1]!OBCALL(AP$15&amp;"-"&amp;ROW(),obLibs&amp;"net.finmath.time.ScheduleGenerator","createScheduleFromConventions",$H$8,$AG160,$AH160:$AI160,[1]!obMake("","String",$J160),[1]!obMake("","String",$K160),$H$9,[1]!obMake("","String",$L160),$H$10,[1]!obMake("","int",$M160),[1]!obMake("","int",$N160))</f>
        <v>tenor rec-160 
[12292]</v>
      </c>
      <c r="AQ160" s="50" t="str">
        <f>[1]!obMake(AQ$15&amp;"-"&amp;ROW(),"String",O160)</f>
        <v>forward rec-160 
[5603]</v>
      </c>
      <c r="AR160" s="50" t="str">
        <f>[1]!obMake(AR$15&amp;"-"&amp;ROW(),"double",P160)</f>
        <v>spread rec-160 
[6825]</v>
      </c>
      <c r="AS160" s="50" t="str">
        <f>[1]!obMake(AS$15&amp;"-"&amp;ROW(),"String",Q160)</f>
        <v>discount rec-160 
[6625]</v>
      </c>
      <c r="AT160" s="50" t="str">
        <f>[1]!OBCALL(AT$15&amp;"-"&amp;ROW(),obLibs&amp;"net.finmath.time.ScheduleGenerator","createScheduleFromConventions",$H$8,$AG160,$AK160:$AL160,[1]!obMake("","String",$U160),[1]!obMake("","String",$V160),$H$9,[1]!obMake("","String",$L160),$H$10,[1]!obMake("","int",$X160),[1]!obMake("","int",$Y160))</f>
        <v>tenor pay-160 
[13098]</v>
      </c>
      <c r="AU160" s="50" t="str">
        <f>[1]!obMake(AU$15&amp;"-"&amp;ROW(),"String",Z160)</f>
        <v>forward pay-160 
[5602]</v>
      </c>
      <c r="AV160" s="50" t="str">
        <f>[1]!obMake(AV$15&amp;"-"&amp;ROW(),"double",AA160)</f>
        <v>spread pay-160 
[6121]</v>
      </c>
      <c r="AW160" s="50" t="str">
        <f>[1]!obMake(AW$15&amp;"-"&amp;ROW(),"String",AB160)</f>
        <v>disocunt pay-160 
[5806]</v>
      </c>
      <c r="AX160" s="50" t="str">
        <f>[1]!obMake(AX$15&amp;"-"&amp;ROW(),"String",AD160)</f>
        <v>calibration curve-160 
[5665]</v>
      </c>
      <c r="AY160" s="50" t="str">
        <f>[1]!obMake(AY$15&amp;"-"&amp;ROW(),"double",AE160)</f>
        <v>calibration time-160 
[12296]</v>
      </c>
      <c r="JJ160" s="11"/>
      <c r="JK160" s="11"/>
      <c r="JL160" s="11"/>
      <c r="JM160" s="11"/>
      <c r="JN160" s="11"/>
      <c r="JO160" s="11"/>
    </row>
    <row r="161" spans="1:275" s="43" customFormat="1" ht="13.15" customHeight="1" x14ac:dyDescent="0.35">
      <c r="A161" s="51"/>
      <c r="B161" s="52" t="str">
        <f>[1]!obMake("calibItem-"&amp;ROW(),obLibs&amp;"net.finmath.marketdata.calibration.CalibratedCurves$CalibrationSpec",AN161:AY161)</f>
        <v>calibItem-161 
[11559]</v>
      </c>
      <c r="C161" s="52">
        <f>[1]!OBGET([1]!OBCALL("",[1]!OBCALL("",$B$11,"getCalibrationProductForSpec",B161),"getValue",[1]!OBCALL("",$B$11,"getModel")))</f>
        <v>-9.7144514654701197E-16</v>
      </c>
      <c r="D161" s="43" t="str">
        <f t="shared" si="15"/>
        <v>discount-EUR-FND2-50Y</v>
      </c>
      <c r="E161" s="43" t="s">
        <v>135</v>
      </c>
      <c r="F161" s="53">
        <v>2</v>
      </c>
      <c r="H161" s="53" t="s">
        <v>99</v>
      </c>
      <c r="I161" s="53" t="s">
        <v>121</v>
      </c>
      <c r="J161" s="53" t="s">
        <v>128</v>
      </c>
      <c r="K161" s="53" t="s">
        <v>104</v>
      </c>
      <c r="L161" s="53" t="s">
        <v>103</v>
      </c>
      <c r="M161" s="53">
        <v>0</v>
      </c>
      <c r="N161" s="53">
        <v>0</v>
      </c>
      <c r="O161" s="54" t="str">
        <f t="shared" si="16"/>
        <v>forward-EUR-3M-FND</v>
      </c>
      <c r="P161" s="65">
        <f t="shared" si="17"/>
        <v>5.0000000000000001E-3</v>
      </c>
      <c r="Q161" s="54" t="s">
        <v>137</v>
      </c>
      <c r="S161" s="53" t="s">
        <v>99</v>
      </c>
      <c r="T161" s="53" t="str">
        <f t="shared" si="19"/>
        <v>50Y</v>
      </c>
      <c r="U161" s="53" t="s">
        <v>128</v>
      </c>
      <c r="V161" s="53" t="s">
        <v>104</v>
      </c>
      <c r="W161" s="53" t="s">
        <v>103</v>
      </c>
      <c r="X161" s="53">
        <v>0</v>
      </c>
      <c r="Y161" s="53">
        <v>0</v>
      </c>
      <c r="Z161" s="54" t="s">
        <v>138</v>
      </c>
      <c r="AA161" s="55">
        <v>5.0000000000000001E-3</v>
      </c>
      <c r="AB161" s="54" t="s">
        <v>137</v>
      </c>
      <c r="AC161" s="56"/>
      <c r="AD161" s="54" t="str">
        <f t="shared" si="18"/>
        <v>discount-EUR-FND2</v>
      </c>
      <c r="AE161" s="57">
        <f>[1]!OBGET([1]!OBCALL("",AP161,IF(OR(AD161=Q161,AD161=AB161),"getPayment","getFixing"),[1]!obMake("","int",[1]!OBGET([1]!OBCALL("",AP161,"getNumberOfPeriods"))-1)))</f>
        <v>50.041095890410958</v>
      </c>
      <c r="AG161" s="58" t="str">
        <f>[1]!obMake(AG$15&amp;"-"&amp;ROW(),"int",$F161)</f>
        <v>spot date-161 
[5600]</v>
      </c>
      <c r="AH161" s="58" t="str">
        <f>[1]!obMake(AH$15&amp;"-"&amp;ROW(),"String",$H161)</f>
        <v>start offset rec-161 
[6120]</v>
      </c>
      <c r="AI161" s="58" t="str">
        <f>[1]!obMake(AI$15&amp;"-"&amp;ROW(),"String",$I161)</f>
        <v>maturity rec-161 
[5805]</v>
      </c>
      <c r="AK161" s="58" t="str">
        <f>[1]!obMake(AK$15&amp;"-"&amp;ROW(),"String",$S161)</f>
        <v>start offset pay-161 
[5664]</v>
      </c>
      <c r="AL161" s="58" t="str">
        <f>[1]!obMake(AL$15&amp;"-"&amp;ROW(),"String",$T161)</f>
        <v>maturity pay-161 
[5599]</v>
      </c>
      <c r="AN161" s="58" t="str">
        <f>[1]!obMake(AN$15&amp;"-"&amp;ROW(),"String",D161)</f>
        <v>symbol-161 
[7276]</v>
      </c>
      <c r="AO161" s="58" t="str">
        <f>[1]!obMake(AO$15&amp;"-"&amp;ROW(),"String",E161)</f>
        <v>type-161 
[6624]</v>
      </c>
      <c r="AP161" s="58" t="str">
        <f>[1]!OBCALL(AP$15&amp;"-"&amp;ROW(),obLibs&amp;"net.finmath.time.ScheduleGenerator","createScheduleFromConventions",$H$8,$AG161,$AH161:$AI161,[1]!obMake("","String",$J161),[1]!obMake("","String",$K161),$H$9,[1]!obMake("","String",$L161),$H$10,[1]!obMake("","int",$M161),[1]!obMake("","int",$N161))</f>
        <v>tenor rec-161 
[11554]</v>
      </c>
      <c r="AQ161" s="58" t="str">
        <f>[1]!obMake(AQ$15&amp;"-"&amp;ROW(),"String",O161)</f>
        <v>forward rec-161 
[5598]</v>
      </c>
      <c r="AR161" s="58" t="str">
        <f>[1]!obMake(AR$15&amp;"-"&amp;ROW(),"double",P161)</f>
        <v>spread rec-161 
[6119]</v>
      </c>
      <c r="AS161" s="58" t="str">
        <f>[1]!obMake(AS$15&amp;"-"&amp;ROW(),"String",Q161)</f>
        <v>discount rec-161 
[5804]</v>
      </c>
      <c r="AT161" s="58" t="str">
        <f>[1]!OBCALL(AT$15&amp;"-"&amp;ROW(),obLibs&amp;"net.finmath.time.ScheduleGenerator","createScheduleFromConventions",$H$8,$AG161,$AK161:$AL161,[1]!obMake("","String",$U161),[1]!obMake("","String",$V161),$H$9,[1]!obMake("","String",$L161),$H$10,[1]!obMake("","int",$X161),[1]!obMake("","int",$Y161))</f>
        <v>tenor pay-161 
[9971]</v>
      </c>
      <c r="AU161" s="58" t="str">
        <f>[1]!obMake(AU$15&amp;"-"&amp;ROW(),"String",Z161)</f>
        <v>forward pay-161 
[5597]</v>
      </c>
      <c r="AV161" s="58" t="str">
        <f>[1]!obMake(AV$15&amp;"-"&amp;ROW(),"double",AA161)</f>
        <v>spread pay-161 
[7003]</v>
      </c>
      <c r="AW161" s="58" t="str">
        <f>[1]!obMake(AW$15&amp;"-"&amp;ROW(),"String",AB161)</f>
        <v>disocunt pay-161 
[6623]</v>
      </c>
      <c r="AX161" s="58" t="str">
        <f>[1]!obMake(AX$15&amp;"-"&amp;ROW(),"String",AD161)</f>
        <v>calibration curve-161 
[5663]</v>
      </c>
      <c r="AY161" s="58" t="str">
        <f>[1]!obMake(AY$15&amp;"-"&amp;ROW(),"double",AE161)</f>
        <v>calibration time-161 
[11558]</v>
      </c>
    </row>
    <row r="162" spans="1:275" ht="13.15" customHeight="1" x14ac:dyDescent="0.35">
      <c r="A162" s="45"/>
      <c r="B162" s="46" t="str">
        <f>[1]!obMake("calibItem-"&amp;ROW(),obLibs&amp;"net.finmath.marketdata.calibration.CalibratedCurves$CalibrationSpec",AN162:AY162)</f>
        <v>calibItem-162 
[13106]</v>
      </c>
      <c r="C162" s="46">
        <f>[1]!OBGET([1]!OBCALL("",[1]!OBCALL("",$B$11,"getCalibrationProductForSpec",B162),"getValue",[1]!OBCALL("",$B$11,"getModel")))</f>
        <v>-3.7470027081099033E-13</v>
      </c>
      <c r="D162" s="11" t="str">
        <f t="shared" ref="D162:D169" si="20">AD162&amp;"-"&amp;H162&amp;"x"&amp;I162</f>
        <v>forward-EUR-3M-FND-0Dx3M</v>
      </c>
      <c r="E162" s="11" t="s">
        <v>98</v>
      </c>
      <c r="F162" s="37">
        <v>2</v>
      </c>
      <c r="H162" s="37" t="s">
        <v>99</v>
      </c>
      <c r="I162" s="37" t="s">
        <v>37</v>
      </c>
      <c r="J162" s="37" t="s">
        <v>122</v>
      </c>
      <c r="K162" s="37" t="s">
        <v>104</v>
      </c>
      <c r="L162" s="37" t="s">
        <v>103</v>
      </c>
      <c r="M162" s="37">
        <v>0</v>
      </c>
      <c r="N162" s="37">
        <v>0</v>
      </c>
      <c r="O162" s="30" t="s">
        <v>138</v>
      </c>
      <c r="P162" s="37">
        <v>0</v>
      </c>
      <c r="Q162" s="30" t="s">
        <v>137</v>
      </c>
      <c r="S162" s="37" t="str">
        <f t="shared" ref="S162:S169" si="21">H162</f>
        <v>0D</v>
      </c>
      <c r="T162" s="37" t="str">
        <f t="shared" si="19"/>
        <v>3M</v>
      </c>
      <c r="U162" s="37" t="s">
        <v>122</v>
      </c>
      <c r="V162" s="37" t="s">
        <v>104</v>
      </c>
      <c r="W162" s="37" t="s">
        <v>103</v>
      </c>
      <c r="X162" s="37">
        <v>0</v>
      </c>
      <c r="Y162" s="37">
        <v>0</v>
      </c>
      <c r="Z162" s="30" t="str">
        <f>""</f>
        <v/>
      </c>
      <c r="AA162" s="47">
        <f t="shared" ref="AA162:AA186" si="22">AA34</f>
        <v>3.16E-3</v>
      </c>
      <c r="AB162" s="30" t="s">
        <v>137</v>
      </c>
      <c r="AC162" s="48"/>
      <c r="AD162" s="30" t="str">
        <f t="shared" ref="AD162:AD186" si="23">O162</f>
        <v>forward-EUR-3M-FND</v>
      </c>
      <c r="AE162" s="49">
        <f>[1]!OBGET([1]!OBCALL("",AP162,IF(OR(AD162=Q162,AD162=AB162),"getPayment","getFixing"),[1]!obMake("","int",[1]!OBGET([1]!OBCALL("",AP162,"getNumberOfPeriods"))-1)))</f>
        <v>5.4794520547945206E-3</v>
      </c>
      <c r="AG162" s="50" t="str">
        <f>[1]!obMake(AG$15&amp;"-"&amp;ROW(),"int",$F162)</f>
        <v>spot date-162 
[5595]</v>
      </c>
      <c r="AH162" s="50" t="str">
        <f>[1]!obMake(AH$15&amp;"-"&amp;ROW(),"String",$H162)</f>
        <v>start offset rec-162 
[6824]</v>
      </c>
      <c r="AI162" s="50" t="str">
        <f>[1]!obMake(AI$15&amp;"-"&amp;ROW(),"String",$I162)</f>
        <v>maturity rec-162 
[6622]</v>
      </c>
      <c r="AK162" s="50" t="str">
        <f>[1]!obMake(AK$15&amp;"-"&amp;ROW(),"String",$S162)</f>
        <v>start offset pay-162 
[5662]</v>
      </c>
      <c r="AL162" s="50" t="str">
        <f>[1]!obMake(AL$15&amp;"-"&amp;ROW(),"String",$T162)</f>
        <v>maturity pay-162 
[5594]</v>
      </c>
      <c r="AN162" s="50" t="str">
        <f>[1]!obMake(AN$15&amp;"-"&amp;ROW(),"String",D162)</f>
        <v>symbol-162 
[6118]</v>
      </c>
      <c r="AO162" s="50" t="str">
        <f>[1]!obMake(AO$15&amp;"-"&amp;ROW(),"String",E162)</f>
        <v>type-162 
[5803]</v>
      </c>
      <c r="AP162" s="50" t="str">
        <f>[1]!OBCALL(AP$15&amp;"-"&amp;ROW(),obLibs&amp;"net.finmath.time.ScheduleGenerator","createScheduleFromConventions",$H$8,$AG162,$AH162:$AI162,[1]!obMake("","String",$J162),[1]!obMake("","String",$K162),$H$9,[1]!obMake("","String",$L162),$H$10,[1]!obMake("","int",$M162),[1]!obMake("","int",$N162))</f>
        <v>tenor rec-162 
[12302]</v>
      </c>
      <c r="AQ162" s="50" t="str">
        <f>[1]!obMake(AQ$15&amp;"-"&amp;ROW(),"String",O162)</f>
        <v>forward rec-162 
[5593]</v>
      </c>
      <c r="AR162" s="50" t="str">
        <f>[1]!obMake(AR$15&amp;"-"&amp;ROW(),"double",P162)</f>
        <v>spread rec-162 
[6752]</v>
      </c>
      <c r="AS162" s="50" t="str">
        <f>[1]!obMake(AS$15&amp;"-"&amp;ROW(),"String",Q162)</f>
        <v>discount rec-162 
[5777]</v>
      </c>
      <c r="AT162" s="50" t="str">
        <f>[1]!OBCALL(AT$15&amp;"-"&amp;ROW(),obLibs&amp;"net.finmath.time.ScheduleGenerator","createScheduleFromConventions",$H$8,$AG162,$AK162:$AL162,[1]!obMake("","String",$U162),[1]!obMake("","String",$V162),$H$9,[1]!obMake("","String",$L162),$H$10,[1]!obMake("","int",$X162),[1]!obMake("","int",$Y162))</f>
        <v>tenor pay-162 
[13105]</v>
      </c>
      <c r="AU162" s="50" t="str">
        <f>[1]!obMake(AU$15&amp;"-"&amp;ROW(),"String",Z162)</f>
        <v>forward pay-162 
[5592]</v>
      </c>
      <c r="AV162" s="50" t="str">
        <f>[1]!obMake(AV$15&amp;"-"&amp;ROW(),"double",AA162)</f>
        <v>spread pay-162 
[6621]</v>
      </c>
      <c r="AW162" s="50" t="str">
        <f>[1]!obMake(AW$15&amp;"-"&amp;ROW(),"String",AB162)</f>
        <v>disocunt pay-162 
[5776]</v>
      </c>
      <c r="AX162" s="50" t="str">
        <f>[1]!obMake(AX$15&amp;"-"&amp;ROW(),"String",AD162)</f>
        <v>calibration curve-162 
[5661]</v>
      </c>
      <c r="AY162" s="50" t="str">
        <f>[1]!obMake(AY$15&amp;"-"&amp;ROW(),"double",AE162)</f>
        <v>calibration time-162 
[12306]</v>
      </c>
      <c r="JJ162" s="11"/>
      <c r="JK162" s="11"/>
      <c r="JL162" s="11"/>
      <c r="JM162" s="11"/>
      <c r="JN162" s="11"/>
      <c r="JO162" s="11"/>
    </row>
    <row r="163" spans="1:275" ht="13.15" customHeight="1" x14ac:dyDescent="0.35">
      <c r="A163" s="45"/>
      <c r="B163" s="46" t="str">
        <f>[1]!obMake("calibItem-"&amp;ROW(),obLibs&amp;"net.finmath.marketdata.calibration.CalibratedCurves$CalibrationSpec",AN163:AY163)</f>
        <v>calibItem-163 
[11570]</v>
      </c>
      <c r="C163" s="46">
        <f>[1]!OBGET([1]!OBCALL("",[1]!OBCALL("",$B$11,"getCalibrationProductForSpec",B163),"getValue",[1]!OBCALL("",$B$11,"getModel")))</f>
        <v>0</v>
      </c>
      <c r="D163" s="11" t="str">
        <f t="shared" si="20"/>
        <v>forward-EUR-3M-FND-1Mx3M</v>
      </c>
      <c r="E163" s="11" t="s">
        <v>98</v>
      </c>
      <c r="F163" s="37">
        <v>2</v>
      </c>
      <c r="H163" s="37" t="s">
        <v>123</v>
      </c>
      <c r="I163" s="37" t="s">
        <v>37</v>
      </c>
      <c r="J163" s="37" t="s">
        <v>122</v>
      </c>
      <c r="K163" s="37" t="s">
        <v>104</v>
      </c>
      <c r="L163" s="37" t="s">
        <v>103</v>
      </c>
      <c r="M163" s="37">
        <v>0</v>
      </c>
      <c r="N163" s="37">
        <v>0</v>
      </c>
      <c r="O163" s="30" t="s">
        <v>138</v>
      </c>
      <c r="P163" s="37">
        <v>0</v>
      </c>
      <c r="Q163" s="30" t="s">
        <v>137</v>
      </c>
      <c r="S163" s="37" t="str">
        <f t="shared" si="21"/>
        <v>1M</v>
      </c>
      <c r="T163" s="37" t="str">
        <f t="shared" si="19"/>
        <v>3M</v>
      </c>
      <c r="U163" s="37" t="s">
        <v>122</v>
      </c>
      <c r="V163" s="37" t="s">
        <v>104</v>
      </c>
      <c r="W163" s="37" t="s">
        <v>103</v>
      </c>
      <c r="X163" s="37">
        <v>0</v>
      </c>
      <c r="Y163" s="37">
        <v>0</v>
      </c>
      <c r="Z163" s="30" t="str">
        <f>""</f>
        <v/>
      </c>
      <c r="AA163" s="47">
        <f t="shared" si="22"/>
        <v>3.16E-3</v>
      </c>
      <c r="AB163" s="30" t="s">
        <v>137</v>
      </c>
      <c r="AC163" s="48"/>
      <c r="AD163" s="30" t="str">
        <f t="shared" si="23"/>
        <v>forward-EUR-3M-FND</v>
      </c>
      <c r="AE163" s="49">
        <f>[1]!OBGET([1]!OBCALL("",AP163,IF(OR(AD163=Q163,AD163=AB163),"getPayment","getFixing"),[1]!obMake("","int",[1]!OBGET([1]!OBCALL("",AP163,"getNumberOfPeriods"))-1)))</f>
        <v>9.3150684931506855E-2</v>
      </c>
      <c r="AG163" s="50" t="str">
        <f>[1]!obMake(AG$15&amp;"-"&amp;ROW(),"int",$F163)</f>
        <v>spot date-163 
[5590]</v>
      </c>
      <c r="AH163" s="50" t="str">
        <f>[1]!obMake(AH$15&amp;"-"&amp;ROW(),"String",$H163)</f>
        <v>start offset rec-163 
[5802]</v>
      </c>
      <c r="AI163" s="50" t="str">
        <f>[1]!obMake(AI$15&amp;"-"&amp;ROW(),"String",$I163)</f>
        <v>maturity rec-163 
[5775]</v>
      </c>
      <c r="AK163" s="50" t="str">
        <f>[1]!obMake(AK$15&amp;"-"&amp;ROW(),"String",$S163)</f>
        <v>start offset pay-163 
[5660]</v>
      </c>
      <c r="AL163" s="50" t="str">
        <f>[1]!obMake(AL$15&amp;"-"&amp;ROW(),"String",$T163)</f>
        <v>maturity pay-163 
[5589]</v>
      </c>
      <c r="AN163" s="50" t="str">
        <f>[1]!obMake(AN$15&amp;"-"&amp;ROW(),"String",D163)</f>
        <v>symbol-163 
[7275]</v>
      </c>
      <c r="AO163" s="50" t="str">
        <f>[1]!obMake(AO$15&amp;"-"&amp;ROW(),"String",E163)</f>
        <v>type-163 
[5774]</v>
      </c>
      <c r="AP163" s="50" t="str">
        <f>[1]!OBCALL(AP$15&amp;"-"&amp;ROW(),obLibs&amp;"net.finmath.time.ScheduleGenerator","createScheduleFromConventions",$H$8,$AG163,$AH163:$AI163,[1]!obMake("","String",$J163),[1]!obMake("","String",$K163),$H$9,[1]!obMake("","String",$L163),$H$10,[1]!obMake("","int",$M163),[1]!obMake("","int",$N163))</f>
        <v>tenor rec-163 
[11565]</v>
      </c>
      <c r="AQ163" s="50" t="str">
        <f>[1]!obMake(AQ$15&amp;"-"&amp;ROW(),"String",O163)</f>
        <v>forward rec-163 
[5588]</v>
      </c>
      <c r="AR163" s="50" t="str">
        <f>[1]!obMake(AR$15&amp;"-"&amp;ROW(),"double",P163)</f>
        <v>spread rec-163 
[6620]</v>
      </c>
      <c r="AS163" s="50" t="str">
        <f>[1]!obMake(AS$15&amp;"-"&amp;ROW(),"String",Q163)</f>
        <v>discount rec-163 
[5773]</v>
      </c>
      <c r="AT163" s="50" t="str">
        <f>[1]!OBCALL(AT$15&amp;"-"&amp;ROW(),obLibs&amp;"net.finmath.time.ScheduleGenerator","createScheduleFromConventions",$H$8,$AG163,$AK163:$AL163,[1]!obMake("","String",$U163),[1]!obMake("","String",$V163),$H$9,[1]!obMake("","String",$L163),$H$10,[1]!obMake("","int",$X163),[1]!obMake("","int",$Y163))</f>
        <v>tenor pay-163 
[11177]</v>
      </c>
      <c r="AU163" s="50" t="str">
        <f>[1]!obMake(AU$15&amp;"-"&amp;ROW(),"String",Z163)</f>
        <v>forward pay-163 
[5587]</v>
      </c>
      <c r="AV163" s="50" t="str">
        <f>[1]!obMake(AV$15&amp;"-"&amp;ROW(),"double",AA163)</f>
        <v>spread pay-163 
[6117]</v>
      </c>
      <c r="AW163" s="50" t="str">
        <f>[1]!obMake(AW$15&amp;"-"&amp;ROW(),"String",AB163)</f>
        <v>disocunt pay-163 
[5772]</v>
      </c>
      <c r="AX163" s="50" t="str">
        <f>[1]!obMake(AX$15&amp;"-"&amp;ROW(),"String",AD163)</f>
        <v>calibration curve-163 
[5659]</v>
      </c>
      <c r="AY163" s="50" t="str">
        <f>[1]!obMake(AY$15&amp;"-"&amp;ROW(),"double",AE163)</f>
        <v>calibration time-163 
[11569]</v>
      </c>
      <c r="JJ163" s="11"/>
      <c r="JK163" s="11"/>
      <c r="JL163" s="11"/>
      <c r="JM163" s="11"/>
      <c r="JN163" s="11"/>
      <c r="JO163" s="11"/>
    </row>
    <row r="164" spans="1:275" ht="13.15" customHeight="1" x14ac:dyDescent="0.35">
      <c r="A164" s="45"/>
      <c r="B164" s="46" t="str">
        <f>[1]!obMake("calibItem-"&amp;ROW(),obLibs&amp;"net.finmath.marketdata.calibration.CalibratedCurves$CalibrationSpec",AN164:AY164)</f>
        <v>calibItem-164 
[13113]</v>
      </c>
      <c r="C164" s="46">
        <f>[1]!OBGET([1]!OBCALL("",[1]!OBCALL("",$B$11,"getCalibrationProductForSpec",B164),"getValue",[1]!OBCALL("",$B$11,"getModel")))</f>
        <v>0</v>
      </c>
      <c r="D164" s="11" t="str">
        <f t="shared" si="20"/>
        <v>forward-EUR-3M-FND-2Mx3M</v>
      </c>
      <c r="E164" s="11" t="s">
        <v>98</v>
      </c>
      <c r="F164" s="37">
        <v>2</v>
      </c>
      <c r="H164" s="37" t="s">
        <v>124</v>
      </c>
      <c r="I164" s="37" t="s">
        <v>37</v>
      </c>
      <c r="J164" s="37" t="s">
        <v>122</v>
      </c>
      <c r="K164" s="37" t="s">
        <v>104</v>
      </c>
      <c r="L164" s="37" t="s">
        <v>103</v>
      </c>
      <c r="M164" s="37">
        <v>0</v>
      </c>
      <c r="N164" s="37">
        <v>0</v>
      </c>
      <c r="O164" s="30" t="s">
        <v>138</v>
      </c>
      <c r="P164" s="37">
        <v>0</v>
      </c>
      <c r="Q164" s="30" t="s">
        <v>137</v>
      </c>
      <c r="S164" s="37" t="str">
        <f t="shared" si="21"/>
        <v>2M</v>
      </c>
      <c r="T164" s="37" t="str">
        <f t="shared" si="19"/>
        <v>3M</v>
      </c>
      <c r="U164" s="37" t="s">
        <v>122</v>
      </c>
      <c r="V164" s="37" t="s">
        <v>104</v>
      </c>
      <c r="W164" s="37" t="s">
        <v>103</v>
      </c>
      <c r="X164" s="37">
        <v>0</v>
      </c>
      <c r="Y164" s="37">
        <v>0</v>
      </c>
      <c r="Z164" s="30" t="str">
        <f>""</f>
        <v/>
      </c>
      <c r="AA164" s="47">
        <f t="shared" si="22"/>
        <v>3.16E-3</v>
      </c>
      <c r="AB164" s="30" t="s">
        <v>137</v>
      </c>
      <c r="AC164" s="48"/>
      <c r="AD164" s="30" t="str">
        <f t="shared" si="23"/>
        <v>forward-EUR-3M-FND</v>
      </c>
      <c r="AE164" s="49">
        <f>[1]!OBGET([1]!OBCALL("",AP164,IF(OR(AD164=Q164,AD164=AB164),"getPayment","getFixing"),[1]!obMake("","int",[1]!OBGET([1]!OBCALL("",AP164,"getNumberOfPeriods"))-1)))</f>
        <v>0.16986301369863013</v>
      </c>
      <c r="AG164" s="50" t="str">
        <f>[1]!obMake(AG$15&amp;"-"&amp;ROW(),"int",$F164)</f>
        <v>spot date-164 
[5585]</v>
      </c>
      <c r="AH164" s="50" t="str">
        <f>[1]!obMake(AH$15&amp;"-"&amp;ROW(),"String",$H164)</f>
        <v>start offset rec-164 
[7002]</v>
      </c>
      <c r="AI164" s="50" t="str">
        <f>[1]!obMake(AI$15&amp;"-"&amp;ROW(),"String",$I164)</f>
        <v>maturity rec-164 
[5771]</v>
      </c>
      <c r="AK164" s="50" t="str">
        <f>[1]!obMake(AK$15&amp;"-"&amp;ROW(),"String",$S164)</f>
        <v>start offset pay-164 
[5658]</v>
      </c>
      <c r="AL164" s="50" t="str">
        <f>[1]!obMake(AL$15&amp;"-"&amp;ROW(),"String",$T164)</f>
        <v>maturity pay-164 
[5584]</v>
      </c>
      <c r="AN164" s="50" t="str">
        <f>[1]!obMake(AN$15&amp;"-"&amp;ROW(),"String",D164)</f>
        <v>symbol-164 
[6619]</v>
      </c>
      <c r="AO164" s="50" t="str">
        <f>[1]!obMake(AO$15&amp;"-"&amp;ROW(),"String",E164)</f>
        <v>type-164 
[5770]</v>
      </c>
      <c r="AP164" s="50" t="str">
        <f>[1]!OBCALL(AP$15&amp;"-"&amp;ROW(),obLibs&amp;"net.finmath.time.ScheduleGenerator","createScheduleFromConventions",$H$8,$AG164,$AH164:$AI164,[1]!obMake("","String",$J164),[1]!obMake("","String",$K164),$H$9,[1]!obMake("","String",$L164),$H$10,[1]!obMake("","int",$M164),[1]!obMake("","int",$N164))</f>
        <v>tenor rec-164 
[12312]</v>
      </c>
      <c r="AQ164" s="50" t="str">
        <f>[1]!obMake(AQ$15&amp;"-"&amp;ROW(),"String",O164)</f>
        <v>forward rec-164 
[5583]</v>
      </c>
      <c r="AR164" s="50" t="str">
        <f>[1]!obMake(AR$15&amp;"-"&amp;ROW(),"double",P164)</f>
        <v>spread rec-164 
[6116]</v>
      </c>
      <c r="AS164" s="50" t="str">
        <f>[1]!obMake(AS$15&amp;"-"&amp;ROW(),"String",Q164)</f>
        <v>discount rec-164 
[5769]</v>
      </c>
      <c r="AT164" s="50" t="str">
        <f>[1]!OBCALL(AT$15&amp;"-"&amp;ROW(),obLibs&amp;"net.finmath.time.ScheduleGenerator","createScheduleFromConventions",$H$8,$AG164,$AK164:$AL164,[1]!obMake("","String",$U164),[1]!obMake("","String",$V164),$H$9,[1]!obMake("","String",$L164),$H$10,[1]!obMake("","int",$X164),[1]!obMake("","int",$Y164))</f>
        <v>tenor pay-164 
[13112]</v>
      </c>
      <c r="AU164" s="50" t="str">
        <f>[1]!obMake(AU$15&amp;"-"&amp;ROW(),"String",Z164)</f>
        <v>forward pay-164 
[5582]</v>
      </c>
      <c r="AV164" s="50" t="str">
        <f>[1]!obMake(AV$15&amp;"-"&amp;ROW(),"double",AA164)</f>
        <v>spread pay-164 
[5801]</v>
      </c>
      <c r="AW164" s="50" t="str">
        <f>[1]!obMake(AW$15&amp;"-"&amp;ROW(),"String",AB164)</f>
        <v>disocunt pay-164 
[5768]</v>
      </c>
      <c r="AX164" s="50" t="str">
        <f>[1]!obMake(AX$15&amp;"-"&amp;ROW(),"String",AD164)</f>
        <v>calibration curve-164 
[5657]</v>
      </c>
      <c r="AY164" s="50" t="str">
        <f>[1]!obMake(AY$15&amp;"-"&amp;ROW(),"double",AE164)</f>
        <v>calibration time-164 
[12316]</v>
      </c>
      <c r="JJ164" s="11"/>
      <c r="JK164" s="11"/>
      <c r="JL164" s="11"/>
      <c r="JM164" s="11"/>
      <c r="JN164" s="11"/>
      <c r="JO164" s="11"/>
    </row>
    <row r="165" spans="1:275" ht="13.15" customHeight="1" x14ac:dyDescent="0.35">
      <c r="A165" s="45"/>
      <c r="B165" s="46" t="str">
        <f>[1]!obMake("calibItem-"&amp;ROW(),obLibs&amp;"net.finmath.marketdata.calibration.CalibratedCurves$CalibrationSpec",AN165:AY165)</f>
        <v>calibItem-165 
[11581]</v>
      </c>
      <c r="C165" s="46">
        <f>[1]!OBGET([1]!OBCALL("",[1]!OBCALL("",$B$11,"getCalibrationProductForSpec",B165),"getValue",[1]!OBCALL("",$B$11,"getModel")))</f>
        <v>-3.7470027081099033E-13</v>
      </c>
      <c r="D165" s="11" t="str">
        <f t="shared" si="20"/>
        <v>forward-EUR-3M-FND-3Mx3M</v>
      </c>
      <c r="E165" s="11" t="s">
        <v>98</v>
      </c>
      <c r="F165" s="37">
        <v>2</v>
      </c>
      <c r="H165" s="37" t="s">
        <v>37</v>
      </c>
      <c r="I165" s="37" t="s">
        <v>37</v>
      </c>
      <c r="J165" s="37" t="s">
        <v>122</v>
      </c>
      <c r="K165" s="37" t="s">
        <v>104</v>
      </c>
      <c r="L165" s="37" t="s">
        <v>103</v>
      </c>
      <c r="M165" s="37">
        <v>0</v>
      </c>
      <c r="N165" s="37">
        <v>0</v>
      </c>
      <c r="O165" s="30" t="s">
        <v>138</v>
      </c>
      <c r="P165" s="37">
        <v>0</v>
      </c>
      <c r="Q165" s="30" t="s">
        <v>137</v>
      </c>
      <c r="S165" s="37" t="str">
        <f t="shared" si="21"/>
        <v>3M</v>
      </c>
      <c r="T165" s="37" t="str">
        <f t="shared" si="19"/>
        <v>3M</v>
      </c>
      <c r="U165" s="37" t="s">
        <v>122</v>
      </c>
      <c r="V165" s="37" t="s">
        <v>104</v>
      </c>
      <c r="W165" s="37" t="s">
        <v>103</v>
      </c>
      <c r="X165" s="37">
        <v>0</v>
      </c>
      <c r="Y165" s="37">
        <v>0</v>
      </c>
      <c r="Z165" s="30" t="str">
        <f>""</f>
        <v/>
      </c>
      <c r="AA165" s="47">
        <f t="shared" si="22"/>
        <v>3.16E-3</v>
      </c>
      <c r="AB165" s="30" t="s">
        <v>137</v>
      </c>
      <c r="AC165" s="48"/>
      <c r="AD165" s="30" t="str">
        <f t="shared" si="23"/>
        <v>forward-EUR-3M-FND</v>
      </c>
      <c r="AE165" s="49">
        <f>[1]!OBGET([1]!OBCALL("",AP165,IF(OR(AD165=Q165,AD165=AB165),"getPayment","getFixing"),[1]!obMake("","int",[1]!OBGET([1]!OBCALL("",AP165,"getNumberOfPeriods"))-1)))</f>
        <v>0.25479452054794521</v>
      </c>
      <c r="AG165" s="50" t="str">
        <f>[1]!obMake(AG$15&amp;"-"&amp;ROW(),"int",$F165)</f>
        <v>spot date-165 
[5580]</v>
      </c>
      <c r="AH165" s="50" t="str">
        <f>[1]!obMake(AH$15&amp;"-"&amp;ROW(),"String",$H165)</f>
        <v>start offset rec-165 
[6618]</v>
      </c>
      <c r="AI165" s="50" t="str">
        <f>[1]!obMake(AI$15&amp;"-"&amp;ROW(),"String",$I165)</f>
        <v>maturity rec-165 
[5767]</v>
      </c>
      <c r="AK165" s="50" t="str">
        <f>[1]!obMake(AK$15&amp;"-"&amp;ROW(),"String",$S165)</f>
        <v>start offset pay-165 
[5656]</v>
      </c>
      <c r="AL165" s="50" t="str">
        <f>[1]!obMake(AL$15&amp;"-"&amp;ROW(),"String",$T165)</f>
        <v>maturity pay-165 
[5579]</v>
      </c>
      <c r="AN165" s="50" t="str">
        <f>[1]!obMake(AN$15&amp;"-"&amp;ROW(),"String",D165)</f>
        <v>symbol-165 
[6115]</v>
      </c>
      <c r="AO165" s="50" t="str">
        <f>[1]!obMake(AO$15&amp;"-"&amp;ROW(),"String",E165)</f>
        <v>type-165 
[5766]</v>
      </c>
      <c r="AP165" s="50" t="str">
        <f>[1]!OBCALL(AP$15&amp;"-"&amp;ROW(),obLibs&amp;"net.finmath.time.ScheduleGenerator","createScheduleFromConventions",$H$8,$AG165,$AH165:$AI165,[1]!obMake("","String",$J165),[1]!obMake("","String",$K165),$H$9,[1]!obMake("","String",$L165),$H$10,[1]!obMake("","int",$M165),[1]!obMake("","int",$N165))</f>
        <v>tenor rec-165 
[11576]</v>
      </c>
      <c r="AQ165" s="50" t="str">
        <f>[1]!obMake(AQ$15&amp;"-"&amp;ROW(),"String",O165)</f>
        <v>forward rec-165 
[5578]</v>
      </c>
      <c r="AR165" s="50" t="str">
        <f>[1]!obMake(AR$15&amp;"-"&amp;ROW(),"double",P165)</f>
        <v>spread rec-165 
[5800]</v>
      </c>
      <c r="AS165" s="50" t="str">
        <f>[1]!obMake(AS$15&amp;"-"&amp;ROW(),"String",Q165)</f>
        <v>discount rec-165 
[5765]</v>
      </c>
      <c r="AT165" s="50" t="str">
        <f>[1]!OBCALL(AT$15&amp;"-"&amp;ROW(),obLibs&amp;"net.finmath.time.ScheduleGenerator","createScheduleFromConventions",$H$8,$AG165,$AK165:$AL165,[1]!obMake("","String",$U165),[1]!obMake("","String",$V165),$H$9,[1]!obMake("","String",$L165),$H$10,[1]!obMake("","int",$X165),[1]!obMake("","int",$Y165))</f>
        <v>tenor pay-165 
[10533]</v>
      </c>
      <c r="AU165" s="50" t="str">
        <f>[1]!obMake(AU$15&amp;"-"&amp;ROW(),"String",Z165)</f>
        <v>forward pay-165 
[5577]</v>
      </c>
      <c r="AV165" s="50" t="str">
        <f>[1]!obMake(AV$15&amp;"-"&amp;ROW(),"double",AA165)</f>
        <v>spread pay-165 
[6751]</v>
      </c>
      <c r="AW165" s="50" t="str">
        <f>[1]!obMake(AW$15&amp;"-"&amp;ROW(),"String",AB165)</f>
        <v>disocunt pay-165 
[5764]</v>
      </c>
      <c r="AX165" s="50" t="str">
        <f>[1]!obMake(AX$15&amp;"-"&amp;ROW(),"String",AD165)</f>
        <v>calibration curve-165 
[5655]</v>
      </c>
      <c r="AY165" s="50" t="str">
        <f>[1]!obMake(AY$15&amp;"-"&amp;ROW(),"double",AE165)</f>
        <v>calibration time-165 
[11580]</v>
      </c>
      <c r="JJ165" s="11"/>
      <c r="JK165" s="11"/>
      <c r="JL165" s="11"/>
      <c r="JM165" s="11"/>
      <c r="JN165" s="11"/>
      <c r="JO165" s="11"/>
    </row>
    <row r="166" spans="1:275" ht="13.15" customHeight="1" x14ac:dyDescent="0.35">
      <c r="A166" s="45"/>
      <c r="B166" s="46" t="str">
        <f>[1]!obMake("calibItem-"&amp;ROW(),obLibs&amp;"net.finmath.marketdata.calibration.CalibratedCurves$CalibrationSpec",AN166:AY166)</f>
        <v>calibItem-166 
[13120]</v>
      </c>
      <c r="C166" s="46">
        <f>[1]!OBGET([1]!OBCALL("",[1]!OBCALL("",$B$11,"getCalibrationProductForSpec",B166),"getValue",[1]!OBCALL("",$B$11,"getModel")))</f>
        <v>0</v>
      </c>
      <c r="D166" s="11" t="str">
        <f t="shared" si="20"/>
        <v>forward-EUR-3M-FND-4Mx3M</v>
      </c>
      <c r="E166" s="11" t="s">
        <v>98</v>
      </c>
      <c r="F166" s="37">
        <v>2</v>
      </c>
      <c r="H166" s="37" t="s">
        <v>125</v>
      </c>
      <c r="I166" s="37" t="s">
        <v>37</v>
      </c>
      <c r="J166" s="37" t="s">
        <v>122</v>
      </c>
      <c r="K166" s="37" t="s">
        <v>104</v>
      </c>
      <c r="L166" s="37" t="s">
        <v>103</v>
      </c>
      <c r="M166" s="37">
        <v>0</v>
      </c>
      <c r="N166" s="37">
        <v>0</v>
      </c>
      <c r="O166" s="30" t="s">
        <v>138</v>
      </c>
      <c r="P166" s="37">
        <v>0</v>
      </c>
      <c r="Q166" s="30" t="s">
        <v>137</v>
      </c>
      <c r="S166" s="37" t="str">
        <f t="shared" si="21"/>
        <v>4M</v>
      </c>
      <c r="T166" s="37" t="str">
        <f t="shared" si="19"/>
        <v>3M</v>
      </c>
      <c r="U166" s="37" t="s">
        <v>122</v>
      </c>
      <c r="V166" s="37" t="s">
        <v>104</v>
      </c>
      <c r="W166" s="37" t="s">
        <v>103</v>
      </c>
      <c r="X166" s="37">
        <v>0</v>
      </c>
      <c r="Y166" s="37">
        <v>0</v>
      </c>
      <c r="Z166" s="30" t="str">
        <f>""</f>
        <v/>
      </c>
      <c r="AA166" s="47">
        <f t="shared" si="22"/>
        <v>3.16E-3</v>
      </c>
      <c r="AB166" s="30" t="s">
        <v>137</v>
      </c>
      <c r="AC166" s="48"/>
      <c r="AD166" s="30" t="str">
        <f t="shared" si="23"/>
        <v>forward-EUR-3M-FND</v>
      </c>
      <c r="AE166" s="49">
        <f>[1]!OBGET([1]!OBCALL("",AP166,IF(OR(AD166=Q166,AD166=AB166),"getPayment","getFixing"),[1]!obMake("","int",[1]!OBGET([1]!OBCALL("",AP166,"getNumberOfPeriods"))-1)))</f>
        <v>0.34246575342465752</v>
      </c>
      <c r="AG166" s="50" t="str">
        <f>[1]!obMake(AG$15&amp;"-"&amp;ROW(),"int",$F166)</f>
        <v>spot date-166 
[5575]</v>
      </c>
      <c r="AH166" s="50" t="str">
        <f>[1]!obMake(AH$15&amp;"-"&amp;ROW(),"String",$H166)</f>
        <v>start offset rec-166 
[6114]</v>
      </c>
      <c r="AI166" s="50" t="str">
        <f>[1]!obMake(AI$15&amp;"-"&amp;ROW(),"String",$I166)</f>
        <v>maturity rec-166 
[5763]</v>
      </c>
      <c r="AK166" s="50" t="str">
        <f>[1]!obMake(AK$15&amp;"-"&amp;ROW(),"String",$S166)</f>
        <v>start offset pay-166 
[5654]</v>
      </c>
      <c r="AL166" s="50" t="str">
        <f>[1]!obMake(AL$15&amp;"-"&amp;ROW(),"String",$T166)</f>
        <v>maturity pay-166 
[5574]</v>
      </c>
      <c r="AN166" s="50" t="str">
        <f>[1]!obMake(AN$15&amp;"-"&amp;ROW(),"String",D166)</f>
        <v>symbol-166 
[5799]</v>
      </c>
      <c r="AO166" s="50" t="str">
        <f>[1]!obMake(AO$15&amp;"-"&amp;ROW(),"String",E166)</f>
        <v>type-166 
[5762]</v>
      </c>
      <c r="AP166" s="50" t="str">
        <f>[1]!OBCALL(AP$15&amp;"-"&amp;ROW(),obLibs&amp;"net.finmath.time.ScheduleGenerator","createScheduleFromConventions",$H$8,$AG166,$AH166:$AI166,[1]!obMake("","String",$J166),[1]!obMake("","String",$K166),$H$9,[1]!obMake("","String",$L166),$H$10,[1]!obMake("","int",$M166),[1]!obMake("","int",$N166))</f>
        <v>tenor rec-166 
[12322]</v>
      </c>
      <c r="AQ166" s="50" t="str">
        <f>[1]!obMake(AQ$15&amp;"-"&amp;ROW(),"String",O166)</f>
        <v>forward rec-166 
[5573]</v>
      </c>
      <c r="AR166" s="50" t="str">
        <f>[1]!obMake(AR$15&amp;"-"&amp;ROW(),"double",P166)</f>
        <v>spread rec-166 
[7274]</v>
      </c>
      <c r="AS166" s="50" t="str">
        <f>[1]!obMake(AS$15&amp;"-"&amp;ROW(),"String",Q166)</f>
        <v>discount rec-166 
[5761]</v>
      </c>
      <c r="AT166" s="50" t="str">
        <f>[1]!OBCALL(AT$15&amp;"-"&amp;ROW(),obLibs&amp;"net.finmath.time.ScheduleGenerator","createScheduleFromConventions",$H$8,$AG166,$AK166:$AL166,[1]!obMake("","String",$U166),[1]!obMake("","String",$V166),$H$9,[1]!obMake("","String",$L166),$H$10,[1]!obMake("","int",$X166),[1]!obMake("","int",$Y166))</f>
        <v>tenor pay-166 
[13119]</v>
      </c>
      <c r="AU166" s="50" t="str">
        <f>[1]!obMake(AU$15&amp;"-"&amp;ROW(),"String",Z166)</f>
        <v>forward pay-166 
[5572]</v>
      </c>
      <c r="AV166" s="50" t="str">
        <f>[1]!obMake(AV$15&amp;"-"&amp;ROW(),"double",AA166)</f>
        <v>spread pay-166 
[6617]</v>
      </c>
      <c r="AW166" s="50" t="str">
        <f>[1]!obMake(AW$15&amp;"-"&amp;ROW(),"String",AB166)</f>
        <v>disocunt pay-166 
[5760]</v>
      </c>
      <c r="AX166" s="50" t="str">
        <f>[1]!obMake(AX$15&amp;"-"&amp;ROW(),"String",AD166)</f>
        <v>calibration curve-166 
[5653]</v>
      </c>
      <c r="AY166" s="50" t="str">
        <f>[1]!obMake(AY$15&amp;"-"&amp;ROW(),"double",AE166)</f>
        <v>calibration time-166 
[12326]</v>
      </c>
      <c r="JJ166" s="11"/>
      <c r="JK166" s="11"/>
      <c r="JL166" s="11"/>
      <c r="JM166" s="11"/>
      <c r="JN166" s="11"/>
      <c r="JO166" s="11"/>
    </row>
    <row r="167" spans="1:275" ht="13.15" customHeight="1" x14ac:dyDescent="0.35">
      <c r="A167" s="45"/>
      <c r="B167" s="46" t="str">
        <f>[1]!obMake("calibItem-"&amp;ROW(),obLibs&amp;"net.finmath.marketdata.calibration.CalibratedCurves$CalibrationSpec",AN167:AY167)</f>
        <v>calibItem-167 
[11592]</v>
      </c>
      <c r="C167" s="46">
        <f>[1]!OBGET([1]!OBCALL("",[1]!OBCALL("",$B$11,"getCalibrationProductForSpec",B167),"getValue",[1]!OBCALL("",$B$11,"getModel")))</f>
        <v>0</v>
      </c>
      <c r="D167" s="11" t="str">
        <f t="shared" si="20"/>
        <v>forward-EUR-3M-FND-5Mx3M</v>
      </c>
      <c r="E167" s="11" t="s">
        <v>98</v>
      </c>
      <c r="F167" s="37">
        <v>2</v>
      </c>
      <c r="H167" s="37" t="s">
        <v>126</v>
      </c>
      <c r="I167" s="37" t="s">
        <v>37</v>
      </c>
      <c r="J167" s="37" t="s">
        <v>122</v>
      </c>
      <c r="K167" s="37" t="s">
        <v>104</v>
      </c>
      <c r="L167" s="37" t="s">
        <v>103</v>
      </c>
      <c r="M167" s="37">
        <v>0</v>
      </c>
      <c r="N167" s="37">
        <v>0</v>
      </c>
      <c r="O167" s="30" t="s">
        <v>138</v>
      </c>
      <c r="P167" s="37">
        <v>0</v>
      </c>
      <c r="Q167" s="30" t="s">
        <v>137</v>
      </c>
      <c r="S167" s="37" t="str">
        <f t="shared" si="21"/>
        <v>5M</v>
      </c>
      <c r="T167" s="37" t="str">
        <f t="shared" si="19"/>
        <v>3M</v>
      </c>
      <c r="U167" s="37" t="s">
        <v>122</v>
      </c>
      <c r="V167" s="37" t="s">
        <v>104</v>
      </c>
      <c r="W167" s="37" t="s">
        <v>103</v>
      </c>
      <c r="X167" s="37">
        <v>0</v>
      </c>
      <c r="Y167" s="37">
        <v>0</v>
      </c>
      <c r="Z167" s="30" t="str">
        <f>""</f>
        <v/>
      </c>
      <c r="AA167" s="47">
        <f t="shared" si="22"/>
        <v>3.16E-3</v>
      </c>
      <c r="AB167" s="30" t="s">
        <v>137</v>
      </c>
      <c r="AC167" s="48"/>
      <c r="AD167" s="30" t="str">
        <f t="shared" si="23"/>
        <v>forward-EUR-3M-FND</v>
      </c>
      <c r="AE167" s="49">
        <f>[1]!OBGET([1]!OBCALL("",AP167,IF(OR(AD167=Q167,AD167=AB167),"getPayment","getFixing"),[1]!obMake("","int",[1]!OBGET([1]!OBCALL("",AP167,"getNumberOfPeriods"))-1)))</f>
        <v>0.42191780821917807</v>
      </c>
      <c r="AG167" s="50" t="str">
        <f>[1]!obMake(AG$15&amp;"-"&amp;ROW(),"int",$F167)</f>
        <v>spot date-167 
[5570]</v>
      </c>
      <c r="AH167" s="50" t="str">
        <f>[1]!obMake(AH$15&amp;"-"&amp;ROW(),"String",$H167)</f>
        <v>start offset rec-167 
[5798]</v>
      </c>
      <c r="AI167" s="50" t="str">
        <f>[1]!obMake(AI$15&amp;"-"&amp;ROW(),"String",$I167)</f>
        <v>maturity rec-167 
[5759]</v>
      </c>
      <c r="AK167" s="50" t="str">
        <f>[1]!obMake(AK$15&amp;"-"&amp;ROW(),"String",$S167)</f>
        <v>start offset pay-167 
[5652]</v>
      </c>
      <c r="AL167" s="50" t="str">
        <f>[1]!obMake(AL$15&amp;"-"&amp;ROW(),"String",$T167)</f>
        <v>maturity pay-167 
[5569]</v>
      </c>
      <c r="AN167" s="50" t="str">
        <f>[1]!obMake(AN$15&amp;"-"&amp;ROW(),"String",D167)</f>
        <v>symbol-167 
[7001]</v>
      </c>
      <c r="AO167" s="50" t="str">
        <f>[1]!obMake(AO$15&amp;"-"&amp;ROW(),"String",E167)</f>
        <v>type-167 
[5758]</v>
      </c>
      <c r="AP167" s="50" t="str">
        <f>[1]!OBCALL(AP$15&amp;"-"&amp;ROW(),obLibs&amp;"net.finmath.time.ScheduleGenerator","createScheduleFromConventions",$H$8,$AG167,$AH167:$AI167,[1]!obMake("","String",$J167),[1]!obMake("","String",$K167),$H$9,[1]!obMake("","String",$L167),$H$10,[1]!obMake("","int",$M167),[1]!obMake("","int",$N167))</f>
        <v>tenor rec-167 
[11587]</v>
      </c>
      <c r="AQ167" s="50" t="str">
        <f>[1]!obMake(AQ$15&amp;"-"&amp;ROW(),"String",O167)</f>
        <v>forward rec-167 
[5568]</v>
      </c>
      <c r="AR167" s="50" t="str">
        <f>[1]!obMake(AR$15&amp;"-"&amp;ROW(),"double",P167)</f>
        <v>spread rec-167 
[6616]</v>
      </c>
      <c r="AS167" s="50" t="str">
        <f>[1]!obMake(AS$15&amp;"-"&amp;ROW(),"String",Q167)</f>
        <v>discount rec-167 
[5757]</v>
      </c>
      <c r="AT167" s="50" t="str">
        <f>[1]!OBCALL(AT$15&amp;"-"&amp;ROW(),obLibs&amp;"net.finmath.time.ScheduleGenerator","createScheduleFromConventions",$H$8,$AG167,$AK167:$AL167,[1]!obMake("","String",$U167),[1]!obMake("","String",$V167),$H$9,[1]!obMake("","String",$L167),$H$10,[1]!obMake("","int",$X167),[1]!obMake("","int",$Y167))</f>
        <v>tenor pay-167 
[10235]</v>
      </c>
      <c r="AU167" s="50" t="str">
        <f>[1]!obMake(AU$15&amp;"-"&amp;ROW(),"String",Z167)</f>
        <v>forward pay-167 
[5567]</v>
      </c>
      <c r="AV167" s="50" t="str">
        <f>[1]!obMake(AV$15&amp;"-"&amp;ROW(),"double",AA167)</f>
        <v>spread pay-167 
[6113]</v>
      </c>
      <c r="AW167" s="50" t="str">
        <f>[1]!obMake(AW$15&amp;"-"&amp;ROW(),"String",AB167)</f>
        <v>disocunt pay-167 
[5756]</v>
      </c>
      <c r="AX167" s="50" t="str">
        <f>[1]!obMake(AX$15&amp;"-"&amp;ROW(),"String",AD167)</f>
        <v>calibration curve-167 
[5651]</v>
      </c>
      <c r="AY167" s="50" t="str">
        <f>[1]!obMake(AY$15&amp;"-"&amp;ROW(),"double",AE167)</f>
        <v>calibration time-167 
[11591]</v>
      </c>
      <c r="JJ167" s="11"/>
      <c r="JK167" s="11"/>
      <c r="JL167" s="11"/>
      <c r="JM167" s="11"/>
      <c r="JN167" s="11"/>
      <c r="JO167" s="11"/>
    </row>
    <row r="168" spans="1:275" ht="13.15" customHeight="1" x14ac:dyDescent="0.35">
      <c r="A168" s="45"/>
      <c r="B168" s="46" t="str">
        <f>[1]!obMake("calibItem-"&amp;ROW(),obLibs&amp;"net.finmath.marketdata.calibration.CalibratedCurves$CalibrationSpec",AN168:AY168)</f>
        <v>calibItem-168 
[13127]</v>
      </c>
      <c r="C168" s="46">
        <f>[1]!OBGET([1]!OBCALL("",[1]!OBCALL("",$B$11,"getCalibrationProductForSpec",B168),"getValue",[1]!OBCALL("",$B$11,"getModel")))</f>
        <v>-3.7458924850852782E-13</v>
      </c>
      <c r="D168" s="11" t="str">
        <f t="shared" si="20"/>
        <v>forward-EUR-3M-FND-6Mx3M</v>
      </c>
      <c r="E168" s="11" t="s">
        <v>98</v>
      </c>
      <c r="F168" s="37">
        <v>2</v>
      </c>
      <c r="H168" s="37" t="s">
        <v>38</v>
      </c>
      <c r="I168" s="37" t="s">
        <v>37</v>
      </c>
      <c r="J168" s="37" t="s">
        <v>122</v>
      </c>
      <c r="K168" s="37" t="s">
        <v>104</v>
      </c>
      <c r="L168" s="37" t="s">
        <v>103</v>
      </c>
      <c r="M168" s="37">
        <v>0</v>
      </c>
      <c r="N168" s="37">
        <v>0</v>
      </c>
      <c r="O168" s="30" t="s">
        <v>138</v>
      </c>
      <c r="P168" s="37">
        <v>0</v>
      </c>
      <c r="Q168" s="30" t="s">
        <v>137</v>
      </c>
      <c r="S168" s="37" t="str">
        <f t="shared" si="21"/>
        <v>6M</v>
      </c>
      <c r="T168" s="37" t="str">
        <f t="shared" si="19"/>
        <v>3M</v>
      </c>
      <c r="U168" s="37" t="s">
        <v>122</v>
      </c>
      <c r="V168" s="37" t="s">
        <v>104</v>
      </c>
      <c r="W168" s="37" t="s">
        <v>103</v>
      </c>
      <c r="X168" s="37">
        <v>0</v>
      </c>
      <c r="Y168" s="37">
        <v>0</v>
      </c>
      <c r="Z168" s="30" t="str">
        <f>""</f>
        <v/>
      </c>
      <c r="AA168" s="47">
        <f t="shared" si="22"/>
        <v>3.16E-3</v>
      </c>
      <c r="AB168" s="30" t="s">
        <v>137</v>
      </c>
      <c r="AC168" s="48"/>
      <c r="AD168" s="30" t="str">
        <f t="shared" si="23"/>
        <v>forward-EUR-3M-FND</v>
      </c>
      <c r="AE168" s="49">
        <f>[1]!OBGET([1]!OBCALL("",AP168,IF(OR(AD168=Q168,AD168=AB168),"getPayment","getFixing"),[1]!obMake("","int",[1]!OBGET([1]!OBCALL("",AP168,"getNumberOfPeriods"))-1)))</f>
        <v>0.50410958904109593</v>
      </c>
      <c r="AG168" s="50" t="str">
        <f>[1]!obMake(AG$15&amp;"-"&amp;ROW(),"int",$F168)</f>
        <v>spot date-168 
[5565]</v>
      </c>
      <c r="AH168" s="50" t="str">
        <f>[1]!obMake(AH$15&amp;"-"&amp;ROW(),"String",$H168)</f>
        <v>start offset rec-168 
[6823]</v>
      </c>
      <c r="AI168" s="50" t="str">
        <f>[1]!obMake(AI$15&amp;"-"&amp;ROW(),"String",$I168)</f>
        <v>maturity rec-168 
[5755]</v>
      </c>
      <c r="AK168" s="50" t="str">
        <f>[1]!obMake(AK$15&amp;"-"&amp;ROW(),"String",$S168)</f>
        <v>start offset pay-168 
[5650]</v>
      </c>
      <c r="AL168" s="50" t="str">
        <f>[1]!obMake(AL$15&amp;"-"&amp;ROW(),"String",$T168)</f>
        <v>maturity pay-168 
[5564]</v>
      </c>
      <c r="AN168" s="50" t="str">
        <f>[1]!obMake(AN$15&amp;"-"&amp;ROW(),"String",D168)</f>
        <v>symbol-168 
[6615]</v>
      </c>
      <c r="AO168" s="50" t="str">
        <f>[1]!obMake(AO$15&amp;"-"&amp;ROW(),"String",E168)</f>
        <v>type-168 
[5754]</v>
      </c>
      <c r="AP168" s="50" t="str">
        <f>[1]!OBCALL(AP$15&amp;"-"&amp;ROW(),obLibs&amp;"net.finmath.time.ScheduleGenerator","createScheduleFromConventions",$H$8,$AG168,$AH168:$AI168,[1]!obMake("","String",$J168),[1]!obMake("","String",$K168),$H$9,[1]!obMake("","String",$L168),$H$10,[1]!obMake("","int",$M168),[1]!obMake("","int",$N168))</f>
        <v>tenor rec-168 
[12332]</v>
      </c>
      <c r="AQ168" s="50" t="str">
        <f>[1]!obMake(AQ$15&amp;"-"&amp;ROW(),"String",O168)</f>
        <v>forward rec-168 
[5563]</v>
      </c>
      <c r="AR168" s="50" t="str">
        <f>[1]!obMake(AR$15&amp;"-"&amp;ROW(),"double",P168)</f>
        <v>spread rec-168 
[6112]</v>
      </c>
      <c r="AS168" s="50" t="str">
        <f>[1]!obMake(AS$15&amp;"-"&amp;ROW(),"String",Q168)</f>
        <v>discount rec-168 
[5753]</v>
      </c>
      <c r="AT168" s="50" t="str">
        <f>[1]!OBCALL(AT$15&amp;"-"&amp;ROW(),obLibs&amp;"net.finmath.time.ScheduleGenerator","createScheduleFromConventions",$H$8,$AG168,$AK168:$AL168,[1]!obMake("","String",$U168),[1]!obMake("","String",$V168),$H$9,[1]!obMake("","String",$L168),$H$10,[1]!obMake("","int",$X168),[1]!obMake("","int",$Y168))</f>
        <v>tenor pay-168 
[13126]</v>
      </c>
      <c r="AU168" s="50" t="str">
        <f>[1]!obMake(AU$15&amp;"-"&amp;ROW(),"String",Z168)</f>
        <v>forward pay-168 
[5562]</v>
      </c>
      <c r="AV168" s="50" t="str">
        <f>[1]!obMake(AV$15&amp;"-"&amp;ROW(),"double",AA168)</f>
        <v>spread pay-168 
[5797]</v>
      </c>
      <c r="AW168" s="50" t="str">
        <f>[1]!obMake(AW$15&amp;"-"&amp;ROW(),"String",AB168)</f>
        <v>disocunt pay-168 
[5752]</v>
      </c>
      <c r="AX168" s="50" t="str">
        <f>[1]!obMake(AX$15&amp;"-"&amp;ROW(),"String",AD168)</f>
        <v>calibration curve-168 
[5649]</v>
      </c>
      <c r="AY168" s="50" t="str">
        <f>[1]!obMake(AY$15&amp;"-"&amp;ROW(),"double",AE168)</f>
        <v>calibration time-168 
[12336]</v>
      </c>
      <c r="JJ168" s="11"/>
      <c r="JK168" s="11"/>
      <c r="JL168" s="11"/>
      <c r="JM168" s="11"/>
      <c r="JN168" s="11"/>
      <c r="JO168" s="11"/>
    </row>
    <row r="169" spans="1:275" ht="13.15" customHeight="1" x14ac:dyDescent="0.35">
      <c r="A169" s="45"/>
      <c r="B169" s="46" t="str">
        <f>[1]!obMake("calibItem-"&amp;ROW(),obLibs&amp;"net.finmath.marketdata.calibration.CalibratedCurves$CalibrationSpec",AN169:AY169)</f>
        <v>calibItem-169 
[11603]</v>
      </c>
      <c r="C169" s="46">
        <f>[1]!OBGET([1]!OBCALL("",[1]!OBCALL("",$B$11,"getCalibrationProductForSpec",B169),"getValue",[1]!OBCALL("",$B$11,"getModel")))</f>
        <v>0</v>
      </c>
      <c r="D169" s="11" t="str">
        <f t="shared" si="20"/>
        <v>forward-EUR-3M-FND-8Mx3M</v>
      </c>
      <c r="E169" s="11" t="s">
        <v>98</v>
      </c>
      <c r="F169" s="37">
        <v>2</v>
      </c>
      <c r="H169" s="37" t="s">
        <v>127</v>
      </c>
      <c r="I169" s="37" t="s">
        <v>37</v>
      </c>
      <c r="J169" s="37" t="s">
        <v>122</v>
      </c>
      <c r="K169" s="37" t="s">
        <v>104</v>
      </c>
      <c r="L169" s="37" t="s">
        <v>103</v>
      </c>
      <c r="M169" s="37">
        <v>0</v>
      </c>
      <c r="N169" s="37">
        <v>0</v>
      </c>
      <c r="O169" s="30" t="s">
        <v>138</v>
      </c>
      <c r="P169" s="37">
        <v>0</v>
      </c>
      <c r="Q169" s="30" t="s">
        <v>137</v>
      </c>
      <c r="S169" s="37" t="str">
        <f t="shared" si="21"/>
        <v>8M</v>
      </c>
      <c r="T169" s="37" t="str">
        <f t="shared" si="19"/>
        <v>3M</v>
      </c>
      <c r="U169" s="37" t="s">
        <v>122</v>
      </c>
      <c r="V169" s="37" t="s">
        <v>104</v>
      </c>
      <c r="W169" s="37" t="s">
        <v>103</v>
      </c>
      <c r="X169" s="37">
        <v>0</v>
      </c>
      <c r="Y169" s="37">
        <v>0</v>
      </c>
      <c r="Z169" s="30" t="str">
        <f>""</f>
        <v/>
      </c>
      <c r="AA169" s="47">
        <f t="shared" si="22"/>
        <v>3.16E-3</v>
      </c>
      <c r="AB169" s="30" t="s">
        <v>137</v>
      </c>
      <c r="AC169" s="48"/>
      <c r="AD169" s="30" t="str">
        <f t="shared" si="23"/>
        <v>forward-EUR-3M-FND</v>
      </c>
      <c r="AE169" s="49">
        <f>[1]!OBGET([1]!OBCALL("",AP169,IF(OR(AD169=Q169,AD169=AB169),"getPayment","getFixing"),[1]!obMake("","int",[1]!OBGET([1]!OBCALL("",AP169,"getNumberOfPeriods"))-1)))</f>
        <v>0.67397260273972603</v>
      </c>
      <c r="AG169" s="50" t="str">
        <f>[1]!obMake(AG$15&amp;"-"&amp;ROW(),"int",$F169)</f>
        <v>spot date-169 
[5560]</v>
      </c>
      <c r="AH169" s="50" t="str">
        <f>[1]!obMake(AH$15&amp;"-"&amp;ROW(),"String",$H169)</f>
        <v>start offset rec-169 
[6614]</v>
      </c>
      <c r="AI169" s="50" t="str">
        <f>[1]!obMake(AI$15&amp;"-"&amp;ROW(),"String",$I169)</f>
        <v>maturity rec-169 
[5751]</v>
      </c>
      <c r="AK169" s="50" t="str">
        <f>[1]!obMake(AK$15&amp;"-"&amp;ROW(),"String",$S169)</f>
        <v>start offset pay-169 
[5648]</v>
      </c>
      <c r="AL169" s="50" t="str">
        <f>[1]!obMake(AL$15&amp;"-"&amp;ROW(),"String",$T169)</f>
        <v>maturity pay-169 
[5559]</v>
      </c>
      <c r="AN169" s="50" t="str">
        <f>[1]!obMake(AN$15&amp;"-"&amp;ROW(),"String",D169)</f>
        <v>symbol-169 
[6111]</v>
      </c>
      <c r="AO169" s="50" t="str">
        <f>[1]!obMake(AO$15&amp;"-"&amp;ROW(),"String",E169)</f>
        <v>type-169 
[5750]</v>
      </c>
      <c r="AP169" s="50" t="str">
        <f>[1]!OBCALL(AP$15&amp;"-"&amp;ROW(),obLibs&amp;"net.finmath.time.ScheduleGenerator","createScheduleFromConventions",$H$8,$AG169,$AH169:$AI169,[1]!obMake("","String",$J169),[1]!obMake("","String",$K169),$H$9,[1]!obMake("","String",$L169),$H$10,[1]!obMake("","int",$M169),[1]!obMake("","int",$N169))</f>
        <v>tenor rec-169 
[11598]</v>
      </c>
      <c r="AQ169" s="50" t="str">
        <f>[1]!obMake(AQ$15&amp;"-"&amp;ROW(),"String",O169)</f>
        <v>forward rec-169 
[5558]</v>
      </c>
      <c r="AR169" s="50" t="str">
        <f>[1]!obMake(AR$15&amp;"-"&amp;ROW(),"double",P169)</f>
        <v>spread rec-169 
[5796]</v>
      </c>
      <c r="AS169" s="50" t="str">
        <f>[1]!obMake(AS$15&amp;"-"&amp;ROW(),"String",Q169)</f>
        <v>discount rec-169 
[5749]</v>
      </c>
      <c r="AT169" s="50" t="str">
        <f>[1]!OBCALL(AT$15&amp;"-"&amp;ROW(),obLibs&amp;"net.finmath.time.ScheduleGenerator","createScheduleFromConventions",$H$8,$AG169,$AK169:$AL169,[1]!obMake("","String",$U169),[1]!obMake("","String",$V169),$H$9,[1]!obMake("","String",$L169),$H$10,[1]!obMake("","int",$X169),[1]!obMake("","int",$Y169))</f>
        <v>tenor pay-169 
[9965]</v>
      </c>
      <c r="AU169" s="50" t="str">
        <f>[1]!obMake(AU$15&amp;"-"&amp;ROW(),"String",Z169)</f>
        <v>forward pay-169 
[5557]</v>
      </c>
      <c r="AV169" s="50" t="str">
        <f>[1]!obMake(AV$15&amp;"-"&amp;ROW(),"double",AA169)</f>
        <v>spread pay-169 
[7273]</v>
      </c>
      <c r="AW169" s="50" t="str">
        <f>[1]!obMake(AW$15&amp;"-"&amp;ROW(),"String",AB169)</f>
        <v>disocunt pay-169 
[5748]</v>
      </c>
      <c r="AX169" s="50" t="str">
        <f>[1]!obMake(AX$15&amp;"-"&amp;ROW(),"String",AD169)</f>
        <v>calibration curve-169 
[5647]</v>
      </c>
      <c r="AY169" s="50" t="str">
        <f>[1]!obMake(AY$15&amp;"-"&amp;ROW(),"double",AE169)</f>
        <v>calibration time-169 
[11602]</v>
      </c>
      <c r="JJ169" s="11"/>
      <c r="JK169" s="11"/>
      <c r="JL169" s="11"/>
      <c r="JM169" s="11"/>
      <c r="JN169" s="11"/>
      <c r="JO169" s="11"/>
    </row>
    <row r="170" spans="1:275" ht="13.15" customHeight="1" x14ac:dyDescent="0.35">
      <c r="A170" s="45"/>
      <c r="B170" s="46" t="str">
        <f>[1]!obMake("calibItem-"&amp;ROW(),obLibs&amp;"net.finmath.marketdata.calibration.CalibratedCurves$CalibrationSpec",AN170:AY170)</f>
        <v>calibItem-170 
[13134]</v>
      </c>
      <c r="C170" s="46">
        <f>[1]!OBGET([1]!OBCALL("",[1]!OBCALL("",$B$11,"getCalibrationProductForSpec",B170),"getValue",[1]!OBCALL("",$B$11,"getModel")))</f>
        <v>5.9330318435968366E-13</v>
      </c>
      <c r="D170" s="11" t="str">
        <f t="shared" ref="D170:D186" si="24">AD170&amp;"-"&amp;I170</f>
        <v>forward-EUR-3M-FND-1Y</v>
      </c>
      <c r="E170" s="11" t="s">
        <v>98</v>
      </c>
      <c r="F170" s="37">
        <v>2</v>
      </c>
      <c r="H170" s="37" t="s">
        <v>99</v>
      </c>
      <c r="I170" s="37" t="s">
        <v>100</v>
      </c>
      <c r="J170" s="37" t="s">
        <v>128</v>
      </c>
      <c r="K170" s="37" t="s">
        <v>104</v>
      </c>
      <c r="L170" s="37" t="s">
        <v>103</v>
      </c>
      <c r="M170" s="37">
        <v>0</v>
      </c>
      <c r="N170" s="37">
        <v>0</v>
      </c>
      <c r="O170" s="30" t="s">
        <v>138</v>
      </c>
      <c r="P170" s="37">
        <v>0</v>
      </c>
      <c r="Q170" s="30" t="s">
        <v>137</v>
      </c>
      <c r="S170" s="37" t="s">
        <v>99</v>
      </c>
      <c r="T170" s="37" t="str">
        <f t="shared" si="19"/>
        <v>1Y</v>
      </c>
      <c r="U170" s="37" t="s">
        <v>101</v>
      </c>
      <c r="V170" s="37" t="s">
        <v>129</v>
      </c>
      <c r="W170" s="37" t="s">
        <v>103</v>
      </c>
      <c r="X170" s="37">
        <v>0</v>
      </c>
      <c r="Y170" s="37">
        <v>0</v>
      </c>
      <c r="Z170" s="30" t="str">
        <f>""</f>
        <v/>
      </c>
      <c r="AA170" s="47">
        <f t="shared" si="22"/>
        <v>3.2299999999999998E-3</v>
      </c>
      <c r="AB170" s="30" t="s">
        <v>137</v>
      </c>
      <c r="AC170" s="48"/>
      <c r="AD170" s="30" t="str">
        <f t="shared" si="23"/>
        <v>forward-EUR-3M-FND</v>
      </c>
      <c r="AE170" s="49">
        <f>[1]!OBGET([1]!OBCALL("",AP170,IF(OR(AD170=Q170,AD170=AB170),"getPayment","getFixing"),[1]!obMake("","int",[1]!OBGET([1]!OBCALL("",AP170,"getNumberOfPeriods"))-1)))</f>
        <v>0.75616438356164384</v>
      </c>
      <c r="AG170" s="50" t="str">
        <f>[1]!obMake(AG$15&amp;"-"&amp;ROW(),"int",$F170)</f>
        <v>spot date-170 
[5555]</v>
      </c>
      <c r="AH170" s="50" t="str">
        <f>[1]!obMake(AH$15&amp;"-"&amp;ROW(),"String",$H170)</f>
        <v>start offset rec-170 
[6110]</v>
      </c>
      <c r="AI170" s="50" t="str">
        <f>[1]!obMake(AI$15&amp;"-"&amp;ROW(),"String",$I170)</f>
        <v>maturity rec-170 
[5747]</v>
      </c>
      <c r="AK170" s="50" t="str">
        <f>[1]!obMake(AK$15&amp;"-"&amp;ROW(),"String",$S170)</f>
        <v>start offset pay-170 
[5646]</v>
      </c>
      <c r="AL170" s="50" t="str">
        <f>[1]!obMake(AL$15&amp;"-"&amp;ROW(),"String",$T170)</f>
        <v>maturity pay-170 
[5554]</v>
      </c>
      <c r="AN170" s="50" t="str">
        <f>[1]!obMake(AN$15&amp;"-"&amp;ROW(),"String",D170)</f>
        <v>symbol-170 
[5795]</v>
      </c>
      <c r="AO170" s="50" t="str">
        <f>[1]!obMake(AO$15&amp;"-"&amp;ROW(),"String",E170)</f>
        <v>type-170 
[5746]</v>
      </c>
      <c r="AP170" s="50" t="str">
        <f>[1]!OBCALL(AP$15&amp;"-"&amp;ROW(),obLibs&amp;"net.finmath.time.ScheduleGenerator","createScheduleFromConventions",$H$8,$AG170,$AH170:$AI170,[1]!obMake("","String",$J170),[1]!obMake("","String",$K170),$H$9,[1]!obMake("","String",$L170),$H$10,[1]!obMake("","int",$M170),[1]!obMake("","int",$N170))</f>
        <v>tenor rec-170 
[12342]</v>
      </c>
      <c r="AQ170" s="50" t="str">
        <f>[1]!obMake(AQ$15&amp;"-"&amp;ROW(),"String",O170)</f>
        <v>forward rec-170 
[5553]</v>
      </c>
      <c r="AR170" s="50" t="str">
        <f>[1]!obMake(AR$15&amp;"-"&amp;ROW(),"double",P170)</f>
        <v>spread rec-170 
[7000]</v>
      </c>
      <c r="AS170" s="50" t="str">
        <f>[1]!obMake(AS$15&amp;"-"&amp;ROW(),"String",Q170)</f>
        <v>discount rec-170 
[5745]</v>
      </c>
      <c r="AT170" s="50" t="str">
        <f>[1]!OBCALL(AT$15&amp;"-"&amp;ROW(),obLibs&amp;"net.finmath.time.ScheduleGenerator","createScheduleFromConventions",$H$8,$AG170,$AK170:$AL170,[1]!obMake("","String",$U170),[1]!obMake("","String",$V170),$H$9,[1]!obMake("","String",$L170),$H$10,[1]!obMake("","int",$X170),[1]!obMake("","int",$Y170))</f>
        <v>tenor pay-170 
[13133]</v>
      </c>
      <c r="AU170" s="50" t="str">
        <f>[1]!obMake(AU$15&amp;"-"&amp;ROW(),"String",Z170)</f>
        <v>forward pay-170 
[5552]</v>
      </c>
      <c r="AV170" s="50" t="str">
        <f>[1]!obMake(AV$15&amp;"-"&amp;ROW(),"double",AA170)</f>
        <v>spread pay-170 
[6613]</v>
      </c>
      <c r="AW170" s="50" t="str">
        <f>[1]!obMake(AW$15&amp;"-"&amp;ROW(),"String",AB170)</f>
        <v>disocunt pay-170 
[5744]</v>
      </c>
      <c r="AX170" s="50" t="str">
        <f>[1]!obMake(AX$15&amp;"-"&amp;ROW(),"String",AD170)</f>
        <v>calibration curve-170 
[5645]</v>
      </c>
      <c r="AY170" s="50" t="str">
        <f>[1]!obMake(AY$15&amp;"-"&amp;ROW(),"double",AE170)</f>
        <v>calibration time-170 
[12346]</v>
      </c>
      <c r="JJ170" s="11"/>
      <c r="JK170" s="11"/>
      <c r="JL170" s="11"/>
      <c r="JM170" s="11"/>
      <c r="JN170" s="11"/>
      <c r="JO170" s="11"/>
    </row>
    <row r="171" spans="1:275" ht="13.15" customHeight="1" x14ac:dyDescent="0.35">
      <c r="A171" s="45"/>
      <c r="B171" s="46" t="str">
        <f>[1]!obMake("calibItem-"&amp;ROW(),obLibs&amp;"net.finmath.marketdata.calibration.CalibratedCurves$CalibrationSpec",AN171:AY171)</f>
        <v>calibItem-171 
[11614]</v>
      </c>
      <c r="C171" s="46">
        <f>[1]!OBGET([1]!OBCALL("",[1]!OBCALL("",$B$11,"getCalibrationProductForSpec",B171),"getValue",[1]!OBCALL("",$B$11,"getModel")))</f>
        <v>-5.1381121579652245E-13</v>
      </c>
      <c r="D171" s="11" t="str">
        <f t="shared" si="24"/>
        <v>forward-EUR-3M-FND-2Y</v>
      </c>
      <c r="E171" s="11" t="s">
        <v>98</v>
      </c>
      <c r="F171" s="37">
        <v>2</v>
      </c>
      <c r="H171" s="37" t="s">
        <v>99</v>
      </c>
      <c r="I171" s="37" t="s">
        <v>105</v>
      </c>
      <c r="J171" s="37" t="s">
        <v>128</v>
      </c>
      <c r="K171" s="37" t="s">
        <v>104</v>
      </c>
      <c r="L171" s="37" t="s">
        <v>103</v>
      </c>
      <c r="M171" s="37">
        <v>0</v>
      </c>
      <c r="N171" s="37">
        <v>0</v>
      </c>
      <c r="O171" s="30" t="s">
        <v>138</v>
      </c>
      <c r="P171" s="37">
        <v>0</v>
      </c>
      <c r="Q171" s="30" t="s">
        <v>137</v>
      </c>
      <c r="S171" s="37" t="s">
        <v>99</v>
      </c>
      <c r="T171" s="37" t="str">
        <f t="shared" si="19"/>
        <v>2Y</v>
      </c>
      <c r="U171" s="37" t="s">
        <v>101</v>
      </c>
      <c r="V171" s="37" t="s">
        <v>129</v>
      </c>
      <c r="W171" s="37" t="s">
        <v>103</v>
      </c>
      <c r="X171" s="37">
        <v>0</v>
      </c>
      <c r="Y171" s="37">
        <v>0</v>
      </c>
      <c r="Z171" s="30" t="str">
        <f>""</f>
        <v/>
      </c>
      <c r="AA171" s="47">
        <f t="shared" si="22"/>
        <v>3.9699999999999996E-3</v>
      </c>
      <c r="AB171" s="30" t="s">
        <v>137</v>
      </c>
      <c r="AC171" s="48"/>
      <c r="AD171" s="30" t="str">
        <f t="shared" si="23"/>
        <v>forward-EUR-3M-FND</v>
      </c>
      <c r="AE171" s="49">
        <f>[1]!OBGET([1]!OBCALL("",AP171,IF(OR(AD171=Q171,AD171=AB171),"getPayment","getFixing"),[1]!obMake("","int",[1]!OBGET([1]!OBCALL("",AP171,"getNumberOfPeriods"))-1)))</f>
        <v>1.7616438356164383</v>
      </c>
      <c r="AG171" s="50" t="str">
        <f>[1]!obMake(AG$15&amp;"-"&amp;ROW(),"int",$F171)</f>
        <v>spot date-171 
[5550]</v>
      </c>
      <c r="AH171" s="50" t="str">
        <f>[1]!obMake(AH$15&amp;"-"&amp;ROW(),"String",$H171)</f>
        <v>start offset rec-171 
[5794]</v>
      </c>
      <c r="AI171" s="50" t="str">
        <f>[1]!obMake(AI$15&amp;"-"&amp;ROW(),"String",$I171)</f>
        <v>maturity rec-171 
[5743]</v>
      </c>
      <c r="AK171" s="50" t="str">
        <f>[1]!obMake(AK$15&amp;"-"&amp;ROW(),"String",$S171)</f>
        <v>start offset pay-171 
[5644]</v>
      </c>
      <c r="AL171" s="50" t="str">
        <f>[1]!obMake(AL$15&amp;"-"&amp;ROW(),"String",$T171)</f>
        <v>maturity pay-171 
[5549]</v>
      </c>
      <c r="AN171" s="50" t="str">
        <f>[1]!obMake(AN$15&amp;"-"&amp;ROW(),"String",D171)</f>
        <v>symbol-171 
[6822]</v>
      </c>
      <c r="AO171" s="50" t="str">
        <f>[1]!obMake(AO$15&amp;"-"&amp;ROW(),"String",E171)</f>
        <v>type-171 
[5742]</v>
      </c>
      <c r="AP171" s="50" t="str">
        <f>[1]!OBCALL(AP$15&amp;"-"&amp;ROW(),obLibs&amp;"net.finmath.time.ScheduleGenerator","createScheduleFromConventions",$H$8,$AG171,$AH171:$AI171,[1]!obMake("","String",$J171),[1]!obMake("","String",$K171),$H$9,[1]!obMake("","String",$L171),$H$10,[1]!obMake("","int",$M171),[1]!obMake("","int",$N171))</f>
        <v>tenor rec-171 
[11609]</v>
      </c>
      <c r="AQ171" s="50" t="str">
        <f>[1]!obMake(AQ$15&amp;"-"&amp;ROW(),"String",O171)</f>
        <v>forward rec-171 
[5548]</v>
      </c>
      <c r="AR171" s="50" t="str">
        <f>[1]!obMake(AR$15&amp;"-"&amp;ROW(),"double",P171)</f>
        <v>spread rec-171 
[6612]</v>
      </c>
      <c r="AS171" s="50" t="str">
        <f>[1]!obMake(AS$15&amp;"-"&amp;ROW(),"String",Q171)</f>
        <v>discount rec-171 
[5741]</v>
      </c>
      <c r="AT171" s="50" t="str">
        <f>[1]!OBCALL(AT$15&amp;"-"&amp;ROW(),obLibs&amp;"net.finmath.time.ScheduleGenerator","createScheduleFromConventions",$H$8,$AG171,$AK171:$AL171,[1]!obMake("","String",$U171),[1]!obMake("","String",$V171),$H$9,[1]!obMake("","String",$L171),$H$10,[1]!obMake("","int",$X171),[1]!obMake("","int",$Y171))</f>
        <v>tenor pay-171 
[11183]</v>
      </c>
      <c r="AU171" s="50" t="str">
        <f>[1]!obMake(AU$15&amp;"-"&amp;ROW(),"String",Z171)</f>
        <v>forward pay-171 
[5547]</v>
      </c>
      <c r="AV171" s="50" t="str">
        <f>[1]!obMake(AV$15&amp;"-"&amp;ROW(),"double",AA171)</f>
        <v>spread pay-171 
[6109]</v>
      </c>
      <c r="AW171" s="50" t="str">
        <f>[1]!obMake(AW$15&amp;"-"&amp;ROW(),"String",AB171)</f>
        <v>disocunt pay-171 
[5740]</v>
      </c>
      <c r="AX171" s="50" t="str">
        <f>[1]!obMake(AX$15&amp;"-"&amp;ROW(),"String",AD171)</f>
        <v>calibration curve-171 
[5643]</v>
      </c>
      <c r="AY171" s="50" t="str">
        <f>[1]!obMake(AY$15&amp;"-"&amp;ROW(),"double",AE171)</f>
        <v>calibration time-171 
[11613]</v>
      </c>
      <c r="JJ171" s="11"/>
      <c r="JK171" s="11"/>
      <c r="JL171" s="11"/>
      <c r="JM171" s="11"/>
      <c r="JN171" s="11"/>
      <c r="JO171" s="11"/>
    </row>
    <row r="172" spans="1:275" ht="13.15" customHeight="1" x14ac:dyDescent="0.35">
      <c r="A172" s="45"/>
      <c r="B172" s="46" t="str">
        <f>[1]!obMake("calibItem-"&amp;ROW(),obLibs&amp;"net.finmath.marketdata.calibration.CalibratedCurves$CalibrationSpec",AN172:AY172)</f>
        <v>calibItem-172 
[13141]</v>
      </c>
      <c r="C172" s="46">
        <f>[1]!OBGET([1]!OBCALL("",[1]!OBCALL("",$B$11,"getCalibrationProductForSpec",B172),"getValue",[1]!OBCALL("",$B$11,"getModel")))</f>
        <v>7.2086780988911414E-13</v>
      </c>
      <c r="D172" s="11" t="str">
        <f t="shared" si="24"/>
        <v>forward-EUR-3M-FND-3Y</v>
      </c>
      <c r="E172" s="11" t="s">
        <v>98</v>
      </c>
      <c r="F172" s="37">
        <v>2</v>
      </c>
      <c r="H172" s="37" t="s">
        <v>99</v>
      </c>
      <c r="I172" s="37" t="s">
        <v>106</v>
      </c>
      <c r="J172" s="37" t="s">
        <v>128</v>
      </c>
      <c r="K172" s="37" t="s">
        <v>104</v>
      </c>
      <c r="L172" s="37" t="s">
        <v>103</v>
      </c>
      <c r="M172" s="37">
        <v>0</v>
      </c>
      <c r="N172" s="37">
        <v>0</v>
      </c>
      <c r="O172" s="30" t="s">
        <v>138</v>
      </c>
      <c r="P172" s="37">
        <v>0</v>
      </c>
      <c r="Q172" s="30" t="s">
        <v>137</v>
      </c>
      <c r="S172" s="37" t="s">
        <v>99</v>
      </c>
      <c r="T172" s="37" t="str">
        <f t="shared" si="19"/>
        <v>3Y</v>
      </c>
      <c r="U172" s="37" t="s">
        <v>101</v>
      </c>
      <c r="V172" s="37" t="s">
        <v>129</v>
      </c>
      <c r="W172" s="37" t="s">
        <v>103</v>
      </c>
      <c r="X172" s="37">
        <v>0</v>
      </c>
      <c r="Y172" s="37">
        <v>0</v>
      </c>
      <c r="Z172" s="30" t="str">
        <f>""</f>
        <v/>
      </c>
      <c r="AA172" s="47">
        <f t="shared" si="22"/>
        <v>4.8500000000000001E-3</v>
      </c>
      <c r="AB172" s="30" t="s">
        <v>137</v>
      </c>
      <c r="AC172" s="48"/>
      <c r="AD172" s="30" t="str">
        <f t="shared" si="23"/>
        <v>forward-EUR-3M-FND</v>
      </c>
      <c r="AE172" s="49">
        <f>[1]!OBGET([1]!OBCALL("",AP172,IF(OR(AD172=Q172,AD172=AB172),"getPayment","getFixing"),[1]!obMake("","int",[1]!OBGET([1]!OBCALL("",AP172,"getNumberOfPeriods"))-1)))</f>
        <v>2.7589041095890412</v>
      </c>
      <c r="AG172" s="50" t="str">
        <f>[1]!obMake(AG$15&amp;"-"&amp;ROW(),"int",$F172)</f>
        <v>spot date-172 
[5545]</v>
      </c>
      <c r="AH172" s="50" t="str">
        <f>[1]!obMake(AH$15&amp;"-"&amp;ROW(),"String",$H172)</f>
        <v>start offset rec-172 
[6750]</v>
      </c>
      <c r="AI172" s="50" t="str">
        <f>[1]!obMake(AI$15&amp;"-"&amp;ROW(),"String",$I172)</f>
        <v>maturity rec-172 
[5739]</v>
      </c>
      <c r="AK172" s="50" t="str">
        <f>[1]!obMake(AK$15&amp;"-"&amp;ROW(),"String",$S172)</f>
        <v>start offset pay-172 
[5642]</v>
      </c>
      <c r="AL172" s="50" t="str">
        <f>[1]!obMake(AL$15&amp;"-"&amp;ROW(),"String",$T172)</f>
        <v>maturity pay-172 
[5544]</v>
      </c>
      <c r="AN172" s="50" t="str">
        <f>[1]!obMake(AN$15&amp;"-"&amp;ROW(),"String",D172)</f>
        <v>symbol-172 
[6611]</v>
      </c>
      <c r="AO172" s="50" t="str">
        <f>[1]!obMake(AO$15&amp;"-"&amp;ROW(),"String",E172)</f>
        <v>type-172 
[5738]</v>
      </c>
      <c r="AP172" s="50" t="str">
        <f>[1]!OBCALL(AP$15&amp;"-"&amp;ROW(),obLibs&amp;"net.finmath.time.ScheduleGenerator","createScheduleFromConventions",$H$8,$AG172,$AH172:$AI172,[1]!obMake("","String",$J172),[1]!obMake("","String",$K172),$H$9,[1]!obMake("","String",$L172),$H$10,[1]!obMake("","int",$M172),[1]!obMake("","int",$N172))</f>
        <v>tenor rec-172 
[12352]</v>
      </c>
      <c r="AQ172" s="50" t="str">
        <f>[1]!obMake(AQ$15&amp;"-"&amp;ROW(),"String",O172)</f>
        <v>forward rec-172 
[5543]</v>
      </c>
      <c r="AR172" s="50" t="str">
        <f>[1]!obMake(AR$15&amp;"-"&amp;ROW(),"double",P172)</f>
        <v>spread rec-172 
[6108]</v>
      </c>
      <c r="AS172" s="50" t="str">
        <f>[1]!obMake(AS$15&amp;"-"&amp;ROW(),"String",Q172)</f>
        <v>discount rec-172 
[5737]</v>
      </c>
      <c r="AT172" s="50" t="str">
        <f>[1]!OBCALL(AT$15&amp;"-"&amp;ROW(),obLibs&amp;"net.finmath.time.ScheduleGenerator","createScheduleFromConventions",$H$8,$AG172,$AK172:$AL172,[1]!obMake("","String",$U172),[1]!obMake("","String",$V172),$H$9,[1]!obMake("","String",$L172),$H$10,[1]!obMake("","int",$X172),[1]!obMake("","int",$Y172))</f>
        <v>tenor pay-172 
[13140]</v>
      </c>
      <c r="AU172" s="50" t="str">
        <f>[1]!obMake(AU$15&amp;"-"&amp;ROW(),"String",Z172)</f>
        <v>forward pay-172 
[5542]</v>
      </c>
      <c r="AV172" s="50" t="str">
        <f>[1]!obMake(AV$15&amp;"-"&amp;ROW(),"double",AA172)</f>
        <v>spread pay-172 
[5793]</v>
      </c>
      <c r="AW172" s="50" t="str">
        <f>[1]!obMake(AW$15&amp;"-"&amp;ROW(),"String",AB172)</f>
        <v>disocunt pay-172 
[5736]</v>
      </c>
      <c r="AX172" s="50" t="str">
        <f>[1]!obMake(AX$15&amp;"-"&amp;ROW(),"String",AD172)</f>
        <v>calibration curve-172 
[5641]</v>
      </c>
      <c r="AY172" s="50" t="str">
        <f>[1]!obMake(AY$15&amp;"-"&amp;ROW(),"double",AE172)</f>
        <v>calibration time-172 
[12356]</v>
      </c>
      <c r="JJ172" s="11"/>
      <c r="JK172" s="11"/>
      <c r="JL172" s="11"/>
      <c r="JM172" s="11"/>
      <c r="JN172" s="11"/>
      <c r="JO172" s="11"/>
    </row>
    <row r="173" spans="1:275" ht="13.15" customHeight="1" x14ac:dyDescent="0.35">
      <c r="A173" s="45"/>
      <c r="B173" s="46" t="str">
        <f>[1]!obMake("calibItem-"&amp;ROW(),obLibs&amp;"net.finmath.marketdata.calibration.CalibratedCurves$CalibrationSpec",AN173:AY173)</f>
        <v>calibItem-173 
[11625]</v>
      </c>
      <c r="C173" s="46">
        <f>[1]!OBGET([1]!OBCALL("",[1]!OBCALL("",$B$11,"getCalibrationProductForSpec",B173),"getValue",[1]!OBCALL("",$B$11,"getModel")))</f>
        <v>-1.074584865534689E-12</v>
      </c>
      <c r="D173" s="11" t="str">
        <f t="shared" si="24"/>
        <v>forward-EUR-3M-FND-4Y</v>
      </c>
      <c r="E173" s="11" t="s">
        <v>98</v>
      </c>
      <c r="F173" s="37">
        <v>2</v>
      </c>
      <c r="H173" s="37" t="s">
        <v>99</v>
      </c>
      <c r="I173" s="37" t="s">
        <v>107</v>
      </c>
      <c r="J173" s="37" t="s">
        <v>128</v>
      </c>
      <c r="K173" s="37" t="s">
        <v>104</v>
      </c>
      <c r="L173" s="37" t="s">
        <v>103</v>
      </c>
      <c r="M173" s="37">
        <v>0</v>
      </c>
      <c r="N173" s="37">
        <v>0</v>
      </c>
      <c r="O173" s="30" t="s">
        <v>138</v>
      </c>
      <c r="P173" s="37">
        <v>0</v>
      </c>
      <c r="Q173" s="30" t="s">
        <v>137</v>
      </c>
      <c r="S173" s="37" t="s">
        <v>99</v>
      </c>
      <c r="T173" s="37" t="str">
        <f t="shared" si="19"/>
        <v>4Y</v>
      </c>
      <c r="U173" s="37" t="s">
        <v>101</v>
      </c>
      <c r="V173" s="37" t="s">
        <v>129</v>
      </c>
      <c r="W173" s="37" t="s">
        <v>103</v>
      </c>
      <c r="X173" s="37">
        <v>0</v>
      </c>
      <c r="Y173" s="37">
        <v>0</v>
      </c>
      <c r="Z173" s="30" t="str">
        <f>""</f>
        <v/>
      </c>
      <c r="AA173" s="47">
        <f t="shared" si="22"/>
        <v>6.28E-3</v>
      </c>
      <c r="AB173" s="30" t="s">
        <v>137</v>
      </c>
      <c r="AC173" s="48"/>
      <c r="AD173" s="30" t="str">
        <f t="shared" si="23"/>
        <v>forward-EUR-3M-FND</v>
      </c>
      <c r="AE173" s="49">
        <f>[1]!OBGET([1]!OBCALL("",AP173,IF(OR(AD173=Q173,AD173=AB173),"getPayment","getFixing"),[1]!obMake("","int",[1]!OBGET([1]!OBCALL("",AP173,"getNumberOfPeriods"))-1)))</f>
        <v>3.7561643835616438</v>
      </c>
      <c r="AG173" s="50" t="str">
        <f>[1]!obMake(AG$15&amp;"-"&amp;ROW(),"int",$F173)</f>
        <v>spot date-173 
[5540]</v>
      </c>
      <c r="AH173" s="50" t="str">
        <f>[1]!obMake(AH$15&amp;"-"&amp;ROW(),"String",$H173)</f>
        <v>start offset rec-173 
[6610]</v>
      </c>
      <c r="AI173" s="50" t="str">
        <f>[1]!obMake(AI$15&amp;"-"&amp;ROW(),"String",$I173)</f>
        <v>maturity rec-173 
[5735]</v>
      </c>
      <c r="AK173" s="50" t="str">
        <f>[1]!obMake(AK$15&amp;"-"&amp;ROW(),"String",$S173)</f>
        <v>start offset pay-173 
[5640]</v>
      </c>
      <c r="AL173" s="50" t="str">
        <f>[1]!obMake(AL$15&amp;"-"&amp;ROW(),"String",$T173)</f>
        <v>maturity pay-173 
[5539]</v>
      </c>
      <c r="AN173" s="50" t="str">
        <f>[1]!obMake(AN$15&amp;"-"&amp;ROW(),"String",D173)</f>
        <v>symbol-173 
[6107]</v>
      </c>
      <c r="AO173" s="50" t="str">
        <f>[1]!obMake(AO$15&amp;"-"&amp;ROW(),"String",E173)</f>
        <v>type-173 
[5734]</v>
      </c>
      <c r="AP173" s="50" t="str">
        <f>[1]!OBCALL(AP$15&amp;"-"&amp;ROW(),obLibs&amp;"net.finmath.time.ScheduleGenerator","createScheduleFromConventions",$H$8,$AG173,$AH173:$AI173,[1]!obMake("","String",$J173),[1]!obMake("","String",$K173),$H$9,[1]!obMake("","String",$L173),$H$10,[1]!obMake("","int",$M173),[1]!obMake("","int",$N173))</f>
        <v>tenor rec-173 
[11620]</v>
      </c>
      <c r="AQ173" s="50" t="str">
        <f>[1]!obMake(AQ$15&amp;"-"&amp;ROW(),"String",O173)</f>
        <v>forward rec-173 
[5538]</v>
      </c>
      <c r="AR173" s="50" t="str">
        <f>[1]!obMake(AR$15&amp;"-"&amp;ROW(),"double",P173)</f>
        <v>spread rec-173 
[5792]</v>
      </c>
      <c r="AS173" s="50" t="str">
        <f>[1]!obMake(AS$15&amp;"-"&amp;ROW(),"String",Q173)</f>
        <v>discount rec-173 
[5733]</v>
      </c>
      <c r="AT173" s="50" t="str">
        <f>[1]!OBCALL(AT$15&amp;"-"&amp;ROW(),obLibs&amp;"net.finmath.time.ScheduleGenerator","createScheduleFromConventions",$H$8,$AG173,$AK173:$AL173,[1]!obMake("","String",$U173),[1]!obMake("","String",$V173),$H$9,[1]!obMake("","String",$L173),$H$10,[1]!obMake("","int",$X173),[1]!obMake("","int",$Y173))</f>
        <v>tenor pay-173 
[10527]</v>
      </c>
      <c r="AU173" s="50" t="str">
        <f>[1]!obMake(AU$15&amp;"-"&amp;ROW(),"String",Z173)</f>
        <v>forward pay-173 
[5537]</v>
      </c>
      <c r="AV173" s="50" t="str">
        <f>[1]!obMake(AV$15&amp;"-"&amp;ROW(),"double",AA173)</f>
        <v>spread pay-173 
[6999]</v>
      </c>
      <c r="AW173" s="50" t="str">
        <f>[1]!obMake(AW$15&amp;"-"&amp;ROW(),"String",AB173)</f>
        <v>disocunt pay-173 
[5732]</v>
      </c>
      <c r="AX173" s="50" t="str">
        <f>[1]!obMake(AX$15&amp;"-"&amp;ROW(),"String",AD173)</f>
        <v>calibration curve-173 
[5639]</v>
      </c>
      <c r="AY173" s="50" t="str">
        <f>[1]!obMake(AY$15&amp;"-"&amp;ROW(),"double",AE173)</f>
        <v>calibration time-173 
[11624]</v>
      </c>
      <c r="JJ173" s="11"/>
      <c r="JK173" s="11"/>
      <c r="JL173" s="11"/>
      <c r="JM173" s="11"/>
      <c r="JN173" s="11"/>
      <c r="JO173" s="11"/>
    </row>
    <row r="174" spans="1:275" ht="13.15" customHeight="1" x14ac:dyDescent="0.35">
      <c r="A174" s="45"/>
      <c r="B174" s="46" t="str">
        <f>[1]!obMake("calibItem-"&amp;ROW(),obLibs&amp;"net.finmath.marketdata.calibration.CalibratedCurves$CalibrationSpec",AN174:AY174)</f>
        <v>calibItem-174 
[13148]</v>
      </c>
      <c r="C174" s="46">
        <f>[1]!OBGET([1]!OBCALL("",[1]!OBCALL("",$B$11,"getCalibrationProductForSpec",B174),"getValue",[1]!OBCALL("",$B$11,"getModel")))</f>
        <v>1.6802115254677119E-12</v>
      </c>
      <c r="D174" s="11" t="str">
        <f t="shared" si="24"/>
        <v>forward-EUR-3M-FND-5Y</v>
      </c>
      <c r="E174" s="11" t="s">
        <v>98</v>
      </c>
      <c r="F174" s="37">
        <v>2</v>
      </c>
      <c r="H174" s="37" t="s">
        <v>99</v>
      </c>
      <c r="I174" s="37" t="s">
        <v>108</v>
      </c>
      <c r="J174" s="37" t="s">
        <v>128</v>
      </c>
      <c r="K174" s="37" t="s">
        <v>104</v>
      </c>
      <c r="L174" s="37" t="s">
        <v>103</v>
      </c>
      <c r="M174" s="37">
        <v>0</v>
      </c>
      <c r="N174" s="37">
        <v>0</v>
      </c>
      <c r="O174" s="30" t="s">
        <v>138</v>
      </c>
      <c r="P174" s="37">
        <v>0</v>
      </c>
      <c r="Q174" s="30" t="s">
        <v>137</v>
      </c>
      <c r="S174" s="37" t="s">
        <v>99</v>
      </c>
      <c r="T174" s="37" t="str">
        <f t="shared" si="19"/>
        <v>5Y</v>
      </c>
      <c r="U174" s="37" t="s">
        <v>101</v>
      </c>
      <c r="V174" s="37" t="s">
        <v>129</v>
      </c>
      <c r="W174" s="37" t="s">
        <v>103</v>
      </c>
      <c r="X174" s="37">
        <v>0</v>
      </c>
      <c r="Y174" s="37">
        <v>0</v>
      </c>
      <c r="Z174" s="30" t="str">
        <f>""</f>
        <v/>
      </c>
      <c r="AA174" s="47">
        <f t="shared" si="22"/>
        <v>8.1200000000000005E-3</v>
      </c>
      <c r="AB174" s="30" t="s">
        <v>137</v>
      </c>
      <c r="AC174" s="48"/>
      <c r="AD174" s="30" t="str">
        <f t="shared" si="23"/>
        <v>forward-EUR-3M-FND</v>
      </c>
      <c r="AE174" s="49">
        <f>[1]!OBGET([1]!OBCALL("",AP174,IF(OR(AD174=Q174,AD174=AB174),"getPayment","getFixing"),[1]!obMake("","int",[1]!OBGET([1]!OBCALL("",AP174,"getNumberOfPeriods"))-1)))</f>
        <v>4.7589041095890412</v>
      </c>
      <c r="AG174" s="50" t="str">
        <f>[1]!obMake(AG$15&amp;"-"&amp;ROW(),"int",$F174)</f>
        <v>spot date-174 
[5535]</v>
      </c>
      <c r="AH174" s="50" t="str">
        <f>[1]!obMake(AH$15&amp;"-"&amp;ROW(),"String",$H174)</f>
        <v>start offset rec-174 
[6106]</v>
      </c>
      <c r="AI174" s="50" t="str">
        <f>[1]!obMake(AI$15&amp;"-"&amp;ROW(),"String",$I174)</f>
        <v>maturity rec-174 
[5731]</v>
      </c>
      <c r="AK174" s="50" t="str">
        <f>[1]!obMake(AK$15&amp;"-"&amp;ROW(),"String",$S174)</f>
        <v>start offset pay-174 
[5638]</v>
      </c>
      <c r="AL174" s="50" t="str">
        <f>[1]!obMake(AL$15&amp;"-"&amp;ROW(),"String",$T174)</f>
        <v>maturity pay-174 
[5534]</v>
      </c>
      <c r="AN174" s="50" t="str">
        <f>[1]!obMake(AN$15&amp;"-"&amp;ROW(),"String",D174)</f>
        <v>symbol-174 
[5791]</v>
      </c>
      <c r="AO174" s="50" t="str">
        <f>[1]!obMake(AO$15&amp;"-"&amp;ROW(),"String",E174)</f>
        <v>type-174 
[5730]</v>
      </c>
      <c r="AP174" s="50" t="str">
        <f>[1]!OBCALL(AP$15&amp;"-"&amp;ROW(),obLibs&amp;"net.finmath.time.ScheduleGenerator","createScheduleFromConventions",$H$8,$AG174,$AH174:$AI174,[1]!obMake("","String",$J174),[1]!obMake("","String",$K174),$H$9,[1]!obMake("","String",$L174),$H$10,[1]!obMake("","int",$M174),[1]!obMake("","int",$N174))</f>
        <v>tenor rec-174 
[12362]</v>
      </c>
      <c r="AQ174" s="50" t="str">
        <f>[1]!obMake(AQ$15&amp;"-"&amp;ROW(),"String",O174)</f>
        <v>forward rec-174 
[5533]</v>
      </c>
      <c r="AR174" s="50" t="str">
        <f>[1]!obMake(AR$15&amp;"-"&amp;ROW(),"double",P174)</f>
        <v>spread rec-174 
[6821]</v>
      </c>
      <c r="AS174" s="50" t="str">
        <f>[1]!obMake(AS$15&amp;"-"&amp;ROW(),"String",Q174)</f>
        <v>discount rec-174 
[5729]</v>
      </c>
      <c r="AT174" s="50" t="str">
        <f>[1]!OBCALL(AT$15&amp;"-"&amp;ROW(),obLibs&amp;"net.finmath.time.ScheduleGenerator","createScheduleFromConventions",$H$8,$AG174,$AK174:$AL174,[1]!obMake("","String",$U174),[1]!obMake("","String",$V174),$H$9,[1]!obMake("","String",$L174),$H$10,[1]!obMake("","int",$X174),[1]!obMake("","int",$Y174))</f>
        <v>tenor pay-174 
[13147]</v>
      </c>
      <c r="AU174" s="50" t="str">
        <f>[1]!obMake(AU$15&amp;"-"&amp;ROW(),"String",Z174)</f>
        <v>forward pay-174 
[5532]</v>
      </c>
      <c r="AV174" s="50" t="str">
        <f>[1]!obMake(AV$15&amp;"-"&amp;ROW(),"double",AA174)</f>
        <v>spread pay-174 
[6609]</v>
      </c>
      <c r="AW174" s="50" t="str">
        <f>[1]!obMake(AW$15&amp;"-"&amp;ROW(),"String",AB174)</f>
        <v>disocunt pay-174 
[5728]</v>
      </c>
      <c r="AX174" s="50" t="str">
        <f>[1]!obMake(AX$15&amp;"-"&amp;ROW(),"String",AD174)</f>
        <v>calibration curve-174 
[5637]</v>
      </c>
      <c r="AY174" s="50" t="str">
        <f>[1]!obMake(AY$15&amp;"-"&amp;ROW(),"double",AE174)</f>
        <v>calibration time-174 
[12366]</v>
      </c>
      <c r="JJ174" s="11"/>
      <c r="JK174" s="11"/>
      <c r="JL174" s="11"/>
      <c r="JM174" s="11"/>
      <c r="JN174" s="11"/>
      <c r="JO174" s="11"/>
    </row>
    <row r="175" spans="1:275" ht="13.15" customHeight="1" x14ac:dyDescent="0.35">
      <c r="A175" s="45"/>
      <c r="B175" s="46" t="str">
        <f>[1]!obMake("calibItem-"&amp;ROW(),obLibs&amp;"net.finmath.marketdata.calibration.CalibratedCurves$CalibrationSpec",AN175:AY175)</f>
        <v>calibItem-175 
[11636]</v>
      </c>
      <c r="C175" s="46">
        <f>[1]!OBGET([1]!OBCALL("",[1]!OBCALL("",$B$11,"getCalibrationProductForSpec",B175),"getValue",[1]!OBCALL("",$B$11,"getModel")))</f>
        <v>-2.6659785490323884E-12</v>
      </c>
      <c r="D175" s="11" t="str">
        <f t="shared" si="24"/>
        <v>forward-EUR-3M-FND-6Y</v>
      </c>
      <c r="E175" s="11" t="s">
        <v>98</v>
      </c>
      <c r="F175" s="37">
        <v>2</v>
      </c>
      <c r="H175" s="37" t="s">
        <v>99</v>
      </c>
      <c r="I175" s="37" t="s">
        <v>109</v>
      </c>
      <c r="J175" s="37" t="s">
        <v>128</v>
      </c>
      <c r="K175" s="37" t="s">
        <v>104</v>
      </c>
      <c r="L175" s="37" t="s">
        <v>103</v>
      </c>
      <c r="M175" s="37">
        <v>0</v>
      </c>
      <c r="N175" s="37">
        <v>0</v>
      </c>
      <c r="O175" s="30" t="s">
        <v>138</v>
      </c>
      <c r="P175" s="37">
        <v>0</v>
      </c>
      <c r="Q175" s="30" t="s">
        <v>137</v>
      </c>
      <c r="S175" s="37" t="s">
        <v>99</v>
      </c>
      <c r="T175" s="37" t="str">
        <f t="shared" si="19"/>
        <v>6Y</v>
      </c>
      <c r="U175" s="37" t="s">
        <v>101</v>
      </c>
      <c r="V175" s="37" t="s">
        <v>129</v>
      </c>
      <c r="W175" s="37" t="s">
        <v>103</v>
      </c>
      <c r="X175" s="37">
        <v>0</v>
      </c>
      <c r="Y175" s="37">
        <v>0</v>
      </c>
      <c r="Z175" s="30" t="str">
        <f>""</f>
        <v/>
      </c>
      <c r="AA175" s="47">
        <f t="shared" si="22"/>
        <v>9.9799999999999993E-3</v>
      </c>
      <c r="AB175" s="30" t="s">
        <v>137</v>
      </c>
      <c r="AC175" s="48"/>
      <c r="AD175" s="30" t="str">
        <f t="shared" si="23"/>
        <v>forward-EUR-3M-FND</v>
      </c>
      <c r="AE175" s="49">
        <f>[1]!OBGET([1]!OBCALL("",AP175,IF(OR(AD175=Q175,AD175=AB175),"getPayment","getFixing"),[1]!obMake("","int",[1]!OBGET([1]!OBCALL("",AP175,"getNumberOfPeriods"))-1)))</f>
        <v>5.7589041095890412</v>
      </c>
      <c r="AG175" s="50" t="str">
        <f>[1]!obMake(AG$15&amp;"-"&amp;ROW(),"int",$F175)</f>
        <v>spot date-175 
[5530]</v>
      </c>
      <c r="AH175" s="50" t="str">
        <f>[1]!obMake(AH$15&amp;"-"&amp;ROW(),"String",$H175)</f>
        <v>start offset rec-175 
[5790]</v>
      </c>
      <c r="AI175" s="50" t="str">
        <f>[1]!obMake(AI$15&amp;"-"&amp;ROW(),"String",$I175)</f>
        <v>maturity rec-175 
[5727]</v>
      </c>
      <c r="AK175" s="50" t="str">
        <f>[1]!obMake(AK$15&amp;"-"&amp;ROW(),"String",$S175)</f>
        <v>start offset pay-175 
[5636]</v>
      </c>
      <c r="AL175" s="50" t="str">
        <f>[1]!obMake(AL$15&amp;"-"&amp;ROW(),"String",$T175)</f>
        <v>maturity pay-175 
[5529]</v>
      </c>
      <c r="AN175" s="50" t="str">
        <f>[1]!obMake(AN$15&amp;"-"&amp;ROW(),"String",D175)</f>
        <v>symbol-175 
[6749]</v>
      </c>
      <c r="AO175" s="50" t="str">
        <f>[1]!obMake(AO$15&amp;"-"&amp;ROW(),"String",E175)</f>
        <v>type-175 
[5726]</v>
      </c>
      <c r="AP175" s="50" t="str">
        <f>[1]!OBCALL(AP$15&amp;"-"&amp;ROW(),obLibs&amp;"net.finmath.time.ScheduleGenerator","createScheduleFromConventions",$H$8,$AG175,$AH175:$AI175,[1]!obMake("","String",$J175),[1]!obMake("","String",$K175),$H$9,[1]!obMake("","String",$L175),$H$10,[1]!obMake("","int",$M175),[1]!obMake("","int",$N175))</f>
        <v>tenor rec-175 
[11631]</v>
      </c>
      <c r="AQ175" s="50" t="str">
        <f>[1]!obMake(AQ$15&amp;"-"&amp;ROW(),"String",O175)</f>
        <v>forward rec-175 
[5528]</v>
      </c>
      <c r="AR175" s="50" t="str">
        <f>[1]!obMake(AR$15&amp;"-"&amp;ROW(),"double",P175)</f>
        <v>spread rec-175 
[6608]</v>
      </c>
      <c r="AS175" s="50" t="str">
        <f>[1]!obMake(AS$15&amp;"-"&amp;ROW(),"String",Q175)</f>
        <v>discount rec-175 
[5725]</v>
      </c>
      <c r="AT175" s="50" t="str">
        <f>[1]!OBCALL(AT$15&amp;"-"&amp;ROW(),obLibs&amp;"net.finmath.time.ScheduleGenerator","createScheduleFromConventions",$H$8,$AG175,$AK175:$AL175,[1]!obMake("","String",$U175),[1]!obMake("","String",$V175),$H$9,[1]!obMake("","String",$L175),$H$10,[1]!obMake("","int",$X175),[1]!obMake("","int",$Y175))</f>
        <v>tenor pay-175 
[10229]</v>
      </c>
      <c r="AU175" s="50" t="str">
        <f>[1]!obMake(AU$15&amp;"-"&amp;ROW(),"String",Z175)</f>
        <v>forward pay-175 
[5527]</v>
      </c>
      <c r="AV175" s="50" t="str">
        <f>[1]!obMake(AV$15&amp;"-"&amp;ROW(),"double",AA175)</f>
        <v>spread pay-175 
[6105]</v>
      </c>
      <c r="AW175" s="50" t="str">
        <f>[1]!obMake(AW$15&amp;"-"&amp;ROW(),"String",AB175)</f>
        <v>disocunt pay-175 
[5724]</v>
      </c>
      <c r="AX175" s="50" t="str">
        <f>[1]!obMake(AX$15&amp;"-"&amp;ROW(),"String",AD175)</f>
        <v>calibration curve-175 
[5635]</v>
      </c>
      <c r="AY175" s="50" t="str">
        <f>[1]!obMake(AY$15&amp;"-"&amp;ROW(),"double",AE175)</f>
        <v>calibration time-175 
[11635]</v>
      </c>
      <c r="JJ175" s="11"/>
      <c r="JK175" s="11"/>
      <c r="JL175" s="11"/>
      <c r="JM175" s="11"/>
      <c r="JN175" s="11"/>
      <c r="JO175" s="11"/>
    </row>
    <row r="176" spans="1:275" ht="13.15" customHeight="1" x14ac:dyDescent="0.35">
      <c r="A176" s="45"/>
      <c r="B176" s="46" t="str">
        <f>[1]!obMake("calibItem-"&amp;ROW(),obLibs&amp;"net.finmath.marketdata.calibration.CalibratedCurves$CalibrationSpec",AN176:AY176)</f>
        <v>calibItem-176 
[13155]</v>
      </c>
      <c r="C176" s="46">
        <f>[1]!OBGET([1]!OBCALL("",[1]!OBCALL("",$B$11,"getCalibrationProductForSpec",B176),"getValue",[1]!OBCALL("",$B$11,"getModel")))</f>
        <v>4.3158809859278335E-12</v>
      </c>
      <c r="D176" s="11" t="str">
        <f t="shared" si="24"/>
        <v>forward-EUR-3M-FND-7Y</v>
      </c>
      <c r="E176" s="11" t="s">
        <v>98</v>
      </c>
      <c r="F176" s="37">
        <v>2</v>
      </c>
      <c r="H176" s="37" t="s">
        <v>99</v>
      </c>
      <c r="I176" s="37" t="s">
        <v>110</v>
      </c>
      <c r="J176" s="37" t="s">
        <v>128</v>
      </c>
      <c r="K176" s="37" t="s">
        <v>104</v>
      </c>
      <c r="L176" s="37" t="s">
        <v>103</v>
      </c>
      <c r="M176" s="37">
        <v>0</v>
      </c>
      <c r="N176" s="37">
        <v>0</v>
      </c>
      <c r="O176" s="30" t="s">
        <v>138</v>
      </c>
      <c r="P176" s="37">
        <v>0</v>
      </c>
      <c r="Q176" s="30" t="s">
        <v>137</v>
      </c>
      <c r="S176" s="37" t="s">
        <v>99</v>
      </c>
      <c r="T176" s="37" t="str">
        <f t="shared" ref="T176:T186" si="25">I176</f>
        <v>7Y</v>
      </c>
      <c r="U176" s="37" t="s">
        <v>101</v>
      </c>
      <c r="V176" s="37" t="s">
        <v>129</v>
      </c>
      <c r="W176" s="37" t="s">
        <v>103</v>
      </c>
      <c r="X176" s="37">
        <v>0</v>
      </c>
      <c r="Y176" s="37">
        <v>0</v>
      </c>
      <c r="Z176" s="30" t="str">
        <f>""</f>
        <v/>
      </c>
      <c r="AA176" s="47">
        <f t="shared" si="22"/>
        <v>1.1679999999999999E-2</v>
      </c>
      <c r="AB176" s="30" t="s">
        <v>137</v>
      </c>
      <c r="AC176" s="48"/>
      <c r="AD176" s="30" t="str">
        <f t="shared" si="23"/>
        <v>forward-EUR-3M-FND</v>
      </c>
      <c r="AE176" s="49">
        <f>[1]!OBGET([1]!OBCALL("",AP176,IF(OR(AD176=Q176,AD176=AB176),"getPayment","getFixing"),[1]!obMake("","int",[1]!OBGET([1]!OBCALL("",AP176,"getNumberOfPeriods"))-1)))</f>
        <v>6.7589041095890412</v>
      </c>
      <c r="AG176" s="50" t="str">
        <f>[1]!obMake(AG$15&amp;"-"&amp;ROW(),"int",$F176)</f>
        <v>spot date-176 
[5525]</v>
      </c>
      <c r="AH176" s="50" t="str">
        <f>[1]!obMake(AH$15&amp;"-"&amp;ROW(),"String",$H176)</f>
        <v>start offset rec-176 
[7272]</v>
      </c>
      <c r="AI176" s="50" t="str">
        <f>[1]!obMake(AI$15&amp;"-"&amp;ROW(),"String",$I176)</f>
        <v>maturity rec-176 
[5723]</v>
      </c>
      <c r="AK176" s="50" t="str">
        <f>[1]!obMake(AK$15&amp;"-"&amp;ROW(),"String",$S176)</f>
        <v>start offset pay-176 
[5634]</v>
      </c>
      <c r="AL176" s="50" t="str">
        <f>[1]!obMake(AL$15&amp;"-"&amp;ROW(),"String",$T176)</f>
        <v>maturity pay-176 
[5524]</v>
      </c>
      <c r="AN176" s="50" t="str">
        <f>[1]!obMake(AN$15&amp;"-"&amp;ROW(),"String",D176)</f>
        <v>symbol-176 
[6607]</v>
      </c>
      <c r="AO176" s="50" t="str">
        <f>[1]!obMake(AO$15&amp;"-"&amp;ROW(),"String",E176)</f>
        <v>type-176 
[5722]</v>
      </c>
      <c r="AP176" s="50" t="str">
        <f>[1]!OBCALL(AP$15&amp;"-"&amp;ROW(),obLibs&amp;"net.finmath.time.ScheduleGenerator","createScheduleFromConventions",$H$8,$AG176,$AH176:$AI176,[1]!obMake("","String",$J176),[1]!obMake("","String",$K176),$H$9,[1]!obMake("","String",$L176),$H$10,[1]!obMake("","int",$M176),[1]!obMake("","int",$N176))</f>
        <v>tenor rec-176 
[12372]</v>
      </c>
      <c r="AQ176" s="50" t="str">
        <f>[1]!obMake(AQ$15&amp;"-"&amp;ROW(),"String",O176)</f>
        <v>forward rec-176 
[5523]</v>
      </c>
      <c r="AR176" s="50" t="str">
        <f>[1]!obMake(AR$15&amp;"-"&amp;ROW(),"double",P176)</f>
        <v>spread rec-176 
[6104]</v>
      </c>
      <c r="AS176" s="50" t="str">
        <f>[1]!obMake(AS$15&amp;"-"&amp;ROW(),"String",Q176)</f>
        <v>discount rec-176 
[5721]</v>
      </c>
      <c r="AT176" s="50" t="str">
        <f>[1]!OBCALL(AT$15&amp;"-"&amp;ROW(),obLibs&amp;"net.finmath.time.ScheduleGenerator","createScheduleFromConventions",$H$8,$AG176,$AK176:$AL176,[1]!obMake("","String",$U176),[1]!obMake("","String",$V176),$H$9,[1]!obMake("","String",$L176),$H$10,[1]!obMake("","int",$X176),[1]!obMake("","int",$Y176))</f>
        <v>tenor pay-176 
[13154]</v>
      </c>
      <c r="AU176" s="50" t="str">
        <f>[1]!obMake(AU$15&amp;"-"&amp;ROW(),"String",Z176)</f>
        <v>forward pay-176 
[5522]</v>
      </c>
      <c r="AV176" s="50" t="str">
        <f>[1]!obMake(AV$15&amp;"-"&amp;ROW(),"double",AA176)</f>
        <v>spread pay-176 
[5789]</v>
      </c>
      <c r="AW176" s="50" t="str">
        <f>[1]!obMake(AW$15&amp;"-"&amp;ROW(),"String",AB176)</f>
        <v>disocunt pay-176 
[5720]</v>
      </c>
      <c r="AX176" s="50" t="str">
        <f>[1]!obMake(AX$15&amp;"-"&amp;ROW(),"String",AD176)</f>
        <v>calibration curve-176 
[5633]</v>
      </c>
      <c r="AY176" s="50" t="str">
        <f>[1]!obMake(AY$15&amp;"-"&amp;ROW(),"double",AE176)</f>
        <v>calibration time-176 
[12376]</v>
      </c>
      <c r="JJ176" s="11"/>
      <c r="JK176" s="11"/>
      <c r="JL176" s="11"/>
      <c r="JM176" s="11"/>
      <c r="JN176" s="11"/>
      <c r="JO176" s="11"/>
    </row>
    <row r="177" spans="1:275" ht="13.15" customHeight="1" x14ac:dyDescent="0.35">
      <c r="A177" s="45"/>
      <c r="B177" s="46" t="str">
        <f>[1]!obMake("calibItem-"&amp;ROW(),obLibs&amp;"net.finmath.marketdata.calibration.CalibratedCurves$CalibrationSpec",AN177:AY177)</f>
        <v>calibItem-177 
[11647]</v>
      </c>
      <c r="C177" s="46">
        <f>[1]!OBGET([1]!OBCALL("",[1]!OBCALL("",$B$11,"getCalibrationProductForSpec",B177),"getValue",[1]!OBCALL("",$B$11,"getModel")))</f>
        <v>-7.0674577301588215E-12</v>
      </c>
      <c r="D177" s="11" t="str">
        <f t="shared" si="24"/>
        <v>forward-EUR-3M-FND-8Y</v>
      </c>
      <c r="E177" s="11" t="s">
        <v>98</v>
      </c>
      <c r="F177" s="37">
        <v>2</v>
      </c>
      <c r="H177" s="37" t="s">
        <v>99</v>
      </c>
      <c r="I177" s="37" t="s">
        <v>111</v>
      </c>
      <c r="J177" s="37" t="s">
        <v>128</v>
      </c>
      <c r="K177" s="37" t="s">
        <v>104</v>
      </c>
      <c r="L177" s="37" t="s">
        <v>103</v>
      </c>
      <c r="M177" s="37">
        <v>0</v>
      </c>
      <c r="N177" s="37">
        <v>0</v>
      </c>
      <c r="O177" s="30" t="s">
        <v>138</v>
      </c>
      <c r="P177" s="37">
        <v>0</v>
      </c>
      <c r="Q177" s="30" t="s">
        <v>137</v>
      </c>
      <c r="S177" s="37" t="s">
        <v>99</v>
      </c>
      <c r="T177" s="37" t="str">
        <f t="shared" si="25"/>
        <v>8Y</v>
      </c>
      <c r="U177" s="37" t="s">
        <v>101</v>
      </c>
      <c r="V177" s="37" t="s">
        <v>129</v>
      </c>
      <c r="W177" s="37" t="s">
        <v>103</v>
      </c>
      <c r="X177" s="37">
        <v>0</v>
      </c>
      <c r="Y177" s="37">
        <v>0</v>
      </c>
      <c r="Z177" s="30" t="str">
        <f>""</f>
        <v/>
      </c>
      <c r="AA177" s="47">
        <f t="shared" si="22"/>
        <v>1.316E-2</v>
      </c>
      <c r="AB177" s="30" t="s">
        <v>137</v>
      </c>
      <c r="AC177" s="48"/>
      <c r="AD177" s="30" t="str">
        <f t="shared" si="23"/>
        <v>forward-EUR-3M-FND</v>
      </c>
      <c r="AE177" s="49">
        <f>[1]!OBGET([1]!OBCALL("",AP177,IF(OR(AD177=Q177,AD177=AB177),"getPayment","getFixing"),[1]!obMake("","int",[1]!OBGET([1]!OBCALL("",AP177,"getNumberOfPeriods"))-1)))</f>
        <v>7.7643835616438359</v>
      </c>
      <c r="AG177" s="50" t="str">
        <f>[1]!obMake(AG$15&amp;"-"&amp;ROW(),"int",$F177)</f>
        <v>spot date-177 
[5520]</v>
      </c>
      <c r="AH177" s="50" t="str">
        <f>[1]!obMake(AH$15&amp;"-"&amp;ROW(),"String",$H177)</f>
        <v>start offset rec-177 
[6606]</v>
      </c>
      <c r="AI177" s="50" t="str">
        <f>[1]!obMake(AI$15&amp;"-"&amp;ROW(),"String",$I177)</f>
        <v>maturity rec-177 
[5719]</v>
      </c>
      <c r="AK177" s="50" t="str">
        <f>[1]!obMake(AK$15&amp;"-"&amp;ROW(),"String",$S177)</f>
        <v>start offset pay-177 
[5632]</v>
      </c>
      <c r="AL177" s="50" t="str">
        <f>[1]!obMake(AL$15&amp;"-"&amp;ROW(),"String",$T177)</f>
        <v>maturity pay-177 
[5519]</v>
      </c>
      <c r="AN177" s="50" t="str">
        <f>[1]!obMake(AN$15&amp;"-"&amp;ROW(),"String",D177)</f>
        <v>symbol-177 
[6103]</v>
      </c>
      <c r="AO177" s="50" t="str">
        <f>[1]!obMake(AO$15&amp;"-"&amp;ROW(),"String",E177)</f>
        <v>type-177 
[5718]</v>
      </c>
      <c r="AP177" s="50" t="str">
        <f>[1]!OBCALL(AP$15&amp;"-"&amp;ROW(),obLibs&amp;"net.finmath.time.ScheduleGenerator","createScheduleFromConventions",$H$8,$AG177,$AH177:$AI177,[1]!obMake("","String",$J177),[1]!obMake("","String",$K177),$H$9,[1]!obMake("","String",$L177),$H$10,[1]!obMake("","int",$M177),[1]!obMake("","int",$N177))</f>
        <v>tenor rec-177 
[11642]</v>
      </c>
      <c r="AQ177" s="50" t="str">
        <f>[1]!obMake(AQ$15&amp;"-"&amp;ROW(),"String",O177)</f>
        <v>forward rec-177 
[5518]</v>
      </c>
      <c r="AR177" s="50" t="str">
        <f>[1]!obMake(AR$15&amp;"-"&amp;ROW(),"double",P177)</f>
        <v>spread rec-177 
[5788]</v>
      </c>
      <c r="AS177" s="50" t="str">
        <f>[1]!obMake(AS$15&amp;"-"&amp;ROW(),"String",Q177)</f>
        <v>discount rec-177 
[5717]</v>
      </c>
      <c r="AT177" s="50" t="str">
        <f>[1]!OBCALL(AT$15&amp;"-"&amp;ROW(),obLibs&amp;"net.finmath.time.ScheduleGenerator","createScheduleFromConventions",$H$8,$AG177,$AK177:$AL177,[1]!obMake("","String",$U177),[1]!obMake("","String",$V177),$H$9,[1]!obMake("","String",$L177),$H$10,[1]!obMake("","int",$X177),[1]!obMake("","int",$Y177))</f>
        <v>tenor pay-177 
[9959]</v>
      </c>
      <c r="AU177" s="50" t="str">
        <f>[1]!obMake(AU$15&amp;"-"&amp;ROW(),"String",Z177)</f>
        <v>forward pay-177 
[5517]</v>
      </c>
      <c r="AV177" s="50" t="str">
        <f>[1]!obMake(AV$15&amp;"-"&amp;ROW(),"double",AA177)</f>
        <v>spread pay-177 
[6820]</v>
      </c>
      <c r="AW177" s="50" t="str">
        <f>[1]!obMake(AW$15&amp;"-"&amp;ROW(),"String",AB177)</f>
        <v>disocunt pay-177 
[5716]</v>
      </c>
      <c r="AX177" s="50" t="str">
        <f>[1]!obMake(AX$15&amp;"-"&amp;ROW(),"String",AD177)</f>
        <v>calibration curve-177 
[5631]</v>
      </c>
      <c r="AY177" s="50" t="str">
        <f>[1]!obMake(AY$15&amp;"-"&amp;ROW(),"double",AE177)</f>
        <v>calibration time-177 
[11646]</v>
      </c>
      <c r="JJ177" s="11"/>
      <c r="JK177" s="11"/>
      <c r="JL177" s="11"/>
      <c r="JM177" s="11"/>
      <c r="JN177" s="11"/>
      <c r="JO177" s="11"/>
    </row>
    <row r="178" spans="1:275" ht="13.15" customHeight="1" x14ac:dyDescent="0.35">
      <c r="A178" s="45"/>
      <c r="B178" s="46" t="str">
        <f>[1]!obMake("calibItem-"&amp;ROW(),obLibs&amp;"net.finmath.marketdata.calibration.CalibratedCurves$CalibrationSpec",AN178:AY178)</f>
        <v>calibItem-178 
[13162]</v>
      </c>
      <c r="C178" s="46">
        <f>[1]!OBGET([1]!OBCALL("",[1]!OBCALL("",$B$11,"getCalibrationProductForSpec",B178),"getValue",[1]!OBCALL("",$B$11,"getModel")))</f>
        <v>1.1575851388556657E-11</v>
      </c>
      <c r="D178" s="11" t="str">
        <f t="shared" si="24"/>
        <v>forward-EUR-3M-FND-9Y</v>
      </c>
      <c r="E178" s="11" t="s">
        <v>98</v>
      </c>
      <c r="F178" s="37">
        <v>2</v>
      </c>
      <c r="H178" s="37" t="s">
        <v>99</v>
      </c>
      <c r="I178" s="37" t="s">
        <v>112</v>
      </c>
      <c r="J178" s="37" t="s">
        <v>128</v>
      </c>
      <c r="K178" s="37" t="s">
        <v>104</v>
      </c>
      <c r="L178" s="37" t="s">
        <v>103</v>
      </c>
      <c r="M178" s="37">
        <v>0</v>
      </c>
      <c r="N178" s="37">
        <v>0</v>
      </c>
      <c r="O178" s="30" t="s">
        <v>138</v>
      </c>
      <c r="P178" s="37">
        <v>0</v>
      </c>
      <c r="Q178" s="30" t="s">
        <v>137</v>
      </c>
      <c r="S178" s="37" t="s">
        <v>99</v>
      </c>
      <c r="T178" s="37" t="str">
        <f t="shared" si="25"/>
        <v>9Y</v>
      </c>
      <c r="U178" s="37" t="s">
        <v>101</v>
      </c>
      <c r="V178" s="37" t="s">
        <v>129</v>
      </c>
      <c r="W178" s="37" t="s">
        <v>103</v>
      </c>
      <c r="X178" s="37">
        <v>0</v>
      </c>
      <c r="Y178" s="37">
        <v>0</v>
      </c>
      <c r="Z178" s="30" t="str">
        <f>""</f>
        <v/>
      </c>
      <c r="AA178" s="47">
        <f t="shared" si="22"/>
        <v>1.4420000000000001E-2</v>
      </c>
      <c r="AB178" s="30" t="s">
        <v>137</v>
      </c>
      <c r="AC178" s="48"/>
      <c r="AD178" s="30" t="str">
        <f t="shared" si="23"/>
        <v>forward-EUR-3M-FND</v>
      </c>
      <c r="AE178" s="49">
        <f>[1]!OBGET([1]!OBCALL("",AP178,IF(OR(AD178=Q178,AD178=AB178),"getPayment","getFixing"),[1]!obMake("","int",[1]!OBGET([1]!OBCALL("",AP178,"getNumberOfPeriods"))-1)))</f>
        <v>8.7616438356164377</v>
      </c>
      <c r="AG178" s="50" t="str">
        <f>[1]!obMake(AG$15&amp;"-"&amp;ROW(),"int",$F178)</f>
        <v>spot date-178 
[5515]</v>
      </c>
      <c r="AH178" s="50" t="str">
        <f>[1]!obMake(AH$15&amp;"-"&amp;ROW(),"String",$H178)</f>
        <v>start offset rec-178 
[6102]</v>
      </c>
      <c r="AI178" s="50" t="str">
        <f>[1]!obMake(AI$15&amp;"-"&amp;ROW(),"String",$I178)</f>
        <v>maturity rec-178 
[5715]</v>
      </c>
      <c r="AK178" s="50" t="str">
        <f>[1]!obMake(AK$15&amp;"-"&amp;ROW(),"String",$S178)</f>
        <v>start offset pay-178 
[5630]</v>
      </c>
      <c r="AL178" s="50" t="str">
        <f>[1]!obMake(AL$15&amp;"-"&amp;ROW(),"String",$T178)</f>
        <v>maturity pay-178 
[5514]</v>
      </c>
      <c r="AN178" s="50" t="str">
        <f>[1]!obMake(AN$15&amp;"-"&amp;ROW(),"String",D178)</f>
        <v>symbol-178 
[5787]</v>
      </c>
      <c r="AO178" s="50" t="str">
        <f>[1]!obMake(AO$15&amp;"-"&amp;ROW(),"String",E178)</f>
        <v>type-178 
[5714]</v>
      </c>
      <c r="AP178" s="50" t="str">
        <f>[1]!OBCALL(AP$15&amp;"-"&amp;ROW(),obLibs&amp;"net.finmath.time.ScheduleGenerator","createScheduleFromConventions",$H$8,$AG178,$AH178:$AI178,[1]!obMake("","String",$J178),[1]!obMake("","String",$K178),$H$9,[1]!obMake("","String",$L178),$H$10,[1]!obMake("","int",$M178),[1]!obMake("","int",$N178))</f>
        <v>tenor rec-178 
[12382]</v>
      </c>
      <c r="AQ178" s="50" t="str">
        <f>[1]!obMake(AQ$15&amp;"-"&amp;ROW(),"String",O178)</f>
        <v>forward rec-178 
[5513]</v>
      </c>
      <c r="AR178" s="50" t="str">
        <f>[1]!obMake(AR$15&amp;"-"&amp;ROW(),"double",P178)</f>
        <v>spread rec-178 
[6748]</v>
      </c>
      <c r="AS178" s="50" t="str">
        <f>[1]!obMake(AS$15&amp;"-"&amp;ROW(),"String",Q178)</f>
        <v>discount rec-178 
[5713]</v>
      </c>
      <c r="AT178" s="50" t="str">
        <f>[1]!OBCALL(AT$15&amp;"-"&amp;ROW(),obLibs&amp;"net.finmath.time.ScheduleGenerator","createScheduleFromConventions",$H$8,$AG178,$AK178:$AL178,[1]!obMake("","String",$U178),[1]!obMake("","String",$V178),$H$9,[1]!obMake("","String",$L178),$H$10,[1]!obMake("","int",$X178),[1]!obMake("","int",$Y178))</f>
        <v>tenor pay-178 
[13161]</v>
      </c>
      <c r="AU178" s="50" t="str">
        <f>[1]!obMake(AU$15&amp;"-"&amp;ROW(),"String",Z178)</f>
        <v>forward pay-178 
[5512]</v>
      </c>
      <c r="AV178" s="50" t="str">
        <f>[1]!obMake(AV$15&amp;"-"&amp;ROW(),"double",AA178)</f>
        <v>spread pay-178 
[6605]</v>
      </c>
      <c r="AW178" s="50" t="str">
        <f>[1]!obMake(AW$15&amp;"-"&amp;ROW(),"String",AB178)</f>
        <v>disocunt pay-178 
[5712]</v>
      </c>
      <c r="AX178" s="50" t="str">
        <f>[1]!obMake(AX$15&amp;"-"&amp;ROW(),"String",AD178)</f>
        <v>calibration curve-178 
[5629]</v>
      </c>
      <c r="AY178" s="50" t="str">
        <f>[1]!obMake(AY$15&amp;"-"&amp;ROW(),"double",AE178)</f>
        <v>calibration time-178 
[12386]</v>
      </c>
      <c r="JJ178" s="11"/>
      <c r="JK178" s="11"/>
      <c r="JL178" s="11"/>
      <c r="JM178" s="11"/>
      <c r="JN178" s="11"/>
      <c r="JO178" s="11"/>
    </row>
    <row r="179" spans="1:275" ht="13.15" customHeight="1" x14ac:dyDescent="0.35">
      <c r="A179" s="45"/>
      <c r="B179" s="46" t="str">
        <f>[1]!obMake("calibItem-"&amp;ROW(),obLibs&amp;"net.finmath.marketdata.calibration.CalibratedCurves$CalibrationSpec",AN179:AY179)</f>
        <v>calibItem-179 
[11658]</v>
      </c>
      <c r="C179" s="46">
        <f>[1]!OBGET([1]!OBCALL("",[1]!OBCALL("",$B$11,"getCalibrationProductForSpec",B179),"getValue",[1]!OBCALL("",$B$11,"getModel")))</f>
        <v>-1.2125744852653497E-11</v>
      </c>
      <c r="D179" s="11" t="str">
        <f t="shared" si="24"/>
        <v>forward-EUR-3M-FND-10Y</v>
      </c>
      <c r="E179" s="11" t="s">
        <v>98</v>
      </c>
      <c r="F179" s="37">
        <v>2</v>
      </c>
      <c r="H179" s="37" t="s">
        <v>99</v>
      </c>
      <c r="I179" s="37" t="s">
        <v>113</v>
      </c>
      <c r="J179" s="37" t="s">
        <v>128</v>
      </c>
      <c r="K179" s="37" t="s">
        <v>104</v>
      </c>
      <c r="L179" s="37" t="s">
        <v>103</v>
      </c>
      <c r="M179" s="37">
        <v>0</v>
      </c>
      <c r="N179" s="37">
        <v>0</v>
      </c>
      <c r="O179" s="30" t="s">
        <v>138</v>
      </c>
      <c r="P179" s="37">
        <v>0</v>
      </c>
      <c r="Q179" s="30" t="s">
        <v>137</v>
      </c>
      <c r="S179" s="37" t="s">
        <v>99</v>
      </c>
      <c r="T179" s="37" t="str">
        <f t="shared" si="25"/>
        <v>10Y</v>
      </c>
      <c r="U179" s="37" t="s">
        <v>101</v>
      </c>
      <c r="V179" s="37" t="s">
        <v>129</v>
      </c>
      <c r="W179" s="37" t="s">
        <v>103</v>
      </c>
      <c r="X179" s="37">
        <v>0</v>
      </c>
      <c r="Y179" s="37">
        <v>0</v>
      </c>
      <c r="Z179" s="30" t="str">
        <f>""</f>
        <v/>
      </c>
      <c r="AA179" s="47">
        <f t="shared" si="22"/>
        <v>1.5570000000000001E-2</v>
      </c>
      <c r="AB179" s="30" t="s">
        <v>137</v>
      </c>
      <c r="AC179" s="48"/>
      <c r="AD179" s="30" t="str">
        <f t="shared" si="23"/>
        <v>forward-EUR-3M-FND</v>
      </c>
      <c r="AE179" s="49">
        <f>[1]!OBGET([1]!OBCALL("",AP179,IF(OR(AD179=Q179,AD179=AB179),"getPayment","getFixing"),[1]!obMake("","int",[1]!OBGET([1]!OBCALL("",AP179,"getNumberOfPeriods"))-1)))</f>
        <v>9.7616438356164377</v>
      </c>
      <c r="AG179" s="50" t="str">
        <f>[1]!obMake(AG$15&amp;"-"&amp;ROW(),"int",$F179)</f>
        <v>spot date-179 
[5510]</v>
      </c>
      <c r="AH179" s="50" t="str">
        <f>[1]!obMake(AH$15&amp;"-"&amp;ROW(),"String",$H179)</f>
        <v>start offset rec-179 
[5786]</v>
      </c>
      <c r="AI179" s="50" t="str">
        <f>[1]!obMake(AI$15&amp;"-"&amp;ROW(),"String",$I179)</f>
        <v>maturity rec-179 
[5711]</v>
      </c>
      <c r="AK179" s="50" t="str">
        <f>[1]!obMake(AK$15&amp;"-"&amp;ROW(),"String",$S179)</f>
        <v>start offset pay-179 
[5628]</v>
      </c>
      <c r="AL179" s="50" t="str">
        <f>[1]!obMake(AL$15&amp;"-"&amp;ROW(),"String",$T179)</f>
        <v>maturity pay-179 
[5509]</v>
      </c>
      <c r="AN179" s="50" t="str">
        <f>[1]!obMake(AN$15&amp;"-"&amp;ROW(),"String",D179)</f>
        <v>symbol-179 
[7271]</v>
      </c>
      <c r="AO179" s="50" t="str">
        <f>[1]!obMake(AO$15&amp;"-"&amp;ROW(),"String",E179)</f>
        <v>type-179 
[5710]</v>
      </c>
      <c r="AP179" s="50" t="str">
        <f>[1]!OBCALL(AP$15&amp;"-"&amp;ROW(),obLibs&amp;"net.finmath.time.ScheduleGenerator","createScheduleFromConventions",$H$8,$AG179,$AH179:$AI179,[1]!obMake("","String",$J179),[1]!obMake("","String",$K179),$H$9,[1]!obMake("","String",$L179),$H$10,[1]!obMake("","int",$M179),[1]!obMake("","int",$N179))</f>
        <v>tenor rec-179 
[11653]</v>
      </c>
      <c r="AQ179" s="50" t="str">
        <f>[1]!obMake(AQ$15&amp;"-"&amp;ROW(),"String",O179)</f>
        <v>forward rec-179 
[5508]</v>
      </c>
      <c r="AR179" s="50" t="str">
        <f>[1]!obMake(AR$15&amp;"-"&amp;ROW(),"double",P179)</f>
        <v>spread rec-179 
[6604]</v>
      </c>
      <c r="AS179" s="50" t="str">
        <f>[1]!obMake(AS$15&amp;"-"&amp;ROW(),"String",Q179)</f>
        <v>discount rec-179 
[5709]</v>
      </c>
      <c r="AT179" s="50" t="str">
        <f>[1]!OBCALL(AT$15&amp;"-"&amp;ROW(),obLibs&amp;"net.finmath.time.ScheduleGenerator","createScheduleFromConventions",$H$8,$AG179,$AK179:$AL179,[1]!obMake("","String",$U179),[1]!obMake("","String",$V179),$H$9,[1]!obMake("","String",$L179),$H$10,[1]!obMake("","int",$X179),[1]!obMake("","int",$Y179))</f>
        <v>tenor pay-179 
[11189]</v>
      </c>
      <c r="AU179" s="50" t="str">
        <f>[1]!obMake(AU$15&amp;"-"&amp;ROW(),"String",Z179)</f>
        <v>forward pay-179 
[5507]</v>
      </c>
      <c r="AV179" s="50" t="str">
        <f>[1]!obMake(AV$15&amp;"-"&amp;ROW(),"double",AA179)</f>
        <v>spread pay-179 
[6101]</v>
      </c>
      <c r="AW179" s="50" t="str">
        <f>[1]!obMake(AW$15&amp;"-"&amp;ROW(),"String",AB179)</f>
        <v>disocunt pay-179 
[5708]</v>
      </c>
      <c r="AX179" s="50" t="str">
        <f>[1]!obMake(AX$15&amp;"-"&amp;ROW(),"String",AD179)</f>
        <v>calibration curve-179 
[5627]</v>
      </c>
      <c r="AY179" s="50" t="str">
        <f>[1]!obMake(AY$15&amp;"-"&amp;ROW(),"double",AE179)</f>
        <v>calibration time-179 
[11657]</v>
      </c>
      <c r="JJ179" s="11"/>
      <c r="JK179" s="11"/>
      <c r="JL179" s="11"/>
      <c r="JM179" s="11"/>
      <c r="JN179" s="11"/>
      <c r="JO179" s="11"/>
    </row>
    <row r="180" spans="1:275" ht="13.15" customHeight="1" x14ac:dyDescent="0.35">
      <c r="A180" s="45"/>
      <c r="B180" s="46" t="str">
        <f>[1]!obMake("calibItem-"&amp;ROW(),obLibs&amp;"net.finmath.marketdata.calibration.CalibratedCurves$CalibrationSpec",AN180:AY180)</f>
        <v>calibItem-180 
[13169]</v>
      </c>
      <c r="C180" s="46">
        <f>[1]!OBGET([1]!OBCALL("",[1]!OBCALL("",$B$11,"getCalibrationProductForSpec",B180),"getValue",[1]!OBCALL("",$B$11,"getModel")))</f>
        <v>8.5503826241506431E-12</v>
      </c>
      <c r="D180" s="11" t="str">
        <f t="shared" si="24"/>
        <v>forward-EUR-3M-FND-12Y</v>
      </c>
      <c r="E180" s="11" t="s">
        <v>98</v>
      </c>
      <c r="F180" s="37">
        <v>2</v>
      </c>
      <c r="H180" s="37" t="s">
        <v>99</v>
      </c>
      <c r="I180" s="37" t="s">
        <v>115</v>
      </c>
      <c r="J180" s="37" t="s">
        <v>128</v>
      </c>
      <c r="K180" s="37" t="s">
        <v>104</v>
      </c>
      <c r="L180" s="37" t="s">
        <v>103</v>
      </c>
      <c r="M180" s="37">
        <v>0</v>
      </c>
      <c r="N180" s="37">
        <v>0</v>
      </c>
      <c r="O180" s="30" t="s">
        <v>138</v>
      </c>
      <c r="P180" s="37">
        <v>0</v>
      </c>
      <c r="Q180" s="30" t="s">
        <v>137</v>
      </c>
      <c r="S180" s="37" t="s">
        <v>99</v>
      </c>
      <c r="T180" s="37" t="str">
        <f t="shared" si="25"/>
        <v>12Y</v>
      </c>
      <c r="U180" s="37" t="s">
        <v>101</v>
      </c>
      <c r="V180" s="37" t="s">
        <v>129</v>
      </c>
      <c r="W180" s="37" t="s">
        <v>103</v>
      </c>
      <c r="X180" s="37">
        <v>0</v>
      </c>
      <c r="Y180" s="37">
        <v>0</v>
      </c>
      <c r="Z180" s="30" t="str">
        <f>""</f>
        <v/>
      </c>
      <c r="AA180" s="47">
        <f t="shared" si="22"/>
        <v>1.7520000000000001E-2</v>
      </c>
      <c r="AB180" s="30" t="s">
        <v>137</v>
      </c>
      <c r="AC180" s="48"/>
      <c r="AD180" s="30" t="str">
        <f t="shared" si="23"/>
        <v>forward-EUR-3M-FND</v>
      </c>
      <c r="AE180" s="49">
        <f>[1]!OBGET([1]!OBCALL("",AP180,IF(OR(AD180=Q180,AD180=AB180),"getPayment","getFixing"),[1]!obMake("","int",[1]!OBGET([1]!OBCALL("",AP180,"getNumberOfPeriods"))-1)))</f>
        <v>11.761643835616438</v>
      </c>
      <c r="AG180" s="50" t="str">
        <f>[1]!obMake(AG$15&amp;"-"&amp;ROW(),"int",$F180)</f>
        <v>spot date-180 
[5505]</v>
      </c>
      <c r="AH180" s="50" t="str">
        <f>[1]!obMake(AH$15&amp;"-"&amp;ROW(),"String",$H180)</f>
        <v>start offset rec-180 
[6998]</v>
      </c>
      <c r="AI180" s="50" t="str">
        <f>[1]!obMake(AI$15&amp;"-"&amp;ROW(),"String",$I180)</f>
        <v>maturity rec-180 
[5707]</v>
      </c>
      <c r="AK180" s="50" t="str">
        <f>[1]!obMake(AK$15&amp;"-"&amp;ROW(),"String",$S180)</f>
        <v>start offset pay-180 
[5626]</v>
      </c>
      <c r="AL180" s="50" t="str">
        <f>[1]!obMake(AL$15&amp;"-"&amp;ROW(),"String",$T180)</f>
        <v>maturity pay-180 
[5504]</v>
      </c>
      <c r="AN180" s="50" t="str">
        <f>[1]!obMake(AN$15&amp;"-"&amp;ROW(),"String",D180)</f>
        <v>symbol-180 
[6603]</v>
      </c>
      <c r="AO180" s="50" t="str">
        <f>[1]!obMake(AO$15&amp;"-"&amp;ROW(),"String",E180)</f>
        <v>type-180 
[5706]</v>
      </c>
      <c r="AP180" s="50" t="str">
        <f>[1]!OBCALL(AP$15&amp;"-"&amp;ROW(),obLibs&amp;"net.finmath.time.ScheduleGenerator","createScheduleFromConventions",$H$8,$AG180,$AH180:$AI180,[1]!obMake("","String",$J180),[1]!obMake("","String",$K180),$H$9,[1]!obMake("","String",$L180),$H$10,[1]!obMake("","int",$M180),[1]!obMake("","int",$N180))</f>
        <v>tenor rec-180 
[12392]</v>
      </c>
      <c r="AQ180" s="50" t="str">
        <f>[1]!obMake(AQ$15&amp;"-"&amp;ROW(),"String",O180)</f>
        <v>forward rec-180 
[5503]</v>
      </c>
      <c r="AR180" s="50" t="str">
        <f>[1]!obMake(AR$15&amp;"-"&amp;ROW(),"double",P180)</f>
        <v>spread rec-180 
[6100]</v>
      </c>
      <c r="AS180" s="50" t="str">
        <f>[1]!obMake(AS$15&amp;"-"&amp;ROW(),"String",Q180)</f>
        <v>discount rec-180 
[5705]</v>
      </c>
      <c r="AT180" s="50" t="str">
        <f>[1]!OBCALL(AT$15&amp;"-"&amp;ROW(),obLibs&amp;"net.finmath.time.ScheduleGenerator","createScheduleFromConventions",$H$8,$AG180,$AK180:$AL180,[1]!obMake("","String",$U180),[1]!obMake("","String",$V180),$H$9,[1]!obMake("","String",$L180),$H$10,[1]!obMake("","int",$X180),[1]!obMake("","int",$Y180))</f>
        <v>tenor pay-180 
[13168]</v>
      </c>
      <c r="AU180" s="50" t="str">
        <f>[1]!obMake(AU$15&amp;"-"&amp;ROW(),"String",Z180)</f>
        <v>forward pay-180 
[5502]</v>
      </c>
      <c r="AV180" s="50" t="str">
        <f>[1]!obMake(AV$15&amp;"-"&amp;ROW(),"double",AA180)</f>
        <v>spread pay-180 
[5785]</v>
      </c>
      <c r="AW180" s="50" t="str">
        <f>[1]!obMake(AW$15&amp;"-"&amp;ROW(),"String",AB180)</f>
        <v>disocunt pay-180 
[5704]</v>
      </c>
      <c r="AX180" s="50" t="str">
        <f>[1]!obMake(AX$15&amp;"-"&amp;ROW(),"String",AD180)</f>
        <v>calibration curve-180 
[5625]</v>
      </c>
      <c r="AY180" s="50" t="str">
        <f>[1]!obMake(AY$15&amp;"-"&amp;ROW(),"double",AE180)</f>
        <v>calibration time-180 
[12396]</v>
      </c>
      <c r="JJ180" s="11"/>
      <c r="JK180" s="11"/>
      <c r="JL180" s="11"/>
      <c r="JM180" s="11"/>
      <c r="JN180" s="11"/>
      <c r="JO180" s="11"/>
    </row>
    <row r="181" spans="1:275" ht="13.15" customHeight="1" x14ac:dyDescent="0.35">
      <c r="A181" s="45"/>
      <c r="B181" s="46" t="str">
        <f>[1]!obMake("calibItem-"&amp;ROW(),obLibs&amp;"net.finmath.marketdata.calibration.CalibratedCurves$CalibrationSpec",AN181:AY181)</f>
        <v>calibItem-181 
[11669]</v>
      </c>
      <c r="C181" s="46">
        <f>[1]!OBGET([1]!OBCALL("",[1]!OBCALL("",$B$11,"getCalibrationProductForSpec",B181),"getValue",[1]!OBCALL("",$B$11,"getModel")))</f>
        <v>-5.5363491568982681E-12</v>
      </c>
      <c r="D181" s="11" t="str">
        <f t="shared" si="24"/>
        <v>forward-EUR-3M-FND-15Y</v>
      </c>
      <c r="E181" s="11" t="s">
        <v>98</v>
      </c>
      <c r="F181" s="37">
        <v>2</v>
      </c>
      <c r="H181" s="37" t="s">
        <v>99</v>
      </c>
      <c r="I181" s="37" t="s">
        <v>116</v>
      </c>
      <c r="J181" s="37" t="s">
        <v>128</v>
      </c>
      <c r="K181" s="37" t="s">
        <v>104</v>
      </c>
      <c r="L181" s="37" t="s">
        <v>103</v>
      </c>
      <c r="M181" s="37">
        <v>0</v>
      </c>
      <c r="N181" s="37">
        <v>0</v>
      </c>
      <c r="O181" s="30" t="s">
        <v>138</v>
      </c>
      <c r="P181" s="37">
        <v>0</v>
      </c>
      <c r="Q181" s="30" t="s">
        <v>137</v>
      </c>
      <c r="S181" s="37" t="s">
        <v>99</v>
      </c>
      <c r="T181" s="37" t="str">
        <f t="shared" si="25"/>
        <v>15Y</v>
      </c>
      <c r="U181" s="37" t="s">
        <v>101</v>
      </c>
      <c r="V181" s="37" t="s">
        <v>129</v>
      </c>
      <c r="W181" s="37" t="s">
        <v>103</v>
      </c>
      <c r="X181" s="37">
        <v>0</v>
      </c>
      <c r="Y181" s="37">
        <v>0</v>
      </c>
      <c r="Z181" s="30" t="str">
        <f>""</f>
        <v/>
      </c>
      <c r="AA181" s="47">
        <f t="shared" si="22"/>
        <v>1.942E-2</v>
      </c>
      <c r="AB181" s="30" t="s">
        <v>137</v>
      </c>
      <c r="AC181" s="48"/>
      <c r="AD181" s="30" t="str">
        <f t="shared" si="23"/>
        <v>forward-EUR-3M-FND</v>
      </c>
      <c r="AE181" s="49">
        <f>[1]!OBGET([1]!OBCALL("",AP181,IF(OR(AD181=Q181,AD181=AB181),"getPayment","getFixing"),[1]!obMake("","int",[1]!OBGET([1]!OBCALL("",AP181,"getNumberOfPeriods"))-1)))</f>
        <v>14.764383561643836</v>
      </c>
      <c r="AG181" s="50" t="str">
        <f>[1]!obMake(AG$15&amp;"-"&amp;ROW(),"int",$F181)</f>
        <v>spot date-181 
[5500]</v>
      </c>
      <c r="AH181" s="50" t="str">
        <f>[1]!obMake(AH$15&amp;"-"&amp;ROW(),"String",$H181)</f>
        <v>start offset rec-181 
[6602]</v>
      </c>
      <c r="AI181" s="50" t="str">
        <f>[1]!obMake(AI$15&amp;"-"&amp;ROW(),"String",$I181)</f>
        <v>maturity rec-181 
[5703]</v>
      </c>
      <c r="AK181" s="50" t="str">
        <f>[1]!obMake(AK$15&amp;"-"&amp;ROW(),"String",$S181)</f>
        <v>start offset pay-181 
[5624]</v>
      </c>
      <c r="AL181" s="50" t="str">
        <f>[1]!obMake(AL$15&amp;"-"&amp;ROW(),"String",$T181)</f>
        <v>maturity pay-181 
[5499]</v>
      </c>
      <c r="AN181" s="50" t="str">
        <f>[1]!obMake(AN$15&amp;"-"&amp;ROW(),"String",D181)</f>
        <v>symbol-181 
[6099]</v>
      </c>
      <c r="AO181" s="50" t="str">
        <f>[1]!obMake(AO$15&amp;"-"&amp;ROW(),"String",E181)</f>
        <v>type-181 
[5702]</v>
      </c>
      <c r="AP181" s="50" t="str">
        <f>[1]!OBCALL(AP$15&amp;"-"&amp;ROW(),obLibs&amp;"net.finmath.time.ScheduleGenerator","createScheduleFromConventions",$H$8,$AG181,$AH181:$AI181,[1]!obMake("","String",$J181),[1]!obMake("","String",$K181),$H$9,[1]!obMake("","String",$L181),$H$10,[1]!obMake("","int",$M181),[1]!obMake("","int",$N181))</f>
        <v>tenor rec-181 
[11664]</v>
      </c>
      <c r="AQ181" s="50" t="str">
        <f>[1]!obMake(AQ$15&amp;"-"&amp;ROW(),"String",O181)</f>
        <v>forward rec-181 
[5498]</v>
      </c>
      <c r="AR181" s="50" t="str">
        <f>[1]!obMake(AR$15&amp;"-"&amp;ROW(),"double",P181)</f>
        <v>spread rec-181 
[5784]</v>
      </c>
      <c r="AS181" s="50" t="str">
        <f>[1]!obMake(AS$15&amp;"-"&amp;ROW(),"String",Q181)</f>
        <v>discount rec-181 
[5701]</v>
      </c>
      <c r="AT181" s="50" t="str">
        <f>[1]!OBCALL(AT$15&amp;"-"&amp;ROW(),obLibs&amp;"net.finmath.time.ScheduleGenerator","createScheduleFromConventions",$H$8,$AG181,$AK181:$AL181,[1]!obMake("","String",$U181),[1]!obMake("","String",$V181),$H$9,[1]!obMake("","String",$L181),$H$10,[1]!obMake("","int",$X181),[1]!obMake("","int",$Y181))</f>
        <v>tenor pay-181 
[10521]</v>
      </c>
      <c r="AU181" s="50" t="str">
        <f>[1]!obMake(AU$15&amp;"-"&amp;ROW(),"String",Z181)</f>
        <v>forward pay-181 
[5497]</v>
      </c>
      <c r="AV181" s="50" t="str">
        <f>[1]!obMake(AV$15&amp;"-"&amp;ROW(),"double",AA181)</f>
        <v>spread pay-181 
[6747]</v>
      </c>
      <c r="AW181" s="50" t="str">
        <f>[1]!obMake(AW$15&amp;"-"&amp;ROW(),"String",AB181)</f>
        <v>disocunt pay-181 
[5700]</v>
      </c>
      <c r="AX181" s="50" t="str">
        <f>[1]!obMake(AX$15&amp;"-"&amp;ROW(),"String",AD181)</f>
        <v>calibration curve-181 
[5623]</v>
      </c>
      <c r="AY181" s="50" t="str">
        <f>[1]!obMake(AY$15&amp;"-"&amp;ROW(),"double",AE181)</f>
        <v>calibration time-181 
[11668]</v>
      </c>
      <c r="JJ181" s="11"/>
      <c r="JK181" s="11"/>
      <c r="JL181" s="11"/>
      <c r="JM181" s="11"/>
      <c r="JN181" s="11"/>
      <c r="JO181" s="11"/>
    </row>
    <row r="182" spans="1:275" ht="13.15" customHeight="1" x14ac:dyDescent="0.35">
      <c r="A182" s="45"/>
      <c r="B182" s="46" t="str">
        <f>[1]!obMake("calibItem-"&amp;ROW(),obLibs&amp;"net.finmath.marketdata.calibration.CalibratedCurves$CalibrationSpec",AN182:AY182)</f>
        <v>calibItem-182 
[13176]</v>
      </c>
      <c r="C182" s="46">
        <f>[1]!OBGET([1]!OBCALL("",[1]!OBCALL("",$B$11,"getCalibrationProductForSpec",B182),"getValue",[1]!OBCALL("",$B$11,"getModel")))</f>
        <v>3.365419054546237E-12</v>
      </c>
      <c r="D182" s="11" t="str">
        <f t="shared" si="24"/>
        <v>forward-EUR-3M-FND-20Y</v>
      </c>
      <c r="E182" s="11" t="s">
        <v>98</v>
      </c>
      <c r="F182" s="37">
        <v>2</v>
      </c>
      <c r="H182" s="37" t="s">
        <v>99</v>
      </c>
      <c r="I182" s="37" t="s">
        <v>117</v>
      </c>
      <c r="J182" s="37" t="s">
        <v>128</v>
      </c>
      <c r="K182" s="37" t="s">
        <v>104</v>
      </c>
      <c r="L182" s="37" t="s">
        <v>103</v>
      </c>
      <c r="M182" s="37">
        <v>0</v>
      </c>
      <c r="N182" s="37">
        <v>0</v>
      </c>
      <c r="O182" s="30" t="s">
        <v>138</v>
      </c>
      <c r="P182" s="37">
        <v>0</v>
      </c>
      <c r="Q182" s="30" t="s">
        <v>137</v>
      </c>
      <c r="S182" s="37" t="s">
        <v>99</v>
      </c>
      <c r="T182" s="37" t="str">
        <f t="shared" si="25"/>
        <v>20Y</v>
      </c>
      <c r="U182" s="37" t="s">
        <v>101</v>
      </c>
      <c r="V182" s="37" t="s">
        <v>129</v>
      </c>
      <c r="W182" s="37" t="s">
        <v>103</v>
      </c>
      <c r="X182" s="37">
        <v>0</v>
      </c>
      <c r="Y182" s="37">
        <v>0</v>
      </c>
      <c r="Z182" s="30" t="str">
        <f>""</f>
        <v/>
      </c>
      <c r="AA182" s="47">
        <f t="shared" si="22"/>
        <v>2.0289999999999999E-2</v>
      </c>
      <c r="AB182" s="30" t="s">
        <v>137</v>
      </c>
      <c r="AC182" s="48"/>
      <c r="AD182" s="30" t="str">
        <f t="shared" si="23"/>
        <v>forward-EUR-3M-FND</v>
      </c>
      <c r="AE182" s="49">
        <f>[1]!OBGET([1]!OBCALL("",AP182,IF(OR(AD182=Q182,AD182=AB182),"getPayment","getFixing"),[1]!obMake("","int",[1]!OBGET([1]!OBCALL("",AP182,"getNumberOfPeriods"))-1)))</f>
        <v>19.769863013698629</v>
      </c>
      <c r="AG182" s="50" t="str">
        <f>[1]!obMake(AG$15&amp;"-"&amp;ROW(),"int",$F182)</f>
        <v>spot date-182 
[5495]</v>
      </c>
      <c r="AH182" s="50" t="str">
        <f>[1]!obMake(AH$15&amp;"-"&amp;ROW(),"String",$H182)</f>
        <v>start offset rec-182 
[6098]</v>
      </c>
      <c r="AI182" s="50" t="str">
        <f>[1]!obMake(AI$15&amp;"-"&amp;ROW(),"String",$I182)</f>
        <v>maturity rec-182 
[5699]</v>
      </c>
      <c r="AK182" s="50" t="str">
        <f>[1]!obMake(AK$15&amp;"-"&amp;ROW(),"String",$S182)</f>
        <v>start offset pay-182 
[5622]</v>
      </c>
      <c r="AL182" s="50" t="str">
        <f>[1]!obMake(AL$15&amp;"-"&amp;ROW(),"String",$T182)</f>
        <v>maturity pay-182 
[5494]</v>
      </c>
      <c r="AN182" s="50" t="str">
        <f>[1]!obMake(AN$15&amp;"-"&amp;ROW(),"String",D182)</f>
        <v>symbol-182 
[5783]</v>
      </c>
      <c r="AO182" s="50" t="str">
        <f>[1]!obMake(AO$15&amp;"-"&amp;ROW(),"String",E182)</f>
        <v>type-182 
[5698]</v>
      </c>
      <c r="AP182" s="50" t="str">
        <f>[1]!OBCALL(AP$15&amp;"-"&amp;ROW(),obLibs&amp;"net.finmath.time.ScheduleGenerator","createScheduleFromConventions",$H$8,$AG182,$AH182:$AI182,[1]!obMake("","String",$J182),[1]!obMake("","String",$K182),$H$9,[1]!obMake("","String",$L182),$H$10,[1]!obMake("","int",$M182),[1]!obMake("","int",$N182))</f>
        <v>tenor rec-182 
[12402]</v>
      </c>
      <c r="AQ182" s="50" t="str">
        <f>[1]!obMake(AQ$15&amp;"-"&amp;ROW(),"String",O182)</f>
        <v>forward rec-182 
[5493]</v>
      </c>
      <c r="AR182" s="50" t="str">
        <f>[1]!obMake(AR$15&amp;"-"&amp;ROW(),"double",P182)</f>
        <v>spread rec-182 
[7270]</v>
      </c>
      <c r="AS182" s="50" t="str">
        <f>[1]!obMake(AS$15&amp;"-"&amp;ROW(),"String",Q182)</f>
        <v>discount rec-182 
[5697]</v>
      </c>
      <c r="AT182" s="50" t="str">
        <f>[1]!OBCALL(AT$15&amp;"-"&amp;ROW(),obLibs&amp;"net.finmath.time.ScheduleGenerator","createScheduleFromConventions",$H$8,$AG182,$AK182:$AL182,[1]!obMake("","String",$U182),[1]!obMake("","String",$V182),$H$9,[1]!obMake("","String",$L182),$H$10,[1]!obMake("","int",$X182),[1]!obMake("","int",$Y182))</f>
        <v>tenor pay-182 
[13175]</v>
      </c>
      <c r="AU182" s="50" t="str">
        <f>[1]!obMake(AU$15&amp;"-"&amp;ROW(),"String",Z182)</f>
        <v>forward pay-182 
[5492]</v>
      </c>
      <c r="AV182" s="50" t="str">
        <f>[1]!obMake(AV$15&amp;"-"&amp;ROW(),"double",AA182)</f>
        <v>spread pay-182 
[6601]</v>
      </c>
      <c r="AW182" s="50" t="str">
        <f>[1]!obMake(AW$15&amp;"-"&amp;ROW(),"String",AB182)</f>
        <v>disocunt pay-182 
[5696]</v>
      </c>
      <c r="AX182" s="50" t="str">
        <f>[1]!obMake(AX$15&amp;"-"&amp;ROW(),"String",AD182)</f>
        <v>calibration curve-182 
[5621]</v>
      </c>
      <c r="AY182" s="50" t="str">
        <f>[1]!obMake(AY$15&amp;"-"&amp;ROW(),"double",AE182)</f>
        <v>calibration time-182 
[12406]</v>
      </c>
      <c r="JJ182" s="11"/>
      <c r="JK182" s="11"/>
      <c r="JL182" s="11"/>
      <c r="JM182" s="11"/>
      <c r="JN182" s="11"/>
      <c r="JO182" s="11"/>
    </row>
    <row r="183" spans="1:275" ht="13.15" customHeight="1" x14ac:dyDescent="0.35">
      <c r="A183" s="45"/>
      <c r="B183" s="46" t="str">
        <f>[1]!obMake("calibItem-"&amp;ROW(),obLibs&amp;"net.finmath.marketdata.calibration.CalibratedCurves$CalibrationSpec",AN183:AY183)</f>
        <v>calibItem-183 
[11680]</v>
      </c>
      <c r="C183" s="46">
        <f>[1]!OBGET([1]!OBCALL("",[1]!OBCALL("",$B$11,"getCalibrationProductForSpec",B183),"getValue",[1]!OBCALL("",$B$11,"getModel")))</f>
        <v>-2.5752178167692819E-12</v>
      </c>
      <c r="D183" s="11" t="str">
        <f t="shared" si="24"/>
        <v>forward-EUR-3M-FND-25Y</v>
      </c>
      <c r="E183" s="11" t="s">
        <v>98</v>
      </c>
      <c r="F183" s="37">
        <v>2</v>
      </c>
      <c r="H183" s="37" t="s">
        <v>99</v>
      </c>
      <c r="I183" s="37" t="s">
        <v>118</v>
      </c>
      <c r="J183" s="37" t="s">
        <v>128</v>
      </c>
      <c r="K183" s="37" t="s">
        <v>104</v>
      </c>
      <c r="L183" s="37" t="s">
        <v>103</v>
      </c>
      <c r="M183" s="37">
        <v>0</v>
      </c>
      <c r="N183" s="37">
        <v>0</v>
      </c>
      <c r="O183" s="30" t="s">
        <v>138</v>
      </c>
      <c r="P183" s="37">
        <v>0</v>
      </c>
      <c r="Q183" s="30" t="s">
        <v>137</v>
      </c>
      <c r="S183" s="37" t="s">
        <v>99</v>
      </c>
      <c r="T183" s="37" t="str">
        <f t="shared" si="25"/>
        <v>25Y</v>
      </c>
      <c r="U183" s="37" t="s">
        <v>101</v>
      </c>
      <c r="V183" s="37" t="s">
        <v>129</v>
      </c>
      <c r="W183" s="37" t="s">
        <v>103</v>
      </c>
      <c r="X183" s="37">
        <v>0</v>
      </c>
      <c r="Y183" s="37">
        <v>0</v>
      </c>
      <c r="Z183" s="30" t="str">
        <f>""</f>
        <v/>
      </c>
      <c r="AA183" s="47">
        <f t="shared" si="22"/>
        <v>2.0449999999999999E-2</v>
      </c>
      <c r="AB183" s="30" t="s">
        <v>137</v>
      </c>
      <c r="AC183" s="48"/>
      <c r="AD183" s="30" t="str">
        <f t="shared" si="23"/>
        <v>forward-EUR-3M-FND</v>
      </c>
      <c r="AE183" s="49">
        <f>[1]!OBGET([1]!OBCALL("",AP183,IF(OR(AD183=Q183,AD183=AB183),"getPayment","getFixing"),[1]!obMake("","int",[1]!OBGET([1]!OBCALL("",AP183,"getNumberOfPeriods"))-1)))</f>
        <v>24.775342465753425</v>
      </c>
      <c r="AG183" s="50" t="str">
        <f>[1]!obMake(AG$15&amp;"-"&amp;ROW(),"int",$F183)</f>
        <v>spot date-183 
[5490]</v>
      </c>
      <c r="AH183" s="50" t="str">
        <f>[1]!obMake(AH$15&amp;"-"&amp;ROW(),"String",$H183)</f>
        <v>start offset rec-183 
[5782]</v>
      </c>
      <c r="AI183" s="50" t="str">
        <f>[1]!obMake(AI$15&amp;"-"&amp;ROW(),"String",$I183)</f>
        <v>maturity rec-183 
[5695]</v>
      </c>
      <c r="AK183" s="50" t="str">
        <f>[1]!obMake(AK$15&amp;"-"&amp;ROW(),"String",$S183)</f>
        <v>start offset pay-183 
[5620]</v>
      </c>
      <c r="AL183" s="50" t="str">
        <f>[1]!obMake(AL$15&amp;"-"&amp;ROW(),"String",$T183)</f>
        <v>maturity pay-183 
[5489]</v>
      </c>
      <c r="AN183" s="50" t="str">
        <f>[1]!obMake(AN$15&amp;"-"&amp;ROW(),"String",D183)</f>
        <v>symbol-183 
[6997]</v>
      </c>
      <c r="AO183" s="50" t="str">
        <f>[1]!obMake(AO$15&amp;"-"&amp;ROW(),"String",E183)</f>
        <v>type-183 
[5694]</v>
      </c>
      <c r="AP183" s="50" t="str">
        <f>[1]!OBCALL(AP$15&amp;"-"&amp;ROW(),obLibs&amp;"net.finmath.time.ScheduleGenerator","createScheduleFromConventions",$H$8,$AG183,$AH183:$AI183,[1]!obMake("","String",$J183),[1]!obMake("","String",$K183),$H$9,[1]!obMake("","String",$L183),$H$10,[1]!obMake("","int",$M183),[1]!obMake("","int",$N183))</f>
        <v>tenor rec-183 
[11675]</v>
      </c>
      <c r="AQ183" s="50" t="str">
        <f>[1]!obMake(AQ$15&amp;"-"&amp;ROW(),"String",O183)</f>
        <v>forward rec-183 
[5488]</v>
      </c>
      <c r="AR183" s="50" t="str">
        <f>[1]!obMake(AR$15&amp;"-"&amp;ROW(),"double",P183)</f>
        <v>spread rec-183 
[6600]</v>
      </c>
      <c r="AS183" s="50" t="str">
        <f>[1]!obMake(AS$15&amp;"-"&amp;ROW(),"String",Q183)</f>
        <v>discount rec-183 
[5693]</v>
      </c>
      <c r="AT183" s="50" t="str">
        <f>[1]!OBCALL(AT$15&amp;"-"&amp;ROW(),obLibs&amp;"net.finmath.time.ScheduleGenerator","createScheduleFromConventions",$H$8,$AG183,$AK183:$AL183,[1]!obMake("","String",$U183),[1]!obMake("","String",$V183),$H$9,[1]!obMake("","String",$L183),$H$10,[1]!obMake("","int",$X183),[1]!obMake("","int",$Y183))</f>
        <v>tenor pay-183 
[10223]</v>
      </c>
      <c r="AU183" s="50" t="str">
        <f>[1]!obMake(AU$15&amp;"-"&amp;ROW(),"String",Z183)</f>
        <v>forward pay-183 
[5487]</v>
      </c>
      <c r="AV183" s="50" t="str">
        <f>[1]!obMake(AV$15&amp;"-"&amp;ROW(),"double",AA183)</f>
        <v>spread pay-183 
[6097]</v>
      </c>
      <c r="AW183" s="50" t="str">
        <f>[1]!obMake(AW$15&amp;"-"&amp;ROW(),"String",AB183)</f>
        <v>disocunt pay-183 
[5692]</v>
      </c>
      <c r="AX183" s="50" t="str">
        <f>[1]!obMake(AX$15&amp;"-"&amp;ROW(),"String",AD183)</f>
        <v>calibration curve-183 
[5619]</v>
      </c>
      <c r="AY183" s="50" t="str">
        <f>[1]!obMake(AY$15&amp;"-"&amp;ROW(),"double",AE183)</f>
        <v>calibration time-183 
[11679]</v>
      </c>
      <c r="JJ183" s="11"/>
      <c r="JK183" s="11"/>
      <c r="JL183" s="11"/>
      <c r="JM183" s="11"/>
      <c r="JN183" s="11"/>
      <c r="JO183" s="11"/>
    </row>
    <row r="184" spans="1:275" ht="13.15" customHeight="1" x14ac:dyDescent="0.35">
      <c r="A184" s="45"/>
      <c r="B184" s="46" t="str">
        <f>[1]!obMake("calibItem-"&amp;ROW(),obLibs&amp;"net.finmath.marketdata.calibration.CalibratedCurves$CalibrationSpec",AN184:AY184)</f>
        <v>calibItem-184 
[13183]</v>
      </c>
      <c r="C184" s="46">
        <f>[1]!OBGET([1]!OBCALL("",[1]!OBCALL("",$B$11,"getCalibrationProductForSpec",B184),"getValue",[1]!OBCALL("",$B$11,"getModel")))</f>
        <v>1.4523937608146298E-12</v>
      </c>
      <c r="D184" s="11" t="str">
        <f t="shared" si="24"/>
        <v>forward-EUR-3M-FND-30Y</v>
      </c>
      <c r="E184" s="11" t="s">
        <v>98</v>
      </c>
      <c r="F184" s="37">
        <v>2</v>
      </c>
      <c r="H184" s="37" t="s">
        <v>99</v>
      </c>
      <c r="I184" s="37" t="s">
        <v>119</v>
      </c>
      <c r="J184" s="37" t="s">
        <v>128</v>
      </c>
      <c r="K184" s="37" t="s">
        <v>104</v>
      </c>
      <c r="L184" s="37" t="s">
        <v>103</v>
      </c>
      <c r="M184" s="37">
        <v>0</v>
      </c>
      <c r="N184" s="37">
        <v>0</v>
      </c>
      <c r="O184" s="30" t="s">
        <v>138</v>
      </c>
      <c r="P184" s="37">
        <v>0</v>
      </c>
      <c r="Q184" s="30" t="s">
        <v>137</v>
      </c>
      <c r="S184" s="37" t="s">
        <v>99</v>
      </c>
      <c r="T184" s="37" t="str">
        <f t="shared" si="25"/>
        <v>30Y</v>
      </c>
      <c r="U184" s="37" t="s">
        <v>101</v>
      </c>
      <c r="V184" s="37" t="s">
        <v>129</v>
      </c>
      <c r="W184" s="37" t="s">
        <v>103</v>
      </c>
      <c r="X184" s="37">
        <v>0</v>
      </c>
      <c r="Y184" s="37">
        <v>0</v>
      </c>
      <c r="Z184" s="30" t="str">
        <f>""</f>
        <v/>
      </c>
      <c r="AA184" s="47">
        <f t="shared" si="22"/>
        <v>2.0969999999999999E-2</v>
      </c>
      <c r="AB184" s="30" t="s">
        <v>137</v>
      </c>
      <c r="AC184" s="48"/>
      <c r="AD184" s="30" t="str">
        <f t="shared" si="23"/>
        <v>forward-EUR-3M-FND</v>
      </c>
      <c r="AE184" s="49">
        <f>[1]!OBGET([1]!OBCALL("",AP184,IF(OR(AD184=Q184,AD184=AB184),"getPayment","getFixing"),[1]!obMake("","int",[1]!OBGET([1]!OBCALL("",AP184,"getNumberOfPeriods"))-1)))</f>
        <v>29.780821917808218</v>
      </c>
      <c r="AG184" s="50" t="str">
        <f>[1]!obMake(AG$15&amp;"-"&amp;ROW(),"int",$F184)</f>
        <v>spot date-184 
[5485]</v>
      </c>
      <c r="AH184" s="50" t="str">
        <f>[1]!obMake(AH$15&amp;"-"&amp;ROW(),"String",$H184)</f>
        <v>start offset rec-184 
[6819]</v>
      </c>
      <c r="AI184" s="50" t="str">
        <f>[1]!obMake(AI$15&amp;"-"&amp;ROW(),"String",$I184)</f>
        <v>maturity rec-184 
[5691]</v>
      </c>
      <c r="AK184" s="50" t="str">
        <f>[1]!obMake(AK$15&amp;"-"&amp;ROW(),"String",$S184)</f>
        <v>start offset pay-184 
[5618]</v>
      </c>
      <c r="AL184" s="50" t="str">
        <f>[1]!obMake(AL$15&amp;"-"&amp;ROW(),"String",$T184)</f>
        <v>maturity pay-184 
[5484]</v>
      </c>
      <c r="AN184" s="50" t="str">
        <f>[1]!obMake(AN$15&amp;"-"&amp;ROW(),"String",D184)</f>
        <v>symbol-184 
[6599]</v>
      </c>
      <c r="AO184" s="50" t="str">
        <f>[1]!obMake(AO$15&amp;"-"&amp;ROW(),"String",E184)</f>
        <v>type-184 
[5690]</v>
      </c>
      <c r="AP184" s="50" t="str">
        <f>[1]!OBCALL(AP$15&amp;"-"&amp;ROW(),obLibs&amp;"net.finmath.time.ScheduleGenerator","createScheduleFromConventions",$H$8,$AG184,$AH184:$AI184,[1]!obMake("","String",$J184),[1]!obMake("","String",$K184),$H$9,[1]!obMake("","String",$L184),$H$10,[1]!obMake("","int",$M184),[1]!obMake("","int",$N184))</f>
        <v>tenor rec-184 
[12412]</v>
      </c>
      <c r="AQ184" s="50" t="str">
        <f>[1]!obMake(AQ$15&amp;"-"&amp;ROW(),"String",O184)</f>
        <v>forward rec-184 
[5483]</v>
      </c>
      <c r="AR184" s="50" t="str">
        <f>[1]!obMake(AR$15&amp;"-"&amp;ROW(),"double",P184)</f>
        <v>spread rec-184 
[6096]</v>
      </c>
      <c r="AS184" s="50" t="str">
        <f>[1]!obMake(AS$15&amp;"-"&amp;ROW(),"String",Q184)</f>
        <v>discount rec-184 
[5689]</v>
      </c>
      <c r="AT184" s="50" t="str">
        <f>[1]!OBCALL(AT$15&amp;"-"&amp;ROW(),obLibs&amp;"net.finmath.time.ScheduleGenerator","createScheduleFromConventions",$H$8,$AG184,$AK184:$AL184,[1]!obMake("","String",$U184),[1]!obMake("","String",$V184),$H$9,[1]!obMake("","String",$L184),$H$10,[1]!obMake("","int",$X184),[1]!obMake("","int",$Y184))</f>
        <v>tenor pay-184 
[13182]</v>
      </c>
      <c r="AU184" s="50" t="str">
        <f>[1]!obMake(AU$15&amp;"-"&amp;ROW(),"String",Z184)</f>
        <v>forward pay-184 
[5482]</v>
      </c>
      <c r="AV184" s="50" t="str">
        <f>[1]!obMake(AV$15&amp;"-"&amp;ROW(),"double",AA184)</f>
        <v>spread pay-184 
[5781]</v>
      </c>
      <c r="AW184" s="50" t="str">
        <f>[1]!obMake(AW$15&amp;"-"&amp;ROW(),"String",AB184)</f>
        <v>disocunt pay-184 
[5688]</v>
      </c>
      <c r="AX184" s="50" t="str">
        <f>[1]!obMake(AX$15&amp;"-"&amp;ROW(),"String",AD184)</f>
        <v>calibration curve-184 
[5617]</v>
      </c>
      <c r="AY184" s="50" t="str">
        <f>[1]!obMake(AY$15&amp;"-"&amp;ROW(),"double",AE184)</f>
        <v>calibration time-184 
[12416]</v>
      </c>
      <c r="JJ184" s="11"/>
      <c r="JK184" s="11"/>
      <c r="JL184" s="11"/>
      <c r="JM184" s="11"/>
      <c r="JN184" s="11"/>
      <c r="JO184" s="11"/>
    </row>
    <row r="185" spans="1:275" ht="13.15" customHeight="1" x14ac:dyDescent="0.35">
      <c r="A185" s="45"/>
      <c r="B185" s="46" t="str">
        <f>[1]!obMake("calibItem-"&amp;ROW(),obLibs&amp;"net.finmath.marketdata.calibration.CalibratedCurves$CalibrationSpec",AN185:AY185)</f>
        <v>calibItem-185 
[11691]</v>
      </c>
      <c r="C185" s="46">
        <f>[1]!OBGET([1]!OBCALL("",[1]!OBCALL("",$B$11,"getCalibrationProductForSpec",B185),"getValue",[1]!OBCALL("",$B$11,"getModel")))</f>
        <v>-3.7794767315801892E-13</v>
      </c>
      <c r="D185" s="11" t="str">
        <f t="shared" si="24"/>
        <v>forward-EUR-3M-FND-40Y</v>
      </c>
      <c r="E185" s="11" t="s">
        <v>98</v>
      </c>
      <c r="F185" s="37">
        <v>2</v>
      </c>
      <c r="H185" s="37" t="s">
        <v>99</v>
      </c>
      <c r="I185" s="37" t="s">
        <v>120</v>
      </c>
      <c r="J185" s="37" t="s">
        <v>128</v>
      </c>
      <c r="K185" s="37" t="s">
        <v>104</v>
      </c>
      <c r="L185" s="37" t="s">
        <v>103</v>
      </c>
      <c r="M185" s="37">
        <v>0</v>
      </c>
      <c r="N185" s="37">
        <v>0</v>
      </c>
      <c r="O185" s="30" t="s">
        <v>138</v>
      </c>
      <c r="P185" s="37">
        <v>0</v>
      </c>
      <c r="Q185" s="30" t="s">
        <v>137</v>
      </c>
      <c r="S185" s="37" t="s">
        <v>99</v>
      </c>
      <c r="T185" s="37" t="str">
        <f t="shared" si="25"/>
        <v>40Y</v>
      </c>
      <c r="U185" s="37" t="s">
        <v>101</v>
      </c>
      <c r="V185" s="37" t="s">
        <v>129</v>
      </c>
      <c r="W185" s="37" t="s">
        <v>103</v>
      </c>
      <c r="X185" s="37">
        <v>0</v>
      </c>
      <c r="Y185" s="37">
        <v>0</v>
      </c>
      <c r="Z185" s="30" t="str">
        <f>""</f>
        <v/>
      </c>
      <c r="AA185" s="47">
        <f t="shared" si="22"/>
        <v>2.2079999999999999E-2</v>
      </c>
      <c r="AB185" s="30" t="s">
        <v>137</v>
      </c>
      <c r="AC185" s="48"/>
      <c r="AD185" s="30" t="str">
        <f t="shared" si="23"/>
        <v>forward-EUR-3M-FND</v>
      </c>
      <c r="AE185" s="49">
        <f>[1]!OBGET([1]!OBCALL("",AP185,IF(OR(AD185=Q185,AD185=AB185),"getPayment","getFixing"),[1]!obMake("","int",[1]!OBGET([1]!OBCALL("",AP185,"getNumberOfPeriods"))-1)))</f>
        <v>39.780821917808218</v>
      </c>
      <c r="AG185" s="50" t="str">
        <f>[1]!obMake(AG$15&amp;"-"&amp;ROW(),"int",$F185)</f>
        <v>spot date-185 
[5480]</v>
      </c>
      <c r="AH185" s="50" t="str">
        <f>[1]!obMake(AH$15&amp;"-"&amp;ROW(),"String",$H185)</f>
        <v>start offset rec-185 
[6598]</v>
      </c>
      <c r="AI185" s="50" t="str">
        <f>[1]!obMake(AI$15&amp;"-"&amp;ROW(),"String",$I185)</f>
        <v>maturity rec-185 
[5687]</v>
      </c>
      <c r="AK185" s="50" t="str">
        <f>[1]!obMake(AK$15&amp;"-"&amp;ROW(),"String",$S185)</f>
        <v>start offset pay-185 
[5616]</v>
      </c>
      <c r="AL185" s="50" t="str">
        <f>[1]!obMake(AL$15&amp;"-"&amp;ROW(),"String",$T185)</f>
        <v>maturity pay-185 
[5479]</v>
      </c>
      <c r="AN185" s="50" t="str">
        <f>[1]!obMake(AN$15&amp;"-"&amp;ROW(),"String",D185)</f>
        <v>symbol-185 
[6095]</v>
      </c>
      <c r="AO185" s="50" t="str">
        <f>[1]!obMake(AO$15&amp;"-"&amp;ROW(),"String",E185)</f>
        <v>type-185 
[5686]</v>
      </c>
      <c r="AP185" s="50" t="str">
        <f>[1]!OBCALL(AP$15&amp;"-"&amp;ROW(),obLibs&amp;"net.finmath.time.ScheduleGenerator","createScheduleFromConventions",$H$8,$AG185,$AH185:$AI185,[1]!obMake("","String",$J185),[1]!obMake("","String",$K185),$H$9,[1]!obMake("","String",$L185),$H$10,[1]!obMake("","int",$M185),[1]!obMake("","int",$N185))</f>
        <v>tenor rec-185 
[11686]</v>
      </c>
      <c r="AQ185" s="50" t="str">
        <f>[1]!obMake(AQ$15&amp;"-"&amp;ROW(),"String",O185)</f>
        <v>forward rec-185 
[5478]</v>
      </c>
      <c r="AR185" s="50" t="str">
        <f>[1]!obMake(AR$15&amp;"-"&amp;ROW(),"double",P185)</f>
        <v>spread rec-185 
[5780]</v>
      </c>
      <c r="AS185" s="50" t="str">
        <f>[1]!obMake(AS$15&amp;"-"&amp;ROW(),"String",Q185)</f>
        <v>discount rec-185 
[5685]</v>
      </c>
      <c r="AT185" s="50" t="str">
        <f>[1]!OBCALL(AT$15&amp;"-"&amp;ROW(),obLibs&amp;"net.finmath.time.ScheduleGenerator","createScheduleFromConventions",$H$8,$AG185,$AK185:$AL185,[1]!obMake("","String",$U185),[1]!obMake("","String",$V185),$H$9,[1]!obMake("","String",$L185),$H$10,[1]!obMake("","int",$X185),[1]!obMake("","int",$Y185))</f>
        <v>tenor pay-185 
[9953]</v>
      </c>
      <c r="AU185" s="50" t="str">
        <f>[1]!obMake(AU$15&amp;"-"&amp;ROW(),"String",Z185)</f>
        <v>forward pay-185 
[5477]</v>
      </c>
      <c r="AV185" s="50" t="str">
        <f>[1]!obMake(AV$15&amp;"-"&amp;ROW(),"double",AA185)</f>
        <v>spread pay-185 
[7269]</v>
      </c>
      <c r="AW185" s="50" t="str">
        <f>[1]!obMake(AW$15&amp;"-"&amp;ROW(),"String",AB185)</f>
        <v>disocunt pay-185 
[5684]</v>
      </c>
      <c r="AX185" s="50" t="str">
        <f>[1]!obMake(AX$15&amp;"-"&amp;ROW(),"String",AD185)</f>
        <v>calibration curve-185 
[5615]</v>
      </c>
      <c r="AY185" s="50" t="str">
        <f>[1]!obMake(AY$15&amp;"-"&amp;ROW(),"double",AE185)</f>
        <v>calibration time-185 
[11690]</v>
      </c>
      <c r="JJ185" s="11"/>
      <c r="JK185" s="11"/>
      <c r="JL185" s="11"/>
      <c r="JM185" s="11"/>
      <c r="JN185" s="11"/>
      <c r="JO185" s="11"/>
    </row>
    <row r="186" spans="1:275" s="43" customFormat="1" ht="13.15" customHeight="1" x14ac:dyDescent="0.35">
      <c r="A186" s="51"/>
      <c r="B186" s="52" t="str">
        <f>[1]!obMake("calibItem-"&amp;ROW(),obLibs&amp;"net.finmath.marketdata.calibration.CalibratedCurves$CalibrationSpec",AN186:AY186)</f>
        <v>calibItem-186 
[13190]</v>
      </c>
      <c r="C186" s="52">
        <f>[1]!OBGET([1]!OBCALL("",[1]!OBCALL("",$B$11,"getCalibrationProductForSpec",B186),"getValue",[1]!OBCALL("",$B$11,"getModel")))</f>
        <v>5.4012350148013866E-14</v>
      </c>
      <c r="D186" s="43" t="str">
        <f t="shared" si="24"/>
        <v>forward-EUR-3M-FND-50Y</v>
      </c>
      <c r="E186" s="43" t="s">
        <v>98</v>
      </c>
      <c r="F186" s="53">
        <v>2</v>
      </c>
      <c r="H186" s="53" t="s">
        <v>99</v>
      </c>
      <c r="I186" s="53" t="s">
        <v>121</v>
      </c>
      <c r="J186" s="53" t="s">
        <v>128</v>
      </c>
      <c r="K186" s="53" t="s">
        <v>104</v>
      </c>
      <c r="L186" s="53" t="s">
        <v>103</v>
      </c>
      <c r="M186" s="53">
        <v>0</v>
      </c>
      <c r="N186" s="53">
        <v>0</v>
      </c>
      <c r="O186" s="54" t="s">
        <v>138</v>
      </c>
      <c r="P186" s="53">
        <v>0</v>
      </c>
      <c r="Q186" s="54" t="s">
        <v>137</v>
      </c>
      <c r="S186" s="53" t="s">
        <v>99</v>
      </c>
      <c r="T186" s="53" t="str">
        <f t="shared" si="25"/>
        <v>50Y</v>
      </c>
      <c r="U186" s="53" t="s">
        <v>101</v>
      </c>
      <c r="V186" s="53" t="s">
        <v>129</v>
      </c>
      <c r="W186" s="53" t="s">
        <v>103</v>
      </c>
      <c r="X186" s="53">
        <v>0</v>
      </c>
      <c r="Y186" s="53">
        <v>0</v>
      </c>
      <c r="Z186" s="54" t="str">
        <f>""</f>
        <v/>
      </c>
      <c r="AA186" s="55">
        <f t="shared" si="22"/>
        <v>2.2859999999999998E-2</v>
      </c>
      <c r="AB186" s="54" t="s">
        <v>137</v>
      </c>
      <c r="AC186" s="56"/>
      <c r="AD186" s="54" t="str">
        <f t="shared" si="23"/>
        <v>forward-EUR-3M-FND</v>
      </c>
      <c r="AE186" s="57">
        <f>[1]!OBGET([1]!OBCALL("",AP186,IF(OR(AD186=Q186,AD186=AB186),"getPayment","getFixing"),[1]!obMake("","int",[1]!OBGET([1]!OBCALL("",AP186,"getNumberOfPeriods"))-1)))</f>
        <v>49.789041095890411</v>
      </c>
      <c r="AG186" s="58" t="str">
        <f>[1]!obMake(AG$15&amp;"-"&amp;ROW(),"int",$F186)</f>
        <v>spot date-186 
[5475]</v>
      </c>
      <c r="AH186" s="58" t="str">
        <f>[1]!obMake(AH$15&amp;"-"&amp;ROW(),"String",$H186)</f>
        <v>start offset rec-186 
[6094]</v>
      </c>
      <c r="AI186" s="58" t="str">
        <f>[1]!obMake(AI$15&amp;"-"&amp;ROW(),"String",$I186)</f>
        <v>maturity rec-186 
[5683]</v>
      </c>
      <c r="AK186" s="58" t="str">
        <f>[1]!obMake(AK$15&amp;"-"&amp;ROW(),"String",$S186)</f>
        <v>start offset pay-186 
[5614]</v>
      </c>
      <c r="AL186" s="58" t="str">
        <f>[1]!obMake(AL$15&amp;"-"&amp;ROW(),"String",$T186)</f>
        <v>maturity pay-186 
[5474]</v>
      </c>
      <c r="AN186" s="58" t="str">
        <f>[1]!obMake(AN$15&amp;"-"&amp;ROW(),"String",D186)</f>
        <v>symbol-186 
[5779]</v>
      </c>
      <c r="AO186" s="58" t="str">
        <f>[1]!obMake(AO$15&amp;"-"&amp;ROW(),"String",E186)</f>
        <v>type-186 
[5682]</v>
      </c>
      <c r="AP186" s="58" t="str">
        <f>[1]!OBCALL(AP$15&amp;"-"&amp;ROW(),obLibs&amp;"net.finmath.time.ScheduleGenerator","createScheduleFromConventions",$H$8,$AG186,$AH186:$AI186,[1]!obMake("","String",$J186),[1]!obMake("","String",$K186),$H$9,[1]!obMake("","String",$L186),$H$10,[1]!obMake("","int",$M186),[1]!obMake("","int",$N186))</f>
        <v>tenor rec-186 
[12422]</v>
      </c>
      <c r="AQ186" s="58" t="str">
        <f>[1]!obMake(AQ$15&amp;"-"&amp;ROW(),"String",O186)</f>
        <v>forward rec-186 
[5473]</v>
      </c>
      <c r="AR186" s="58" t="str">
        <f>[1]!obMake(AR$15&amp;"-"&amp;ROW(),"double",P186)</f>
        <v>spread rec-186 
[6996]</v>
      </c>
      <c r="AS186" s="58" t="str">
        <f>[1]!obMake(AS$15&amp;"-"&amp;ROW(),"String",Q186)</f>
        <v>discount rec-186 
[5681]</v>
      </c>
      <c r="AT186" s="58" t="str">
        <f>[1]!OBCALL(AT$15&amp;"-"&amp;ROW(),obLibs&amp;"net.finmath.time.ScheduleGenerator","createScheduleFromConventions",$H$8,$AG186,$AK186:$AL186,[1]!obMake("","String",$U186),[1]!obMake("","String",$V186),$H$9,[1]!obMake("","String",$L186),$H$10,[1]!obMake("","int",$X186),[1]!obMake("","int",$Y186))</f>
        <v>tenor pay-186 
[13189]</v>
      </c>
      <c r="AU186" s="58" t="str">
        <f>[1]!obMake(AU$15&amp;"-"&amp;ROW(),"String",Z186)</f>
        <v>forward pay-186 
[5472]</v>
      </c>
      <c r="AV186" s="58" t="str">
        <f>[1]!obMake(AV$15&amp;"-"&amp;ROW(),"double",AA186)</f>
        <v>spread pay-186 
[6597]</v>
      </c>
      <c r="AW186" s="58" t="str">
        <f>[1]!obMake(AW$15&amp;"-"&amp;ROW(),"String",AB186)</f>
        <v>disocunt pay-186 
[5680]</v>
      </c>
      <c r="AX186" s="58" t="str">
        <f>[1]!obMake(AX$15&amp;"-"&amp;ROW(),"String",AD186)</f>
        <v>calibration curve-186 
[5613]</v>
      </c>
      <c r="AY186" s="58" t="str">
        <f>[1]!obMake(AY$15&amp;"-"&amp;ROW(),"double",AE186)</f>
        <v>calibration time-186 
[12426]</v>
      </c>
    </row>
    <row r="1048242" ht="12.85" customHeight="1" x14ac:dyDescent="0.35"/>
    <row r="1048243" ht="12.85" customHeight="1" x14ac:dyDescent="0.35"/>
    <row r="1048244" ht="12.85" customHeight="1" x14ac:dyDescent="0.35"/>
    <row r="1048245" ht="12.85" customHeight="1" x14ac:dyDescent="0.35"/>
    <row r="1048246" ht="12.85" customHeight="1" x14ac:dyDescent="0.35"/>
    <row r="1048247" ht="12.85" customHeight="1" x14ac:dyDescent="0.35"/>
    <row r="1048248" ht="12.85" customHeight="1" x14ac:dyDescent="0.35"/>
    <row r="1048249" ht="12.85" customHeight="1" x14ac:dyDescent="0.35"/>
    <row r="1048250" ht="12.85" customHeight="1" x14ac:dyDescent="0.35"/>
    <row r="1048251" ht="12.85" customHeight="1" x14ac:dyDescent="0.35"/>
    <row r="1048252" ht="12.85" customHeight="1" x14ac:dyDescent="0.35"/>
    <row r="1048253" ht="12.85" customHeight="1" x14ac:dyDescent="0.35"/>
    <row r="1048254" ht="12.85" customHeight="1" x14ac:dyDescent="0.35"/>
    <row r="1048255" ht="12.85" customHeight="1" x14ac:dyDescent="0.35"/>
    <row r="1048256" ht="12.85" customHeight="1" x14ac:dyDescent="0.35"/>
    <row r="1048257" ht="12.85" customHeight="1" x14ac:dyDescent="0.35"/>
    <row r="1048258" ht="12.85" customHeight="1" x14ac:dyDescent="0.35"/>
    <row r="1048259" ht="12.85" customHeight="1" x14ac:dyDescent="0.35"/>
    <row r="1048260" ht="12.85" customHeight="1" x14ac:dyDescent="0.35"/>
    <row r="1048261" ht="12.85" customHeight="1" x14ac:dyDescent="0.35"/>
    <row r="1048262" ht="12.85" customHeight="1" x14ac:dyDescent="0.35"/>
    <row r="1048263" ht="12.85" customHeight="1" x14ac:dyDescent="0.35"/>
    <row r="1048264" ht="12.85" customHeight="1" x14ac:dyDescent="0.35"/>
    <row r="1048265" ht="12.85" customHeight="1" x14ac:dyDescent="0.35"/>
    <row r="1048266" ht="12.85" customHeight="1" x14ac:dyDescent="0.35"/>
    <row r="1048267" ht="12.85" customHeight="1" x14ac:dyDescent="0.35"/>
    <row r="1048268" ht="12.85" customHeight="1" x14ac:dyDescent="0.35"/>
    <row r="1048269" ht="12.85" customHeight="1" x14ac:dyDescent="0.35"/>
    <row r="1048270" ht="12.85" customHeight="1" x14ac:dyDescent="0.35"/>
    <row r="1048271" ht="12.85" customHeight="1" x14ac:dyDescent="0.35"/>
    <row r="1048272" ht="12.85" customHeight="1" x14ac:dyDescent="0.35"/>
    <row r="1048273" ht="12.85" customHeight="1" x14ac:dyDescent="0.35"/>
    <row r="1048274" ht="12.85" customHeight="1" x14ac:dyDescent="0.35"/>
    <row r="1048275" ht="12.85" customHeight="1" x14ac:dyDescent="0.35"/>
    <row r="1048276" ht="12.85" customHeight="1" x14ac:dyDescent="0.35"/>
    <row r="1048277" ht="12.85" customHeight="1" x14ac:dyDescent="0.35"/>
    <row r="1048278" ht="12.85" customHeight="1" x14ac:dyDescent="0.35"/>
    <row r="1048279" ht="12.85" customHeight="1" x14ac:dyDescent="0.35"/>
    <row r="1048280" ht="12.85" customHeight="1" x14ac:dyDescent="0.35"/>
    <row r="1048281" ht="12.85" customHeight="1" x14ac:dyDescent="0.35"/>
    <row r="1048282" ht="12.85" customHeight="1" x14ac:dyDescent="0.35"/>
    <row r="1048283" ht="12.85" customHeight="1" x14ac:dyDescent="0.35"/>
    <row r="1048284" ht="12.85" customHeight="1" x14ac:dyDescent="0.35"/>
    <row r="1048285" ht="12.85" customHeight="1" x14ac:dyDescent="0.35"/>
    <row r="1048286" ht="12.85" customHeight="1" x14ac:dyDescent="0.35"/>
    <row r="1048287" ht="12.85" customHeight="1" x14ac:dyDescent="0.35"/>
    <row r="1048288" ht="12.85" customHeight="1" x14ac:dyDescent="0.35"/>
    <row r="1048289" ht="12.85" customHeight="1" x14ac:dyDescent="0.35"/>
    <row r="1048290" ht="12.85" customHeight="1" x14ac:dyDescent="0.35"/>
    <row r="1048291" ht="12.85" customHeight="1" x14ac:dyDescent="0.35"/>
    <row r="1048292" ht="12.85" customHeight="1" x14ac:dyDescent="0.35"/>
    <row r="1048293" ht="12.85" customHeight="1" x14ac:dyDescent="0.35"/>
    <row r="1048294" ht="12.85" customHeight="1" x14ac:dyDescent="0.35"/>
    <row r="1048295" ht="12.85" customHeight="1" x14ac:dyDescent="0.35"/>
    <row r="1048296" ht="12.85" customHeight="1" x14ac:dyDescent="0.35"/>
    <row r="1048297" ht="12.85" customHeight="1" x14ac:dyDescent="0.35"/>
    <row r="1048298" ht="12.85" customHeight="1" x14ac:dyDescent="0.35"/>
    <row r="1048299" ht="12.85" customHeight="1" x14ac:dyDescent="0.35"/>
    <row r="1048300" ht="12.85" customHeight="1" x14ac:dyDescent="0.35"/>
    <row r="1048301" ht="12.85" customHeight="1" x14ac:dyDescent="0.35"/>
    <row r="1048302" ht="12.85" customHeight="1" x14ac:dyDescent="0.35"/>
    <row r="1048303" ht="12.85" customHeight="1" x14ac:dyDescent="0.35"/>
    <row r="1048304" ht="12.85" customHeight="1" x14ac:dyDescent="0.35"/>
    <row r="1048305" ht="12.85" customHeight="1" x14ac:dyDescent="0.35"/>
    <row r="1048306" ht="12.85" customHeight="1" x14ac:dyDescent="0.35"/>
    <row r="1048307" ht="12.85" customHeight="1" x14ac:dyDescent="0.35"/>
    <row r="1048308" ht="12.85" customHeight="1" x14ac:dyDescent="0.35"/>
    <row r="1048309" ht="12.85" customHeight="1" x14ac:dyDescent="0.35"/>
    <row r="1048310" ht="12.85" customHeight="1" x14ac:dyDescent="0.35"/>
    <row r="1048311" ht="12.85" customHeight="1" x14ac:dyDescent="0.35"/>
    <row r="1048312" ht="12.85" customHeight="1" x14ac:dyDescent="0.35"/>
    <row r="1048313" ht="12.85" customHeight="1" x14ac:dyDescent="0.35"/>
    <row r="1048314" ht="12.85" customHeight="1" x14ac:dyDescent="0.35"/>
    <row r="1048315" ht="12.85" customHeight="1" x14ac:dyDescent="0.35"/>
    <row r="1048316" ht="12.85" customHeight="1" x14ac:dyDescent="0.35"/>
    <row r="1048317" ht="12.85" customHeight="1" x14ac:dyDescent="0.35"/>
    <row r="1048318" ht="12.85" customHeight="1" x14ac:dyDescent="0.35"/>
    <row r="1048319" ht="12.85" customHeight="1" x14ac:dyDescent="0.35"/>
    <row r="1048320" ht="12.85" customHeight="1" x14ac:dyDescent="0.35"/>
    <row r="1048321" ht="12.85" customHeight="1" x14ac:dyDescent="0.35"/>
    <row r="1048322" ht="12.85" customHeight="1" x14ac:dyDescent="0.35"/>
    <row r="1048323" ht="12.85" customHeight="1" x14ac:dyDescent="0.35"/>
    <row r="1048324" ht="12.85" customHeight="1" x14ac:dyDescent="0.35"/>
    <row r="1048325" ht="12.85" customHeight="1" x14ac:dyDescent="0.35"/>
    <row r="1048326" ht="12.85" customHeight="1" x14ac:dyDescent="0.35"/>
    <row r="1048327" ht="12.85" customHeight="1" x14ac:dyDescent="0.35"/>
    <row r="1048328" ht="12.85" customHeight="1" x14ac:dyDescent="0.35"/>
    <row r="1048329" ht="12.85" customHeight="1" x14ac:dyDescent="0.35"/>
    <row r="1048330" ht="12.85" customHeight="1" x14ac:dyDescent="0.35"/>
    <row r="1048331" ht="12.85" customHeight="1" x14ac:dyDescent="0.35"/>
    <row r="1048332" ht="12.85" customHeight="1" x14ac:dyDescent="0.35"/>
    <row r="1048333" ht="12.85" customHeight="1" x14ac:dyDescent="0.35"/>
    <row r="1048334" ht="12.85" customHeight="1" x14ac:dyDescent="0.35"/>
    <row r="1048335" ht="12.85" customHeight="1" x14ac:dyDescent="0.35"/>
    <row r="1048336" ht="12.85" customHeight="1" x14ac:dyDescent="0.35"/>
    <row r="1048337" ht="12.85" customHeight="1" x14ac:dyDescent="0.35"/>
    <row r="1048338" ht="12.85" customHeight="1" x14ac:dyDescent="0.35"/>
    <row r="1048339" ht="12.85" customHeight="1" x14ac:dyDescent="0.35"/>
    <row r="1048340" ht="12.85" customHeight="1" x14ac:dyDescent="0.35"/>
    <row r="1048341" ht="12.85" customHeight="1" x14ac:dyDescent="0.35"/>
    <row r="1048342" ht="12.85" customHeight="1" x14ac:dyDescent="0.35"/>
    <row r="1048343" ht="12.85" customHeight="1" x14ac:dyDescent="0.35"/>
    <row r="1048344" ht="12.85" customHeight="1" x14ac:dyDescent="0.35"/>
    <row r="1048345" ht="12.85" customHeight="1" x14ac:dyDescent="0.35"/>
    <row r="1048346" ht="12.85" customHeight="1" x14ac:dyDescent="0.35"/>
    <row r="1048347" ht="12.85" customHeight="1" x14ac:dyDescent="0.35"/>
    <row r="1048348" ht="12.85" customHeight="1" x14ac:dyDescent="0.35"/>
    <row r="1048349" ht="12.85" customHeight="1" x14ac:dyDescent="0.35"/>
    <row r="1048350" ht="12.85" customHeight="1" x14ac:dyDescent="0.35"/>
    <row r="1048351" ht="12.85" customHeight="1" x14ac:dyDescent="0.35"/>
    <row r="1048352" ht="12.85" customHeight="1" x14ac:dyDescent="0.35"/>
    <row r="1048353" ht="12.85" customHeight="1" x14ac:dyDescent="0.35"/>
    <row r="1048354" ht="12.85" customHeight="1" x14ac:dyDescent="0.35"/>
    <row r="1048355" ht="12.85" customHeight="1" x14ac:dyDescent="0.35"/>
    <row r="1048356" ht="12.85" customHeight="1" x14ac:dyDescent="0.35"/>
    <row r="1048357" ht="12.85" customHeight="1" x14ac:dyDescent="0.35"/>
    <row r="1048358" ht="12.85" customHeight="1" x14ac:dyDescent="0.35"/>
    <row r="1048359" ht="12.85" customHeight="1" x14ac:dyDescent="0.35"/>
    <row r="1048360" ht="12.85" customHeight="1" x14ac:dyDescent="0.35"/>
    <row r="1048361" ht="12.85" customHeight="1" x14ac:dyDescent="0.35"/>
    <row r="1048362" ht="12.85" customHeight="1" x14ac:dyDescent="0.35"/>
    <row r="1048363" ht="12.85" customHeight="1" x14ac:dyDescent="0.35"/>
    <row r="1048364" ht="12.85" customHeight="1" x14ac:dyDescent="0.35"/>
    <row r="1048365" ht="12.85" customHeight="1" x14ac:dyDescent="0.35"/>
    <row r="1048366" ht="12.85" customHeight="1" x14ac:dyDescent="0.35"/>
    <row r="1048367" ht="12.85" customHeight="1" x14ac:dyDescent="0.35"/>
    <row r="1048368" ht="12.85" customHeight="1" x14ac:dyDescent="0.35"/>
    <row r="1048369" ht="12.85" customHeight="1" x14ac:dyDescent="0.35"/>
    <row r="1048370" ht="12.85" customHeight="1" x14ac:dyDescent="0.35"/>
    <row r="1048371" ht="12.85" customHeight="1" x14ac:dyDescent="0.35"/>
    <row r="1048372" ht="12.85" customHeight="1" x14ac:dyDescent="0.35"/>
    <row r="1048373" ht="12.85" customHeight="1" x14ac:dyDescent="0.35"/>
    <row r="1048374" ht="12.85" customHeight="1" x14ac:dyDescent="0.35"/>
    <row r="1048375" ht="12.85" customHeight="1" x14ac:dyDescent="0.35"/>
    <row r="1048376" ht="12.85" customHeight="1" x14ac:dyDescent="0.35"/>
    <row r="1048377" ht="12.85" customHeight="1" x14ac:dyDescent="0.35"/>
    <row r="1048378" ht="12.85" customHeight="1" x14ac:dyDescent="0.35"/>
    <row r="1048379" ht="12.85" customHeight="1" x14ac:dyDescent="0.35"/>
    <row r="1048380" ht="12.85" customHeight="1" x14ac:dyDescent="0.35"/>
    <row r="1048381" ht="12.85" customHeight="1" x14ac:dyDescent="0.35"/>
    <row r="1048382" ht="12.85" customHeight="1" x14ac:dyDescent="0.35"/>
    <row r="1048383" ht="12.85" customHeight="1" x14ac:dyDescent="0.35"/>
    <row r="1048384" ht="12.85" customHeight="1" x14ac:dyDescent="0.35"/>
    <row r="1048385" ht="12.85" customHeight="1" x14ac:dyDescent="0.35"/>
    <row r="1048386" ht="12.85" customHeight="1" x14ac:dyDescent="0.35"/>
    <row r="1048387" ht="12.85" customHeight="1" x14ac:dyDescent="0.35"/>
    <row r="1048388" ht="12.85" customHeight="1" x14ac:dyDescent="0.35"/>
    <row r="1048389" ht="12.85" customHeight="1" x14ac:dyDescent="0.35"/>
    <row r="1048390" ht="12.85" customHeight="1" x14ac:dyDescent="0.35"/>
    <row r="1048391" ht="12.85" customHeight="1" x14ac:dyDescent="0.35"/>
    <row r="1048392" ht="12.85" customHeight="1" x14ac:dyDescent="0.35"/>
    <row r="1048393" ht="12.85" customHeight="1" x14ac:dyDescent="0.35"/>
    <row r="1048394" ht="12.85" customHeight="1" x14ac:dyDescent="0.35"/>
    <row r="1048395" ht="12.85" customHeight="1" x14ac:dyDescent="0.35"/>
    <row r="1048396" ht="12.85" customHeight="1" x14ac:dyDescent="0.35"/>
    <row r="1048397" ht="12.85" customHeight="1" x14ac:dyDescent="0.35"/>
    <row r="1048398" ht="12.85" customHeight="1" x14ac:dyDescent="0.35"/>
    <row r="1048399" ht="12.85" customHeight="1" x14ac:dyDescent="0.35"/>
    <row r="1048400" ht="12.85" customHeight="1" x14ac:dyDescent="0.35"/>
    <row r="1048401" ht="12.85" customHeight="1" x14ac:dyDescent="0.35"/>
    <row r="1048402" ht="12.85" customHeight="1" x14ac:dyDescent="0.35"/>
    <row r="1048403" ht="12.85" customHeight="1" x14ac:dyDescent="0.35"/>
    <row r="1048404" ht="12.85" customHeight="1" x14ac:dyDescent="0.35"/>
    <row r="1048405" ht="12.85" customHeight="1" x14ac:dyDescent="0.35"/>
    <row r="1048406" ht="12.85" customHeight="1" x14ac:dyDescent="0.35"/>
    <row r="1048407" ht="12.85" customHeight="1" x14ac:dyDescent="0.35"/>
    <row r="1048408" ht="12.85" customHeight="1" x14ac:dyDescent="0.35"/>
    <row r="1048409" ht="12.85" customHeight="1" x14ac:dyDescent="0.35"/>
    <row r="1048410" ht="12.85" customHeight="1" x14ac:dyDescent="0.35"/>
    <row r="1048411" ht="12.85" customHeight="1" x14ac:dyDescent="0.35"/>
    <row r="1048412" ht="12.85" customHeight="1" x14ac:dyDescent="0.35"/>
    <row r="1048413" ht="12.85" customHeight="1" x14ac:dyDescent="0.35"/>
    <row r="1048414" ht="12.85" customHeight="1" x14ac:dyDescent="0.35"/>
    <row r="1048415" ht="12.85" customHeight="1" x14ac:dyDescent="0.35"/>
    <row r="1048416" ht="12.85" customHeight="1" x14ac:dyDescent="0.35"/>
    <row r="1048417" ht="12.85" customHeight="1" x14ac:dyDescent="0.35"/>
    <row r="1048418" ht="12.85" customHeight="1" x14ac:dyDescent="0.35"/>
    <row r="1048419" ht="12.85" customHeight="1" x14ac:dyDescent="0.35"/>
    <row r="1048420" ht="12.85" customHeight="1" x14ac:dyDescent="0.35"/>
    <row r="1048421" ht="12.85" customHeight="1" x14ac:dyDescent="0.35"/>
    <row r="1048422" ht="12.85" customHeight="1" x14ac:dyDescent="0.35"/>
    <row r="1048423" ht="12.85" customHeight="1" x14ac:dyDescent="0.35"/>
    <row r="1048424" ht="12.85" customHeight="1" x14ac:dyDescent="0.35"/>
    <row r="1048425" ht="12.85" customHeight="1" x14ac:dyDescent="0.35"/>
    <row r="1048426" ht="12.85" customHeight="1" x14ac:dyDescent="0.35"/>
    <row r="1048427" ht="12.85" customHeight="1" x14ac:dyDescent="0.35"/>
    <row r="1048428" ht="12.85" customHeight="1" x14ac:dyDescent="0.35"/>
    <row r="1048429" ht="12.85" customHeight="1" x14ac:dyDescent="0.35"/>
    <row r="1048430" ht="12.85" customHeight="1" x14ac:dyDescent="0.35"/>
    <row r="1048431" ht="12.85" customHeight="1" x14ac:dyDescent="0.35"/>
    <row r="1048432" ht="12.85" customHeight="1" x14ac:dyDescent="0.35"/>
    <row r="1048433" ht="12.85" customHeight="1" x14ac:dyDescent="0.35"/>
    <row r="1048434" ht="12.85" customHeight="1" x14ac:dyDescent="0.35"/>
    <row r="1048435" ht="12.85" customHeight="1" x14ac:dyDescent="0.35"/>
    <row r="1048436" ht="12.85" customHeight="1" x14ac:dyDescent="0.35"/>
    <row r="1048437" ht="12.85" customHeight="1" x14ac:dyDescent="0.35"/>
    <row r="1048438" ht="12.85" customHeight="1" x14ac:dyDescent="0.35"/>
    <row r="1048439" ht="12.85" customHeight="1" x14ac:dyDescent="0.35"/>
    <row r="1048440" ht="12.85" customHeight="1" x14ac:dyDescent="0.35"/>
    <row r="1048441" ht="12.85" customHeight="1" x14ac:dyDescent="0.35"/>
    <row r="1048442" ht="12.85" customHeight="1" x14ac:dyDescent="0.35"/>
    <row r="1048443" ht="12.85" customHeight="1" x14ac:dyDescent="0.35"/>
    <row r="1048444" ht="12.85" customHeight="1" x14ac:dyDescent="0.35"/>
    <row r="1048445" ht="12.85" customHeight="1" x14ac:dyDescent="0.35"/>
    <row r="1048446" ht="12.85" customHeight="1" x14ac:dyDescent="0.35"/>
    <row r="1048447" ht="12.85" customHeight="1" x14ac:dyDescent="0.35"/>
    <row r="1048448" ht="12.85" customHeight="1" x14ac:dyDescent="0.35"/>
    <row r="1048449" ht="12.85" customHeight="1" x14ac:dyDescent="0.35"/>
    <row r="1048450" ht="12.85" customHeight="1" x14ac:dyDescent="0.35"/>
    <row r="1048451" ht="12.85" customHeight="1" x14ac:dyDescent="0.35"/>
    <row r="1048452" ht="12.85" customHeight="1" x14ac:dyDescent="0.35"/>
    <row r="1048453" ht="12.85" customHeight="1" x14ac:dyDescent="0.35"/>
    <row r="1048454" ht="12.85" customHeight="1" x14ac:dyDescent="0.35"/>
    <row r="1048455" ht="12.85" customHeight="1" x14ac:dyDescent="0.35"/>
    <row r="1048456" ht="12.85" customHeight="1" x14ac:dyDescent="0.35"/>
    <row r="1048457" ht="12.85" customHeight="1" x14ac:dyDescent="0.35"/>
    <row r="1048458" ht="12.85" customHeight="1" x14ac:dyDescent="0.35"/>
    <row r="1048459" ht="12.85" customHeight="1" x14ac:dyDescent="0.35"/>
    <row r="1048460" ht="12.85" customHeight="1" x14ac:dyDescent="0.35"/>
    <row r="1048461" ht="12.85" customHeight="1" x14ac:dyDescent="0.35"/>
    <row r="1048462" ht="12.85" customHeight="1" x14ac:dyDescent="0.35"/>
    <row r="1048463" ht="12.85" customHeight="1" x14ac:dyDescent="0.35"/>
    <row r="1048464" ht="12.85" customHeight="1" x14ac:dyDescent="0.35"/>
    <row r="1048465" ht="12.85" customHeight="1" x14ac:dyDescent="0.35"/>
    <row r="1048466" ht="12.85" customHeight="1" x14ac:dyDescent="0.35"/>
    <row r="1048467" ht="12.85" customHeight="1" x14ac:dyDescent="0.35"/>
    <row r="1048468" ht="12.85" customHeight="1" x14ac:dyDescent="0.35"/>
    <row r="1048469" ht="12.85" customHeight="1" x14ac:dyDescent="0.35"/>
    <row r="1048470" ht="12.85" customHeight="1" x14ac:dyDescent="0.35"/>
    <row r="1048471" ht="12.85" customHeight="1" x14ac:dyDescent="0.35"/>
    <row r="1048472" ht="12.85" customHeight="1" x14ac:dyDescent="0.35"/>
    <row r="1048473" ht="12.85" customHeight="1" x14ac:dyDescent="0.35"/>
    <row r="1048474" ht="12.85" customHeight="1" x14ac:dyDescent="0.35"/>
    <row r="1048475" ht="12.85" customHeight="1" x14ac:dyDescent="0.35"/>
    <row r="1048476" ht="12.85" customHeight="1" x14ac:dyDescent="0.35"/>
    <row r="1048477" ht="12.85" customHeight="1" x14ac:dyDescent="0.35"/>
    <row r="1048478" ht="12.85" customHeight="1" x14ac:dyDescent="0.35"/>
    <row r="1048479" ht="12.85" customHeight="1" x14ac:dyDescent="0.35"/>
    <row r="1048480" ht="12.85" customHeight="1" x14ac:dyDescent="0.35"/>
    <row r="1048481" ht="12.85" customHeight="1" x14ac:dyDescent="0.35"/>
    <row r="1048482" ht="12.85" customHeight="1" x14ac:dyDescent="0.35"/>
    <row r="1048483" ht="12.85" customHeight="1" x14ac:dyDescent="0.35"/>
    <row r="1048484" ht="12.85" customHeight="1" x14ac:dyDescent="0.35"/>
    <row r="1048485" ht="12.85" customHeight="1" x14ac:dyDescent="0.35"/>
    <row r="1048486" ht="12.85" customHeight="1" x14ac:dyDescent="0.35"/>
    <row r="1048487" ht="12.85" customHeight="1" x14ac:dyDescent="0.35"/>
    <row r="1048488" ht="12.85" customHeight="1" x14ac:dyDescent="0.35"/>
    <row r="1048489" ht="12.85" customHeight="1" x14ac:dyDescent="0.35"/>
    <row r="1048490" ht="12.85" customHeight="1" x14ac:dyDescent="0.35"/>
    <row r="1048491" ht="12.85" customHeight="1" x14ac:dyDescent="0.35"/>
    <row r="1048492" ht="12.85" customHeight="1" x14ac:dyDescent="0.35"/>
    <row r="1048493" ht="12.85" customHeight="1" x14ac:dyDescent="0.35"/>
    <row r="1048494" ht="12.85" customHeight="1" x14ac:dyDescent="0.35"/>
    <row r="1048495" ht="12.85" customHeight="1" x14ac:dyDescent="0.35"/>
    <row r="1048496" ht="12.85" customHeight="1" x14ac:dyDescent="0.35"/>
    <row r="1048497" ht="12.85" customHeight="1" x14ac:dyDescent="0.35"/>
    <row r="1048498" ht="12.85" customHeight="1" x14ac:dyDescent="0.35"/>
    <row r="1048499" ht="12.85" customHeight="1" x14ac:dyDescent="0.35"/>
    <row r="1048500" ht="12.85" customHeight="1" x14ac:dyDescent="0.35"/>
    <row r="1048501" ht="12.85" customHeight="1" x14ac:dyDescent="0.35"/>
    <row r="1048502" ht="12.85" customHeight="1" x14ac:dyDescent="0.35"/>
    <row r="1048503" ht="12.85" customHeight="1" x14ac:dyDescent="0.35"/>
    <row r="1048504" ht="12.85" customHeight="1" x14ac:dyDescent="0.35"/>
    <row r="1048505" ht="12.85" customHeight="1" x14ac:dyDescent="0.35"/>
    <row r="1048506" ht="12.85" customHeight="1" x14ac:dyDescent="0.35"/>
    <row r="1048507" ht="12.85" customHeight="1" x14ac:dyDescent="0.35"/>
    <row r="1048508" ht="12.85" customHeight="1" x14ac:dyDescent="0.35"/>
    <row r="1048509" ht="12.85" customHeight="1" x14ac:dyDescent="0.35"/>
    <row r="1048510" ht="12.85" customHeight="1" x14ac:dyDescent="0.35"/>
    <row r="1048511" ht="12.85" customHeight="1" x14ac:dyDescent="0.35"/>
    <row r="1048512" ht="12.85" customHeight="1" x14ac:dyDescent="0.35"/>
    <row r="1048513" ht="12.85" customHeight="1" x14ac:dyDescent="0.35"/>
    <row r="1048514" ht="12.85" customHeight="1" x14ac:dyDescent="0.35"/>
    <row r="1048515" ht="12.85" customHeight="1" x14ac:dyDescent="0.35"/>
    <row r="1048516" ht="12.85" customHeight="1" x14ac:dyDescent="0.35"/>
    <row r="1048517" ht="12.85" customHeight="1" x14ac:dyDescent="0.35"/>
    <row r="1048518" ht="12.85" customHeight="1" x14ac:dyDescent="0.35"/>
    <row r="1048519" ht="12.85" customHeight="1" x14ac:dyDescent="0.35"/>
    <row r="1048520" ht="12.85" customHeight="1" x14ac:dyDescent="0.35"/>
    <row r="1048521" ht="12.85" customHeight="1" x14ac:dyDescent="0.35"/>
    <row r="1048522" ht="12.85" customHeight="1" x14ac:dyDescent="0.35"/>
    <row r="1048523" ht="12.85" customHeight="1" x14ac:dyDescent="0.35"/>
    <row r="1048524" ht="12.85" customHeight="1" x14ac:dyDescent="0.35"/>
    <row r="1048525" ht="12.85" customHeight="1" x14ac:dyDescent="0.35"/>
    <row r="1048526" ht="12.85" customHeight="1" x14ac:dyDescent="0.35"/>
    <row r="1048527" ht="12.85" customHeight="1" x14ac:dyDescent="0.35"/>
    <row r="1048528" ht="12.85" customHeight="1" x14ac:dyDescent="0.35"/>
    <row r="1048529" ht="12.85" customHeight="1" x14ac:dyDescent="0.35"/>
    <row r="1048530" ht="12.85" customHeight="1" x14ac:dyDescent="0.35"/>
    <row r="1048531" ht="12.85" customHeight="1" x14ac:dyDescent="0.35"/>
    <row r="1048532" ht="12.85" customHeight="1" x14ac:dyDescent="0.35"/>
    <row r="1048533" ht="12.85" customHeight="1" x14ac:dyDescent="0.35"/>
    <row r="1048534" ht="12.85" customHeight="1" x14ac:dyDescent="0.35"/>
    <row r="1048535" ht="12.85" customHeight="1" x14ac:dyDescent="0.35"/>
    <row r="1048536" ht="12.85" customHeight="1" x14ac:dyDescent="0.35"/>
    <row r="1048537" ht="12.85" customHeight="1" x14ac:dyDescent="0.35"/>
    <row r="1048538" ht="12.85" customHeight="1" x14ac:dyDescent="0.35"/>
    <row r="1048539" ht="12.85" customHeight="1" x14ac:dyDescent="0.35"/>
    <row r="1048540" ht="12.85" customHeight="1" x14ac:dyDescent="0.35"/>
    <row r="1048541" ht="12.85" customHeight="1" x14ac:dyDescent="0.35"/>
    <row r="1048542" ht="12.85" customHeight="1" x14ac:dyDescent="0.35"/>
    <row r="1048543" ht="12.85" customHeight="1" x14ac:dyDescent="0.35"/>
    <row r="1048544" ht="12.85" customHeight="1" x14ac:dyDescent="0.35"/>
    <row r="1048545" ht="12.85" customHeight="1" x14ac:dyDescent="0.35"/>
    <row r="1048546" ht="12.85" customHeight="1" x14ac:dyDescent="0.35"/>
    <row r="1048547" ht="12.85" customHeight="1" x14ac:dyDescent="0.35"/>
    <row r="1048548" ht="12.85" customHeight="1" x14ac:dyDescent="0.35"/>
    <row r="1048549" ht="12.85" customHeight="1" x14ac:dyDescent="0.35"/>
    <row r="1048550" ht="12.85" customHeight="1" x14ac:dyDescent="0.35"/>
    <row r="1048551" ht="12.85" customHeight="1" x14ac:dyDescent="0.35"/>
    <row r="1048552" ht="12.85" customHeight="1" x14ac:dyDescent="0.35"/>
    <row r="1048553" ht="12.85" customHeight="1" x14ac:dyDescent="0.35"/>
    <row r="1048554" ht="12.85" customHeight="1" x14ac:dyDescent="0.35"/>
    <row r="1048555" ht="12.85" customHeight="1" x14ac:dyDescent="0.35"/>
    <row r="1048556" ht="12.85" customHeight="1" x14ac:dyDescent="0.35"/>
    <row r="1048557" ht="12.85" customHeight="1" x14ac:dyDescent="0.35"/>
    <row r="1048558" ht="12.85" customHeight="1" x14ac:dyDescent="0.35"/>
    <row r="1048559" ht="12.85" customHeight="1" x14ac:dyDescent="0.35"/>
    <row r="1048560" ht="12.85" customHeight="1" x14ac:dyDescent="0.35"/>
    <row r="1048561" ht="12.85" customHeight="1" x14ac:dyDescent="0.35"/>
    <row r="1048562" ht="12.85" customHeight="1" x14ac:dyDescent="0.35"/>
    <row r="1048563" ht="12.85" customHeight="1" x14ac:dyDescent="0.35"/>
    <row r="1048564" ht="12.85" customHeight="1" x14ac:dyDescent="0.35"/>
    <row r="1048565" ht="12.85" customHeight="1" x14ac:dyDescent="0.35"/>
    <row r="1048566" ht="12.85" customHeight="1" x14ac:dyDescent="0.35"/>
    <row r="1048567" ht="12.85" customHeight="1" x14ac:dyDescent="0.35"/>
    <row r="1048568" ht="12.85" customHeight="1" x14ac:dyDescent="0.35"/>
    <row r="1048569" ht="12.85" customHeight="1" x14ac:dyDescent="0.35"/>
    <row r="1048570" ht="12.85" customHeight="1" x14ac:dyDescent="0.35"/>
    <row r="1048571" ht="12.85" customHeight="1" x14ac:dyDescent="0.35"/>
    <row r="1048572" ht="12.85" customHeight="1" x14ac:dyDescent="0.35"/>
    <row r="1048573" ht="12.85" customHeight="1" x14ac:dyDescent="0.35"/>
    <row r="1048574" ht="12.85" customHeight="1" x14ac:dyDescent="0.35"/>
    <row r="1048575" ht="12.85" customHeight="1" x14ac:dyDescent="0.35"/>
    <row r="1048576" ht="12.85" customHeight="1" x14ac:dyDescent="0.35"/>
  </sheetData>
  <hyperlinks>
    <hyperlink ref="B2" r:id="rId1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048576"/>
  <sheetViews>
    <sheetView zoomScale="80" zoomScaleNormal="80" workbookViewId="0"/>
  </sheetViews>
  <sheetFormatPr baseColWidth="10" defaultColWidth="9.06640625" defaultRowHeight="12.75" x14ac:dyDescent="0.35"/>
  <cols>
    <col min="1" max="1" width="5.1328125" style="11"/>
    <col min="2" max="11" width="14.265625" style="11"/>
    <col min="12" max="12" width="14.265625" style="66"/>
    <col min="13" max="15" width="14.265625" style="11"/>
    <col min="16" max="16" width="14.265625" style="67"/>
    <col min="17" max="24" width="14.265625" style="11"/>
    <col min="25" max="25" width="14.265625" style="67"/>
    <col min="26" max="32" width="14.265625" style="11"/>
    <col min="33" max="33" width="14.265625" style="68"/>
    <col min="34" max="259" width="14.265625" style="11"/>
    <col min="260" max="1025" width="14.265625"/>
  </cols>
  <sheetData>
    <row r="1" spans="2:261" ht="13.15" customHeight="1" x14ac:dyDescent="0.35">
      <c r="IZ1" s="11"/>
      <c r="JA1" s="11"/>
    </row>
    <row r="2" spans="2:261" ht="15" customHeight="1" x14ac:dyDescent="0.35">
      <c r="B2" s="12" t="s">
        <v>139</v>
      </c>
      <c r="IZ2" s="11"/>
      <c r="JA2" s="11"/>
    </row>
    <row r="5" spans="2:261" ht="12.75" customHeight="1" x14ac:dyDescent="0.35">
      <c r="B5" s="17" t="s">
        <v>22</v>
      </c>
      <c r="C5" s="17"/>
    </row>
    <row r="7" spans="2:261" ht="12.75" customHeight="1" x14ac:dyDescent="0.35">
      <c r="B7" s="13" t="s">
        <v>25</v>
      </c>
      <c r="C7" s="13"/>
    </row>
    <row r="8" spans="2:261" ht="12.75" customHeight="1" x14ac:dyDescent="0.35">
      <c r="B8" s="15" t="s">
        <v>140</v>
      </c>
      <c r="C8" s="18" t="str">
        <f>[1]!OBCALL("calibratedModel-curvesview""-"&amp;ROW(),Calibration!$B$11,"getModel")</f>
        <v>calibratedModel-curvesview"-8 
[13626]</v>
      </c>
    </row>
    <row r="9" spans="2:261" ht="12.75" customHeight="1" x14ac:dyDescent="0.35">
      <c r="B9" s="15"/>
      <c r="C9" s="18"/>
    </row>
    <row r="10" spans="2:261" ht="12.75" customHeight="1" x14ac:dyDescent="0.35">
      <c r="B10" s="15"/>
      <c r="C10" s="18"/>
      <c r="R10" s="11" t="s">
        <v>141</v>
      </c>
      <c r="AA10" s="11" t="s">
        <v>142</v>
      </c>
    </row>
    <row r="12" spans="2:261" s="19" customFormat="1" ht="13.15" customHeight="1" x14ac:dyDescent="0.35">
      <c r="B12" s="19" t="s">
        <v>143</v>
      </c>
      <c r="L12" s="69"/>
      <c r="P12" s="70"/>
      <c r="Y12" s="70"/>
      <c r="AG12" s="71"/>
    </row>
    <row r="14" spans="2:261" ht="13.15" customHeight="1" x14ac:dyDescent="0.35">
      <c r="B14" s="19" t="s">
        <v>144</v>
      </c>
      <c r="C14" s="19"/>
      <c r="E14" s="19" t="s">
        <v>144</v>
      </c>
      <c r="F14" s="19"/>
      <c r="H14" s="19" t="s">
        <v>144</v>
      </c>
      <c r="I14" s="19"/>
      <c r="K14" s="19" t="s">
        <v>144</v>
      </c>
      <c r="L14" s="69"/>
      <c r="N14" s="19" t="s">
        <v>144</v>
      </c>
      <c r="O14" s="19"/>
      <c r="R14" s="19" t="s">
        <v>144</v>
      </c>
      <c r="S14" s="19"/>
      <c r="U14" s="19" t="s">
        <v>144</v>
      </c>
      <c r="V14" s="19"/>
      <c r="AA14" s="19" t="s">
        <v>144</v>
      </c>
      <c r="AB14" s="19"/>
      <c r="AD14" s="19" t="s">
        <v>144</v>
      </c>
      <c r="AE14" s="19"/>
    </row>
    <row r="15" spans="2:261" ht="13.15" customHeight="1" x14ac:dyDescent="0.35"/>
    <row r="16" spans="2:261" ht="13.15" customHeight="1" x14ac:dyDescent="0.35">
      <c r="B16" s="13" t="s">
        <v>31</v>
      </c>
      <c r="C16" s="13"/>
      <c r="E16" s="13" t="s">
        <v>31</v>
      </c>
      <c r="F16" s="13"/>
      <c r="H16" s="13" t="s">
        <v>31</v>
      </c>
      <c r="I16" s="13"/>
      <c r="K16" s="13" t="s">
        <v>31</v>
      </c>
      <c r="L16" s="72"/>
      <c r="N16" s="13" t="s">
        <v>31</v>
      </c>
      <c r="O16" s="13"/>
      <c r="R16" s="13" t="s">
        <v>31</v>
      </c>
      <c r="S16" s="13"/>
      <c r="U16" s="13" t="s">
        <v>31</v>
      </c>
      <c r="V16" s="13"/>
      <c r="AA16" s="13" t="s">
        <v>31</v>
      </c>
      <c r="AB16" s="13"/>
      <c r="AD16" s="13" t="s">
        <v>31</v>
      </c>
      <c r="AE16" s="13"/>
    </row>
    <row r="17" spans="2:33" ht="13.15" customHeight="1" x14ac:dyDescent="0.35">
      <c r="B17" s="15" t="s">
        <v>32</v>
      </c>
      <c r="C17" s="11" t="s">
        <v>33</v>
      </c>
      <c r="E17" s="15" t="s">
        <v>32</v>
      </c>
      <c r="F17" s="11" t="s">
        <v>131</v>
      </c>
      <c r="H17" s="15" t="s">
        <v>32</v>
      </c>
      <c r="I17" s="11" t="s">
        <v>134</v>
      </c>
      <c r="K17" s="15" t="s">
        <v>32</v>
      </c>
      <c r="L17" s="66" t="s">
        <v>34</v>
      </c>
      <c r="N17" s="15" t="s">
        <v>32</v>
      </c>
      <c r="O17" s="11" t="s">
        <v>35</v>
      </c>
      <c r="R17" s="15" t="s">
        <v>32</v>
      </c>
      <c r="S17" s="11" t="s">
        <v>132</v>
      </c>
      <c r="U17" s="15" t="s">
        <v>32</v>
      </c>
      <c r="V17" s="11" t="s">
        <v>133</v>
      </c>
      <c r="X17" s="11" t="s">
        <v>145</v>
      </c>
      <c r="AA17" s="15" t="s">
        <v>32</v>
      </c>
      <c r="AB17" s="11" t="s">
        <v>136</v>
      </c>
      <c r="AD17" s="15" t="s">
        <v>32</v>
      </c>
      <c r="AE17" s="11" t="s">
        <v>137</v>
      </c>
      <c r="AG17" s="15" t="s">
        <v>145</v>
      </c>
    </row>
    <row r="18" spans="2:33" s="11" customFormat="1" ht="13.15" customHeight="1" x14ac:dyDescent="0.35">
      <c r="L18" s="66"/>
      <c r="P18" s="67"/>
      <c r="Y18" s="67"/>
      <c r="AG18" s="68"/>
    </row>
    <row r="19" spans="2:33" ht="13.15" customHeight="1" x14ac:dyDescent="0.35">
      <c r="B19" s="13" t="s">
        <v>48</v>
      </c>
      <c r="C19" s="13"/>
      <c r="E19" s="13" t="s">
        <v>48</v>
      </c>
      <c r="F19" s="13"/>
      <c r="H19" s="13" t="s">
        <v>48</v>
      </c>
      <c r="I19" s="13"/>
      <c r="K19" s="13" t="s">
        <v>48</v>
      </c>
      <c r="L19" s="72"/>
      <c r="N19" s="13" t="s">
        <v>48</v>
      </c>
      <c r="O19" s="13"/>
      <c r="R19" s="13" t="s">
        <v>48</v>
      </c>
      <c r="S19" s="13"/>
      <c r="U19" s="13" t="s">
        <v>48</v>
      </c>
      <c r="V19" s="13"/>
      <c r="AA19" s="13" t="s">
        <v>48</v>
      </c>
      <c r="AB19" s="13"/>
      <c r="AD19" s="13" t="s">
        <v>48</v>
      </c>
      <c r="AE19" s="13"/>
    </row>
    <row r="20" spans="2:33" ht="13.15" customHeight="1" x14ac:dyDescent="0.35">
      <c r="B20" s="21" t="str">
        <f>[1]!OBCALL("curveObject-"&amp;C17,$C$8,"getCurve",[1]!obMake("","String",C17))</f>
        <v>curveObject-discount-EUR-OIS 
[13722]</v>
      </c>
      <c r="E20" s="21" t="str">
        <f>[1]!OBCALL("curveObject-"&amp;F17,$C$8,"getCurve",[1]!obMake("","String",F17))</f>
        <v>curveObject-discount-USD-OIS 
[13734]</v>
      </c>
      <c r="H20" s="21" t="str">
        <f>[1]!OBCALL("curveObject-"&amp;I17,$C$8,"getCurve",[1]!obMake("","String",I17))</f>
        <v>curveObject-discount-USD-EUR-OIS 
[13742]</v>
      </c>
      <c r="K20" s="21" t="str">
        <f>[1]!OBCALL("curveObject-"&amp;L17,$C$8,"getCurve",[1]!obMake("","String",L17))</f>
        <v>curveObject-forward-EUR-3M 
[13718]</v>
      </c>
      <c r="N20" s="21" t="str">
        <f>[1]!OBCALL("curveObject-"&amp;O17,$C$8,"getCurve",[1]!obMake("","String",O17))</f>
        <v>curveObject-forward-EUR-6M 
[13726]</v>
      </c>
      <c r="R20" s="21" t="str">
        <f>[1]!OBCALL("curveObject-"&amp;S17,$C$8,"getCurve",[1]!obMake("","String",S17))</f>
        <v>curveObject-forward-USD-3M 
[13738]</v>
      </c>
      <c r="U20" s="21" t="str">
        <f>[1]!OBCALL("curveObject-"&amp;V17,$C$8,"getCurve",[1]!obMake("","String",V17))</f>
        <v>curveObject-forward-USD-3M-EUR-OIS 
[13746]</v>
      </c>
      <c r="AA20" s="21" t="str">
        <f>[1]!OBCALL("curveObject-"&amp;AB17,$C$8,"getCurve",[1]!obMake("","String",AB17))</f>
        <v>curveObject-discount-EUR-FND 
[13714]</v>
      </c>
      <c r="AD20" s="21" t="str">
        <f>[1]!OBCALL("curveObject-"&amp;AE17,$C$8,"getCurve",[1]!obMake("","String",AE17))</f>
        <v>curveObject-discount-EUR-FND2 
[13730]</v>
      </c>
    </row>
    <row r="22" spans="2:33" ht="13.15" customHeight="1" x14ac:dyDescent="0.35">
      <c r="B22" s="22" t="s">
        <v>50</v>
      </c>
      <c r="C22" s="22" t="s">
        <v>51</v>
      </c>
      <c r="E22" s="22" t="s">
        <v>50</v>
      </c>
      <c r="F22" s="22" t="s">
        <v>51</v>
      </c>
      <c r="H22" s="22" t="s">
        <v>50</v>
      </c>
      <c r="I22" s="22" t="s">
        <v>51</v>
      </c>
      <c r="K22" s="22" t="s">
        <v>50</v>
      </c>
      <c r="L22" s="73" t="s">
        <v>51</v>
      </c>
      <c r="N22" s="22" t="s">
        <v>50</v>
      </c>
      <c r="O22" s="22" t="s">
        <v>51</v>
      </c>
      <c r="R22" s="22" t="s">
        <v>50</v>
      </c>
      <c r="S22" s="22" t="s">
        <v>51</v>
      </c>
      <c r="U22" s="22" t="s">
        <v>50</v>
      </c>
      <c r="V22" s="22" t="s">
        <v>51</v>
      </c>
      <c r="X22" s="22" t="s">
        <v>145</v>
      </c>
      <c r="AA22" s="22" t="s">
        <v>50</v>
      </c>
      <c r="AB22" s="22" t="s">
        <v>51</v>
      </c>
      <c r="AD22" s="22" t="s">
        <v>50</v>
      </c>
      <c r="AE22" s="22" t="s">
        <v>51</v>
      </c>
      <c r="AG22" s="22" t="s">
        <v>145</v>
      </c>
    </row>
    <row r="23" spans="2:33" ht="13.15" customHeight="1" x14ac:dyDescent="0.35">
      <c r="B23" s="24">
        <v>-1</v>
      </c>
      <c r="C23" s="25">
        <f t="array" ref="C23:C343">TRANSPOSE([1]!OBGET([1]!OBCALL("",B$20,"getZeroRates",[1]!obMake("","double[]",B23:B343))))</f>
        <v>5.9999999999752938E-4</v>
      </c>
      <c r="E23" s="24">
        <v>-1</v>
      </c>
      <c r="F23" s="25">
        <f t="array" ref="F23:F343">TRANSPOSE([1]!OBGET([1]!OBCALL("",E$20,"getZeroRates",[1]!obMake("","double[]",E23:E343))))</f>
        <v>1.3880560567803627E-3</v>
      </c>
      <c r="H23" s="24">
        <v>-1</v>
      </c>
      <c r="I23" s="25">
        <f t="array" ref="I23:I343">TRANSPOSE([1]!OBGET([1]!OBCALL("",H$20,"getZeroRates",[1]!obMake("","double[]",H23:H343))))</f>
        <v>7.0740040718633695E-3</v>
      </c>
      <c r="K23" s="24">
        <v>-1</v>
      </c>
      <c r="L23" s="68">
        <f t="array" ref="L23:L343">TRANSPOSE([1]!OBGET([1]!OBCALL("",K$20,"getForwards",$C$8,[1]!obMake("","double[]",K23:K343))))</f>
        <v>3.2000000000000002E-3</v>
      </c>
      <c r="N23" s="24">
        <v>-1</v>
      </c>
      <c r="O23" s="25">
        <f t="array" ref="O23:O343">TRANSPOSE([1]!OBGET([1]!OBCALL("",N$20,"getForwards",$C$8,[1]!obMake("","double[]",N23:N343))))</f>
        <v>6.1999999999999998E-3</v>
      </c>
      <c r="R23" s="24">
        <v>-1</v>
      </c>
      <c r="S23" s="25">
        <f t="array" ref="S23:S343">TRANSPOSE([1]!OBGET([1]!OBCALL("",R$20,"getForwards",$C$8,[1]!obMake("","double[]",R23:R343))))</f>
        <v>4.2365477727774751E-3</v>
      </c>
      <c r="U23" s="24">
        <v>-1</v>
      </c>
      <c r="V23" s="25">
        <f t="array" ref="V23:V343">TRANSPOSE([1]!OBGET([1]!OBCALL("",U$20,"getForwards",$C$8,[1]!obMake("","double[]",U23:U343))))</f>
        <v>4.2274423845527964E-3</v>
      </c>
      <c r="X23" s="74">
        <f t="shared" ref="X23:X86" si="0">(S23-V23)*100*100</f>
        <v>9.1053882246786705E-2</v>
      </c>
      <c r="AA23" s="24">
        <v>-1</v>
      </c>
      <c r="AB23" s="25">
        <f t="array" ref="AB23:AB343">TRANSPOSE([1]!OBGET([1]!OBCALL("",AA$20,"getZeroRates",[1]!obMake("","double[]",AA23:AA343))))</f>
        <v>4.2322433185689465E-3</v>
      </c>
      <c r="AD23" s="24">
        <v>-1</v>
      </c>
      <c r="AE23" s="25">
        <f t="array" ref="AE23:AE343">TRANSPOSE([1]!OBGET([1]!OBCALL("",AD$20,"getZeroRates",[1]!obMake("","double[]",AD23:AD343))))</f>
        <v>4.2279540935260549E-3</v>
      </c>
      <c r="AG23" s="74">
        <f t="shared" ref="AG23:AG86" si="1">(AB23-AE23)*100*100</f>
        <v>4.2892250428916423E-2</v>
      </c>
    </row>
    <row r="24" spans="2:33" ht="13.15" customHeight="1" x14ac:dyDescent="0.35">
      <c r="B24" s="24">
        <v>0.125</v>
      </c>
      <c r="C24" s="25">
        <v>5.8958843409356811E-4</v>
      </c>
      <c r="E24" s="24">
        <v>0.125</v>
      </c>
      <c r="F24" s="25">
        <v>1.3880560567804531E-3</v>
      </c>
      <c r="H24" s="24">
        <v>0.125</v>
      </c>
      <c r="I24" s="25">
        <v>7.0740040718628759E-3</v>
      </c>
      <c r="K24" s="24">
        <f t="shared" ref="K24:K87" si="2">K23+0.05</f>
        <v>-0.95</v>
      </c>
      <c r="L24" s="68">
        <v>3.2000000000000002E-3</v>
      </c>
      <c r="N24" s="24">
        <f t="shared" ref="N24:N87" si="3">N23+0.05</f>
        <v>-0.95</v>
      </c>
      <c r="O24" s="25">
        <v>6.1999999999999998E-3</v>
      </c>
      <c r="R24" s="24">
        <f t="shared" ref="R24:R87" si="4">R23+0.05</f>
        <v>-0.95</v>
      </c>
      <c r="S24" s="25">
        <v>4.2365477727774751E-3</v>
      </c>
      <c r="U24" s="24">
        <f t="shared" ref="U24:U87" si="5">U23+0.05</f>
        <v>-0.95</v>
      </c>
      <c r="V24" s="25">
        <v>4.2274423845527964E-3</v>
      </c>
      <c r="X24" s="74">
        <f t="shared" si="0"/>
        <v>9.1053882246786705E-2</v>
      </c>
      <c r="AA24" s="24">
        <v>0.125</v>
      </c>
      <c r="AB24" s="25">
        <v>4.2322433185687609E-3</v>
      </c>
      <c r="AD24" s="24">
        <v>0.125</v>
      </c>
      <c r="AE24" s="25">
        <v>4.2279540935258562E-3</v>
      </c>
      <c r="AG24" s="74">
        <f t="shared" si="1"/>
        <v>4.2892250429046527E-2</v>
      </c>
    </row>
    <row r="25" spans="2:33" ht="13.15" customHeight="1" x14ac:dyDescent="0.35">
      <c r="B25" s="24">
        <f t="shared" ref="B25:B88" si="6">B24+0.125</f>
        <v>0.25</v>
      </c>
      <c r="C25" s="25">
        <v>5.839510756776539E-4</v>
      </c>
      <c r="E25" s="24">
        <f t="shared" ref="E25:E88" si="7">E24+0.125</f>
        <v>0.25</v>
      </c>
      <c r="F25" s="25">
        <v>1.3880560567803098E-3</v>
      </c>
      <c r="H25" s="24">
        <f t="shared" ref="H25:H88" si="8">H24+0.125</f>
        <v>0.25</v>
      </c>
      <c r="I25" s="25">
        <v>7.0740040718633374E-3</v>
      </c>
      <c r="K25" s="24">
        <f t="shared" si="2"/>
        <v>-0.89999999999999991</v>
      </c>
      <c r="L25" s="68">
        <v>3.2000000000000002E-3</v>
      </c>
      <c r="N25" s="24">
        <f t="shared" si="3"/>
        <v>-0.89999999999999991</v>
      </c>
      <c r="O25" s="25">
        <v>6.1999999999999998E-3</v>
      </c>
      <c r="R25" s="24">
        <f t="shared" si="4"/>
        <v>-0.89999999999999991</v>
      </c>
      <c r="S25" s="25">
        <v>4.2365477727774751E-3</v>
      </c>
      <c r="U25" s="24">
        <f t="shared" si="5"/>
        <v>-0.89999999999999991</v>
      </c>
      <c r="V25" s="25">
        <v>4.2274423845527964E-3</v>
      </c>
      <c r="X25" s="74">
        <f t="shared" si="0"/>
        <v>9.1053882246786705E-2</v>
      </c>
      <c r="AA25" s="24">
        <f t="shared" ref="AA25:AA88" si="9">AA24+0.125</f>
        <v>0.25</v>
      </c>
      <c r="AB25" s="25">
        <v>4.2322433185688858E-3</v>
      </c>
      <c r="AD25" s="24">
        <f t="shared" ref="AD25:AD88" si="10">AD24+0.125</f>
        <v>0.25</v>
      </c>
      <c r="AE25" s="25">
        <v>4.2279540935262093E-3</v>
      </c>
      <c r="AG25" s="74">
        <f t="shared" si="1"/>
        <v>4.2892250426765366E-2</v>
      </c>
    </row>
    <row r="26" spans="2:33" ht="13.15" customHeight="1" x14ac:dyDescent="0.35">
      <c r="B26" s="24">
        <f t="shared" si="6"/>
        <v>0.375</v>
      </c>
      <c r="C26" s="25">
        <v>5.8240143204446994E-4</v>
      </c>
      <c r="E26" s="24">
        <f t="shared" si="7"/>
        <v>0.375</v>
      </c>
      <c r="F26" s="25">
        <v>1.3880560567805453E-3</v>
      </c>
      <c r="H26" s="24">
        <f t="shared" si="8"/>
        <v>0.375</v>
      </c>
      <c r="I26" s="25">
        <v>7.0740040718633339E-3</v>
      </c>
      <c r="K26" s="24">
        <f t="shared" si="2"/>
        <v>-0.84999999999999987</v>
      </c>
      <c r="L26" s="68">
        <v>3.2000000000000002E-3</v>
      </c>
      <c r="N26" s="24">
        <f t="shared" si="3"/>
        <v>-0.84999999999999987</v>
      </c>
      <c r="O26" s="25">
        <v>6.1999999999999998E-3</v>
      </c>
      <c r="R26" s="24">
        <f t="shared" si="4"/>
        <v>-0.84999999999999987</v>
      </c>
      <c r="S26" s="25">
        <v>4.2365477727774751E-3</v>
      </c>
      <c r="U26" s="24">
        <f t="shared" si="5"/>
        <v>-0.84999999999999987</v>
      </c>
      <c r="V26" s="25">
        <v>4.2274423845527964E-3</v>
      </c>
      <c r="X26" s="74">
        <f t="shared" si="0"/>
        <v>9.1053882246786705E-2</v>
      </c>
      <c r="AA26" s="24">
        <f t="shared" si="9"/>
        <v>0.375</v>
      </c>
      <c r="AB26" s="25">
        <v>4.2322433185690306E-3</v>
      </c>
      <c r="AD26" s="24">
        <f t="shared" si="10"/>
        <v>0.375</v>
      </c>
      <c r="AE26" s="25">
        <v>4.2279540935260896E-3</v>
      </c>
      <c r="AG26" s="74">
        <f t="shared" si="1"/>
        <v>4.2892250429410819E-2</v>
      </c>
    </row>
    <row r="27" spans="2:33" ht="13.15" customHeight="1" x14ac:dyDescent="0.35">
      <c r="B27" s="24">
        <f t="shared" si="6"/>
        <v>0.5</v>
      </c>
      <c r="C27" s="25">
        <v>5.8494175445090568E-4</v>
      </c>
      <c r="E27" s="24">
        <f t="shared" si="7"/>
        <v>0.5</v>
      </c>
      <c r="F27" s="25">
        <v>1.3880560567803069E-3</v>
      </c>
      <c r="H27" s="24">
        <f t="shared" si="8"/>
        <v>0.5</v>
      </c>
      <c r="I27" s="25">
        <v>7.0740040718633036E-3</v>
      </c>
      <c r="K27" s="24">
        <f t="shared" si="2"/>
        <v>-0.79999999999999982</v>
      </c>
      <c r="L27" s="68">
        <v>3.2000000000000002E-3</v>
      </c>
      <c r="N27" s="24">
        <f t="shared" si="3"/>
        <v>-0.79999999999999982</v>
      </c>
      <c r="O27" s="25">
        <v>6.1999999999999998E-3</v>
      </c>
      <c r="R27" s="24">
        <f t="shared" si="4"/>
        <v>-0.79999999999999982</v>
      </c>
      <c r="S27" s="25">
        <v>4.2365477727774751E-3</v>
      </c>
      <c r="U27" s="24">
        <f t="shared" si="5"/>
        <v>-0.79999999999999982</v>
      </c>
      <c r="V27" s="25">
        <v>4.2274423845527964E-3</v>
      </c>
      <c r="X27" s="74">
        <f t="shared" si="0"/>
        <v>9.1053882246786705E-2</v>
      </c>
      <c r="AA27" s="24">
        <f t="shared" si="9"/>
        <v>0.5</v>
      </c>
      <c r="AB27" s="25">
        <v>4.2322433185689248E-3</v>
      </c>
      <c r="AD27" s="24">
        <f t="shared" si="10"/>
        <v>0.5</v>
      </c>
      <c r="AE27" s="25">
        <v>4.2279540935261468E-3</v>
      </c>
      <c r="AG27" s="74">
        <f t="shared" si="1"/>
        <v>4.2892250427780179E-2</v>
      </c>
    </row>
    <row r="28" spans="2:33" ht="13.15" customHeight="1" x14ac:dyDescent="0.35">
      <c r="B28" s="24">
        <f t="shared" si="6"/>
        <v>0.625</v>
      </c>
      <c r="C28" s="25">
        <v>5.9157249314827304E-4</v>
      </c>
      <c r="E28" s="24">
        <f t="shared" si="7"/>
        <v>0.625</v>
      </c>
      <c r="F28" s="25">
        <v>1.388056056780341E-3</v>
      </c>
      <c r="H28" s="24">
        <f t="shared" si="8"/>
        <v>0.625</v>
      </c>
      <c r="I28" s="25">
        <v>7.0740040718633521E-3</v>
      </c>
      <c r="K28" s="24">
        <f t="shared" si="2"/>
        <v>-0.74999999999999978</v>
      </c>
      <c r="L28" s="68">
        <v>3.2000000000000002E-3</v>
      </c>
      <c r="N28" s="24">
        <f t="shared" si="3"/>
        <v>-0.74999999999999978</v>
      </c>
      <c r="O28" s="25">
        <v>6.1999999999999998E-3</v>
      </c>
      <c r="R28" s="24">
        <f t="shared" si="4"/>
        <v>-0.74999999999999978</v>
      </c>
      <c r="S28" s="25">
        <v>4.2365477727774751E-3</v>
      </c>
      <c r="U28" s="24">
        <f t="shared" si="5"/>
        <v>-0.74999999999999978</v>
      </c>
      <c r="V28" s="25">
        <v>4.2274423845527964E-3</v>
      </c>
      <c r="X28" s="74">
        <f t="shared" si="0"/>
        <v>9.1053882246786705E-2</v>
      </c>
      <c r="AA28" s="24">
        <f t="shared" si="9"/>
        <v>0.625</v>
      </c>
      <c r="AB28" s="25">
        <v>4.2322433185689413E-3</v>
      </c>
      <c r="AD28" s="24">
        <f t="shared" si="10"/>
        <v>0.625</v>
      </c>
      <c r="AE28" s="25">
        <v>4.2279540935260766E-3</v>
      </c>
      <c r="AG28" s="74">
        <f t="shared" si="1"/>
        <v>4.2892250428647541E-2</v>
      </c>
    </row>
    <row r="29" spans="2:33" ht="13.15" customHeight="1" x14ac:dyDescent="0.35">
      <c r="B29" s="24">
        <f t="shared" si="6"/>
        <v>0.75</v>
      </c>
      <c r="C29" s="25">
        <v>6.0229379821999547E-4</v>
      </c>
      <c r="E29" s="24">
        <f t="shared" si="7"/>
        <v>0.75</v>
      </c>
      <c r="F29" s="25">
        <v>1.3880560567804754E-3</v>
      </c>
      <c r="H29" s="24">
        <f t="shared" si="8"/>
        <v>0.75</v>
      </c>
      <c r="I29" s="25">
        <v>7.0740040718632559E-3</v>
      </c>
      <c r="K29" s="24">
        <f t="shared" si="2"/>
        <v>-0.69999999999999973</v>
      </c>
      <c r="L29" s="68">
        <v>3.2000000000000002E-3</v>
      </c>
      <c r="N29" s="24">
        <f t="shared" si="3"/>
        <v>-0.69999999999999973</v>
      </c>
      <c r="O29" s="25">
        <v>6.1999999999999998E-3</v>
      </c>
      <c r="R29" s="24">
        <f t="shared" si="4"/>
        <v>-0.69999999999999973</v>
      </c>
      <c r="S29" s="25">
        <v>4.2365477727774751E-3</v>
      </c>
      <c r="U29" s="24">
        <f t="shared" si="5"/>
        <v>-0.69999999999999973</v>
      </c>
      <c r="V29" s="25">
        <v>4.2274423845527964E-3</v>
      </c>
      <c r="X29" s="74">
        <f t="shared" si="0"/>
        <v>9.1053882246786705E-2</v>
      </c>
      <c r="AA29" s="24">
        <f t="shared" si="9"/>
        <v>0.75</v>
      </c>
      <c r="AB29" s="25">
        <v>4.2322433185689144E-3</v>
      </c>
      <c r="AD29" s="24">
        <f t="shared" si="10"/>
        <v>0.75</v>
      </c>
      <c r="AE29" s="25">
        <v>4.2279540935261017E-3</v>
      </c>
      <c r="AG29" s="74">
        <f t="shared" si="1"/>
        <v>4.2892250428127124E-2</v>
      </c>
    </row>
    <row r="30" spans="2:33" ht="13.15" customHeight="1" x14ac:dyDescent="0.35">
      <c r="B30" s="24">
        <f t="shared" si="6"/>
        <v>0.875</v>
      </c>
      <c r="C30" s="25">
        <v>6.1710573398790459E-4</v>
      </c>
      <c r="E30" s="24">
        <f t="shared" si="7"/>
        <v>0.875</v>
      </c>
      <c r="F30" s="25">
        <v>1.3880560567804017E-3</v>
      </c>
      <c r="H30" s="24">
        <f t="shared" si="8"/>
        <v>0.875</v>
      </c>
      <c r="I30" s="25">
        <v>7.074004071863353E-3</v>
      </c>
      <c r="K30" s="24">
        <f t="shared" si="2"/>
        <v>-0.64999999999999969</v>
      </c>
      <c r="L30" s="68">
        <v>3.2000000000000002E-3</v>
      </c>
      <c r="N30" s="24">
        <f t="shared" si="3"/>
        <v>-0.64999999999999969</v>
      </c>
      <c r="O30" s="25">
        <v>6.1999999999999998E-3</v>
      </c>
      <c r="R30" s="24">
        <f t="shared" si="4"/>
        <v>-0.64999999999999969</v>
      </c>
      <c r="S30" s="25">
        <v>4.2365477727774751E-3</v>
      </c>
      <c r="U30" s="24">
        <f t="shared" si="5"/>
        <v>-0.64999999999999969</v>
      </c>
      <c r="V30" s="25">
        <v>4.2274423845527964E-3</v>
      </c>
      <c r="X30" s="74">
        <f t="shared" si="0"/>
        <v>9.1053882246786705E-2</v>
      </c>
      <c r="AA30" s="24">
        <f t="shared" si="9"/>
        <v>0.875</v>
      </c>
      <c r="AB30" s="25">
        <v>4.2322433185689821E-3</v>
      </c>
      <c r="AD30" s="24">
        <f t="shared" si="10"/>
        <v>0.875</v>
      </c>
      <c r="AE30" s="25">
        <v>4.2279540935260401E-3</v>
      </c>
      <c r="AG30" s="74">
        <f t="shared" si="1"/>
        <v>4.2892250429419493E-2</v>
      </c>
    </row>
    <row r="31" spans="2:33" ht="13.15" customHeight="1" x14ac:dyDescent="0.35">
      <c r="B31" s="24">
        <f t="shared" si="6"/>
        <v>1</v>
      </c>
      <c r="C31" s="25">
        <v>6.3600833261285542E-4</v>
      </c>
      <c r="E31" s="24">
        <f t="shared" si="7"/>
        <v>1</v>
      </c>
      <c r="F31" s="25">
        <v>1.3880560567804279E-3</v>
      </c>
      <c r="H31" s="24">
        <f t="shared" si="8"/>
        <v>1</v>
      </c>
      <c r="I31" s="25">
        <v>7.0740040718633157E-3</v>
      </c>
      <c r="K31" s="24">
        <f t="shared" si="2"/>
        <v>-0.59999999999999964</v>
      </c>
      <c r="L31" s="68">
        <v>3.2000000000000002E-3</v>
      </c>
      <c r="N31" s="24">
        <f t="shared" si="3"/>
        <v>-0.59999999999999964</v>
      </c>
      <c r="O31" s="25">
        <v>6.1999999999999998E-3</v>
      </c>
      <c r="R31" s="24">
        <f t="shared" si="4"/>
        <v>-0.59999999999999964</v>
      </c>
      <c r="S31" s="25">
        <v>4.2365477727774751E-3</v>
      </c>
      <c r="U31" s="24">
        <f t="shared" si="5"/>
        <v>-0.59999999999999964</v>
      </c>
      <c r="V31" s="25">
        <v>4.2274423845527964E-3</v>
      </c>
      <c r="X31" s="74">
        <f t="shared" si="0"/>
        <v>9.1053882246786705E-2</v>
      </c>
      <c r="AA31" s="24">
        <f t="shared" si="9"/>
        <v>1</v>
      </c>
      <c r="AB31" s="25">
        <v>4.2322433185690254E-3</v>
      </c>
      <c r="AD31" s="24">
        <f t="shared" si="10"/>
        <v>1</v>
      </c>
      <c r="AE31" s="25">
        <v>4.2279540935260713E-3</v>
      </c>
      <c r="AG31" s="74">
        <f t="shared" si="1"/>
        <v>4.2892250429540923E-2</v>
      </c>
    </row>
    <row r="32" spans="2:33" ht="13.15" customHeight="1" x14ac:dyDescent="0.35">
      <c r="B32" s="24">
        <f t="shared" si="6"/>
        <v>1.125</v>
      </c>
      <c r="C32" s="25">
        <v>6.5920868314048038E-4</v>
      </c>
      <c r="E32" s="24">
        <f t="shared" si="7"/>
        <v>1.125</v>
      </c>
      <c r="F32" s="25">
        <v>1.3970783482393551E-3</v>
      </c>
      <c r="H32" s="24">
        <f t="shared" si="8"/>
        <v>1.125</v>
      </c>
      <c r="I32" s="25">
        <v>7.0644345700458279E-3</v>
      </c>
      <c r="K32" s="24">
        <f t="shared" si="2"/>
        <v>-0.5499999999999996</v>
      </c>
      <c r="L32" s="68">
        <v>3.2000000000000002E-3</v>
      </c>
      <c r="N32" s="24">
        <f t="shared" si="3"/>
        <v>-0.5499999999999996</v>
      </c>
      <c r="O32" s="25">
        <v>6.1999999999999998E-3</v>
      </c>
      <c r="R32" s="24">
        <f t="shared" si="4"/>
        <v>-0.5499999999999996</v>
      </c>
      <c r="S32" s="25">
        <v>4.2365477727774751E-3</v>
      </c>
      <c r="U32" s="24">
        <f t="shared" si="5"/>
        <v>-0.5499999999999996</v>
      </c>
      <c r="V32" s="25">
        <v>4.2274423845527964E-3</v>
      </c>
      <c r="X32" s="74">
        <f t="shared" si="0"/>
        <v>9.1053882246786705E-2</v>
      </c>
      <c r="AA32" s="24">
        <f t="shared" si="9"/>
        <v>1.125</v>
      </c>
      <c r="AB32" s="25">
        <v>4.3147917734224451E-3</v>
      </c>
      <c r="AD32" s="24">
        <f t="shared" si="10"/>
        <v>1.125</v>
      </c>
      <c r="AE32" s="25">
        <v>4.3105407217334697E-3</v>
      </c>
      <c r="AG32" s="74">
        <f t="shared" si="1"/>
        <v>4.2510516889754033E-2</v>
      </c>
    </row>
    <row r="33" spans="2:33" ht="13.15" customHeight="1" x14ac:dyDescent="0.35">
      <c r="B33" s="24">
        <f t="shared" si="6"/>
        <v>1.25</v>
      </c>
      <c r="C33" s="25">
        <v>6.8786902625049464E-4</v>
      </c>
      <c r="E33" s="24">
        <f t="shared" si="7"/>
        <v>1.25</v>
      </c>
      <c r="F33" s="25">
        <v>1.4072110755701409E-3</v>
      </c>
      <c r="H33" s="24">
        <f t="shared" si="8"/>
        <v>1.25</v>
      </c>
      <c r="I33" s="25">
        <v>7.0536872833893288E-3</v>
      </c>
      <c r="K33" s="24">
        <f t="shared" si="2"/>
        <v>-0.49999999999999961</v>
      </c>
      <c r="L33" s="68">
        <v>3.2000000000000002E-3</v>
      </c>
      <c r="N33" s="24">
        <f t="shared" si="3"/>
        <v>-0.49999999999999961</v>
      </c>
      <c r="O33" s="25">
        <v>6.1999999999999998E-3</v>
      </c>
      <c r="R33" s="24">
        <f t="shared" si="4"/>
        <v>-0.49999999999999961</v>
      </c>
      <c r="S33" s="25">
        <v>4.2365477727774751E-3</v>
      </c>
      <c r="U33" s="24">
        <f t="shared" si="5"/>
        <v>-0.49999999999999961</v>
      </c>
      <c r="V33" s="25">
        <v>4.2274423845527964E-3</v>
      </c>
      <c r="X33" s="74">
        <f t="shared" si="0"/>
        <v>9.1053882246786705E-2</v>
      </c>
      <c r="AA33" s="24">
        <f t="shared" si="9"/>
        <v>1.25</v>
      </c>
      <c r="AB33" s="25">
        <v>4.4075000381040659E-3</v>
      </c>
      <c r="AD33" s="24">
        <f t="shared" si="10"/>
        <v>1.25</v>
      </c>
      <c r="AE33" s="25">
        <v>4.4032918580280177E-3</v>
      </c>
      <c r="AG33" s="74">
        <f t="shared" si="1"/>
        <v>4.2081800760481597E-2</v>
      </c>
    </row>
    <row r="34" spans="2:33" ht="13.15" customHeight="1" x14ac:dyDescent="0.35">
      <c r="B34" s="24">
        <f t="shared" si="6"/>
        <v>1.375</v>
      </c>
      <c r="C34" s="25">
        <v>7.2305556319873852E-4</v>
      </c>
      <c r="E34" s="24">
        <f t="shared" si="7"/>
        <v>1.375</v>
      </c>
      <c r="F34" s="25">
        <v>1.4173438029009137E-3</v>
      </c>
      <c r="H34" s="24">
        <f t="shared" si="8"/>
        <v>1.375</v>
      </c>
      <c r="I34" s="25">
        <v>7.0429399967327864E-3</v>
      </c>
      <c r="K34" s="24">
        <f t="shared" si="2"/>
        <v>-0.44999999999999962</v>
      </c>
      <c r="L34" s="68">
        <v>3.2000000000000002E-3</v>
      </c>
      <c r="N34" s="24">
        <f t="shared" si="3"/>
        <v>-0.44999999999999962</v>
      </c>
      <c r="O34" s="25">
        <v>6.1999999999999998E-3</v>
      </c>
      <c r="R34" s="24">
        <f t="shared" si="4"/>
        <v>-0.44999999999999962</v>
      </c>
      <c r="S34" s="25">
        <v>4.2365477727774751E-3</v>
      </c>
      <c r="U34" s="24">
        <f t="shared" si="5"/>
        <v>-0.44999999999999962</v>
      </c>
      <c r="V34" s="25">
        <v>4.2274423845527964E-3</v>
      </c>
      <c r="X34" s="74">
        <f t="shared" si="0"/>
        <v>9.1053882246786705E-2</v>
      </c>
      <c r="AA34" s="24">
        <f t="shared" si="9"/>
        <v>1.375</v>
      </c>
      <c r="AB34" s="25">
        <v>4.500208302785671E-3</v>
      </c>
      <c r="AD34" s="24">
        <f t="shared" si="10"/>
        <v>1.375</v>
      </c>
      <c r="AE34" s="25">
        <v>4.4960429943225475E-3</v>
      </c>
      <c r="AG34" s="74">
        <f t="shared" si="1"/>
        <v>4.1653084631235182E-2</v>
      </c>
    </row>
    <row r="35" spans="2:33" ht="13.15" customHeight="1" x14ac:dyDescent="0.35">
      <c r="B35" s="24">
        <f t="shared" si="6"/>
        <v>1.5</v>
      </c>
      <c r="C35" s="25">
        <v>7.6547938436378039E-4</v>
      </c>
      <c r="E35" s="24">
        <f t="shared" si="7"/>
        <v>1.5</v>
      </c>
      <c r="F35" s="25">
        <v>1.4274765302317121E-3</v>
      </c>
      <c r="H35" s="24">
        <f t="shared" si="8"/>
        <v>1.5</v>
      </c>
      <c r="I35" s="25">
        <v>7.0321927100763229E-3</v>
      </c>
      <c r="K35" s="24">
        <f t="shared" si="2"/>
        <v>-0.39999999999999963</v>
      </c>
      <c r="L35" s="68">
        <v>3.2000000000000002E-3</v>
      </c>
      <c r="N35" s="24">
        <f t="shared" si="3"/>
        <v>-0.39999999999999963</v>
      </c>
      <c r="O35" s="25">
        <v>6.1999999999999998E-3</v>
      </c>
      <c r="R35" s="24">
        <f t="shared" si="4"/>
        <v>-0.39999999999999963</v>
      </c>
      <c r="S35" s="25">
        <v>4.2365477727774751E-3</v>
      </c>
      <c r="U35" s="24">
        <f t="shared" si="5"/>
        <v>-0.39999999999999963</v>
      </c>
      <c r="V35" s="25">
        <v>4.2274423845527964E-3</v>
      </c>
      <c r="X35" s="74">
        <f t="shared" si="0"/>
        <v>9.1053882246786705E-2</v>
      </c>
      <c r="AA35" s="24">
        <f t="shared" si="9"/>
        <v>1.5</v>
      </c>
      <c r="AB35" s="25">
        <v>4.5929165674672241E-3</v>
      </c>
      <c r="AD35" s="24">
        <f t="shared" si="10"/>
        <v>1.5</v>
      </c>
      <c r="AE35" s="25">
        <v>4.5887941306170339E-3</v>
      </c>
      <c r="AG35" s="74">
        <f t="shared" si="1"/>
        <v>4.1224368501902031E-2</v>
      </c>
    </row>
    <row r="36" spans="2:33" ht="13.15" customHeight="1" x14ac:dyDescent="0.35">
      <c r="B36" s="24">
        <f t="shared" si="6"/>
        <v>1.625</v>
      </c>
      <c r="C36" s="25">
        <v>8.1563278308478002E-4</v>
      </c>
      <c r="E36" s="24">
        <f t="shared" si="7"/>
        <v>1.625</v>
      </c>
      <c r="F36" s="25">
        <v>1.4376092575624328E-3</v>
      </c>
      <c r="H36" s="24">
        <f t="shared" si="8"/>
        <v>1.625</v>
      </c>
      <c r="I36" s="25">
        <v>7.0214454234197527E-3</v>
      </c>
      <c r="K36" s="24">
        <f t="shared" si="2"/>
        <v>-0.34999999999999964</v>
      </c>
      <c r="L36" s="68">
        <v>3.2000000000000002E-3</v>
      </c>
      <c r="N36" s="24">
        <f t="shared" si="3"/>
        <v>-0.34999999999999964</v>
      </c>
      <c r="O36" s="25">
        <v>6.1999999999999998E-3</v>
      </c>
      <c r="R36" s="24">
        <f t="shared" si="4"/>
        <v>-0.34999999999999964</v>
      </c>
      <c r="S36" s="25">
        <v>4.2365477727774751E-3</v>
      </c>
      <c r="U36" s="24">
        <f t="shared" si="5"/>
        <v>-0.34999999999999964</v>
      </c>
      <c r="V36" s="25">
        <v>4.2274423845527964E-3</v>
      </c>
      <c r="X36" s="74">
        <f t="shared" si="0"/>
        <v>9.1053882246786705E-2</v>
      </c>
      <c r="AA36" s="24">
        <f t="shared" si="9"/>
        <v>1.625</v>
      </c>
      <c r="AB36" s="25">
        <v>4.6856248321488422E-3</v>
      </c>
      <c r="AD36" s="24">
        <f t="shared" si="10"/>
        <v>1.625</v>
      </c>
      <c r="AE36" s="25">
        <v>4.6815452669115238E-3</v>
      </c>
      <c r="AF36" s="25"/>
      <c r="AG36" s="74">
        <f t="shared" si="1"/>
        <v>4.0795652373184707E-2</v>
      </c>
    </row>
    <row r="37" spans="2:33" ht="13.15" customHeight="1" x14ac:dyDescent="0.35">
      <c r="B37" s="24">
        <f t="shared" si="6"/>
        <v>1.75</v>
      </c>
      <c r="C37" s="25">
        <v>8.7386739746112962E-4</v>
      </c>
      <c r="E37" s="24">
        <f t="shared" si="7"/>
        <v>1.75</v>
      </c>
      <c r="F37" s="25">
        <v>1.4477419848932733E-3</v>
      </c>
      <c r="H37" s="24">
        <f t="shared" si="8"/>
        <v>1.75</v>
      </c>
      <c r="I37" s="25">
        <v>7.0106981367632432E-3</v>
      </c>
      <c r="K37" s="24">
        <f t="shared" si="2"/>
        <v>-0.29999999999999966</v>
      </c>
      <c r="L37" s="68">
        <v>3.2000000000000002E-3</v>
      </c>
      <c r="N37" s="24">
        <f t="shared" si="3"/>
        <v>-0.29999999999999966</v>
      </c>
      <c r="O37" s="25">
        <v>6.1999999999999998E-3</v>
      </c>
      <c r="R37" s="24">
        <f t="shared" si="4"/>
        <v>-0.29999999999999966</v>
      </c>
      <c r="S37" s="25">
        <v>4.2365477727774751E-3</v>
      </c>
      <c r="U37" s="24">
        <f t="shared" si="5"/>
        <v>-0.29999999999999966</v>
      </c>
      <c r="V37" s="25">
        <v>4.2274423845527964E-3</v>
      </c>
      <c r="X37" s="74">
        <f t="shared" si="0"/>
        <v>9.1053882246786705E-2</v>
      </c>
      <c r="AA37" s="24">
        <f t="shared" si="9"/>
        <v>1.75</v>
      </c>
      <c r="AB37" s="25">
        <v>4.7783330968304274E-3</v>
      </c>
      <c r="AD37" s="24">
        <f t="shared" si="10"/>
        <v>1.75</v>
      </c>
      <c r="AE37" s="25">
        <v>4.7742964032060293E-3</v>
      </c>
      <c r="AF37" s="25"/>
      <c r="AG37" s="74">
        <f t="shared" si="1"/>
        <v>4.036693624398166E-2</v>
      </c>
    </row>
    <row r="38" spans="2:33" ht="13.15" customHeight="1" x14ac:dyDescent="0.35">
      <c r="B38" s="24">
        <f t="shared" si="6"/>
        <v>1.875</v>
      </c>
      <c r="C38" s="25">
        <v>9.4044109543230125E-4</v>
      </c>
      <c r="E38" s="24">
        <f t="shared" si="7"/>
        <v>1.875</v>
      </c>
      <c r="F38" s="25">
        <v>1.4578747122240439E-3</v>
      </c>
      <c r="H38" s="24">
        <f t="shared" si="8"/>
        <v>1.875</v>
      </c>
      <c r="I38" s="25">
        <v>6.9999508501066947E-3</v>
      </c>
      <c r="K38" s="24">
        <f t="shared" si="2"/>
        <v>-0.24999999999999967</v>
      </c>
      <c r="L38" s="68">
        <v>3.2000000000000002E-3</v>
      </c>
      <c r="N38" s="24">
        <f t="shared" si="3"/>
        <v>-0.24999999999999967</v>
      </c>
      <c r="O38" s="25">
        <v>6.1999999999999998E-3</v>
      </c>
      <c r="R38" s="24">
        <f t="shared" si="4"/>
        <v>-0.24999999999999967</v>
      </c>
      <c r="S38" s="25">
        <v>4.2365477727774751E-3</v>
      </c>
      <c r="U38" s="24">
        <f t="shared" si="5"/>
        <v>-0.24999999999999967</v>
      </c>
      <c r="V38" s="25">
        <v>4.2274423845527964E-3</v>
      </c>
      <c r="X38" s="74">
        <f t="shared" si="0"/>
        <v>9.1053882246786705E-2</v>
      </c>
      <c r="AA38" s="24">
        <f t="shared" si="9"/>
        <v>1.875</v>
      </c>
      <c r="AB38" s="25">
        <v>4.8710413615120126E-3</v>
      </c>
      <c r="AD38" s="24">
        <f t="shared" si="10"/>
        <v>1.875</v>
      </c>
      <c r="AE38" s="25">
        <v>4.8670475395004914E-3</v>
      </c>
      <c r="AF38" s="25"/>
      <c r="AG38" s="74">
        <f t="shared" si="1"/>
        <v>3.9938220115212295E-2</v>
      </c>
    </row>
    <row r="39" spans="2:33" ht="13.15" customHeight="1" x14ac:dyDescent="0.35">
      <c r="B39" s="24">
        <f t="shared" si="6"/>
        <v>2</v>
      </c>
      <c r="C39" s="25">
        <v>1.015547277953029E-3</v>
      </c>
      <c r="E39" s="24">
        <f t="shared" si="7"/>
        <v>2</v>
      </c>
      <c r="F39" s="25">
        <v>1.4680074395547887E-3</v>
      </c>
      <c r="H39" s="24">
        <f t="shared" si="8"/>
        <v>2</v>
      </c>
      <c r="I39" s="25">
        <v>6.9892035634501791E-3</v>
      </c>
      <c r="K39" s="24">
        <f t="shared" si="2"/>
        <v>-0.19999999999999968</v>
      </c>
      <c r="L39" s="68">
        <v>3.2000000000000002E-3</v>
      </c>
      <c r="N39" s="24">
        <f t="shared" si="3"/>
        <v>-0.19999999999999968</v>
      </c>
      <c r="O39" s="25">
        <v>6.1999999999999998E-3</v>
      </c>
      <c r="R39" s="24">
        <f t="shared" si="4"/>
        <v>-0.19999999999999968</v>
      </c>
      <c r="S39" s="25">
        <v>4.2365477727774751E-3</v>
      </c>
      <c r="U39" s="24">
        <f t="shared" si="5"/>
        <v>-0.19999999999999968</v>
      </c>
      <c r="V39" s="25">
        <v>4.2274423845527964E-3</v>
      </c>
      <c r="X39" s="74">
        <f t="shared" si="0"/>
        <v>9.1053882246786705E-2</v>
      </c>
      <c r="AA39" s="24">
        <f t="shared" si="9"/>
        <v>2</v>
      </c>
      <c r="AB39" s="25">
        <v>4.9637496261935995E-3</v>
      </c>
      <c r="AD39" s="24">
        <f t="shared" si="10"/>
        <v>2</v>
      </c>
      <c r="AE39" s="25">
        <v>4.9597986757950107E-3</v>
      </c>
      <c r="AF39" s="25"/>
      <c r="AG39" s="74">
        <f t="shared" si="1"/>
        <v>3.9509503985887817E-2</v>
      </c>
    </row>
    <row r="40" spans="2:33" ht="13.15" customHeight="1" x14ac:dyDescent="0.35">
      <c r="B40" s="24">
        <f t="shared" si="6"/>
        <v>2.125</v>
      </c>
      <c r="C40" s="25">
        <v>1.0993730670956314E-3</v>
      </c>
      <c r="E40" s="24">
        <f t="shared" si="7"/>
        <v>2.125</v>
      </c>
      <c r="F40" s="25">
        <v>1.5267846197724575E-3</v>
      </c>
      <c r="H40" s="24">
        <f t="shared" si="8"/>
        <v>2.125</v>
      </c>
      <c r="I40" s="25">
        <v>7.0567797466797103E-3</v>
      </c>
      <c r="K40" s="24">
        <f t="shared" si="2"/>
        <v>-0.14999999999999969</v>
      </c>
      <c r="L40" s="68">
        <v>3.2000000000000002E-3</v>
      </c>
      <c r="N40" s="24">
        <f t="shared" si="3"/>
        <v>-0.14999999999999969</v>
      </c>
      <c r="O40" s="25">
        <v>6.1999999999999998E-3</v>
      </c>
      <c r="R40" s="24">
        <f t="shared" si="4"/>
        <v>-0.14999999999999969</v>
      </c>
      <c r="S40" s="25">
        <v>4.2365477727774751E-3</v>
      </c>
      <c r="U40" s="24">
        <f t="shared" si="5"/>
        <v>-0.14999999999999969</v>
      </c>
      <c r="V40" s="25">
        <v>4.2274423845527964E-3</v>
      </c>
      <c r="X40" s="74">
        <f t="shared" si="0"/>
        <v>9.1053882246786705E-2</v>
      </c>
      <c r="AA40" s="24">
        <f t="shared" si="9"/>
        <v>2.125</v>
      </c>
      <c r="AB40" s="25">
        <v>5.1887043953516487E-3</v>
      </c>
      <c r="AD40" s="24">
        <f t="shared" si="10"/>
        <v>2.125</v>
      </c>
      <c r="AE40" s="25">
        <v>5.1848974875216827E-3</v>
      </c>
      <c r="AF40" s="25"/>
      <c r="AG40" s="74">
        <f t="shared" si="1"/>
        <v>3.8069078299660108E-2</v>
      </c>
    </row>
    <row r="41" spans="2:33" ht="13.15" customHeight="1" x14ac:dyDescent="0.35">
      <c r="B41" s="24">
        <f t="shared" si="6"/>
        <v>2.25</v>
      </c>
      <c r="C41" s="25">
        <v>1.19225700151206E-3</v>
      </c>
      <c r="E41" s="24">
        <f t="shared" si="7"/>
        <v>2.25</v>
      </c>
      <c r="F41" s="25">
        <v>1.590236342009201E-3</v>
      </c>
      <c r="H41" s="24">
        <f t="shared" si="8"/>
        <v>2.25</v>
      </c>
      <c r="I41" s="25">
        <v>7.1318825095979454E-3</v>
      </c>
      <c r="K41" s="24">
        <f t="shared" si="2"/>
        <v>-9.9999999999999686E-2</v>
      </c>
      <c r="L41" s="68">
        <v>3.2000000000000002E-3</v>
      </c>
      <c r="N41" s="24">
        <f t="shared" si="3"/>
        <v>-9.9999999999999686E-2</v>
      </c>
      <c r="O41" s="25">
        <v>6.1999999999999998E-3</v>
      </c>
      <c r="R41" s="24">
        <f t="shared" si="4"/>
        <v>-9.9999999999999686E-2</v>
      </c>
      <c r="S41" s="25">
        <v>4.2365477727774751E-3</v>
      </c>
      <c r="U41" s="24">
        <f t="shared" si="5"/>
        <v>-9.9999999999999686E-2</v>
      </c>
      <c r="V41" s="25">
        <v>4.2274423845527964E-3</v>
      </c>
      <c r="X41" s="74">
        <f t="shared" si="0"/>
        <v>9.1053882246786705E-2</v>
      </c>
      <c r="AA41" s="24">
        <f t="shared" si="9"/>
        <v>2.25</v>
      </c>
      <c r="AB41" s="25">
        <v>5.4263675373121909E-3</v>
      </c>
      <c r="AD41" s="24">
        <f t="shared" si="10"/>
        <v>2.25</v>
      </c>
      <c r="AE41" s="25">
        <v>5.4227143941848041E-3</v>
      </c>
      <c r="AF41" s="25"/>
      <c r="AG41" s="74">
        <f t="shared" si="1"/>
        <v>3.6531431273868417E-2</v>
      </c>
    </row>
    <row r="42" spans="2:33" ht="13.15" customHeight="1" x14ac:dyDescent="0.35">
      <c r="B42" s="24">
        <f t="shared" si="6"/>
        <v>2.375</v>
      </c>
      <c r="C42" s="25">
        <v>1.2945256972328478E-3</v>
      </c>
      <c r="E42" s="24">
        <f t="shared" si="7"/>
        <v>2.375</v>
      </c>
      <c r="F42" s="25">
        <v>1.6536880642460043E-3</v>
      </c>
      <c r="H42" s="24">
        <f t="shared" si="8"/>
        <v>2.375</v>
      </c>
      <c r="I42" s="25">
        <v>7.2069852725162049E-3</v>
      </c>
      <c r="K42" s="24">
        <f t="shared" si="2"/>
        <v>-4.9999999999999684E-2</v>
      </c>
      <c r="L42" s="68">
        <v>3.2000000000000002E-3</v>
      </c>
      <c r="N42" s="24">
        <f t="shared" si="3"/>
        <v>-4.9999999999999684E-2</v>
      </c>
      <c r="O42" s="25">
        <v>6.1999999999999998E-3</v>
      </c>
      <c r="R42" s="24">
        <f t="shared" si="4"/>
        <v>-4.9999999999999684E-2</v>
      </c>
      <c r="S42" s="25">
        <v>4.2365477727774751E-3</v>
      </c>
      <c r="U42" s="24">
        <f t="shared" si="5"/>
        <v>-4.9999999999999684E-2</v>
      </c>
      <c r="V42" s="25">
        <v>4.2274423845527964E-3</v>
      </c>
      <c r="X42" s="74">
        <f t="shared" si="0"/>
        <v>9.1053882246786705E-2</v>
      </c>
      <c r="AA42" s="24">
        <f t="shared" si="9"/>
        <v>2.375</v>
      </c>
      <c r="AB42" s="25">
        <v>5.664030679272754E-3</v>
      </c>
      <c r="AD42" s="24">
        <f t="shared" si="10"/>
        <v>2.375</v>
      </c>
      <c r="AE42" s="25">
        <v>5.6605313008479419E-3</v>
      </c>
      <c r="AF42" s="25"/>
      <c r="AG42" s="74">
        <f t="shared" si="1"/>
        <v>3.4993784248120094E-2</v>
      </c>
    </row>
    <row r="43" spans="2:33" ht="13.15" customHeight="1" x14ac:dyDescent="0.35">
      <c r="B43" s="24">
        <f t="shared" si="6"/>
        <v>2.5</v>
      </c>
      <c r="C43" s="25">
        <v>1.4064404766709843E-3</v>
      </c>
      <c r="E43" s="24">
        <f t="shared" si="7"/>
        <v>2.5</v>
      </c>
      <c r="F43" s="25">
        <v>1.7171397864827655E-3</v>
      </c>
      <c r="H43" s="24">
        <f t="shared" si="8"/>
        <v>2.5</v>
      </c>
      <c r="I43" s="25">
        <v>7.2820880354344825E-3</v>
      </c>
      <c r="K43" s="24">
        <f t="shared" si="2"/>
        <v>3.1918911957973251E-16</v>
      </c>
      <c r="L43" s="68">
        <v>3.1599994888910883E-3</v>
      </c>
      <c r="N43" s="24">
        <f t="shared" si="3"/>
        <v>3.1918911957973251E-16</v>
      </c>
      <c r="O43" s="25">
        <v>6.0870281158855281E-3</v>
      </c>
      <c r="R43" s="24">
        <f t="shared" si="4"/>
        <v>3.1918911957973251E-16</v>
      </c>
      <c r="S43" s="25">
        <v>4.2365477727774751E-3</v>
      </c>
      <c r="U43" s="24">
        <f t="shared" si="5"/>
        <v>3.1918911957973251E-16</v>
      </c>
      <c r="V43" s="25">
        <v>4.2274423845527964E-3</v>
      </c>
      <c r="X43" s="74">
        <f t="shared" si="0"/>
        <v>9.1053882246786705E-2</v>
      </c>
      <c r="AA43" s="24">
        <f t="shared" si="9"/>
        <v>2.5</v>
      </c>
      <c r="AB43" s="25">
        <v>5.9016938212333179E-3</v>
      </c>
      <c r="AD43" s="24">
        <f t="shared" si="10"/>
        <v>2.5</v>
      </c>
      <c r="AE43" s="25">
        <v>5.8983482075110338E-3</v>
      </c>
      <c r="AF43" s="25"/>
      <c r="AG43" s="74">
        <f t="shared" si="1"/>
        <v>3.3456137222840146E-2</v>
      </c>
    </row>
    <row r="44" spans="2:33" ht="13.15" customHeight="1" x14ac:dyDescent="0.35">
      <c r="B44" s="24">
        <f t="shared" si="6"/>
        <v>2.625</v>
      </c>
      <c r="C44" s="25">
        <v>1.5282128865416486E-3</v>
      </c>
      <c r="E44" s="24">
        <f t="shared" si="7"/>
        <v>2.625</v>
      </c>
      <c r="F44" s="25">
        <v>1.7805915087195788E-3</v>
      </c>
      <c r="H44" s="24">
        <f t="shared" si="8"/>
        <v>2.625</v>
      </c>
      <c r="I44" s="25">
        <v>7.3571907983527411E-3</v>
      </c>
      <c r="K44" s="24">
        <f t="shared" si="2"/>
        <v>5.0000000000000322E-2</v>
      </c>
      <c r="L44" s="68">
        <v>3.1599997632358657E-3</v>
      </c>
      <c r="N44" s="24">
        <f t="shared" si="3"/>
        <v>5.0000000000000322E-2</v>
      </c>
      <c r="O44" s="25">
        <v>6.0870281158855281E-3</v>
      </c>
      <c r="R44" s="24">
        <f t="shared" si="4"/>
        <v>5.0000000000000322E-2</v>
      </c>
      <c r="S44" s="25">
        <v>4.2365477727774751E-3</v>
      </c>
      <c r="U44" s="24">
        <f t="shared" si="5"/>
        <v>5.0000000000000322E-2</v>
      </c>
      <c r="V44" s="25">
        <v>4.2274423845527964E-3</v>
      </c>
      <c r="X44" s="74">
        <f t="shared" si="0"/>
        <v>9.1053882246786705E-2</v>
      </c>
      <c r="AA44" s="24">
        <f t="shared" si="9"/>
        <v>2.625</v>
      </c>
      <c r="AB44" s="25">
        <v>6.13935696319388E-3</v>
      </c>
      <c r="AD44" s="24">
        <f t="shared" si="10"/>
        <v>2.625</v>
      </c>
      <c r="AE44" s="25">
        <v>6.1361651141741838E-3</v>
      </c>
      <c r="AF44" s="25"/>
      <c r="AG44" s="74">
        <f t="shared" si="1"/>
        <v>3.1918490196961719E-2</v>
      </c>
    </row>
    <row r="45" spans="2:33" ht="13.15" customHeight="1" x14ac:dyDescent="0.35">
      <c r="B45" s="24">
        <f t="shared" si="6"/>
        <v>2.75</v>
      </c>
      <c r="C45" s="25">
        <v>1.6600160105210288E-3</v>
      </c>
      <c r="E45" s="24">
        <f t="shared" si="7"/>
        <v>2.75</v>
      </c>
      <c r="F45" s="25">
        <v>1.8440432309563591E-3</v>
      </c>
      <c r="H45" s="24">
        <f t="shared" si="8"/>
        <v>2.75</v>
      </c>
      <c r="I45" s="25">
        <v>7.4322935612709745E-3</v>
      </c>
      <c r="K45" s="24">
        <f t="shared" si="2"/>
        <v>0.10000000000000032</v>
      </c>
      <c r="L45" s="68">
        <v>3.159999999999242E-3</v>
      </c>
      <c r="N45" s="24">
        <f t="shared" si="3"/>
        <v>0.10000000000000032</v>
      </c>
      <c r="O45" s="25">
        <v>6.0870281158855281E-3</v>
      </c>
      <c r="R45" s="24">
        <f t="shared" si="4"/>
        <v>0.10000000000000032</v>
      </c>
      <c r="S45" s="25">
        <v>4.2365477727774751E-3</v>
      </c>
      <c r="U45" s="24">
        <f t="shared" si="5"/>
        <v>0.10000000000000032</v>
      </c>
      <c r="V45" s="25">
        <v>4.2274423845527964E-3</v>
      </c>
      <c r="X45" s="74">
        <f t="shared" si="0"/>
        <v>9.1053882246786705E-2</v>
      </c>
      <c r="AA45" s="24">
        <f t="shared" si="9"/>
        <v>2.75</v>
      </c>
      <c r="AB45" s="25">
        <v>6.3770201051544344E-3</v>
      </c>
      <c r="AD45" s="24">
        <f t="shared" si="10"/>
        <v>2.75</v>
      </c>
      <c r="AE45" s="25">
        <v>6.3739820208372966E-3</v>
      </c>
      <c r="AF45" s="25"/>
      <c r="AG45" s="74">
        <f t="shared" si="1"/>
        <v>3.0380843171378194E-2</v>
      </c>
    </row>
    <row r="46" spans="2:33" ht="13.15" customHeight="1" x14ac:dyDescent="0.35">
      <c r="B46" s="24">
        <f t="shared" si="6"/>
        <v>2.875</v>
      </c>
      <c r="C46" s="25">
        <v>1.801992830776294E-3</v>
      </c>
      <c r="E46" s="24">
        <f t="shared" si="7"/>
        <v>2.875</v>
      </c>
      <c r="F46" s="25">
        <v>1.9074949531931156E-3</v>
      </c>
      <c r="H46" s="24">
        <f t="shared" si="8"/>
        <v>2.875</v>
      </c>
      <c r="I46" s="25">
        <v>7.5073963241892453E-3</v>
      </c>
      <c r="K46" s="24">
        <f t="shared" si="2"/>
        <v>0.15000000000000033</v>
      </c>
      <c r="L46" s="68">
        <v>3.1599999999997884E-3</v>
      </c>
      <c r="N46" s="24">
        <f t="shared" si="3"/>
        <v>0.15000000000000033</v>
      </c>
      <c r="O46" s="25">
        <v>6.0870281158855281E-3</v>
      </c>
      <c r="R46" s="24">
        <f t="shared" si="4"/>
        <v>0.15000000000000033</v>
      </c>
      <c r="S46" s="25">
        <v>4.2365477727774751E-3</v>
      </c>
      <c r="U46" s="24">
        <f t="shared" si="5"/>
        <v>0.15000000000000033</v>
      </c>
      <c r="V46" s="25">
        <v>4.2274423845527964E-3</v>
      </c>
      <c r="X46" s="74">
        <f t="shared" si="0"/>
        <v>9.1053882246786705E-2</v>
      </c>
      <c r="AA46" s="24">
        <f t="shared" si="9"/>
        <v>2.875</v>
      </c>
      <c r="AB46" s="25">
        <v>6.6146832471149844E-3</v>
      </c>
      <c r="AD46" s="24">
        <f t="shared" si="10"/>
        <v>2.875</v>
      </c>
      <c r="AE46" s="25">
        <v>6.6117989275004067E-3</v>
      </c>
      <c r="AF46" s="25"/>
      <c r="AG46" s="74">
        <f t="shared" si="1"/>
        <v>2.8843196145777322E-2</v>
      </c>
    </row>
    <row r="47" spans="2:33" ht="13.15" customHeight="1" x14ac:dyDescent="0.35">
      <c r="B47" s="24">
        <f t="shared" si="6"/>
        <v>3</v>
      </c>
      <c r="C47" s="25">
        <v>1.9542624991134819E-3</v>
      </c>
      <c r="E47" s="24">
        <f t="shared" si="7"/>
        <v>3</v>
      </c>
      <c r="F47" s="25">
        <v>1.9709466754299115E-3</v>
      </c>
      <c r="H47" s="24">
        <f t="shared" si="8"/>
        <v>3</v>
      </c>
      <c r="I47" s="25">
        <v>7.5824990871075021E-3</v>
      </c>
      <c r="K47" s="24">
        <f t="shared" si="2"/>
        <v>0.20000000000000034</v>
      </c>
      <c r="L47" s="68">
        <v>3.1599998292830282E-3</v>
      </c>
      <c r="N47" s="24">
        <f t="shared" si="3"/>
        <v>0.20000000000000034</v>
      </c>
      <c r="O47" s="25">
        <v>6.0870281158855281E-3</v>
      </c>
      <c r="R47" s="24">
        <f t="shared" si="4"/>
        <v>0.20000000000000034</v>
      </c>
      <c r="S47" s="25">
        <v>4.2365477727774751E-3</v>
      </c>
      <c r="U47" s="24">
        <f t="shared" si="5"/>
        <v>0.20000000000000034</v>
      </c>
      <c r="V47" s="25">
        <v>4.2274423845527964E-3</v>
      </c>
      <c r="X47" s="74">
        <f t="shared" si="0"/>
        <v>9.1053882246786705E-2</v>
      </c>
      <c r="AA47" s="24">
        <f t="shared" si="9"/>
        <v>3</v>
      </c>
      <c r="AB47" s="25">
        <v>6.852346389075563E-3</v>
      </c>
      <c r="AD47" s="24">
        <f t="shared" si="10"/>
        <v>3</v>
      </c>
      <c r="AE47" s="25">
        <v>6.8496158341635081E-3</v>
      </c>
      <c r="AF47" s="25"/>
      <c r="AG47" s="74">
        <f t="shared" si="1"/>
        <v>2.7305549120549416E-2</v>
      </c>
    </row>
    <row r="48" spans="2:33" ht="13.15" customHeight="1" x14ac:dyDescent="0.35">
      <c r="B48" s="24">
        <f t="shared" si="6"/>
        <v>3.125</v>
      </c>
      <c r="C48" s="25">
        <v>2.1168037351897225E-3</v>
      </c>
      <c r="E48" s="24">
        <f t="shared" si="7"/>
        <v>3.125</v>
      </c>
      <c r="F48" s="25">
        <v>2.1173809986283101E-3</v>
      </c>
      <c r="H48" s="24">
        <f t="shared" si="8"/>
        <v>3.125</v>
      </c>
      <c r="I48" s="25">
        <v>7.7330044926178163E-3</v>
      </c>
      <c r="K48" s="24">
        <f t="shared" si="2"/>
        <v>0.25000000000000033</v>
      </c>
      <c r="L48" s="68">
        <v>3.1599995460480429E-3</v>
      </c>
      <c r="N48" s="24">
        <f t="shared" si="3"/>
        <v>0.25000000000000033</v>
      </c>
      <c r="O48" s="25">
        <v>6.0870281158855281E-3</v>
      </c>
      <c r="R48" s="24">
        <f t="shared" si="4"/>
        <v>0.25000000000000033</v>
      </c>
      <c r="S48" s="25">
        <v>4.2365477727774751E-3</v>
      </c>
      <c r="U48" s="24">
        <f t="shared" si="5"/>
        <v>0.25000000000000033</v>
      </c>
      <c r="V48" s="25">
        <v>4.2274423845527964E-3</v>
      </c>
      <c r="X48" s="74">
        <f t="shared" si="0"/>
        <v>9.1053882246786705E-2</v>
      </c>
      <c r="AA48" s="24">
        <f t="shared" si="9"/>
        <v>3.125</v>
      </c>
      <c r="AB48" s="25">
        <v>7.0347112015534431E-3</v>
      </c>
      <c r="AD48" s="24">
        <f t="shared" si="10"/>
        <v>3.125</v>
      </c>
      <c r="AE48" s="25">
        <v>7.0329742587042889E-3</v>
      </c>
      <c r="AF48" s="25"/>
      <c r="AG48" s="74">
        <f t="shared" si="1"/>
        <v>1.7369428491542313E-2</v>
      </c>
    </row>
    <row r="49" spans="2:33" ht="13.15" customHeight="1" x14ac:dyDescent="0.35">
      <c r="B49" s="24">
        <f t="shared" si="6"/>
        <v>3.25</v>
      </c>
      <c r="C49" s="25">
        <v>2.289029662202029E-3</v>
      </c>
      <c r="E49" s="24">
        <f t="shared" si="7"/>
        <v>3.25</v>
      </c>
      <c r="F49" s="25">
        <v>2.2696557394896811E-3</v>
      </c>
      <c r="H49" s="24">
        <f t="shared" si="8"/>
        <v>3.25</v>
      </c>
      <c r="I49" s="25">
        <v>7.8888168289850714E-3</v>
      </c>
      <c r="K49" s="24">
        <f t="shared" si="2"/>
        <v>0.30000000000000032</v>
      </c>
      <c r="L49" s="68">
        <v>3.1599997669619312E-3</v>
      </c>
      <c r="N49" s="24">
        <f t="shared" si="3"/>
        <v>0.30000000000000032</v>
      </c>
      <c r="O49" s="25">
        <v>6.0870281158855281E-3</v>
      </c>
      <c r="R49" s="24">
        <f t="shared" si="4"/>
        <v>0.30000000000000032</v>
      </c>
      <c r="S49" s="25">
        <v>4.2365477727774751E-3</v>
      </c>
      <c r="U49" s="24">
        <f t="shared" si="5"/>
        <v>0.30000000000000032</v>
      </c>
      <c r="V49" s="25">
        <v>4.2274423845527964E-3</v>
      </c>
      <c r="X49" s="74">
        <f t="shared" si="0"/>
        <v>9.1053882246786705E-2</v>
      </c>
      <c r="AA49" s="24">
        <f t="shared" si="9"/>
        <v>3.25</v>
      </c>
      <c r="AB49" s="25">
        <v>7.2131840494930001E-3</v>
      </c>
      <c r="AD49" s="24">
        <f t="shared" si="10"/>
        <v>3.25</v>
      </c>
      <c r="AE49" s="25">
        <v>7.2124998281983786E-3</v>
      </c>
      <c r="AF49" s="25"/>
      <c r="AG49" s="74">
        <f t="shared" si="1"/>
        <v>6.8422129462144404E-3</v>
      </c>
    </row>
    <row r="50" spans="2:33" ht="13.15" customHeight="1" x14ac:dyDescent="0.35">
      <c r="B50" s="24">
        <f t="shared" si="6"/>
        <v>3.375</v>
      </c>
      <c r="C50" s="25">
        <v>2.4702736780560239E-3</v>
      </c>
      <c r="E50" s="24">
        <f t="shared" si="7"/>
        <v>3.375</v>
      </c>
      <c r="F50" s="25">
        <v>2.4219304803510555E-3</v>
      </c>
      <c r="H50" s="24">
        <f t="shared" si="8"/>
        <v>3.375</v>
      </c>
      <c r="I50" s="25">
        <v>8.0446291653523284E-3</v>
      </c>
      <c r="K50" s="24">
        <f t="shared" si="2"/>
        <v>0.35000000000000031</v>
      </c>
      <c r="L50" s="68">
        <v>3.1600000000005751E-3</v>
      </c>
      <c r="N50" s="24">
        <f t="shared" si="3"/>
        <v>0.35000000000000031</v>
      </c>
      <c r="O50" s="25">
        <v>6.0870281158855281E-3</v>
      </c>
      <c r="R50" s="24">
        <f t="shared" si="4"/>
        <v>0.35000000000000031</v>
      </c>
      <c r="S50" s="25">
        <v>4.2365477727774751E-3</v>
      </c>
      <c r="U50" s="24">
        <f t="shared" si="5"/>
        <v>0.35000000000000031</v>
      </c>
      <c r="V50" s="25">
        <v>4.2274423845527964E-3</v>
      </c>
      <c r="X50" s="74">
        <f t="shared" si="0"/>
        <v>9.1053882246786705E-2</v>
      </c>
      <c r="AA50" s="24">
        <f t="shared" si="9"/>
        <v>3.375</v>
      </c>
      <c r="AB50" s="25">
        <v>7.3916568974325353E-3</v>
      </c>
      <c r="AD50" s="24">
        <f t="shared" si="10"/>
        <v>3.375</v>
      </c>
      <c r="AE50" s="25">
        <v>7.3920253976924319E-3</v>
      </c>
      <c r="AF50" s="25"/>
      <c r="AG50" s="74">
        <f t="shared" si="1"/>
        <v>-3.6850025989659807E-3</v>
      </c>
    </row>
    <row r="51" spans="2:33" ht="13.15" customHeight="1" x14ac:dyDescent="0.35">
      <c r="B51" s="24">
        <f t="shared" si="6"/>
        <v>3.5</v>
      </c>
      <c r="C51" s="25">
        <v>2.6599643717484306E-3</v>
      </c>
      <c r="E51" s="24">
        <f t="shared" si="7"/>
        <v>3.5</v>
      </c>
      <c r="F51" s="25">
        <v>2.574205221212429E-3</v>
      </c>
      <c r="H51" s="24">
        <f t="shared" si="8"/>
        <v>3.5</v>
      </c>
      <c r="I51" s="25">
        <v>8.2004415017195697E-3</v>
      </c>
      <c r="K51" s="24">
        <f t="shared" si="2"/>
        <v>0.4000000000000003</v>
      </c>
      <c r="L51" s="68">
        <v>3.1600000000005005E-3</v>
      </c>
      <c r="N51" s="24">
        <f t="shared" si="3"/>
        <v>0.4000000000000003</v>
      </c>
      <c r="O51" s="25">
        <v>6.0870281158855281E-3</v>
      </c>
      <c r="R51" s="24">
        <f t="shared" si="4"/>
        <v>0.4000000000000003</v>
      </c>
      <c r="S51" s="25">
        <v>4.2365477727774751E-3</v>
      </c>
      <c r="U51" s="24">
        <f t="shared" si="5"/>
        <v>0.4000000000000003</v>
      </c>
      <c r="V51" s="25">
        <v>4.2274423845527964E-3</v>
      </c>
      <c r="X51" s="74">
        <f t="shared" si="0"/>
        <v>9.1053882246786705E-2</v>
      </c>
      <c r="AA51" s="24">
        <f t="shared" si="9"/>
        <v>3.5</v>
      </c>
      <c r="AB51" s="25">
        <v>7.5701297453720897E-3</v>
      </c>
      <c r="AD51" s="24">
        <f t="shared" si="10"/>
        <v>3.5</v>
      </c>
      <c r="AE51" s="25">
        <v>7.5715509671864705E-3</v>
      </c>
      <c r="AF51" s="25"/>
      <c r="AG51" s="74">
        <f t="shared" si="1"/>
        <v>-1.4212218143808131E-2</v>
      </c>
    </row>
    <row r="52" spans="2:33" ht="13.15" customHeight="1" x14ac:dyDescent="0.35">
      <c r="B52" s="24">
        <f t="shared" si="6"/>
        <v>3.625</v>
      </c>
      <c r="C52" s="25">
        <v>2.8576091475868721E-3</v>
      </c>
      <c r="E52" s="24">
        <f t="shared" si="7"/>
        <v>3.625</v>
      </c>
      <c r="F52" s="25">
        <v>2.7264799620737765E-3</v>
      </c>
      <c r="H52" s="24">
        <f t="shared" si="8"/>
        <v>3.625</v>
      </c>
      <c r="I52" s="25">
        <v>8.356253838086811E-3</v>
      </c>
      <c r="K52" s="24">
        <f t="shared" si="2"/>
        <v>0.45000000000000029</v>
      </c>
      <c r="L52" s="68">
        <v>3.1599998373812287E-3</v>
      </c>
      <c r="N52" s="24">
        <f t="shared" si="3"/>
        <v>0.45000000000000029</v>
      </c>
      <c r="O52" s="25">
        <v>6.0870281158855281E-3</v>
      </c>
      <c r="R52" s="24">
        <f t="shared" si="4"/>
        <v>0.45000000000000029</v>
      </c>
      <c r="S52" s="25">
        <v>4.2365477727774751E-3</v>
      </c>
      <c r="U52" s="24">
        <f t="shared" si="5"/>
        <v>0.45000000000000029</v>
      </c>
      <c r="V52" s="25">
        <v>4.2274423845527964E-3</v>
      </c>
      <c r="X52" s="74">
        <f t="shared" si="0"/>
        <v>9.1053882246786705E-2</v>
      </c>
      <c r="AA52" s="24">
        <f t="shared" si="9"/>
        <v>3.625</v>
      </c>
      <c r="AB52" s="25">
        <v>7.7486025933115972E-3</v>
      </c>
      <c r="AD52" s="24">
        <f t="shared" si="10"/>
        <v>3.625</v>
      </c>
      <c r="AE52" s="25">
        <v>7.7510765366805481E-3</v>
      </c>
      <c r="AF52" s="25"/>
      <c r="AG52" s="74">
        <f t="shared" si="1"/>
        <v>-2.4739433689508969E-2</v>
      </c>
    </row>
    <row r="53" spans="2:33" ht="13.15" customHeight="1" x14ac:dyDescent="0.35">
      <c r="B53" s="24">
        <f t="shared" si="6"/>
        <v>3.75</v>
      </c>
      <c r="C53" s="25">
        <v>3.0627810893045404E-3</v>
      </c>
      <c r="E53" s="24">
        <f t="shared" si="7"/>
        <v>3.75</v>
      </c>
      <c r="F53" s="25">
        <v>2.8787547029351544E-3</v>
      </c>
      <c r="H53" s="24">
        <f t="shared" si="8"/>
        <v>3.75</v>
      </c>
      <c r="I53" s="25">
        <v>8.5120661744540749E-3</v>
      </c>
      <c r="K53" s="24">
        <f t="shared" si="2"/>
        <v>0.50000000000000033</v>
      </c>
      <c r="L53" s="68">
        <v>3.1599995478396566E-3</v>
      </c>
      <c r="N53" s="24">
        <f t="shared" si="3"/>
        <v>0.50000000000000033</v>
      </c>
      <c r="O53" s="25">
        <v>6.0870281158855281E-3</v>
      </c>
      <c r="R53" s="24">
        <f t="shared" si="4"/>
        <v>0.50000000000000033</v>
      </c>
      <c r="S53" s="25">
        <v>4.2365477727774751E-3</v>
      </c>
      <c r="U53" s="24">
        <f t="shared" si="5"/>
        <v>0.50000000000000033</v>
      </c>
      <c r="V53" s="25">
        <v>4.2274423845527964E-3</v>
      </c>
      <c r="X53" s="74">
        <f t="shared" si="0"/>
        <v>9.1053882246786705E-2</v>
      </c>
      <c r="AA53" s="24">
        <f t="shared" si="9"/>
        <v>3.75</v>
      </c>
      <c r="AB53" s="25">
        <v>7.927075441251135E-3</v>
      </c>
      <c r="AD53" s="24">
        <f t="shared" si="10"/>
        <v>3.75</v>
      </c>
      <c r="AE53" s="25">
        <v>7.9306021061745797E-3</v>
      </c>
      <c r="AF53" s="25"/>
      <c r="AG53" s="74">
        <f t="shared" si="1"/>
        <v>-3.5266649234446529E-2</v>
      </c>
    </row>
    <row r="54" spans="2:33" ht="13.15" customHeight="1" x14ac:dyDescent="0.35">
      <c r="B54" s="24">
        <f t="shared" si="6"/>
        <v>3.875</v>
      </c>
      <c r="C54" s="25">
        <v>3.2751083666045376E-3</v>
      </c>
      <c r="E54" s="24">
        <f t="shared" si="7"/>
        <v>3.875</v>
      </c>
      <c r="F54" s="25">
        <v>3.0310294437965232E-3</v>
      </c>
      <c r="H54" s="24">
        <f t="shared" si="8"/>
        <v>3.875</v>
      </c>
      <c r="I54" s="25">
        <v>8.6678785108213162E-3</v>
      </c>
      <c r="K54" s="24">
        <f t="shared" si="2"/>
        <v>0.55000000000000038</v>
      </c>
      <c r="L54" s="68">
        <v>3.1599996526272176E-3</v>
      </c>
      <c r="N54" s="24">
        <f t="shared" si="3"/>
        <v>0.55000000000000038</v>
      </c>
      <c r="O54" s="25">
        <v>6.1323578306532681E-3</v>
      </c>
      <c r="R54" s="24">
        <f t="shared" si="4"/>
        <v>0.55000000000000038</v>
      </c>
      <c r="S54" s="25">
        <v>4.2365477727774751E-3</v>
      </c>
      <c r="U54" s="24">
        <f t="shared" si="5"/>
        <v>0.55000000000000038</v>
      </c>
      <c r="V54" s="25">
        <v>4.2274423845527964E-3</v>
      </c>
      <c r="X54" s="74">
        <f t="shared" si="0"/>
        <v>9.1053882246786705E-2</v>
      </c>
      <c r="AA54" s="24">
        <f t="shared" si="9"/>
        <v>3.875</v>
      </c>
      <c r="AB54" s="25">
        <v>8.1055482891906824E-3</v>
      </c>
      <c r="AD54" s="24">
        <f t="shared" si="10"/>
        <v>3.875</v>
      </c>
      <c r="AE54" s="25">
        <v>8.1101276756686408E-3</v>
      </c>
      <c r="AF54" s="25"/>
      <c r="AG54" s="74">
        <f t="shared" si="1"/>
        <v>-4.5793864779583582E-2</v>
      </c>
    </row>
    <row r="55" spans="2:33" ht="13.15" customHeight="1" x14ac:dyDescent="0.35">
      <c r="B55" s="24">
        <f t="shared" si="6"/>
        <v>4</v>
      </c>
      <c r="C55" s="25">
        <v>3.494265627977109E-3</v>
      </c>
      <c r="E55" s="24">
        <f t="shared" si="7"/>
        <v>4</v>
      </c>
      <c r="F55" s="25">
        <v>3.1833041846579171E-3</v>
      </c>
      <c r="H55" s="24">
        <f t="shared" si="8"/>
        <v>4</v>
      </c>
      <c r="I55" s="25">
        <v>8.8236908471885558E-3</v>
      </c>
      <c r="K55" s="24">
        <f t="shared" si="2"/>
        <v>0.60000000000000042</v>
      </c>
      <c r="L55" s="68">
        <v>3.1599997927278358E-3</v>
      </c>
      <c r="N55" s="24">
        <f t="shared" si="3"/>
        <v>0.60000000000000042</v>
      </c>
      <c r="O55" s="25">
        <v>6.1817469228628947E-3</v>
      </c>
      <c r="R55" s="24">
        <f t="shared" si="4"/>
        <v>0.60000000000000042</v>
      </c>
      <c r="S55" s="25">
        <v>4.2365477727774751E-3</v>
      </c>
      <c r="U55" s="24">
        <f t="shared" si="5"/>
        <v>0.60000000000000042</v>
      </c>
      <c r="V55" s="25">
        <v>4.2274423845527964E-3</v>
      </c>
      <c r="X55" s="74">
        <f t="shared" si="0"/>
        <v>9.1053882246786705E-2</v>
      </c>
      <c r="AA55" s="24">
        <f t="shared" si="9"/>
        <v>4</v>
      </c>
      <c r="AB55" s="25">
        <v>8.2840211371302177E-3</v>
      </c>
      <c r="AD55" s="24">
        <f t="shared" si="10"/>
        <v>4</v>
      </c>
      <c r="AE55" s="25">
        <v>8.2896532451626984E-3</v>
      </c>
      <c r="AF55" s="25"/>
      <c r="AG55" s="74">
        <f t="shared" si="1"/>
        <v>-5.6321080324807371E-2</v>
      </c>
    </row>
    <row r="56" spans="2:33" ht="13.15" customHeight="1" x14ac:dyDescent="0.35">
      <c r="B56" s="24">
        <f t="shared" si="6"/>
        <v>4.125</v>
      </c>
      <c r="C56" s="25">
        <v>3.7198518103293381E-3</v>
      </c>
      <c r="E56" s="24">
        <f t="shared" si="7"/>
        <v>4.125</v>
      </c>
      <c r="F56" s="25">
        <v>3.3904907234489144E-3</v>
      </c>
      <c r="H56" s="24">
        <f t="shared" si="8"/>
        <v>4.125</v>
      </c>
      <c r="I56" s="25">
        <v>9.0137709306333125E-3</v>
      </c>
      <c r="K56" s="24">
        <f t="shared" si="2"/>
        <v>0.65000000000000047</v>
      </c>
      <c r="L56" s="68">
        <v>3.1599999328284535E-3</v>
      </c>
      <c r="N56" s="24">
        <f t="shared" si="3"/>
        <v>0.65000000000000047</v>
      </c>
      <c r="O56" s="25">
        <v>6.2311360150725213E-3</v>
      </c>
      <c r="R56" s="24">
        <f t="shared" si="4"/>
        <v>0.65000000000000047</v>
      </c>
      <c r="S56" s="25">
        <v>4.2365477727774751E-3</v>
      </c>
      <c r="U56" s="24">
        <f t="shared" si="5"/>
        <v>0.65000000000000047</v>
      </c>
      <c r="V56" s="25">
        <v>4.2274423845527964E-3</v>
      </c>
      <c r="X56" s="74">
        <f t="shared" si="0"/>
        <v>9.1053882246786705E-2</v>
      </c>
      <c r="AA56" s="24">
        <f t="shared" si="9"/>
        <v>4.125</v>
      </c>
      <c r="AB56" s="25">
        <v>8.5104466768592384E-3</v>
      </c>
      <c r="AD56" s="24">
        <f t="shared" si="10"/>
        <v>4.125</v>
      </c>
      <c r="AE56" s="25">
        <v>8.5176252792736502E-3</v>
      </c>
      <c r="AF56" s="25"/>
      <c r="AG56" s="74">
        <f t="shared" si="1"/>
        <v>-7.1786024144118027E-2</v>
      </c>
    </row>
    <row r="57" spans="2:33" ht="13.15" customHeight="1" x14ac:dyDescent="0.35">
      <c r="B57" s="24">
        <f t="shared" si="6"/>
        <v>4.25</v>
      </c>
      <c r="C57" s="25">
        <v>3.950968237267395E-3</v>
      </c>
      <c r="E57" s="24">
        <f t="shared" si="7"/>
        <v>4.25</v>
      </c>
      <c r="F57" s="25">
        <v>3.6015420222114971E-3</v>
      </c>
      <c r="H57" s="24">
        <f t="shared" si="8"/>
        <v>4.25</v>
      </c>
      <c r="I57" s="25">
        <v>9.2062628203239891E-3</v>
      </c>
      <c r="K57" s="24">
        <f t="shared" si="2"/>
        <v>0.70000000000000051</v>
      </c>
      <c r="L57" s="68">
        <v>3.1804823265200489E-3</v>
      </c>
      <c r="N57" s="24">
        <f t="shared" si="3"/>
        <v>0.70000000000000051</v>
      </c>
      <c r="O57" s="25">
        <v>6.2805251072821479E-3</v>
      </c>
      <c r="R57" s="24">
        <f t="shared" si="4"/>
        <v>0.70000000000000051</v>
      </c>
      <c r="S57" s="25">
        <v>4.2365477727774751E-3</v>
      </c>
      <c r="U57" s="24">
        <f t="shared" si="5"/>
        <v>0.70000000000000051</v>
      </c>
      <c r="V57" s="25">
        <v>4.2274423845527964E-3</v>
      </c>
      <c r="X57" s="74">
        <f t="shared" si="0"/>
        <v>9.1053882246786705E-2</v>
      </c>
      <c r="AA57" s="24">
        <f t="shared" si="9"/>
        <v>4.25</v>
      </c>
      <c r="AB57" s="25">
        <v>8.7402471860983447E-3</v>
      </c>
      <c r="AD57" s="24">
        <f t="shared" si="10"/>
        <v>4.25</v>
      </c>
      <c r="AE57" s="25">
        <v>8.7490070352344521E-3</v>
      </c>
      <c r="AF57" s="25"/>
      <c r="AG57" s="74">
        <f t="shared" si="1"/>
        <v>-8.7598491361074587E-2</v>
      </c>
    </row>
    <row r="58" spans="2:33" ht="13.15" customHeight="1" x14ac:dyDescent="0.35">
      <c r="B58" s="24">
        <f t="shared" si="6"/>
        <v>4.375</v>
      </c>
      <c r="C58" s="25">
        <v>4.1866579180981113E-3</v>
      </c>
      <c r="E58" s="24">
        <f t="shared" si="7"/>
        <v>4.375</v>
      </c>
      <c r="F58" s="25">
        <v>3.8125933209740915E-3</v>
      </c>
      <c r="H58" s="24">
        <f t="shared" si="8"/>
        <v>4.375</v>
      </c>
      <c r="I58" s="25">
        <v>9.3987547100146535E-3</v>
      </c>
      <c r="K58" s="24">
        <f t="shared" si="2"/>
        <v>0.75000000000000056</v>
      </c>
      <c r="L58" s="68">
        <v>3.2198299537822806E-3</v>
      </c>
      <c r="N58" s="24">
        <f t="shared" si="3"/>
        <v>0.75000000000000056</v>
      </c>
      <c r="O58" s="25">
        <v>6.3299141994917745E-3</v>
      </c>
      <c r="R58" s="24">
        <f t="shared" si="4"/>
        <v>0.75000000000000056</v>
      </c>
      <c r="S58" s="25">
        <v>4.2365477727774751E-3</v>
      </c>
      <c r="U58" s="24">
        <f t="shared" si="5"/>
        <v>0.75000000000000056</v>
      </c>
      <c r="V58" s="25">
        <v>4.2274423845527964E-3</v>
      </c>
      <c r="X58" s="74">
        <f t="shared" si="0"/>
        <v>9.1053882246786705E-2</v>
      </c>
      <c r="AA58" s="24">
        <f t="shared" si="9"/>
        <v>4.375</v>
      </c>
      <c r="AB58" s="25">
        <v>8.9700476953374821E-3</v>
      </c>
      <c r="AD58" s="24">
        <f t="shared" si="10"/>
        <v>4.375</v>
      </c>
      <c r="AE58" s="25">
        <v>8.9803887911952748E-3</v>
      </c>
      <c r="AF58" s="25"/>
      <c r="AG58" s="74">
        <f t="shared" si="1"/>
        <v>-0.10341095857792706</v>
      </c>
    </row>
    <row r="59" spans="2:33" ht="13.15" customHeight="1" x14ac:dyDescent="0.35">
      <c r="B59" s="24">
        <f t="shared" si="6"/>
        <v>4.5</v>
      </c>
      <c r="C59" s="25">
        <v>4.426070157628385E-3</v>
      </c>
      <c r="E59" s="24">
        <f t="shared" si="7"/>
        <v>4.5</v>
      </c>
      <c r="F59" s="25">
        <v>4.0236446197366793E-3</v>
      </c>
      <c r="H59" s="24">
        <f t="shared" si="8"/>
        <v>4.5</v>
      </c>
      <c r="I59" s="25">
        <v>9.5912465997053491E-3</v>
      </c>
      <c r="K59" s="24">
        <f t="shared" si="2"/>
        <v>0.8000000000000006</v>
      </c>
      <c r="L59" s="68">
        <v>3.3236095145166792E-3</v>
      </c>
      <c r="N59" s="24">
        <f t="shared" si="3"/>
        <v>0.8000000000000006</v>
      </c>
      <c r="O59" s="25">
        <v>6.3793032917014011E-3</v>
      </c>
      <c r="R59" s="24">
        <f t="shared" si="4"/>
        <v>0.8000000000000006</v>
      </c>
      <c r="S59" s="25">
        <v>4.2651899632371428E-3</v>
      </c>
      <c r="U59" s="24">
        <f t="shared" si="5"/>
        <v>0.8000000000000006</v>
      </c>
      <c r="V59" s="25">
        <v>4.2561730476008515E-3</v>
      </c>
      <c r="X59" s="74">
        <f t="shared" si="0"/>
        <v>9.0169156362913255E-2</v>
      </c>
      <c r="AA59" s="24">
        <f t="shared" si="9"/>
        <v>4.5</v>
      </c>
      <c r="AB59" s="25">
        <v>9.1998482045765936E-3</v>
      </c>
      <c r="AD59" s="24">
        <f t="shared" si="10"/>
        <v>4.5</v>
      </c>
      <c r="AE59" s="25">
        <v>9.2117705471560663E-3</v>
      </c>
      <c r="AF59" s="25"/>
      <c r="AG59" s="74">
        <f t="shared" si="1"/>
        <v>-0.1192234257947275</v>
      </c>
    </row>
    <row r="60" spans="2:33" ht="13.15" customHeight="1" x14ac:dyDescent="0.35">
      <c r="B60" s="24">
        <f t="shared" si="6"/>
        <v>4.625</v>
      </c>
      <c r="C60" s="25">
        <v>4.6684462277129862E-3</v>
      </c>
      <c r="E60" s="24">
        <f t="shared" si="7"/>
        <v>4.625</v>
      </c>
      <c r="F60" s="25">
        <v>4.2346959184992655E-3</v>
      </c>
      <c r="H60" s="24">
        <f t="shared" si="8"/>
        <v>4.625</v>
      </c>
      <c r="I60" s="25">
        <v>9.7837384893960048E-3</v>
      </c>
      <c r="K60" s="24">
        <f t="shared" si="2"/>
        <v>0.85000000000000064</v>
      </c>
      <c r="L60" s="68">
        <v>3.4364498158956005E-3</v>
      </c>
      <c r="N60" s="24">
        <f t="shared" si="3"/>
        <v>0.85000000000000064</v>
      </c>
      <c r="O60" s="25">
        <v>6.4286923839110277E-3</v>
      </c>
      <c r="R60" s="24">
        <f t="shared" si="4"/>
        <v>0.85000000000000064</v>
      </c>
      <c r="S60" s="25">
        <v>4.2978599617302E-3</v>
      </c>
      <c r="U60" s="24">
        <f t="shared" si="5"/>
        <v>0.85000000000000064</v>
      </c>
      <c r="V60" s="25">
        <v>4.2889439601400394E-3</v>
      </c>
      <c r="X60" s="74">
        <f t="shared" si="0"/>
        <v>8.9160015901606007E-2</v>
      </c>
      <c r="AA60" s="24">
        <f t="shared" si="9"/>
        <v>4.625</v>
      </c>
      <c r="AB60" s="25">
        <v>9.4296487138157171E-3</v>
      </c>
      <c r="AD60" s="24">
        <f t="shared" si="10"/>
        <v>4.625</v>
      </c>
      <c r="AE60" s="25">
        <v>9.443152303116889E-3</v>
      </c>
      <c r="AF60" s="25"/>
      <c r="AG60" s="74">
        <f t="shared" si="1"/>
        <v>-0.13503589301171876</v>
      </c>
    </row>
    <row r="61" spans="2:33" ht="13.15" customHeight="1" x14ac:dyDescent="0.35">
      <c r="B61" s="24">
        <f t="shared" si="6"/>
        <v>4.75</v>
      </c>
      <c r="C61" s="25">
        <v>4.9131072663272544E-3</v>
      </c>
      <c r="E61" s="24">
        <f t="shared" si="7"/>
        <v>4.75</v>
      </c>
      <c r="F61" s="25">
        <v>4.4457472172618421E-3</v>
      </c>
      <c r="H61" s="24">
        <f t="shared" si="8"/>
        <v>4.75</v>
      </c>
      <c r="I61" s="25">
        <v>9.9762303790866969E-3</v>
      </c>
      <c r="K61" s="24">
        <f t="shared" si="2"/>
        <v>0.90000000000000069</v>
      </c>
      <c r="L61" s="68">
        <v>3.5492901172745218E-3</v>
      </c>
      <c r="N61" s="24">
        <f t="shared" si="3"/>
        <v>0.90000000000000069</v>
      </c>
      <c r="O61" s="25">
        <v>6.4780814761206543E-3</v>
      </c>
      <c r="R61" s="24">
        <f t="shared" si="4"/>
        <v>0.90000000000000069</v>
      </c>
      <c r="S61" s="25">
        <v>4.3305299602232582E-3</v>
      </c>
      <c r="U61" s="24">
        <f t="shared" si="5"/>
        <v>0.90000000000000069</v>
      </c>
      <c r="V61" s="25">
        <v>4.3217148726792266E-3</v>
      </c>
      <c r="X61" s="74">
        <f t="shared" si="0"/>
        <v>8.8150875440316107E-2</v>
      </c>
      <c r="AA61" s="24">
        <f t="shared" si="9"/>
        <v>4.75</v>
      </c>
      <c r="AB61" s="25">
        <v>9.6594492230548338E-3</v>
      </c>
      <c r="AD61" s="24">
        <f t="shared" si="10"/>
        <v>4.75</v>
      </c>
      <c r="AE61" s="25">
        <v>9.6745340590776857E-3</v>
      </c>
      <c r="AF61" s="25"/>
      <c r="AG61" s="74">
        <f t="shared" si="1"/>
        <v>-0.15084836022851919</v>
      </c>
    </row>
    <row r="62" spans="2:33" ht="13.15" customHeight="1" x14ac:dyDescent="0.35">
      <c r="B62" s="24">
        <f t="shared" si="6"/>
        <v>4.875</v>
      </c>
      <c r="C62" s="25">
        <v>5.1594440383208378E-3</v>
      </c>
      <c r="E62" s="24">
        <f t="shared" si="7"/>
        <v>4.875</v>
      </c>
      <c r="F62" s="25">
        <v>4.6567985160244352E-3</v>
      </c>
      <c r="H62" s="24">
        <f t="shared" si="8"/>
        <v>4.875</v>
      </c>
      <c r="I62" s="25">
        <v>1.016872226877737E-2</v>
      </c>
      <c r="K62" s="24">
        <f t="shared" si="2"/>
        <v>0.95000000000000073</v>
      </c>
      <c r="L62" s="68">
        <v>3.6621304186534431E-3</v>
      </c>
      <c r="N62" s="24">
        <f t="shared" si="3"/>
        <v>0.95000000000000073</v>
      </c>
      <c r="O62" s="25">
        <v>6.5274705683302809E-3</v>
      </c>
      <c r="R62" s="24">
        <f t="shared" si="4"/>
        <v>0.95000000000000073</v>
      </c>
      <c r="S62" s="25">
        <v>4.3631999587163154E-3</v>
      </c>
      <c r="U62" s="24">
        <f t="shared" si="5"/>
        <v>0.95000000000000073</v>
      </c>
      <c r="V62" s="25">
        <v>4.3544857852184145E-3</v>
      </c>
      <c r="X62" s="74">
        <f t="shared" si="0"/>
        <v>8.7141734979008859E-2</v>
      </c>
      <c r="AA62" s="24">
        <f t="shared" si="9"/>
        <v>4.875</v>
      </c>
      <c r="AB62" s="25">
        <v>9.8892497322939539E-3</v>
      </c>
      <c r="AD62" s="24">
        <f t="shared" si="10"/>
        <v>4.875</v>
      </c>
      <c r="AE62" s="25">
        <v>9.9059158150385154E-3</v>
      </c>
      <c r="AF62" s="25"/>
      <c r="AG62" s="74">
        <f t="shared" si="1"/>
        <v>-0.16666082744561453</v>
      </c>
    </row>
    <row r="63" spans="2:33" ht="13.15" customHeight="1" x14ac:dyDescent="0.35">
      <c r="B63" s="24">
        <f t="shared" si="6"/>
        <v>5</v>
      </c>
      <c r="C63" s="25">
        <v>5.4069082320584144E-3</v>
      </c>
      <c r="E63" s="24">
        <f t="shared" si="7"/>
        <v>5</v>
      </c>
      <c r="F63" s="25">
        <v>4.8678498147870066E-3</v>
      </c>
      <c r="H63" s="24">
        <f t="shared" si="8"/>
        <v>5</v>
      </c>
      <c r="I63" s="25">
        <v>1.0361214158468041E-2</v>
      </c>
      <c r="K63" s="24">
        <f t="shared" si="2"/>
        <v>1.0000000000000007</v>
      </c>
      <c r="L63" s="68">
        <v>3.7749707200323639E-3</v>
      </c>
      <c r="N63" s="24">
        <f t="shared" si="3"/>
        <v>1.0000000000000007</v>
      </c>
      <c r="O63" s="25">
        <v>6.5768596605399075E-3</v>
      </c>
      <c r="R63" s="24">
        <f t="shared" si="4"/>
        <v>1.0000000000000007</v>
      </c>
      <c r="S63" s="25">
        <v>4.3958699572093736E-3</v>
      </c>
      <c r="U63" s="24">
        <f t="shared" si="5"/>
        <v>1.0000000000000007</v>
      </c>
      <c r="V63" s="25">
        <v>4.3872566977576017E-3</v>
      </c>
      <c r="X63" s="74">
        <f t="shared" si="0"/>
        <v>8.6132594517718958E-2</v>
      </c>
      <c r="AA63" s="24">
        <f t="shared" si="9"/>
        <v>5</v>
      </c>
      <c r="AB63" s="25">
        <v>1.0119050241533062E-2</v>
      </c>
      <c r="AD63" s="24">
        <f t="shared" si="10"/>
        <v>5</v>
      </c>
      <c r="AE63" s="25">
        <v>1.0137297570999324E-2</v>
      </c>
      <c r="AF63" s="25"/>
      <c r="AG63" s="74">
        <f t="shared" si="1"/>
        <v>-0.18247329466262313</v>
      </c>
    </row>
    <row r="64" spans="2:33" ht="13.15" customHeight="1" x14ac:dyDescent="0.35">
      <c r="B64" s="24">
        <f t="shared" si="6"/>
        <v>5.125</v>
      </c>
      <c r="C64" s="25">
        <v>5.6549605827991012E-3</v>
      </c>
      <c r="E64" s="24">
        <f t="shared" si="7"/>
        <v>5.125</v>
      </c>
      <c r="F64" s="25">
        <v>5.0974307223845532E-3</v>
      </c>
      <c r="H64" s="24">
        <f t="shared" si="8"/>
        <v>5.125</v>
      </c>
      <c r="I64" s="25">
        <v>1.0553842481990615E-2</v>
      </c>
      <c r="K64" s="24">
        <f t="shared" si="2"/>
        <v>1.0500000000000007</v>
      </c>
      <c r="L64" s="68">
        <v>3.8878110214112852E-3</v>
      </c>
      <c r="N64" s="24">
        <f t="shared" si="3"/>
        <v>1.0500000000000007</v>
      </c>
      <c r="O64" s="25">
        <v>6.6262487527495341E-3</v>
      </c>
      <c r="R64" s="24">
        <f t="shared" si="4"/>
        <v>1.0500000000000007</v>
      </c>
      <c r="S64" s="25">
        <v>4.4285399557024308E-3</v>
      </c>
      <c r="U64" s="24">
        <f t="shared" si="5"/>
        <v>1.0500000000000007</v>
      </c>
      <c r="V64" s="25">
        <v>4.4200276102967888E-3</v>
      </c>
      <c r="X64" s="74">
        <f t="shared" si="0"/>
        <v>8.5123454056420383E-2</v>
      </c>
      <c r="AA64" s="24">
        <f t="shared" si="9"/>
        <v>5.125</v>
      </c>
      <c r="AB64" s="25">
        <v>1.0344883642728118E-2</v>
      </c>
      <c r="AD64" s="24">
        <f t="shared" si="10"/>
        <v>5.125</v>
      </c>
      <c r="AE64" s="25">
        <v>1.0364913269305373E-2</v>
      </c>
      <c r="AF64" s="25"/>
      <c r="AG64" s="74">
        <f t="shared" si="1"/>
        <v>-0.20029626577254891</v>
      </c>
    </row>
    <row r="65" spans="2:33" ht="13.15" customHeight="1" x14ac:dyDescent="0.35">
      <c r="B65" s="24">
        <f t="shared" si="6"/>
        <v>5.25</v>
      </c>
      <c r="C65" s="25">
        <v>5.9028871533922294E-3</v>
      </c>
      <c r="E65" s="24">
        <f t="shared" si="7"/>
        <v>5.25</v>
      </c>
      <c r="F65" s="25">
        <v>5.3287922530533471E-3</v>
      </c>
      <c r="H65" s="24">
        <f t="shared" si="8"/>
        <v>5.25</v>
      </c>
      <c r="I65" s="25">
        <v>1.0746483916271839E-2</v>
      </c>
      <c r="K65" s="24">
        <f t="shared" si="2"/>
        <v>1.1000000000000008</v>
      </c>
      <c r="L65" s="68">
        <v>4.0006513227902069E-3</v>
      </c>
      <c r="N65" s="24">
        <f t="shared" si="3"/>
        <v>1.1000000000000008</v>
      </c>
      <c r="O65" s="25">
        <v>6.6756378449591607E-3</v>
      </c>
      <c r="R65" s="24">
        <f t="shared" si="4"/>
        <v>1.1000000000000008</v>
      </c>
      <c r="S65" s="25">
        <v>4.4612099541954889E-3</v>
      </c>
      <c r="U65" s="24">
        <f t="shared" si="5"/>
        <v>1.1000000000000008</v>
      </c>
      <c r="V65" s="25">
        <v>4.4527985228359768E-3</v>
      </c>
      <c r="X65" s="74">
        <f t="shared" si="0"/>
        <v>8.4114313595121809E-2</v>
      </c>
      <c r="AA65" s="24">
        <f t="shared" si="9"/>
        <v>5.25</v>
      </c>
      <c r="AB65" s="25">
        <v>1.0570335820327358E-2</v>
      </c>
      <c r="AD65" s="24">
        <f t="shared" si="10"/>
        <v>5.25</v>
      </c>
      <c r="AE65" s="25">
        <v>1.059216706417314E-2</v>
      </c>
      <c r="AF65" s="25"/>
      <c r="AG65" s="74">
        <f t="shared" si="1"/>
        <v>-0.21831243845782042</v>
      </c>
    </row>
    <row r="66" spans="2:33" ht="13.15" customHeight="1" x14ac:dyDescent="0.35">
      <c r="B66" s="24">
        <f t="shared" si="6"/>
        <v>5.375</v>
      </c>
      <c r="C66" s="25">
        <v>6.1499687580561738E-3</v>
      </c>
      <c r="E66" s="24">
        <f t="shared" si="7"/>
        <v>5.375</v>
      </c>
      <c r="F66" s="25">
        <v>5.5601537837221097E-3</v>
      </c>
      <c r="H66" s="24">
        <f t="shared" si="8"/>
        <v>5.375</v>
      </c>
      <c r="I66" s="25">
        <v>1.0939125350553058E-2</v>
      </c>
      <c r="K66" s="24">
        <f t="shared" si="2"/>
        <v>1.1500000000000008</v>
      </c>
      <c r="L66" s="68">
        <v>4.1134916241691273E-3</v>
      </c>
      <c r="N66" s="24">
        <f t="shared" si="3"/>
        <v>1.1500000000000008</v>
      </c>
      <c r="O66" s="25">
        <v>6.7250269371687873E-3</v>
      </c>
      <c r="R66" s="24">
        <f t="shared" si="4"/>
        <v>1.1500000000000008</v>
      </c>
      <c r="S66" s="25">
        <v>4.4938799526885471E-3</v>
      </c>
      <c r="U66" s="24">
        <f t="shared" si="5"/>
        <v>1.1500000000000008</v>
      </c>
      <c r="V66" s="25">
        <v>4.4855694353751639E-3</v>
      </c>
      <c r="X66" s="74">
        <f t="shared" si="0"/>
        <v>8.3105173133831908E-2</v>
      </c>
      <c r="AA66" s="24">
        <f t="shared" si="9"/>
        <v>5.375</v>
      </c>
      <c r="AB66" s="25">
        <v>1.0795787997926593E-2</v>
      </c>
      <c r="AD66" s="24">
        <f t="shared" si="10"/>
        <v>5.375</v>
      </c>
      <c r="AE66" s="25">
        <v>1.0819420859040911E-2</v>
      </c>
      <c r="AF66" s="25"/>
      <c r="AG66" s="74">
        <f t="shared" si="1"/>
        <v>-0.23632861114317866</v>
      </c>
    </row>
    <row r="67" spans="2:33" ht="13.15" customHeight="1" x14ac:dyDescent="0.35">
      <c r="B67" s="24">
        <f t="shared" si="6"/>
        <v>5.5</v>
      </c>
      <c r="C67" s="25">
        <v>6.3955515547821726E-3</v>
      </c>
      <c r="E67" s="24">
        <f t="shared" si="7"/>
        <v>5.5</v>
      </c>
      <c r="F67" s="25">
        <v>5.7915153143908932E-3</v>
      </c>
      <c r="H67" s="24">
        <f t="shared" si="8"/>
        <v>5.5</v>
      </c>
      <c r="I67" s="25">
        <v>1.1131766784834272E-2</v>
      </c>
      <c r="K67" s="24">
        <f t="shared" si="2"/>
        <v>1.2000000000000008</v>
      </c>
      <c r="L67" s="68">
        <v>4.2263319255480486E-3</v>
      </c>
      <c r="N67" s="24">
        <f t="shared" si="3"/>
        <v>1.2000000000000008</v>
      </c>
      <c r="O67" s="25">
        <v>6.7744160293784147E-3</v>
      </c>
      <c r="R67" s="24">
        <f t="shared" si="4"/>
        <v>1.2000000000000008</v>
      </c>
      <c r="S67" s="25">
        <v>4.5265499511816043E-3</v>
      </c>
      <c r="U67" s="24">
        <f t="shared" si="5"/>
        <v>1.2000000000000008</v>
      </c>
      <c r="V67" s="25">
        <v>4.5183403479143519E-3</v>
      </c>
      <c r="X67" s="74">
        <f t="shared" si="0"/>
        <v>8.209603267252466E-2</v>
      </c>
      <c r="AA67" s="24">
        <f t="shared" si="9"/>
        <v>5.5</v>
      </c>
      <c r="AB67" s="25">
        <v>1.1021240175525825E-2</v>
      </c>
      <c r="AD67" s="24">
        <f t="shared" si="10"/>
        <v>5.5</v>
      </c>
      <c r="AE67" s="25">
        <v>1.1046674653908682E-2</v>
      </c>
      <c r="AF67" s="25"/>
      <c r="AG67" s="74">
        <f t="shared" si="1"/>
        <v>-0.25434478382857162</v>
      </c>
    </row>
    <row r="68" spans="2:33" ht="13.15" customHeight="1" x14ac:dyDescent="0.35">
      <c r="B68" s="24">
        <f t="shared" si="6"/>
        <v>5.625</v>
      </c>
      <c r="C68" s="25">
        <v>6.6390398208511694E-3</v>
      </c>
      <c r="E68" s="24">
        <f t="shared" si="7"/>
        <v>5.625</v>
      </c>
      <c r="F68" s="25">
        <v>6.0228768450596697E-3</v>
      </c>
      <c r="H68" s="24">
        <f t="shared" si="8"/>
        <v>5.625</v>
      </c>
      <c r="I68" s="25">
        <v>1.1324408219115475E-2</v>
      </c>
      <c r="K68" s="24">
        <f t="shared" si="2"/>
        <v>1.2500000000000009</v>
      </c>
      <c r="L68" s="68">
        <v>4.3391722269269699E-3</v>
      </c>
      <c r="N68" s="24">
        <f t="shared" si="3"/>
        <v>1.2500000000000009</v>
      </c>
      <c r="O68" s="25">
        <v>6.8238051215880413E-3</v>
      </c>
      <c r="R68" s="24">
        <f t="shared" si="4"/>
        <v>1.2500000000000009</v>
      </c>
      <c r="S68" s="25">
        <v>4.5592199496746625E-3</v>
      </c>
      <c r="U68" s="24">
        <f t="shared" si="5"/>
        <v>1.2500000000000009</v>
      </c>
      <c r="V68" s="25">
        <v>4.551111260453539E-3</v>
      </c>
      <c r="X68" s="74">
        <f t="shared" si="0"/>
        <v>8.108689221123476E-2</v>
      </c>
      <c r="AA68" s="24">
        <f t="shared" si="9"/>
        <v>5.625</v>
      </c>
      <c r="AB68" s="25">
        <v>1.124669235312506E-2</v>
      </c>
      <c r="AD68" s="24">
        <f t="shared" si="10"/>
        <v>5.625</v>
      </c>
      <c r="AE68" s="25">
        <v>1.1273928448776468E-2</v>
      </c>
      <c r="AF68" s="25"/>
      <c r="AG68" s="74">
        <f t="shared" si="1"/>
        <v>-0.27236095651408598</v>
      </c>
    </row>
    <row r="69" spans="2:33" ht="13.15" customHeight="1" x14ac:dyDescent="0.35">
      <c r="B69" s="24">
        <f t="shared" si="6"/>
        <v>5.75</v>
      </c>
      <c r="C69" s="25">
        <v>6.8798896355195763E-3</v>
      </c>
      <c r="E69" s="24">
        <f t="shared" si="7"/>
        <v>5.75</v>
      </c>
      <c r="F69" s="25">
        <v>6.2542383757284315E-3</v>
      </c>
      <c r="H69" s="24">
        <f t="shared" si="8"/>
        <v>5.75</v>
      </c>
      <c r="I69" s="25">
        <v>1.1517049653396685E-2</v>
      </c>
      <c r="K69" s="24">
        <f t="shared" si="2"/>
        <v>1.3000000000000009</v>
      </c>
      <c r="L69" s="68">
        <v>4.4520125283058912E-3</v>
      </c>
      <c r="N69" s="24">
        <f t="shared" si="3"/>
        <v>1.3000000000000009</v>
      </c>
      <c r="O69" s="25">
        <v>6.8731942137976679E-3</v>
      </c>
      <c r="R69" s="24">
        <f t="shared" si="4"/>
        <v>1.3000000000000009</v>
      </c>
      <c r="S69" s="25">
        <v>4.5918899481677197E-3</v>
      </c>
      <c r="U69" s="24">
        <f t="shared" si="5"/>
        <v>1.3000000000000009</v>
      </c>
      <c r="V69" s="25">
        <v>4.583882172992727E-3</v>
      </c>
      <c r="X69" s="74">
        <f t="shared" si="0"/>
        <v>8.0077751749927512E-2</v>
      </c>
      <c r="AA69" s="24">
        <f t="shared" si="9"/>
        <v>5.75</v>
      </c>
      <c r="AB69" s="25">
        <v>1.1472144530724298E-2</v>
      </c>
      <c r="AD69" s="24">
        <f t="shared" si="10"/>
        <v>5.75</v>
      </c>
      <c r="AE69" s="25">
        <v>1.1501182243644234E-2</v>
      </c>
      <c r="AF69" s="25"/>
      <c r="AG69" s="74">
        <f t="shared" si="1"/>
        <v>-0.29037712919935743</v>
      </c>
    </row>
    <row r="70" spans="2:33" ht="13.15" customHeight="1" x14ac:dyDescent="0.35">
      <c r="B70" s="24">
        <f t="shared" si="6"/>
        <v>5.875</v>
      </c>
      <c r="C70" s="25">
        <v>7.1176033691710159E-3</v>
      </c>
      <c r="E70" s="24">
        <f t="shared" si="7"/>
        <v>5.875</v>
      </c>
      <c r="F70" s="25">
        <v>6.4855999063972236E-3</v>
      </c>
      <c r="H70" s="24">
        <f t="shared" si="8"/>
        <v>5.875</v>
      </c>
      <c r="I70" s="25">
        <v>1.170969108767791E-2</v>
      </c>
      <c r="K70" s="24">
        <f t="shared" si="2"/>
        <v>1.350000000000001</v>
      </c>
      <c r="L70" s="68">
        <v>4.5648528296848125E-3</v>
      </c>
      <c r="N70" s="24">
        <f t="shared" si="3"/>
        <v>1.350000000000001</v>
      </c>
      <c r="O70" s="25">
        <v>6.9225833060072945E-3</v>
      </c>
      <c r="R70" s="24">
        <f t="shared" si="4"/>
        <v>1.350000000000001</v>
      </c>
      <c r="S70" s="25">
        <v>4.6245599466607779E-3</v>
      </c>
      <c r="U70" s="24">
        <f t="shared" si="5"/>
        <v>1.350000000000001</v>
      </c>
      <c r="V70" s="25">
        <v>4.6166530855319141E-3</v>
      </c>
      <c r="X70" s="74">
        <f t="shared" si="0"/>
        <v>7.9068611288637611E-2</v>
      </c>
      <c r="AA70" s="24">
        <f t="shared" si="9"/>
        <v>5.875</v>
      </c>
      <c r="AB70" s="25">
        <v>1.1697596708323547E-2</v>
      </c>
      <c r="AD70" s="24">
        <f t="shared" si="10"/>
        <v>5.875</v>
      </c>
      <c r="AE70" s="25">
        <v>1.1728436038512008E-2</v>
      </c>
      <c r="AF70" s="25"/>
      <c r="AG70" s="74">
        <f t="shared" si="1"/>
        <v>-0.30839330188461161</v>
      </c>
    </row>
    <row r="71" spans="2:33" ht="13.15" customHeight="1" x14ac:dyDescent="0.35">
      <c r="B71" s="24">
        <f t="shared" si="6"/>
        <v>6</v>
      </c>
      <c r="C71" s="25">
        <v>7.3517248613237498E-3</v>
      </c>
      <c r="E71" s="24">
        <f t="shared" si="7"/>
        <v>6</v>
      </c>
      <c r="F71" s="25">
        <v>6.7169614370659889E-3</v>
      </c>
      <c r="H71" s="24">
        <f t="shared" si="8"/>
        <v>6</v>
      </c>
      <c r="I71" s="25">
        <v>1.1902332521959122E-2</v>
      </c>
      <c r="K71" s="24">
        <f t="shared" si="2"/>
        <v>1.400000000000001</v>
      </c>
      <c r="L71" s="68">
        <v>4.6776931310637338E-3</v>
      </c>
      <c r="N71" s="24">
        <f t="shared" si="3"/>
        <v>1.400000000000001</v>
      </c>
      <c r="O71" s="25">
        <v>6.9719723982169211E-3</v>
      </c>
      <c r="R71" s="24">
        <f t="shared" si="4"/>
        <v>1.400000000000001</v>
      </c>
      <c r="S71" s="25">
        <v>4.6572299451538351E-3</v>
      </c>
      <c r="U71" s="24">
        <f t="shared" si="5"/>
        <v>1.400000000000001</v>
      </c>
      <c r="V71" s="25">
        <v>4.6494239980711012E-3</v>
      </c>
      <c r="X71" s="74">
        <f t="shared" si="0"/>
        <v>7.8059470827339036E-2</v>
      </c>
      <c r="AA71" s="24">
        <f t="shared" si="9"/>
        <v>6</v>
      </c>
      <c r="AB71" s="25">
        <v>1.1923048885922776E-2</v>
      </c>
      <c r="AD71" s="24">
        <f t="shared" si="10"/>
        <v>6</v>
      </c>
      <c r="AE71" s="25">
        <v>1.1955689833379772E-2</v>
      </c>
      <c r="AF71" s="25"/>
      <c r="AG71" s="74">
        <f t="shared" si="1"/>
        <v>-0.32640947456995251</v>
      </c>
    </row>
    <row r="72" spans="2:33" ht="13.15" customHeight="1" x14ac:dyDescent="0.35">
      <c r="B72" s="24">
        <f t="shared" si="6"/>
        <v>6.125</v>
      </c>
      <c r="C72" s="25">
        <v>7.5819660922164783E-3</v>
      </c>
      <c r="E72" s="24">
        <f t="shared" si="7"/>
        <v>6.125</v>
      </c>
      <c r="F72" s="25">
        <v>6.9483229677347611E-3</v>
      </c>
      <c r="H72" s="24">
        <f t="shared" si="8"/>
        <v>6.125</v>
      </c>
      <c r="I72" s="25">
        <v>1.2094973956240344E-2</v>
      </c>
      <c r="K72" s="24">
        <f t="shared" si="2"/>
        <v>1.4500000000000011</v>
      </c>
      <c r="L72" s="68">
        <v>4.7905334324426551E-3</v>
      </c>
      <c r="N72" s="24">
        <f t="shared" si="3"/>
        <v>1.4500000000000011</v>
      </c>
      <c r="O72" s="25">
        <v>7.0213614904265477E-3</v>
      </c>
      <c r="R72" s="24">
        <f t="shared" si="4"/>
        <v>1.4500000000000011</v>
      </c>
      <c r="S72" s="25">
        <v>4.6898999436468932E-3</v>
      </c>
      <c r="U72" s="24">
        <f t="shared" si="5"/>
        <v>1.4500000000000011</v>
      </c>
      <c r="V72" s="25">
        <v>4.6821949106102892E-3</v>
      </c>
      <c r="X72" s="74">
        <f t="shared" si="0"/>
        <v>7.7050330366040462E-2</v>
      </c>
      <c r="AA72" s="24">
        <f t="shared" si="9"/>
        <v>6.125</v>
      </c>
      <c r="AB72" s="25">
        <v>1.2148501063522008E-2</v>
      </c>
      <c r="AD72" s="24">
        <f t="shared" si="10"/>
        <v>6.125</v>
      </c>
      <c r="AE72" s="25">
        <v>1.2182943628247549E-2</v>
      </c>
      <c r="AF72" s="25"/>
      <c r="AG72" s="74">
        <f t="shared" si="1"/>
        <v>-0.3444256472554148</v>
      </c>
    </row>
    <row r="73" spans="2:33" ht="13.15" customHeight="1" x14ac:dyDescent="0.35">
      <c r="B73" s="24">
        <f t="shared" si="6"/>
        <v>6.25</v>
      </c>
      <c r="C73" s="25">
        <v>7.8087303779678739E-3</v>
      </c>
      <c r="E73" s="24">
        <f t="shared" si="7"/>
        <v>6.25</v>
      </c>
      <c r="F73" s="25">
        <v>7.1796844984035437E-3</v>
      </c>
      <c r="H73" s="24">
        <f t="shared" si="8"/>
        <v>6.25</v>
      </c>
      <c r="I73" s="25">
        <v>1.2287615390521547E-2</v>
      </c>
      <c r="K73" s="24">
        <f t="shared" si="2"/>
        <v>1.5000000000000011</v>
      </c>
      <c r="L73" s="68">
        <v>4.9033737338215764E-3</v>
      </c>
      <c r="N73" s="24">
        <f t="shared" si="3"/>
        <v>1.5000000000000011</v>
      </c>
      <c r="O73" s="25">
        <v>7.0707505826361743E-3</v>
      </c>
      <c r="R73" s="24">
        <f t="shared" si="4"/>
        <v>1.5000000000000011</v>
      </c>
      <c r="S73" s="25">
        <v>4.7225699421399505E-3</v>
      </c>
      <c r="U73" s="24">
        <f t="shared" si="5"/>
        <v>1.5000000000000011</v>
      </c>
      <c r="V73" s="25">
        <v>4.7149658231494763E-3</v>
      </c>
      <c r="X73" s="74">
        <f t="shared" si="0"/>
        <v>7.6041189904741888E-2</v>
      </c>
      <c r="AA73" s="24">
        <f t="shared" si="9"/>
        <v>6.25</v>
      </c>
      <c r="AB73" s="25">
        <v>1.2373953241121248E-2</v>
      </c>
      <c r="AD73" s="24">
        <f t="shared" si="10"/>
        <v>6.25</v>
      </c>
      <c r="AE73" s="25">
        <v>1.2410197423115306E-2</v>
      </c>
      <c r="AF73" s="25"/>
      <c r="AG73" s="74">
        <f t="shared" si="1"/>
        <v>-0.36244181994058222</v>
      </c>
    </row>
    <row r="74" spans="2:33" ht="13.15" customHeight="1" x14ac:dyDescent="0.35">
      <c r="B74" s="24">
        <f t="shared" si="6"/>
        <v>6.375</v>
      </c>
      <c r="C74" s="25">
        <v>8.0326020709914746E-3</v>
      </c>
      <c r="E74" s="24">
        <f t="shared" si="7"/>
        <v>6.375</v>
      </c>
      <c r="F74" s="25">
        <v>7.4110460290723115E-3</v>
      </c>
      <c r="H74" s="24">
        <f t="shared" si="8"/>
        <v>6.375</v>
      </c>
      <c r="I74" s="25">
        <v>1.2480256824802772E-2</v>
      </c>
      <c r="K74" s="24">
        <f t="shared" si="2"/>
        <v>1.5500000000000012</v>
      </c>
      <c r="L74" s="68">
        <v>5.0162140352004976E-3</v>
      </c>
      <c r="N74" s="24">
        <f t="shared" si="3"/>
        <v>1.5500000000000012</v>
      </c>
      <c r="O74" s="25">
        <v>7.1781025405686892E-3</v>
      </c>
      <c r="R74" s="24">
        <f t="shared" si="4"/>
        <v>1.5500000000000012</v>
      </c>
      <c r="S74" s="25">
        <v>4.7552399406330086E-3</v>
      </c>
      <c r="U74" s="24">
        <f t="shared" si="5"/>
        <v>1.5500000000000012</v>
      </c>
      <c r="V74" s="25">
        <v>4.7477367356886643E-3</v>
      </c>
      <c r="X74" s="74">
        <f t="shared" si="0"/>
        <v>7.5032049443443313E-2</v>
      </c>
      <c r="AA74" s="24">
        <f t="shared" si="9"/>
        <v>6.375</v>
      </c>
      <c r="AB74" s="25">
        <v>1.2599405418720488E-2</v>
      </c>
      <c r="AD74" s="24">
        <f t="shared" si="10"/>
        <v>6.375</v>
      </c>
      <c r="AE74" s="25">
        <v>1.2637451217983089E-2</v>
      </c>
      <c r="AF74" s="25"/>
      <c r="AG74" s="74">
        <f t="shared" si="1"/>
        <v>-0.38045799262600988</v>
      </c>
    </row>
    <row r="75" spans="2:33" ht="13.15" customHeight="1" x14ac:dyDescent="0.35">
      <c r="B75" s="24">
        <f t="shared" si="6"/>
        <v>6.5</v>
      </c>
      <c r="C75" s="25">
        <v>8.2541206829763302E-3</v>
      </c>
      <c r="E75" s="24">
        <f t="shared" si="7"/>
        <v>6.5</v>
      </c>
      <c r="F75" s="25">
        <v>7.6424075597411002E-3</v>
      </c>
      <c r="H75" s="24">
        <f t="shared" si="8"/>
        <v>6.5</v>
      </c>
      <c r="I75" s="25">
        <v>1.267289825908398E-2</v>
      </c>
      <c r="K75" s="24">
        <f t="shared" si="2"/>
        <v>1.6000000000000012</v>
      </c>
      <c r="L75" s="68">
        <v>5.1290543365794181E-3</v>
      </c>
      <c r="N75" s="24">
        <f t="shared" si="3"/>
        <v>1.6000000000000012</v>
      </c>
      <c r="O75" s="25">
        <v>7.290645202894297E-3</v>
      </c>
      <c r="R75" s="24">
        <f t="shared" si="4"/>
        <v>1.6000000000000012</v>
      </c>
      <c r="S75" s="25">
        <v>4.7879099391260668E-3</v>
      </c>
      <c r="U75" s="24">
        <f t="shared" si="5"/>
        <v>1.6000000000000012</v>
      </c>
      <c r="V75" s="25">
        <v>4.7805076482278514E-3</v>
      </c>
      <c r="X75" s="74">
        <f t="shared" si="0"/>
        <v>7.4022908982153413E-2</v>
      </c>
      <c r="AA75" s="24">
        <f t="shared" si="9"/>
        <v>6.5</v>
      </c>
      <c r="AB75" s="25">
        <v>1.2824857596319713E-2</v>
      </c>
      <c r="AD75" s="24">
        <f t="shared" si="10"/>
        <v>6.5</v>
      </c>
      <c r="AE75" s="25">
        <v>1.2864705012850862E-2</v>
      </c>
      <c r="AF75" s="25"/>
      <c r="AG75" s="74">
        <f t="shared" si="1"/>
        <v>-0.39847416531148955</v>
      </c>
    </row>
    <row r="76" spans="2:33" ht="13.15" customHeight="1" x14ac:dyDescent="0.35">
      <c r="B76" s="24">
        <f t="shared" si="6"/>
        <v>6.625</v>
      </c>
      <c r="C76" s="25">
        <v>8.4737850077481313E-3</v>
      </c>
      <c r="E76" s="24">
        <f t="shared" si="7"/>
        <v>6.625</v>
      </c>
      <c r="F76" s="25">
        <v>7.8737690904098663E-3</v>
      </c>
      <c r="H76" s="24">
        <f t="shared" si="8"/>
        <v>6.625</v>
      </c>
      <c r="I76" s="25">
        <v>1.2865539693365185E-2</v>
      </c>
      <c r="K76" s="24">
        <f t="shared" si="2"/>
        <v>1.6500000000000012</v>
      </c>
      <c r="L76" s="68">
        <v>5.2418946379583393E-3</v>
      </c>
      <c r="N76" s="24">
        <f t="shared" si="3"/>
        <v>1.6500000000000012</v>
      </c>
      <c r="O76" s="25">
        <v>7.4031878652199047E-3</v>
      </c>
      <c r="R76" s="24">
        <f t="shared" si="4"/>
        <v>1.6500000000000012</v>
      </c>
      <c r="S76" s="25">
        <v>4.820579937619124E-3</v>
      </c>
      <c r="U76" s="24">
        <f t="shared" si="5"/>
        <v>1.6500000000000012</v>
      </c>
      <c r="V76" s="25">
        <v>4.8132785607670394E-3</v>
      </c>
      <c r="X76" s="74">
        <f t="shared" si="0"/>
        <v>7.3013768520846165E-2</v>
      </c>
      <c r="AA76" s="24">
        <f t="shared" si="9"/>
        <v>6.625</v>
      </c>
      <c r="AB76" s="25">
        <v>1.3050309773918948E-2</v>
      </c>
      <c r="AD76" s="24">
        <f t="shared" si="10"/>
        <v>6.625</v>
      </c>
      <c r="AE76" s="25">
        <v>1.309195880771862E-2</v>
      </c>
      <c r="AF76" s="25"/>
      <c r="AG76" s="74">
        <f t="shared" si="1"/>
        <v>-0.41649033799672636</v>
      </c>
    </row>
    <row r="77" spans="2:33" ht="13.15" customHeight="1" x14ac:dyDescent="0.35">
      <c r="B77" s="24">
        <f t="shared" si="6"/>
        <v>6.75</v>
      </c>
      <c r="C77" s="25">
        <v>8.6920568914417903E-3</v>
      </c>
      <c r="E77" s="24">
        <f t="shared" si="7"/>
        <v>6.75</v>
      </c>
      <c r="F77" s="25">
        <v>8.1051306210786506E-3</v>
      </c>
      <c r="H77" s="24">
        <f t="shared" si="8"/>
        <v>6.75</v>
      </c>
      <c r="I77" s="25">
        <v>1.3058181127646402E-2</v>
      </c>
      <c r="K77" s="24">
        <f t="shared" si="2"/>
        <v>1.7000000000000013</v>
      </c>
      <c r="L77" s="68">
        <v>5.3547349393372606E-3</v>
      </c>
      <c r="N77" s="24">
        <f t="shared" si="3"/>
        <v>1.7000000000000013</v>
      </c>
      <c r="O77" s="25">
        <v>7.5157305275455125E-3</v>
      </c>
      <c r="R77" s="24">
        <f t="shared" si="4"/>
        <v>1.7000000000000013</v>
      </c>
      <c r="S77" s="25">
        <v>4.8532499361121821E-3</v>
      </c>
      <c r="U77" s="24">
        <f t="shared" si="5"/>
        <v>1.7000000000000013</v>
      </c>
      <c r="V77" s="25">
        <v>4.8460494733062265E-3</v>
      </c>
      <c r="X77" s="74">
        <f t="shared" si="0"/>
        <v>7.2004628059556264E-2</v>
      </c>
      <c r="AA77" s="24">
        <f t="shared" si="9"/>
        <v>6.75</v>
      </c>
      <c r="AB77" s="25">
        <v>1.3275761951518181E-2</v>
      </c>
      <c r="AD77" s="24">
        <f t="shared" si="10"/>
        <v>6.75</v>
      </c>
      <c r="AE77" s="25">
        <v>1.3319212602586396E-2</v>
      </c>
      <c r="AF77" s="25"/>
      <c r="AG77" s="74">
        <f t="shared" si="1"/>
        <v>-0.43450651068215396</v>
      </c>
    </row>
    <row r="78" spans="2:33" ht="13.15" customHeight="1" x14ac:dyDescent="0.35">
      <c r="B78" s="24">
        <f t="shared" si="6"/>
        <v>6.875</v>
      </c>
      <c r="C78" s="25">
        <v>8.9093645913824165E-3</v>
      </c>
      <c r="E78" s="24">
        <f t="shared" si="7"/>
        <v>6.875</v>
      </c>
      <c r="F78" s="25">
        <v>8.3364921517474124E-3</v>
      </c>
      <c r="H78" s="24">
        <f t="shared" si="8"/>
        <v>6.875</v>
      </c>
      <c r="I78" s="25">
        <v>1.3250822561927628E-2</v>
      </c>
      <c r="K78" s="24">
        <f t="shared" si="2"/>
        <v>1.7500000000000013</v>
      </c>
      <c r="L78" s="68">
        <v>5.4675752407161819E-3</v>
      </c>
      <c r="N78" s="24">
        <f t="shared" si="3"/>
        <v>1.7500000000000013</v>
      </c>
      <c r="O78" s="25">
        <v>7.6282731898711202E-3</v>
      </c>
      <c r="R78" s="24">
        <f t="shared" si="4"/>
        <v>1.7500000000000013</v>
      </c>
      <c r="S78" s="25">
        <v>4.8859199346052394E-3</v>
      </c>
      <c r="U78" s="24">
        <f t="shared" si="5"/>
        <v>1.7500000000000013</v>
      </c>
      <c r="V78" s="25">
        <v>4.8788203858454145E-3</v>
      </c>
      <c r="X78" s="74">
        <f t="shared" si="0"/>
        <v>7.0995487598249016E-2</v>
      </c>
      <c r="AA78" s="24">
        <f t="shared" si="9"/>
        <v>6.875</v>
      </c>
      <c r="AB78" s="25">
        <v>1.3501214129117419E-2</v>
      </c>
      <c r="AD78" s="24">
        <f t="shared" si="10"/>
        <v>6.875</v>
      </c>
      <c r="AE78" s="25">
        <v>1.3546466397454163E-2</v>
      </c>
      <c r="AF78" s="25"/>
      <c r="AG78" s="74">
        <f t="shared" si="1"/>
        <v>-0.45252268336744284</v>
      </c>
    </row>
    <row r="79" spans="2:33" ht="13.15" customHeight="1" x14ac:dyDescent="0.35">
      <c r="B79" s="24">
        <f t="shared" si="6"/>
        <v>7</v>
      </c>
      <c r="C79" s="25">
        <v>9.1261057750861938E-3</v>
      </c>
      <c r="E79" s="24">
        <f t="shared" si="7"/>
        <v>7</v>
      </c>
      <c r="F79" s="25">
        <v>8.5678536824161881E-3</v>
      </c>
      <c r="H79" s="24">
        <f t="shared" si="8"/>
        <v>7</v>
      </c>
      <c r="I79" s="25">
        <v>1.344346399620883E-2</v>
      </c>
      <c r="K79" s="24">
        <f t="shared" si="2"/>
        <v>1.8000000000000014</v>
      </c>
      <c r="L79" s="68">
        <v>5.5572329426255285E-3</v>
      </c>
      <c r="N79" s="24">
        <f t="shared" si="3"/>
        <v>1.8000000000000014</v>
      </c>
      <c r="O79" s="25">
        <v>7.740815852196728E-3</v>
      </c>
      <c r="R79" s="24">
        <f t="shared" si="4"/>
        <v>1.8000000000000014</v>
      </c>
      <c r="S79" s="25">
        <v>4.9715843396923734E-3</v>
      </c>
      <c r="U79" s="24">
        <f t="shared" si="5"/>
        <v>1.8000000000000014</v>
      </c>
      <c r="V79" s="25">
        <v>4.964771979959209E-3</v>
      </c>
      <c r="X79" s="74">
        <f t="shared" si="0"/>
        <v>6.8123597331644012E-2</v>
      </c>
      <c r="AA79" s="24">
        <f t="shared" si="9"/>
        <v>7</v>
      </c>
      <c r="AB79" s="25">
        <v>1.3726666306716664E-2</v>
      </c>
      <c r="AD79" s="24">
        <f t="shared" si="10"/>
        <v>7</v>
      </c>
      <c r="AE79" s="25">
        <v>1.3773720192321934E-2</v>
      </c>
      <c r="AF79" s="25"/>
      <c r="AG79" s="74">
        <f t="shared" si="1"/>
        <v>-0.47053885605269696</v>
      </c>
    </row>
    <row r="80" spans="2:33" ht="13.15" customHeight="1" x14ac:dyDescent="0.35">
      <c r="B80" s="24">
        <f t="shared" si="6"/>
        <v>7.125</v>
      </c>
      <c r="C80" s="25">
        <v>9.3425250312263123E-3</v>
      </c>
      <c r="E80" s="24">
        <f t="shared" si="7"/>
        <v>7.125</v>
      </c>
      <c r="F80" s="25">
        <v>8.7779426772405193E-3</v>
      </c>
      <c r="H80" s="24">
        <f t="shared" si="8"/>
        <v>7.125</v>
      </c>
      <c r="I80" s="25">
        <v>1.3600039841083983E-2</v>
      </c>
      <c r="K80" s="24">
        <f t="shared" si="2"/>
        <v>1.8500000000000014</v>
      </c>
      <c r="L80" s="68">
        <v>5.6398530696958977E-3</v>
      </c>
      <c r="N80" s="24">
        <f t="shared" si="3"/>
        <v>1.8500000000000014</v>
      </c>
      <c r="O80" s="25">
        <v>7.8533585145223357E-3</v>
      </c>
      <c r="R80" s="24">
        <f t="shared" si="4"/>
        <v>1.8500000000000014</v>
      </c>
      <c r="S80" s="25">
        <v>5.0733363324955635E-3</v>
      </c>
      <c r="U80" s="24">
        <f t="shared" si="5"/>
        <v>1.8500000000000014</v>
      </c>
      <c r="V80" s="25">
        <v>5.0668677095510074E-3</v>
      </c>
      <c r="X80" s="74">
        <f t="shared" si="0"/>
        <v>6.4686229445561072E-2</v>
      </c>
      <c r="AA80" s="24">
        <f t="shared" si="9"/>
        <v>7.125</v>
      </c>
      <c r="AB80" s="25">
        <v>1.4022221518738998E-2</v>
      </c>
      <c r="AD80" s="24">
        <f t="shared" si="10"/>
        <v>7.125</v>
      </c>
      <c r="AE80" s="25">
        <v>1.4072092810888693E-2</v>
      </c>
      <c r="AF80" s="25"/>
      <c r="AG80" s="74">
        <f t="shared" si="1"/>
        <v>-0.49871292149695001</v>
      </c>
    </row>
    <row r="81" spans="2:33" ht="13.15" customHeight="1" x14ac:dyDescent="0.35">
      <c r="B81" s="24">
        <f t="shared" si="6"/>
        <v>7.25</v>
      </c>
      <c r="C81" s="25">
        <v>9.5581171525793759E-3</v>
      </c>
      <c r="E81" s="24">
        <f t="shared" si="7"/>
        <v>7.25</v>
      </c>
      <c r="F81" s="25">
        <v>8.9848105940820728E-3</v>
      </c>
      <c r="H81" s="24">
        <f t="shared" si="8"/>
        <v>7.25</v>
      </c>
      <c r="I81" s="25">
        <v>1.3751154650339286E-2</v>
      </c>
      <c r="K81" s="24">
        <f t="shared" si="2"/>
        <v>1.9000000000000015</v>
      </c>
      <c r="L81" s="68">
        <v>5.7224731967662661E-3</v>
      </c>
      <c r="N81" s="24">
        <f t="shared" si="3"/>
        <v>1.9000000000000015</v>
      </c>
      <c r="O81" s="25">
        <v>7.9659011768479435E-3</v>
      </c>
      <c r="R81" s="24">
        <f t="shared" si="4"/>
        <v>1.9000000000000015</v>
      </c>
      <c r="S81" s="25">
        <v>5.1750883252987536E-3</v>
      </c>
      <c r="U81" s="24">
        <f t="shared" si="5"/>
        <v>1.9000000000000015</v>
      </c>
      <c r="V81" s="25">
        <v>5.1689634391428058E-3</v>
      </c>
      <c r="X81" s="74">
        <f t="shared" si="0"/>
        <v>6.1248861559478132E-2</v>
      </c>
      <c r="AA81" s="24">
        <f t="shared" si="9"/>
        <v>7.25</v>
      </c>
      <c r="AB81" s="25">
        <v>1.4328391701273346E-2</v>
      </c>
      <c r="AD81" s="24">
        <f t="shared" si="10"/>
        <v>7.25</v>
      </c>
      <c r="AE81" s="25">
        <v>1.4381234210331027E-2</v>
      </c>
      <c r="AF81" s="25"/>
      <c r="AG81" s="74">
        <f t="shared" si="1"/>
        <v>-0.52842509057680553</v>
      </c>
    </row>
    <row r="82" spans="2:33" ht="13.15" customHeight="1" x14ac:dyDescent="0.35">
      <c r="B82" s="24">
        <f t="shared" si="6"/>
        <v>7.375</v>
      </c>
      <c r="C82" s="25">
        <v>9.7721454365985311E-3</v>
      </c>
      <c r="E82" s="24">
        <f t="shared" si="7"/>
        <v>7.375</v>
      </c>
      <c r="F82" s="25">
        <v>9.1916785109236402E-3</v>
      </c>
      <c r="H82" s="24">
        <f t="shared" si="8"/>
        <v>7.375</v>
      </c>
      <c r="I82" s="25">
        <v>1.3902269459594592E-2</v>
      </c>
      <c r="K82" s="24">
        <f t="shared" si="2"/>
        <v>1.9500000000000015</v>
      </c>
      <c r="L82" s="68">
        <v>5.8050933238366353E-3</v>
      </c>
      <c r="N82" s="24">
        <f t="shared" si="3"/>
        <v>1.9500000000000015</v>
      </c>
      <c r="O82" s="25">
        <v>8.0784438391735512E-3</v>
      </c>
      <c r="R82" s="24">
        <f t="shared" si="4"/>
        <v>1.9500000000000015</v>
      </c>
      <c r="S82" s="25">
        <v>5.2768403181019437E-3</v>
      </c>
      <c r="U82" s="24">
        <f t="shared" si="5"/>
        <v>1.9500000000000015</v>
      </c>
      <c r="V82" s="25">
        <v>5.2710591687346042E-3</v>
      </c>
      <c r="X82" s="74">
        <f t="shared" si="0"/>
        <v>5.7811493673395192E-2</v>
      </c>
      <c r="AA82" s="24">
        <f t="shared" si="9"/>
        <v>7.375</v>
      </c>
      <c r="AB82" s="25">
        <v>1.4634561883807701E-2</v>
      </c>
      <c r="AD82" s="24">
        <f t="shared" si="10"/>
        <v>7.375</v>
      </c>
      <c r="AE82" s="25">
        <v>1.4690375609773338E-2</v>
      </c>
      <c r="AF82" s="25"/>
      <c r="AG82" s="74">
        <f t="shared" si="1"/>
        <v>-0.55813725965636607</v>
      </c>
    </row>
    <row r="83" spans="2:33" ht="13.15" customHeight="1" x14ac:dyDescent="0.35">
      <c r="B83" s="24">
        <f t="shared" si="6"/>
        <v>7.5</v>
      </c>
      <c r="C83" s="25">
        <v>9.9839218814037345E-3</v>
      </c>
      <c r="E83" s="24">
        <f t="shared" si="7"/>
        <v>7.5</v>
      </c>
      <c r="F83" s="25">
        <v>9.3985464277652163E-3</v>
      </c>
      <c r="H83" s="24">
        <f t="shared" si="8"/>
        <v>7.5</v>
      </c>
      <c r="I83" s="25">
        <v>1.4053384268849908E-2</v>
      </c>
      <c r="K83" s="24">
        <f t="shared" si="2"/>
        <v>2.0000000000000013</v>
      </c>
      <c r="L83" s="68">
        <v>5.8877134509070046E-3</v>
      </c>
      <c r="N83" s="24">
        <f t="shared" si="3"/>
        <v>2.0000000000000013</v>
      </c>
      <c r="O83" s="25">
        <v>8.190986501499159E-3</v>
      </c>
      <c r="R83" s="24">
        <f t="shared" si="4"/>
        <v>2.0000000000000013</v>
      </c>
      <c r="S83" s="25">
        <v>5.378592310905133E-3</v>
      </c>
      <c r="U83" s="24">
        <f t="shared" si="5"/>
        <v>2.0000000000000013</v>
      </c>
      <c r="V83" s="25">
        <v>5.3731548983264018E-3</v>
      </c>
      <c r="X83" s="74">
        <f t="shared" si="0"/>
        <v>5.4374125787312252E-2</v>
      </c>
      <c r="AA83" s="24">
        <f t="shared" si="9"/>
        <v>7.5</v>
      </c>
      <c r="AB83" s="25">
        <v>1.4940732066342071E-2</v>
      </c>
      <c r="AD83" s="24">
        <f t="shared" si="10"/>
        <v>7.5</v>
      </c>
      <c r="AE83" s="25">
        <v>1.4999517009215655E-2</v>
      </c>
      <c r="AF83" s="25"/>
      <c r="AG83" s="74">
        <f t="shared" si="1"/>
        <v>-0.5878494287358399</v>
      </c>
    </row>
    <row r="84" spans="2:33" ht="13.15" customHeight="1" x14ac:dyDescent="0.35">
      <c r="B84" s="24">
        <f t="shared" si="6"/>
        <v>7.625</v>
      </c>
      <c r="C84" s="25">
        <v>1.0192803599992341E-2</v>
      </c>
      <c r="E84" s="24">
        <f t="shared" si="7"/>
        <v>7.625</v>
      </c>
      <c r="F84" s="25">
        <v>9.6054143446067802E-3</v>
      </c>
      <c r="H84" s="24">
        <f t="shared" si="8"/>
        <v>7.625</v>
      </c>
      <c r="I84" s="25">
        <v>1.4204499078105214E-2</v>
      </c>
      <c r="K84" s="24">
        <f t="shared" si="2"/>
        <v>2.0500000000000012</v>
      </c>
      <c r="L84" s="68">
        <v>5.970333577977373E-3</v>
      </c>
      <c r="N84" s="24">
        <f t="shared" si="3"/>
        <v>2.0500000000000012</v>
      </c>
      <c r="O84" s="25">
        <v>8.303529163824765E-3</v>
      </c>
      <c r="R84" s="24">
        <f t="shared" si="4"/>
        <v>2.0500000000000012</v>
      </c>
      <c r="S84" s="25">
        <v>5.4803443037083222E-3</v>
      </c>
      <c r="U84" s="24">
        <f t="shared" si="5"/>
        <v>2.0500000000000012</v>
      </c>
      <c r="V84" s="25">
        <v>5.4752506279181993E-3</v>
      </c>
      <c r="X84" s="74">
        <f t="shared" si="0"/>
        <v>5.0936757901229313E-2</v>
      </c>
      <c r="AA84" s="24">
        <f t="shared" si="9"/>
        <v>7.625</v>
      </c>
      <c r="AB84" s="25">
        <v>1.5246902248876409E-2</v>
      </c>
      <c r="AD84" s="24">
        <f t="shared" si="10"/>
        <v>7.625</v>
      </c>
      <c r="AE84" s="25">
        <v>1.530865840865798E-2</v>
      </c>
      <c r="AF84" s="25"/>
      <c r="AG84" s="74">
        <f t="shared" si="1"/>
        <v>-0.61756159781571274</v>
      </c>
    </row>
    <row r="85" spans="2:33" ht="13.15" customHeight="1" x14ac:dyDescent="0.35">
      <c r="B85" s="24">
        <f t="shared" si="6"/>
        <v>7.75</v>
      </c>
      <c r="C85" s="25">
        <v>1.0398189181942496E-2</v>
      </c>
      <c r="E85" s="24">
        <f t="shared" si="7"/>
        <v>7.75</v>
      </c>
      <c r="F85" s="25">
        <v>9.8122822614483459E-3</v>
      </c>
      <c r="H85" s="24">
        <f t="shared" si="8"/>
        <v>7.75</v>
      </c>
      <c r="I85" s="25">
        <v>1.4355613887360516E-2</v>
      </c>
      <c r="K85" s="24">
        <f t="shared" si="2"/>
        <v>2.100000000000001</v>
      </c>
      <c r="L85" s="68">
        <v>6.0529537050477413E-3</v>
      </c>
      <c r="N85" s="24">
        <f t="shared" si="3"/>
        <v>2.100000000000001</v>
      </c>
      <c r="O85" s="25">
        <v>8.4160718261503727E-3</v>
      </c>
      <c r="R85" s="24">
        <f t="shared" si="4"/>
        <v>2.100000000000001</v>
      </c>
      <c r="S85" s="25">
        <v>5.5820962965115123E-3</v>
      </c>
      <c r="U85" s="24">
        <f t="shared" si="5"/>
        <v>2.100000000000001</v>
      </c>
      <c r="V85" s="25">
        <v>5.5773463575099977E-3</v>
      </c>
      <c r="X85" s="74">
        <f t="shared" si="0"/>
        <v>4.7499390015146373E-2</v>
      </c>
      <c r="AA85" s="24">
        <f t="shared" si="9"/>
        <v>7.75</v>
      </c>
      <c r="AB85" s="25">
        <v>1.5553072431410778E-2</v>
      </c>
      <c r="AD85" s="24">
        <f t="shared" si="10"/>
        <v>7.75</v>
      </c>
      <c r="AE85" s="25">
        <v>1.56177998081003E-2</v>
      </c>
      <c r="AF85" s="25"/>
      <c r="AG85" s="74">
        <f t="shared" si="1"/>
        <v>-0.6472737668952212</v>
      </c>
    </row>
    <row r="86" spans="2:33" ht="13.15" customHeight="1" x14ac:dyDescent="0.35">
      <c r="B86" s="24">
        <f t="shared" si="6"/>
        <v>7.875</v>
      </c>
      <c r="C86" s="25">
        <v>1.0599515401621011E-2</v>
      </c>
      <c r="E86" s="24">
        <f t="shared" si="7"/>
        <v>7.875</v>
      </c>
      <c r="F86" s="25">
        <v>1.0019150178289919E-2</v>
      </c>
      <c r="H86" s="24">
        <f t="shared" si="8"/>
        <v>7.875</v>
      </c>
      <c r="I86" s="25">
        <v>1.4506728696615826E-2</v>
      </c>
      <c r="K86" s="24">
        <f t="shared" si="2"/>
        <v>2.1500000000000008</v>
      </c>
      <c r="L86" s="68">
        <v>6.1355738321181106E-3</v>
      </c>
      <c r="N86" s="24">
        <f t="shared" si="3"/>
        <v>2.1500000000000008</v>
      </c>
      <c r="O86" s="25">
        <v>8.5286144884759805E-3</v>
      </c>
      <c r="R86" s="24">
        <f t="shared" si="4"/>
        <v>2.1500000000000008</v>
      </c>
      <c r="S86" s="25">
        <v>5.6838482893147016E-3</v>
      </c>
      <c r="U86" s="24">
        <f t="shared" si="5"/>
        <v>2.1500000000000008</v>
      </c>
      <c r="V86" s="25">
        <v>5.6794420871017952E-3</v>
      </c>
      <c r="X86" s="74">
        <f t="shared" si="0"/>
        <v>4.4062022129063433E-2</v>
      </c>
      <c r="AA86" s="24">
        <f t="shared" si="9"/>
        <v>7.875</v>
      </c>
      <c r="AB86" s="25">
        <v>1.5859242613945133E-2</v>
      </c>
      <c r="AD86" s="24">
        <f t="shared" si="10"/>
        <v>7.875</v>
      </c>
      <c r="AE86" s="25">
        <v>1.5926941207542615E-2</v>
      </c>
      <c r="AF86" s="25"/>
      <c r="AG86" s="74">
        <f t="shared" si="1"/>
        <v>-0.67698593597481649</v>
      </c>
    </row>
    <row r="87" spans="2:33" ht="13.15" customHeight="1" x14ac:dyDescent="0.35">
      <c r="B87" s="24">
        <f t="shared" si="6"/>
        <v>8</v>
      </c>
      <c r="C87" s="25">
        <v>1.0796254234996831E-2</v>
      </c>
      <c r="E87" s="24">
        <f t="shared" si="7"/>
        <v>8</v>
      </c>
      <c r="F87" s="25">
        <v>1.0226018095131482E-2</v>
      </c>
      <c r="H87" s="24">
        <f t="shared" si="8"/>
        <v>8</v>
      </c>
      <c r="I87" s="25">
        <v>1.4657843505871118E-2</v>
      </c>
      <c r="K87" s="24">
        <f t="shared" si="2"/>
        <v>2.2000000000000006</v>
      </c>
      <c r="L87" s="68">
        <v>6.218193959188479E-3</v>
      </c>
      <c r="N87" s="24">
        <f t="shared" si="3"/>
        <v>2.2000000000000006</v>
      </c>
      <c r="O87" s="25">
        <v>8.6411571508015865E-3</v>
      </c>
      <c r="R87" s="24">
        <f t="shared" si="4"/>
        <v>2.2000000000000006</v>
      </c>
      <c r="S87" s="25">
        <v>5.7856002821178917E-3</v>
      </c>
      <c r="U87" s="24">
        <f t="shared" si="5"/>
        <v>2.2000000000000006</v>
      </c>
      <c r="V87" s="25">
        <v>5.7815378166935927E-3</v>
      </c>
      <c r="X87" s="74">
        <f t="shared" ref="X87:X150" si="11">(S87-V87)*100*100</f>
        <v>4.0624654242989167E-2</v>
      </c>
      <c r="AA87" s="24">
        <f t="shared" si="9"/>
        <v>8</v>
      </c>
      <c r="AB87" s="25">
        <v>1.616541279647948E-2</v>
      </c>
      <c r="AD87" s="24">
        <f t="shared" si="10"/>
        <v>8</v>
      </c>
      <c r="AE87" s="25">
        <v>1.6236082606984937E-2</v>
      </c>
      <c r="AF87" s="25"/>
      <c r="AG87" s="74">
        <f t="shared" ref="AG87:AG150" si="12">(AB87-AE87)*100*100</f>
        <v>-0.70669810505456787</v>
      </c>
    </row>
    <row r="88" spans="2:33" ht="13.15" customHeight="1" x14ac:dyDescent="0.35">
      <c r="B88" s="24">
        <f t="shared" si="6"/>
        <v>8.125</v>
      </c>
      <c r="C88" s="25">
        <v>1.0988023971914656E-2</v>
      </c>
      <c r="E88" s="24">
        <f t="shared" si="7"/>
        <v>8.125</v>
      </c>
      <c r="F88" s="25">
        <v>1.0414114813634561E-2</v>
      </c>
      <c r="H88" s="24">
        <f t="shared" si="8"/>
        <v>8.125</v>
      </c>
      <c r="I88" s="25">
        <v>1.4808958315126429E-2</v>
      </c>
      <c r="K88" s="24">
        <f t="shared" ref="K88:K151" si="13">K87+0.05</f>
        <v>2.2500000000000004</v>
      </c>
      <c r="L88" s="68">
        <v>6.3008140862588482E-3</v>
      </c>
      <c r="N88" s="24">
        <f t="shared" ref="N88:N151" si="14">N87+0.05</f>
        <v>2.2500000000000004</v>
      </c>
      <c r="O88" s="25">
        <v>8.7536998131271943E-3</v>
      </c>
      <c r="R88" s="24">
        <f t="shared" ref="R88:R151" si="15">R87+0.05</f>
        <v>2.2500000000000004</v>
      </c>
      <c r="S88" s="25">
        <v>5.8873522749210809E-3</v>
      </c>
      <c r="U88" s="24">
        <f t="shared" ref="U88:U151" si="16">U87+0.05</f>
        <v>2.2500000000000004</v>
      </c>
      <c r="V88" s="25">
        <v>5.8836335462853903E-3</v>
      </c>
      <c r="X88" s="74">
        <f t="shared" si="11"/>
        <v>3.7187286356906227E-2</v>
      </c>
      <c r="AA88" s="24">
        <f t="shared" si="9"/>
        <v>8.125</v>
      </c>
      <c r="AB88" s="25">
        <v>1.6471582979013837E-2</v>
      </c>
      <c r="AD88" s="24">
        <f t="shared" si="10"/>
        <v>8.125</v>
      </c>
      <c r="AE88" s="25">
        <v>1.6545224006427252E-2</v>
      </c>
      <c r="AF88" s="25"/>
      <c r="AG88" s="74">
        <f t="shared" si="12"/>
        <v>-0.73641027413414584</v>
      </c>
    </row>
    <row r="89" spans="2:33" ht="13.15" customHeight="1" x14ac:dyDescent="0.35">
      <c r="B89" s="24">
        <f t="shared" ref="B89:B152" si="17">B88+0.125</f>
        <v>8.25</v>
      </c>
      <c r="C89" s="25">
        <v>1.117509037190989E-2</v>
      </c>
      <c r="E89" s="24">
        <f t="shared" ref="E89:E152" si="18">E88+0.125</f>
        <v>8.25</v>
      </c>
      <c r="F89" s="25">
        <v>1.0599901230803677E-2</v>
      </c>
      <c r="H89" s="24">
        <f t="shared" ref="H89:H152" si="19">H88+0.125</f>
        <v>8.25</v>
      </c>
      <c r="I89" s="25">
        <v>1.4960073124381738E-2</v>
      </c>
      <c r="K89" s="24">
        <f t="shared" si="13"/>
        <v>2.3000000000000003</v>
      </c>
      <c r="L89" s="68">
        <v>6.3834342133292166E-3</v>
      </c>
      <c r="N89" s="24">
        <f t="shared" si="14"/>
        <v>2.3000000000000003</v>
      </c>
      <c r="O89" s="25">
        <v>8.866242475452802E-3</v>
      </c>
      <c r="R89" s="24">
        <f t="shared" si="15"/>
        <v>2.3000000000000003</v>
      </c>
      <c r="S89" s="25">
        <v>5.9891042677242701E-3</v>
      </c>
      <c r="U89" s="24">
        <f t="shared" si="16"/>
        <v>2.3000000000000003</v>
      </c>
      <c r="V89" s="25">
        <v>5.9857292758771878E-3</v>
      </c>
      <c r="X89" s="74">
        <f t="shared" si="11"/>
        <v>3.3749918470823287E-2</v>
      </c>
      <c r="AA89" s="24">
        <f t="shared" ref="AA89:AA152" si="20">AA88+0.125</f>
        <v>8.25</v>
      </c>
      <c r="AB89" s="25">
        <v>1.6777753161548184E-2</v>
      </c>
      <c r="AD89" s="24">
        <f t="shared" ref="AD89:AD152" si="21">AD88+0.125</f>
        <v>8.25</v>
      </c>
      <c r="AE89" s="25">
        <v>1.6854365405869574E-2</v>
      </c>
      <c r="AF89" s="25"/>
      <c r="AG89" s="74">
        <f t="shared" si="12"/>
        <v>-0.76612244321389711</v>
      </c>
    </row>
    <row r="90" spans="2:33" ht="13.15" customHeight="1" x14ac:dyDescent="0.35">
      <c r="B90" s="24">
        <f t="shared" si="17"/>
        <v>8.375</v>
      </c>
      <c r="C90" s="25">
        <v>1.1357916189033052E-2</v>
      </c>
      <c r="E90" s="24">
        <f t="shared" si="18"/>
        <v>8.375</v>
      </c>
      <c r="F90" s="25">
        <v>1.0785687647972785E-2</v>
      </c>
      <c r="H90" s="24">
        <f t="shared" si="19"/>
        <v>8.375</v>
      </c>
      <c r="I90" s="25">
        <v>1.5111187933637037E-2</v>
      </c>
      <c r="K90" s="24">
        <f t="shared" si="13"/>
        <v>2.35</v>
      </c>
      <c r="L90" s="68">
        <v>6.4660543403995858E-3</v>
      </c>
      <c r="N90" s="24">
        <f t="shared" si="14"/>
        <v>2.35</v>
      </c>
      <c r="O90" s="25">
        <v>8.9787851377784098E-3</v>
      </c>
      <c r="R90" s="24">
        <f t="shared" si="15"/>
        <v>2.35</v>
      </c>
      <c r="S90" s="25">
        <v>6.0908562605274602E-3</v>
      </c>
      <c r="U90" s="24">
        <f t="shared" si="16"/>
        <v>2.35</v>
      </c>
      <c r="V90" s="25">
        <v>6.0878250054689862E-3</v>
      </c>
      <c r="X90" s="74">
        <f t="shared" si="11"/>
        <v>3.0312550584740347E-2</v>
      </c>
      <c r="AA90" s="24">
        <f t="shared" si="20"/>
        <v>8.375</v>
      </c>
      <c r="AB90" s="25">
        <v>1.7083923344082541E-2</v>
      </c>
      <c r="AD90" s="24">
        <f t="shared" si="21"/>
        <v>8.375</v>
      </c>
      <c r="AE90" s="25">
        <v>1.7163506805311902E-2</v>
      </c>
      <c r="AF90" s="25"/>
      <c r="AG90" s="74">
        <f t="shared" si="12"/>
        <v>-0.79583461229361385</v>
      </c>
    </row>
    <row r="91" spans="2:33" ht="13.15" customHeight="1" x14ac:dyDescent="0.35">
      <c r="B91" s="24">
        <f t="shared" si="17"/>
        <v>8.5</v>
      </c>
      <c r="C91" s="25">
        <v>1.1536937159348046E-2</v>
      </c>
      <c r="E91" s="24">
        <f t="shared" si="18"/>
        <v>8.5</v>
      </c>
      <c r="F91" s="25">
        <v>1.0971474065141896E-2</v>
      </c>
      <c r="H91" s="24">
        <f t="shared" si="19"/>
        <v>8.5</v>
      </c>
      <c r="I91" s="25">
        <v>1.5262302742892345E-2</v>
      </c>
      <c r="K91" s="24">
        <f t="shared" si="13"/>
        <v>2.4</v>
      </c>
      <c r="L91" s="68">
        <v>6.5486744674699542E-3</v>
      </c>
      <c r="N91" s="24">
        <f t="shared" si="14"/>
        <v>2.4</v>
      </c>
      <c r="O91" s="25">
        <v>9.0913278001040158E-3</v>
      </c>
      <c r="R91" s="24">
        <f t="shared" si="15"/>
        <v>2.4</v>
      </c>
      <c r="S91" s="25">
        <v>6.1926082533306495E-3</v>
      </c>
      <c r="U91" s="24">
        <f t="shared" si="16"/>
        <v>2.4</v>
      </c>
      <c r="V91" s="25">
        <v>6.1899207350607837E-3</v>
      </c>
      <c r="X91" s="74">
        <f t="shared" si="11"/>
        <v>2.6875182698657407E-2</v>
      </c>
      <c r="AA91" s="24">
        <f t="shared" si="20"/>
        <v>8.5</v>
      </c>
      <c r="AB91" s="25">
        <v>1.7390093526616891E-2</v>
      </c>
      <c r="AD91" s="24">
        <f t="shared" si="21"/>
        <v>8.5</v>
      </c>
      <c r="AE91" s="25">
        <v>1.7472648204754221E-2</v>
      </c>
      <c r="AF91" s="25"/>
      <c r="AG91" s="74">
        <f t="shared" si="12"/>
        <v>-0.82554678137329585</v>
      </c>
    </row>
    <row r="92" spans="2:33" ht="13.15" customHeight="1" x14ac:dyDescent="0.35">
      <c r="B92" s="24">
        <f t="shared" si="17"/>
        <v>8.625</v>
      </c>
      <c r="C92" s="25">
        <v>1.1712563758857051E-2</v>
      </c>
      <c r="E92" s="24">
        <f t="shared" si="18"/>
        <v>8.625</v>
      </c>
      <c r="F92" s="25">
        <v>1.1157260482311008E-2</v>
      </c>
      <c r="H92" s="24">
        <f t="shared" si="19"/>
        <v>8.625</v>
      </c>
      <c r="I92" s="25">
        <v>1.5413417552147656E-2</v>
      </c>
      <c r="K92" s="24">
        <f t="shared" si="13"/>
        <v>2.4499999999999997</v>
      </c>
      <c r="L92" s="68">
        <v>6.6312945945403226E-3</v>
      </c>
      <c r="N92" s="24">
        <f t="shared" si="14"/>
        <v>2.4499999999999997</v>
      </c>
      <c r="O92" s="25">
        <v>9.2038704624296235E-3</v>
      </c>
      <c r="R92" s="24">
        <f t="shared" si="15"/>
        <v>2.4499999999999997</v>
      </c>
      <c r="S92" s="25">
        <v>6.2943602461338396E-3</v>
      </c>
      <c r="U92" s="24">
        <f t="shared" si="16"/>
        <v>2.4499999999999997</v>
      </c>
      <c r="V92" s="25">
        <v>6.2920164646525813E-3</v>
      </c>
      <c r="X92" s="74">
        <f t="shared" si="11"/>
        <v>2.3437814812583141E-2</v>
      </c>
      <c r="AA92" s="24">
        <f t="shared" si="20"/>
        <v>8.625</v>
      </c>
      <c r="AB92" s="25">
        <v>1.7696263709151259E-2</v>
      </c>
      <c r="AD92" s="24">
        <f t="shared" si="21"/>
        <v>8.625</v>
      </c>
      <c r="AE92" s="25">
        <v>1.778178960419655E-2</v>
      </c>
      <c r="AF92" s="25"/>
      <c r="AG92" s="74">
        <f t="shared" si="12"/>
        <v>-0.85525895045290845</v>
      </c>
    </row>
    <row r="93" spans="2:33" ht="13.15" customHeight="1" x14ac:dyDescent="0.35">
      <c r="B93" s="24">
        <f t="shared" si="17"/>
        <v>8.75</v>
      </c>
      <c r="C93" s="25">
        <v>1.1885183007790751E-2</v>
      </c>
      <c r="E93" s="24">
        <f t="shared" si="18"/>
        <v>8.75</v>
      </c>
      <c r="F93" s="25">
        <v>1.1343046899480128E-2</v>
      </c>
      <c r="H93" s="24">
        <f t="shared" si="19"/>
        <v>8.75</v>
      </c>
      <c r="I93" s="25">
        <v>1.556453236140296E-2</v>
      </c>
      <c r="K93" s="24">
        <f t="shared" si="13"/>
        <v>2.4999999999999996</v>
      </c>
      <c r="L93" s="68">
        <v>6.7139147216106919E-3</v>
      </c>
      <c r="N93" s="24">
        <f t="shared" si="14"/>
        <v>2.4999999999999996</v>
      </c>
      <c r="O93" s="25">
        <v>9.3164131247552313E-3</v>
      </c>
      <c r="R93" s="24">
        <f t="shared" si="15"/>
        <v>2.4999999999999996</v>
      </c>
      <c r="S93" s="25">
        <v>6.3961122389370288E-3</v>
      </c>
      <c r="U93" s="24">
        <f t="shared" si="16"/>
        <v>2.4999999999999996</v>
      </c>
      <c r="V93" s="25">
        <v>6.3941121942443797E-3</v>
      </c>
      <c r="X93" s="74">
        <f t="shared" si="11"/>
        <v>2.0000446926491527E-2</v>
      </c>
      <c r="AA93" s="24">
        <f t="shared" si="20"/>
        <v>8.75</v>
      </c>
      <c r="AB93" s="25">
        <v>1.8002433891685599E-2</v>
      </c>
      <c r="AD93" s="24">
        <f t="shared" si="21"/>
        <v>8.75</v>
      </c>
      <c r="AE93" s="25">
        <v>1.8090931003638854E-2</v>
      </c>
      <c r="AF93" s="25"/>
      <c r="AG93" s="74">
        <f t="shared" si="12"/>
        <v>-0.88497111953255581</v>
      </c>
    </row>
    <row r="94" spans="2:33" ht="13.15" customHeight="1" x14ac:dyDescent="0.35">
      <c r="B94" s="24">
        <f t="shared" si="17"/>
        <v>8.875</v>
      </c>
      <c r="C94" s="25">
        <v>1.2055160122423129E-2</v>
      </c>
      <c r="E94" s="24">
        <f t="shared" si="18"/>
        <v>8.875</v>
      </c>
      <c r="F94" s="25">
        <v>1.1528833316649237E-2</v>
      </c>
      <c r="H94" s="24">
        <f t="shared" si="19"/>
        <v>8.875</v>
      </c>
      <c r="I94" s="25">
        <v>1.5715647170658271E-2</v>
      </c>
      <c r="K94" s="24">
        <f t="shared" si="13"/>
        <v>2.5499999999999994</v>
      </c>
      <c r="L94" s="68">
        <v>6.7965348486810602E-3</v>
      </c>
      <c r="N94" s="24">
        <f t="shared" si="14"/>
        <v>2.5499999999999994</v>
      </c>
      <c r="O94" s="25">
        <v>9.4912603768400119E-3</v>
      </c>
      <c r="R94" s="24">
        <f t="shared" si="15"/>
        <v>2.5499999999999994</v>
      </c>
      <c r="S94" s="25">
        <v>6.4978642317402181E-3</v>
      </c>
      <c r="U94" s="24">
        <f t="shared" si="16"/>
        <v>2.5499999999999994</v>
      </c>
      <c r="V94" s="25">
        <v>6.4962079238361772E-3</v>
      </c>
      <c r="X94" s="74">
        <f t="shared" si="11"/>
        <v>1.6563079040408588E-2</v>
      </c>
      <c r="AA94" s="24">
        <f t="shared" si="20"/>
        <v>8.875</v>
      </c>
      <c r="AB94" s="25">
        <v>1.8308604074219963E-2</v>
      </c>
      <c r="AD94" s="24">
        <f t="shared" si="21"/>
        <v>8.875</v>
      </c>
      <c r="AE94" s="25">
        <v>1.840007240308118E-2</v>
      </c>
      <c r="AF94" s="25"/>
      <c r="AG94" s="74">
        <f t="shared" si="12"/>
        <v>-0.9146832886121683</v>
      </c>
    </row>
    <row r="95" spans="2:33" ht="13.15" customHeight="1" x14ac:dyDescent="0.35">
      <c r="B95" s="24">
        <f t="shared" si="17"/>
        <v>9</v>
      </c>
      <c r="C95" s="25">
        <v>1.2222840029235169E-2</v>
      </c>
      <c r="E95" s="24">
        <f t="shared" si="18"/>
        <v>9</v>
      </c>
      <c r="F95" s="25">
        <v>1.1714619733818351E-2</v>
      </c>
      <c r="H95" s="24">
        <f t="shared" si="19"/>
        <v>9</v>
      </c>
      <c r="I95" s="25">
        <v>1.5866761979913567E-2</v>
      </c>
      <c r="K95" s="24">
        <f t="shared" si="13"/>
        <v>2.5999999999999992</v>
      </c>
      <c r="L95" s="68">
        <v>6.8791549757514295E-3</v>
      </c>
      <c r="N95" s="24">
        <f t="shared" si="14"/>
        <v>2.5999999999999992</v>
      </c>
      <c r="O95" s="25">
        <v>9.6808917688676471E-3</v>
      </c>
      <c r="R95" s="24">
        <f t="shared" si="15"/>
        <v>2.5999999999999992</v>
      </c>
      <c r="S95" s="25">
        <v>6.5996162245434073E-3</v>
      </c>
      <c r="U95" s="24">
        <f t="shared" si="16"/>
        <v>2.5999999999999992</v>
      </c>
      <c r="V95" s="25">
        <v>6.5983036534279747E-3</v>
      </c>
      <c r="X95" s="74">
        <f t="shared" si="11"/>
        <v>1.3125711154325648E-2</v>
      </c>
      <c r="AA95" s="24">
        <f t="shared" si="20"/>
        <v>9</v>
      </c>
      <c r="AB95" s="25">
        <v>1.8614774256754316E-2</v>
      </c>
      <c r="AD95" s="24">
        <f t="shared" si="21"/>
        <v>9</v>
      </c>
      <c r="AE95" s="25">
        <v>1.8709213802523498E-2</v>
      </c>
      <c r="AF95" s="25"/>
      <c r="AG95" s="74">
        <f t="shared" si="12"/>
        <v>-0.94439545769181565</v>
      </c>
    </row>
    <row r="96" spans="2:33" ht="13.15" customHeight="1" x14ac:dyDescent="0.35">
      <c r="B96" s="24">
        <f t="shared" si="17"/>
        <v>9.125</v>
      </c>
      <c r="C96" s="25">
        <v>1.2388539832813973E-2</v>
      </c>
      <c r="E96" s="24">
        <f t="shared" si="18"/>
        <v>9.125</v>
      </c>
      <c r="F96" s="25">
        <v>1.1885427732474585E-2</v>
      </c>
      <c r="H96" s="24">
        <f t="shared" si="19"/>
        <v>9.125</v>
      </c>
      <c r="I96" s="25">
        <v>1.6017876789168873E-2</v>
      </c>
      <c r="K96" s="24">
        <f t="shared" si="13"/>
        <v>2.649999999999999</v>
      </c>
      <c r="L96" s="68">
        <v>6.9617751028217979E-3</v>
      </c>
      <c r="N96" s="24">
        <f t="shared" si="14"/>
        <v>2.649999999999999</v>
      </c>
      <c r="O96" s="25">
        <v>9.8705231608952823E-3</v>
      </c>
      <c r="R96" s="24">
        <f t="shared" si="15"/>
        <v>2.649999999999999</v>
      </c>
      <c r="S96" s="25">
        <v>6.7013682173465974E-3</v>
      </c>
      <c r="U96" s="24">
        <f t="shared" si="16"/>
        <v>2.649999999999999</v>
      </c>
      <c r="V96" s="25">
        <v>6.7003993830197731E-3</v>
      </c>
      <c r="X96" s="74">
        <f t="shared" si="11"/>
        <v>9.6883432682427079E-3</v>
      </c>
      <c r="AA96" s="24">
        <f t="shared" si="20"/>
        <v>9.125</v>
      </c>
      <c r="AB96" s="25">
        <v>1.8920944439288663E-2</v>
      </c>
      <c r="AD96" s="24">
        <f t="shared" si="21"/>
        <v>9.125</v>
      </c>
      <c r="AE96" s="25">
        <v>1.901835520196582E-2</v>
      </c>
      <c r="AF96" s="25"/>
      <c r="AG96" s="74">
        <f t="shared" si="12"/>
        <v>-0.97410762677156704</v>
      </c>
    </row>
    <row r="97" spans="2:33" ht="13.15" customHeight="1" x14ac:dyDescent="0.35">
      <c r="B97" s="24">
        <f t="shared" si="17"/>
        <v>9.25</v>
      </c>
      <c r="C97" s="25">
        <v>1.2552510476868574E-2</v>
      </c>
      <c r="E97" s="24">
        <f t="shared" si="18"/>
        <v>9.25</v>
      </c>
      <c r="F97" s="25">
        <v>1.2054392233467694E-2</v>
      </c>
      <c r="H97" s="24">
        <f t="shared" si="19"/>
        <v>9.25</v>
      </c>
      <c r="I97" s="25">
        <v>1.6168991598424182E-2</v>
      </c>
      <c r="K97" s="24">
        <f t="shared" si="13"/>
        <v>2.6999999999999988</v>
      </c>
      <c r="L97" s="68">
        <v>7.0443952298921662E-3</v>
      </c>
      <c r="N97" s="24">
        <f t="shared" si="14"/>
        <v>2.6999999999999988</v>
      </c>
      <c r="O97" s="25">
        <v>1.0060154552922919E-2</v>
      </c>
      <c r="R97" s="24">
        <f t="shared" si="15"/>
        <v>2.6999999999999988</v>
      </c>
      <c r="S97" s="25">
        <v>6.8031202101497875E-3</v>
      </c>
      <c r="U97" s="24">
        <f t="shared" si="16"/>
        <v>2.6999999999999988</v>
      </c>
      <c r="V97" s="25">
        <v>6.8024951126115707E-3</v>
      </c>
      <c r="X97" s="74">
        <f t="shared" si="11"/>
        <v>6.2509753821684416E-3</v>
      </c>
      <c r="AA97" s="24">
        <f t="shared" si="20"/>
        <v>9.25</v>
      </c>
      <c r="AB97" s="25">
        <v>1.922711462182302E-2</v>
      </c>
      <c r="AD97" s="24">
        <f t="shared" si="21"/>
        <v>9.25</v>
      </c>
      <c r="AE97" s="25">
        <v>1.9327496601408149E-2</v>
      </c>
      <c r="AF97" s="25"/>
      <c r="AG97" s="74">
        <f t="shared" si="12"/>
        <v>-1.0038197958512838</v>
      </c>
    </row>
    <row r="98" spans="2:33" ht="13.15" customHeight="1" x14ac:dyDescent="0.35">
      <c r="B98" s="24">
        <f t="shared" si="17"/>
        <v>9.375</v>
      </c>
      <c r="C98" s="25">
        <v>1.271497278154481E-2</v>
      </c>
      <c r="E98" s="24">
        <f t="shared" si="18"/>
        <v>9.375</v>
      </c>
      <c r="F98" s="25">
        <v>1.2223356734460808E-2</v>
      </c>
      <c r="H98" s="24">
        <f t="shared" si="19"/>
        <v>9.375</v>
      </c>
      <c r="I98" s="25">
        <v>1.6320106407679485E-2</v>
      </c>
      <c r="K98" s="24">
        <f t="shared" si="13"/>
        <v>2.7499999999999987</v>
      </c>
      <c r="L98" s="68">
        <v>7.1270153569625355E-3</v>
      </c>
      <c r="N98" s="24">
        <f t="shared" si="14"/>
        <v>2.7499999999999987</v>
      </c>
      <c r="O98" s="25">
        <v>1.0249785944950554E-2</v>
      </c>
      <c r="R98" s="24">
        <f t="shared" si="15"/>
        <v>2.7499999999999987</v>
      </c>
      <c r="S98" s="25">
        <v>6.9048722029529767E-3</v>
      </c>
      <c r="U98" s="24">
        <f t="shared" si="16"/>
        <v>2.7499999999999987</v>
      </c>
      <c r="V98" s="25">
        <v>6.9045908422033682E-3</v>
      </c>
      <c r="X98" s="74">
        <f t="shared" si="11"/>
        <v>2.8136074960855018E-3</v>
      </c>
      <c r="AA98" s="24">
        <f t="shared" si="20"/>
        <v>9.375</v>
      </c>
      <c r="AB98" s="25">
        <v>1.9533284804357384E-2</v>
      </c>
      <c r="AD98" s="24">
        <f t="shared" si="21"/>
        <v>9.375</v>
      </c>
      <c r="AE98" s="25">
        <v>1.963663800085047E-2</v>
      </c>
      <c r="AF98" s="25"/>
      <c r="AG98" s="74">
        <f t="shared" si="12"/>
        <v>-1.0335319649308616</v>
      </c>
    </row>
    <row r="99" spans="2:33" ht="13.15" customHeight="1" x14ac:dyDescent="0.35">
      <c r="B99" s="24">
        <f t="shared" si="17"/>
        <v>9.5</v>
      </c>
      <c r="C99" s="25">
        <v>1.2876135928898729E-2</v>
      </c>
      <c r="E99" s="24">
        <f t="shared" si="18"/>
        <v>9.5</v>
      </c>
      <c r="F99" s="25">
        <v>1.2392321235453911E-2</v>
      </c>
      <c r="H99" s="24">
        <f t="shared" si="19"/>
        <v>9.5</v>
      </c>
      <c r="I99" s="25">
        <v>1.6471221216934791E-2</v>
      </c>
      <c r="K99" s="24">
        <f t="shared" si="13"/>
        <v>2.7999999999999985</v>
      </c>
      <c r="L99" s="68">
        <v>7.3588728640254205E-3</v>
      </c>
      <c r="N99" s="24">
        <f t="shared" si="14"/>
        <v>2.7999999999999985</v>
      </c>
      <c r="O99" s="25">
        <v>1.043941733697819E-2</v>
      </c>
      <c r="R99" s="24">
        <f t="shared" si="15"/>
        <v>2.7999999999999985</v>
      </c>
      <c r="S99" s="25">
        <v>7.1222432638834796E-3</v>
      </c>
      <c r="U99" s="24">
        <f t="shared" si="16"/>
        <v>2.7999999999999985</v>
      </c>
      <c r="V99" s="25">
        <v>7.1235686489196743E-3</v>
      </c>
      <c r="X99" s="74">
        <f t="shared" si="11"/>
        <v>-1.3253850361947053E-2</v>
      </c>
      <c r="AA99" s="24">
        <f t="shared" si="20"/>
        <v>9.5</v>
      </c>
      <c r="AB99" s="25">
        <v>1.9839454986891738E-2</v>
      </c>
      <c r="AD99" s="24">
        <f t="shared" si="21"/>
        <v>9.5</v>
      </c>
      <c r="AE99" s="25">
        <v>1.9945779400292789E-2</v>
      </c>
      <c r="AF99" s="25"/>
      <c r="AG99" s="74">
        <f t="shared" si="12"/>
        <v>-1.063244134010509</v>
      </c>
    </row>
    <row r="100" spans="2:33" ht="13.15" customHeight="1" x14ac:dyDescent="0.35">
      <c r="B100" s="24">
        <f t="shared" si="17"/>
        <v>9.625</v>
      </c>
      <c r="C100" s="25">
        <v>1.3036198234386004E-2</v>
      </c>
      <c r="E100" s="24">
        <f t="shared" si="18"/>
        <v>9.625</v>
      </c>
      <c r="F100" s="25">
        <v>1.2561285736447022E-2</v>
      </c>
      <c r="H100" s="24">
        <f t="shared" si="19"/>
        <v>9.625</v>
      </c>
      <c r="I100" s="25">
        <v>1.6622336026190097E-2</v>
      </c>
      <c r="K100" s="24">
        <f t="shared" si="13"/>
        <v>2.8499999999999983</v>
      </c>
      <c r="L100" s="68">
        <v>7.6230651367533578E-3</v>
      </c>
      <c r="N100" s="24">
        <f t="shared" si="14"/>
        <v>2.8499999999999983</v>
      </c>
      <c r="O100" s="25">
        <v>1.0629048729005827E-2</v>
      </c>
      <c r="R100" s="24">
        <f t="shared" si="15"/>
        <v>2.8499999999999983</v>
      </c>
      <c r="S100" s="25">
        <v>7.3646651229082385E-3</v>
      </c>
      <c r="U100" s="24">
        <f t="shared" si="16"/>
        <v>2.8499999999999983</v>
      </c>
      <c r="V100" s="25">
        <v>7.3678709056796288E-3</v>
      </c>
      <c r="X100" s="74">
        <f t="shared" si="11"/>
        <v>-3.2057827713902892E-2</v>
      </c>
      <c r="AA100" s="24">
        <f t="shared" si="20"/>
        <v>9.625</v>
      </c>
      <c r="AB100" s="25">
        <v>2.0145625169426078E-2</v>
      </c>
      <c r="AD100" s="24">
        <f t="shared" si="21"/>
        <v>9.625</v>
      </c>
      <c r="AE100" s="25">
        <v>2.0254920799735111E-2</v>
      </c>
      <c r="AF100" s="25"/>
      <c r="AG100" s="74">
        <f t="shared" si="12"/>
        <v>-1.0929563030903298</v>
      </c>
    </row>
    <row r="101" spans="2:33" ht="13.15" customHeight="1" x14ac:dyDescent="0.35">
      <c r="B101" s="24">
        <f t="shared" si="17"/>
        <v>9.75</v>
      </c>
      <c r="C101" s="25">
        <v>1.3195347843438995E-2</v>
      </c>
      <c r="E101" s="24">
        <f t="shared" si="18"/>
        <v>9.75</v>
      </c>
      <c r="F101" s="25">
        <v>1.2730250237440134E-2</v>
      </c>
      <c r="H101" s="24">
        <f t="shared" si="19"/>
        <v>9.75</v>
      </c>
      <c r="I101" s="25">
        <v>1.6773450835445399E-2</v>
      </c>
      <c r="K101" s="24">
        <f t="shared" si="13"/>
        <v>2.8999999999999981</v>
      </c>
      <c r="L101" s="68">
        <v>7.8872574094812943E-3</v>
      </c>
      <c r="N101" s="24">
        <f t="shared" si="14"/>
        <v>2.8999999999999981</v>
      </c>
      <c r="O101" s="25">
        <v>1.0818680121033462E-2</v>
      </c>
      <c r="R101" s="24">
        <f t="shared" si="15"/>
        <v>2.8999999999999981</v>
      </c>
      <c r="S101" s="25">
        <v>7.6070869819329975E-3</v>
      </c>
      <c r="U101" s="24">
        <f t="shared" si="16"/>
        <v>2.8999999999999981</v>
      </c>
      <c r="V101" s="25">
        <v>7.6121731624395833E-3</v>
      </c>
      <c r="X101" s="74">
        <f t="shared" si="11"/>
        <v>-5.0861805065858731E-2</v>
      </c>
      <c r="AA101" s="24">
        <f t="shared" si="20"/>
        <v>9.75</v>
      </c>
      <c r="AB101" s="25">
        <v>2.0451795351960449E-2</v>
      </c>
      <c r="AD101" s="24">
        <f t="shared" si="21"/>
        <v>9.75</v>
      </c>
      <c r="AE101" s="25">
        <v>2.0564062199177419E-2</v>
      </c>
      <c r="AF101" s="25"/>
      <c r="AG101" s="74">
        <f t="shared" si="12"/>
        <v>-1.1226684721696993</v>
      </c>
    </row>
    <row r="102" spans="2:33" ht="13.15" customHeight="1" x14ac:dyDescent="0.35">
      <c r="B102" s="24">
        <f t="shared" si="17"/>
        <v>9.875</v>
      </c>
      <c r="C102" s="25">
        <v>1.3353763375139016E-2</v>
      </c>
      <c r="E102" s="24">
        <f t="shared" si="18"/>
        <v>9.875</v>
      </c>
      <c r="F102" s="25">
        <v>1.2899214738433237E-2</v>
      </c>
      <c r="H102" s="24">
        <f t="shared" si="19"/>
        <v>9.875</v>
      </c>
      <c r="I102" s="25">
        <v>1.6924565644700702E-2</v>
      </c>
      <c r="K102" s="24">
        <f t="shared" si="13"/>
        <v>2.949999999999998</v>
      </c>
      <c r="L102" s="68">
        <v>8.1514496822092317E-3</v>
      </c>
      <c r="N102" s="24">
        <f t="shared" si="14"/>
        <v>2.949999999999998</v>
      </c>
      <c r="O102" s="25">
        <v>1.1008311513061097E-2</v>
      </c>
      <c r="R102" s="24">
        <f t="shared" si="15"/>
        <v>2.949999999999998</v>
      </c>
      <c r="S102" s="25">
        <v>7.8495088409577564E-3</v>
      </c>
      <c r="U102" s="24">
        <f t="shared" si="16"/>
        <v>2.949999999999998</v>
      </c>
      <c r="V102" s="25">
        <v>7.8564754191995378E-3</v>
      </c>
      <c r="X102" s="74">
        <f t="shared" si="11"/>
        <v>-6.966578241781457E-2</v>
      </c>
      <c r="AA102" s="24">
        <f t="shared" si="20"/>
        <v>9.875</v>
      </c>
      <c r="AB102" s="25">
        <v>2.0757965534494788E-2</v>
      </c>
      <c r="AD102" s="24">
        <f t="shared" si="21"/>
        <v>9.875</v>
      </c>
      <c r="AE102" s="25">
        <v>2.087320359861974E-2</v>
      </c>
      <c r="AF102" s="25"/>
      <c r="AG102" s="74">
        <f t="shared" si="12"/>
        <v>-1.1523806412495201</v>
      </c>
    </row>
    <row r="103" spans="2:33" ht="13.15" customHeight="1" x14ac:dyDescent="0.35">
      <c r="B103" s="24">
        <f t="shared" si="17"/>
        <v>10</v>
      </c>
      <c r="C103" s="25">
        <v>1.3511614517613338E-2</v>
      </c>
      <c r="E103" s="24">
        <f t="shared" si="18"/>
        <v>10</v>
      </c>
      <c r="F103" s="25">
        <v>1.3068179239426344E-2</v>
      </c>
      <c r="H103" s="24">
        <f t="shared" si="19"/>
        <v>10</v>
      </c>
      <c r="I103" s="25">
        <v>1.7075680453956021E-2</v>
      </c>
      <c r="K103" s="24">
        <f t="shared" si="13"/>
        <v>2.9999999999999978</v>
      </c>
      <c r="L103" s="68">
        <v>8.415641954937169E-3</v>
      </c>
      <c r="N103" s="24">
        <f t="shared" si="14"/>
        <v>2.9999999999999978</v>
      </c>
      <c r="O103" s="25">
        <v>1.1197942905088734E-2</v>
      </c>
      <c r="R103" s="24">
        <f t="shared" si="15"/>
        <v>2.9999999999999978</v>
      </c>
      <c r="S103" s="25">
        <v>8.0919306999825153E-3</v>
      </c>
      <c r="U103" s="24">
        <f t="shared" si="16"/>
        <v>2.9999999999999978</v>
      </c>
      <c r="V103" s="25">
        <v>8.1007776759594932E-3</v>
      </c>
      <c r="X103" s="74">
        <f t="shared" si="11"/>
        <v>-8.8469759769779083E-2</v>
      </c>
      <c r="AA103" s="24">
        <f t="shared" si="20"/>
        <v>10</v>
      </c>
      <c r="AB103" s="25">
        <v>2.1064135717029149E-2</v>
      </c>
      <c r="AD103" s="24">
        <f t="shared" si="21"/>
        <v>10</v>
      </c>
      <c r="AE103" s="25">
        <v>2.1182344998062062E-2</v>
      </c>
      <c r="AF103" s="25"/>
      <c r="AG103" s="74">
        <f t="shared" si="12"/>
        <v>-1.1820928103291328</v>
      </c>
    </row>
    <row r="104" spans="2:33" ht="13.15" customHeight="1" x14ac:dyDescent="0.35">
      <c r="B104" s="24">
        <f t="shared" si="17"/>
        <v>10.125</v>
      </c>
      <c r="C104" s="25">
        <v>1.3668995390802359E-2</v>
      </c>
      <c r="E104" s="24">
        <f t="shared" si="18"/>
        <v>10.125</v>
      </c>
      <c r="F104" s="25">
        <v>1.3217794513321527E-2</v>
      </c>
      <c r="H104" s="24">
        <f t="shared" si="19"/>
        <v>10.125</v>
      </c>
      <c r="I104" s="25">
        <v>1.7176855006863972E-2</v>
      </c>
      <c r="K104" s="24">
        <f t="shared" si="13"/>
        <v>3.0499999999999976</v>
      </c>
      <c r="L104" s="68">
        <v>8.6798342276651064E-3</v>
      </c>
      <c r="N104" s="24">
        <f t="shared" si="14"/>
        <v>3.0499999999999976</v>
      </c>
      <c r="O104" s="25">
        <v>1.1387574297116369E-2</v>
      </c>
      <c r="R104" s="24">
        <f t="shared" si="15"/>
        <v>3.0499999999999976</v>
      </c>
      <c r="S104" s="25">
        <v>8.3343525590072742E-3</v>
      </c>
      <c r="U104" s="24">
        <f t="shared" si="16"/>
        <v>3.0499999999999976</v>
      </c>
      <c r="V104" s="25">
        <v>8.3450799327194486E-3</v>
      </c>
      <c r="X104" s="74">
        <f t="shared" si="11"/>
        <v>-0.1072737371217436</v>
      </c>
      <c r="AA104" s="24">
        <f t="shared" si="20"/>
        <v>10.125</v>
      </c>
      <c r="AB104" s="25">
        <v>2.1187924074962509E-2</v>
      </c>
      <c r="AD104" s="24">
        <f t="shared" si="21"/>
        <v>10.125</v>
      </c>
      <c r="AE104" s="25">
        <v>2.1309384061538737E-2</v>
      </c>
      <c r="AF104" s="25"/>
      <c r="AG104" s="74">
        <f t="shared" si="12"/>
        <v>-1.2145998657622781</v>
      </c>
    </row>
    <row r="105" spans="2:33" ht="13.15" customHeight="1" x14ac:dyDescent="0.35">
      <c r="B105" s="24">
        <f t="shared" si="17"/>
        <v>10.25</v>
      </c>
      <c r="C105" s="25">
        <v>1.38256258688113E-2</v>
      </c>
      <c r="E105" s="24">
        <f t="shared" si="18"/>
        <v>10.25</v>
      </c>
      <c r="F105" s="25">
        <v>1.3365028343881568E-2</v>
      </c>
      <c r="H105" s="24">
        <f t="shared" si="19"/>
        <v>10.25</v>
      </c>
      <c r="I105" s="25">
        <v>1.7271883066683025E-2</v>
      </c>
      <c r="K105" s="24">
        <f t="shared" si="13"/>
        <v>3.0999999999999974</v>
      </c>
      <c r="L105" s="68">
        <v>8.9440265003930437E-3</v>
      </c>
      <c r="N105" s="24">
        <f t="shared" si="14"/>
        <v>3.0999999999999974</v>
      </c>
      <c r="O105" s="25">
        <v>1.1577205689144006E-2</v>
      </c>
      <c r="R105" s="24">
        <f t="shared" si="15"/>
        <v>3.0999999999999974</v>
      </c>
      <c r="S105" s="25">
        <v>8.5767744180320332E-3</v>
      </c>
      <c r="U105" s="24">
        <f t="shared" si="16"/>
        <v>3.0999999999999974</v>
      </c>
      <c r="V105" s="25">
        <v>8.5893821894794022E-3</v>
      </c>
      <c r="X105" s="74">
        <f t="shared" si="11"/>
        <v>-0.12607771447369076</v>
      </c>
      <c r="AA105" s="24">
        <f t="shared" si="20"/>
        <v>10.25</v>
      </c>
      <c r="AB105" s="25">
        <v>2.1289265439098835E-2</v>
      </c>
      <c r="AD105" s="24">
        <f t="shared" si="21"/>
        <v>10.25</v>
      </c>
      <c r="AE105" s="25">
        <v>2.1414010529819647E-2</v>
      </c>
      <c r="AF105" s="25"/>
      <c r="AG105" s="74">
        <f t="shared" si="12"/>
        <v>-1.2474509072081184</v>
      </c>
    </row>
    <row r="106" spans="2:33" ht="13.15" customHeight="1" x14ac:dyDescent="0.35">
      <c r="B106" s="24">
        <f t="shared" si="17"/>
        <v>10.375</v>
      </c>
      <c r="C106" s="25">
        <v>1.3981112927798956E-2</v>
      </c>
      <c r="E106" s="24">
        <f t="shared" si="18"/>
        <v>10.375</v>
      </c>
      <c r="F106" s="25">
        <v>1.3512262174441621E-2</v>
      </c>
      <c r="H106" s="24">
        <f t="shared" si="19"/>
        <v>10.375</v>
      </c>
      <c r="I106" s="25">
        <v>1.7366911126502068E-2</v>
      </c>
      <c r="K106" s="24">
        <f t="shared" si="13"/>
        <v>3.1499999999999972</v>
      </c>
      <c r="L106" s="68">
        <v>9.2082187731209793E-3</v>
      </c>
      <c r="N106" s="24">
        <f t="shared" si="14"/>
        <v>3.1499999999999972</v>
      </c>
      <c r="O106" s="25">
        <v>1.1766837081171641E-2</v>
      </c>
      <c r="R106" s="24">
        <f t="shared" si="15"/>
        <v>3.1499999999999972</v>
      </c>
      <c r="S106" s="25">
        <v>8.8191962770567921E-3</v>
      </c>
      <c r="U106" s="24">
        <f t="shared" si="16"/>
        <v>3.1499999999999972</v>
      </c>
      <c r="V106" s="25">
        <v>8.8336844462393576E-3</v>
      </c>
      <c r="X106" s="74">
        <f t="shared" si="11"/>
        <v>-0.14488169182565527</v>
      </c>
      <c r="AA106" s="24">
        <f t="shared" si="20"/>
        <v>10.375</v>
      </c>
      <c r="AB106" s="25">
        <v>2.1390606803235162E-2</v>
      </c>
      <c r="AD106" s="24">
        <f t="shared" si="21"/>
        <v>10.375</v>
      </c>
      <c r="AE106" s="25">
        <v>2.1518636998100547E-2</v>
      </c>
      <c r="AF106" s="25"/>
      <c r="AG106" s="74">
        <f t="shared" si="12"/>
        <v>-1.2803019486538545</v>
      </c>
    </row>
    <row r="107" spans="2:33" ht="13.15" customHeight="1" x14ac:dyDescent="0.35">
      <c r="B107" s="24">
        <f t="shared" si="17"/>
        <v>10.5</v>
      </c>
      <c r="C107" s="25">
        <v>1.4135082138555207E-2</v>
      </c>
      <c r="E107" s="24">
        <f t="shared" si="18"/>
        <v>10.5</v>
      </c>
      <c r="F107" s="25">
        <v>1.3659496005001678E-2</v>
      </c>
      <c r="H107" s="24">
        <f t="shared" si="19"/>
        <v>10.5</v>
      </c>
      <c r="I107" s="25">
        <v>1.7461939186321114E-2</v>
      </c>
      <c r="K107" s="24">
        <f t="shared" si="13"/>
        <v>3.1999999999999971</v>
      </c>
      <c r="L107" s="68">
        <v>9.4724110458489167E-3</v>
      </c>
      <c r="N107" s="24">
        <f t="shared" si="14"/>
        <v>3.1999999999999971</v>
      </c>
      <c r="O107" s="25">
        <v>1.1956468473199276E-2</v>
      </c>
      <c r="R107" s="24">
        <f t="shared" si="15"/>
        <v>3.1999999999999971</v>
      </c>
      <c r="S107" s="25">
        <v>9.0616181360815527E-3</v>
      </c>
      <c r="U107" s="24">
        <f t="shared" si="16"/>
        <v>3.1999999999999971</v>
      </c>
      <c r="V107" s="25">
        <v>9.0779867029993112E-3</v>
      </c>
      <c r="X107" s="74">
        <f t="shared" si="11"/>
        <v>-0.16368566917758509</v>
      </c>
      <c r="AA107" s="24">
        <f t="shared" si="20"/>
        <v>10.5</v>
      </c>
      <c r="AB107" s="25">
        <v>2.1491948167371482E-2</v>
      </c>
      <c r="AD107" s="24">
        <f t="shared" si="21"/>
        <v>10.5</v>
      </c>
      <c r="AE107" s="25">
        <v>2.1623263466381454E-2</v>
      </c>
      <c r="AF107" s="25"/>
      <c r="AG107" s="74">
        <f t="shared" si="12"/>
        <v>-1.3131529900997294</v>
      </c>
    </row>
    <row r="108" spans="2:33" ht="13.15" customHeight="1" x14ac:dyDescent="0.35">
      <c r="B108" s="24">
        <f t="shared" si="17"/>
        <v>10.625</v>
      </c>
      <c r="C108" s="25">
        <v>1.428717669206804E-2</v>
      </c>
      <c r="E108" s="24">
        <f t="shared" si="18"/>
        <v>10.625</v>
      </c>
      <c r="F108" s="25">
        <v>1.3806729835561724E-2</v>
      </c>
      <c r="H108" s="24">
        <f t="shared" si="19"/>
        <v>10.625</v>
      </c>
      <c r="I108" s="25">
        <v>1.7556967246140167E-2</v>
      </c>
      <c r="K108" s="24">
        <f t="shared" si="13"/>
        <v>3.2499999999999969</v>
      </c>
      <c r="L108" s="68">
        <v>9.7366033185768541E-3</v>
      </c>
      <c r="N108" s="24">
        <f t="shared" si="14"/>
        <v>3.2499999999999969</v>
      </c>
      <c r="O108" s="25">
        <v>1.2146099865226913E-2</v>
      </c>
      <c r="R108" s="24">
        <f t="shared" si="15"/>
        <v>3.2499999999999969</v>
      </c>
      <c r="S108" s="25">
        <v>9.3040399951063099E-3</v>
      </c>
      <c r="U108" s="24">
        <f t="shared" si="16"/>
        <v>3.2499999999999969</v>
      </c>
      <c r="V108" s="25">
        <v>9.3222889597592666E-3</v>
      </c>
      <c r="X108" s="74">
        <f t="shared" si="11"/>
        <v>-0.18248964652956695</v>
      </c>
      <c r="AA108" s="24">
        <f t="shared" si="20"/>
        <v>10.625</v>
      </c>
      <c r="AB108" s="25">
        <v>2.1593289531507801E-2</v>
      </c>
      <c r="AD108" s="24">
        <f t="shared" si="21"/>
        <v>10.625</v>
      </c>
      <c r="AE108" s="25">
        <v>2.1727889934662355E-2</v>
      </c>
      <c r="AF108" s="25"/>
      <c r="AG108" s="74">
        <f t="shared" si="12"/>
        <v>-1.3460040315455348</v>
      </c>
    </row>
    <row r="109" spans="2:33" ht="13.15" customHeight="1" x14ac:dyDescent="0.35">
      <c r="B109" s="24">
        <f t="shared" si="17"/>
        <v>10.75</v>
      </c>
      <c r="C109" s="25">
        <v>1.4437056375093462E-2</v>
      </c>
      <c r="E109" s="24">
        <f t="shared" si="18"/>
        <v>10.75</v>
      </c>
      <c r="F109" s="25">
        <v>1.3953963666121767E-2</v>
      </c>
      <c r="H109" s="24">
        <f t="shared" si="19"/>
        <v>10.75</v>
      </c>
      <c r="I109" s="25">
        <v>1.7651995305959213E-2</v>
      </c>
      <c r="K109" s="24">
        <f t="shared" si="13"/>
        <v>3.2999999999999967</v>
      </c>
      <c r="L109" s="68">
        <v>1.0000795591304791E-2</v>
      </c>
      <c r="N109" s="24">
        <f t="shared" si="14"/>
        <v>3.2999999999999967</v>
      </c>
      <c r="O109" s="25">
        <v>1.2335731257254548E-2</v>
      </c>
      <c r="R109" s="24">
        <f t="shared" si="15"/>
        <v>3.2999999999999967</v>
      </c>
      <c r="S109" s="25">
        <v>9.5464618541310706E-3</v>
      </c>
      <c r="U109" s="24">
        <f t="shared" si="16"/>
        <v>3.2999999999999967</v>
      </c>
      <c r="V109" s="25">
        <v>9.566591216519222E-3</v>
      </c>
      <c r="X109" s="74">
        <f t="shared" si="11"/>
        <v>-0.20129362388151412</v>
      </c>
      <c r="AA109" s="24">
        <f t="shared" si="20"/>
        <v>10.75</v>
      </c>
      <c r="AB109" s="25">
        <v>2.1694630895644128E-2</v>
      </c>
      <c r="AD109" s="24">
        <f t="shared" si="21"/>
        <v>10.75</v>
      </c>
      <c r="AE109" s="25">
        <v>2.1832516402943262E-2</v>
      </c>
      <c r="AF109" s="25"/>
      <c r="AG109" s="74">
        <f t="shared" si="12"/>
        <v>-1.3788550729913405</v>
      </c>
    </row>
    <row r="110" spans="2:33" ht="13.15" customHeight="1" x14ac:dyDescent="0.35">
      <c r="B110" s="24">
        <f t="shared" si="17"/>
        <v>10.875</v>
      </c>
      <c r="C110" s="25">
        <v>1.4584396616375698E-2</v>
      </c>
      <c r="E110" s="24">
        <f t="shared" si="18"/>
        <v>10.875</v>
      </c>
      <c r="F110" s="25">
        <v>1.4101197496681829E-2</v>
      </c>
      <c r="H110" s="24">
        <f t="shared" si="19"/>
        <v>10.875</v>
      </c>
      <c r="I110" s="25">
        <v>1.7747023365778259E-2</v>
      </c>
      <c r="K110" s="24">
        <f t="shared" si="13"/>
        <v>3.3499999999999965</v>
      </c>
      <c r="L110" s="68">
        <v>1.0264987864032727E-2</v>
      </c>
      <c r="N110" s="24">
        <f t="shared" si="14"/>
        <v>3.3499999999999965</v>
      </c>
      <c r="O110" s="25">
        <v>1.2525362649282184E-2</v>
      </c>
      <c r="R110" s="24">
        <f t="shared" si="15"/>
        <v>3.3499999999999965</v>
      </c>
      <c r="S110" s="25">
        <v>9.7888837131558295E-3</v>
      </c>
      <c r="U110" s="24">
        <f t="shared" si="16"/>
        <v>3.3499999999999965</v>
      </c>
      <c r="V110" s="25">
        <v>9.8108934732791756E-3</v>
      </c>
      <c r="X110" s="74">
        <f t="shared" si="11"/>
        <v>-0.22009760123346128</v>
      </c>
      <c r="AA110" s="24">
        <f t="shared" si="20"/>
        <v>10.875</v>
      </c>
      <c r="AB110" s="25">
        <v>2.1795972259780447E-2</v>
      </c>
      <c r="AD110" s="24">
        <f t="shared" si="21"/>
        <v>10.875</v>
      </c>
      <c r="AE110" s="25">
        <v>2.1937142871224176E-2</v>
      </c>
      <c r="AF110" s="25"/>
      <c r="AG110" s="74">
        <f t="shared" si="12"/>
        <v>-1.4117061144372847</v>
      </c>
    </row>
    <row r="111" spans="2:33" ht="13.15" customHeight="1" x14ac:dyDescent="0.35">
      <c r="B111" s="24">
        <f t="shared" si="17"/>
        <v>11</v>
      </c>
      <c r="C111" s="25">
        <v>1.4728887597897849E-2</v>
      </c>
      <c r="E111" s="24">
        <f t="shared" si="18"/>
        <v>11</v>
      </c>
      <c r="F111" s="25">
        <v>1.4248431327241877E-2</v>
      </c>
      <c r="H111" s="24">
        <f t="shared" si="19"/>
        <v>11</v>
      </c>
      <c r="I111" s="25">
        <v>1.7842051425597319E-2</v>
      </c>
      <c r="K111" s="24">
        <f t="shared" si="13"/>
        <v>3.3999999999999964</v>
      </c>
      <c r="L111" s="68">
        <v>1.0529180136760664E-2</v>
      </c>
      <c r="N111" s="24">
        <f t="shared" si="14"/>
        <v>3.3999999999999964</v>
      </c>
      <c r="O111" s="25">
        <v>1.271499404130982E-2</v>
      </c>
      <c r="R111" s="24">
        <f t="shared" si="15"/>
        <v>3.3999999999999964</v>
      </c>
      <c r="S111" s="25">
        <v>1.0031305572180588E-2</v>
      </c>
      <c r="U111" s="24">
        <f t="shared" si="16"/>
        <v>3.3999999999999964</v>
      </c>
      <c r="V111" s="25">
        <v>1.0055195730039131E-2</v>
      </c>
      <c r="X111" s="74">
        <f t="shared" si="11"/>
        <v>-0.23890157858542579</v>
      </c>
      <c r="AA111" s="24">
        <f t="shared" si="20"/>
        <v>11</v>
      </c>
      <c r="AB111" s="25">
        <v>2.1897313623916771E-2</v>
      </c>
      <c r="AD111" s="24">
        <f t="shared" si="21"/>
        <v>11</v>
      </c>
      <c r="AE111" s="25">
        <v>2.2041769339505076E-2</v>
      </c>
      <c r="AF111" s="25"/>
      <c r="AG111" s="74">
        <f t="shared" si="12"/>
        <v>-1.4445571558830554</v>
      </c>
    </row>
    <row r="112" spans="2:33" ht="13.15" customHeight="1" x14ac:dyDescent="0.35">
      <c r="B112" s="24">
        <f t="shared" si="17"/>
        <v>11.125</v>
      </c>
      <c r="C112" s="25">
        <v>1.4870286170622721E-2</v>
      </c>
      <c r="E112" s="24">
        <f t="shared" si="18"/>
        <v>11.125</v>
      </c>
      <c r="F112" s="25">
        <v>1.4395665157801923E-2</v>
      </c>
      <c r="H112" s="24">
        <f t="shared" si="19"/>
        <v>11.125</v>
      </c>
      <c r="I112" s="25">
        <v>1.7937079485416355E-2</v>
      </c>
      <c r="K112" s="24">
        <f t="shared" si="13"/>
        <v>3.4499999999999962</v>
      </c>
      <c r="L112" s="68">
        <v>1.0793372409488602E-2</v>
      </c>
      <c r="N112" s="24">
        <f t="shared" si="14"/>
        <v>3.4499999999999962</v>
      </c>
      <c r="O112" s="25">
        <v>1.2904625433337456E-2</v>
      </c>
      <c r="R112" s="24">
        <f t="shared" si="15"/>
        <v>3.4499999999999962</v>
      </c>
      <c r="S112" s="25">
        <v>1.0273727431205347E-2</v>
      </c>
      <c r="U112" s="24">
        <f t="shared" si="16"/>
        <v>3.4499999999999962</v>
      </c>
      <c r="V112" s="25">
        <v>1.0299497986799085E-2</v>
      </c>
      <c r="X112" s="74">
        <f t="shared" si="11"/>
        <v>-0.25770555593737299</v>
      </c>
      <c r="AA112" s="24">
        <f t="shared" si="20"/>
        <v>11.125</v>
      </c>
      <c r="AB112" s="25">
        <v>2.1998654988053087E-2</v>
      </c>
      <c r="AD112" s="24">
        <f t="shared" si="21"/>
        <v>11.125</v>
      </c>
      <c r="AE112" s="25">
        <v>2.2146395807785973E-2</v>
      </c>
      <c r="AF112" s="25"/>
      <c r="AG112" s="74">
        <f t="shared" si="12"/>
        <v>-1.4774081973288611</v>
      </c>
    </row>
    <row r="113" spans="2:33" ht="13.15" customHeight="1" x14ac:dyDescent="0.35">
      <c r="B113" s="24">
        <f t="shared" si="17"/>
        <v>11.25</v>
      </c>
      <c r="C113" s="25">
        <v>1.5008650498162327E-2</v>
      </c>
      <c r="E113" s="24">
        <f t="shared" si="18"/>
        <v>11.25</v>
      </c>
      <c r="F113" s="25">
        <v>1.4542898988361971E-2</v>
      </c>
      <c r="H113" s="24">
        <f t="shared" si="19"/>
        <v>11.25</v>
      </c>
      <c r="I113" s="25">
        <v>1.8032107545235411E-2</v>
      </c>
      <c r="K113" s="24">
        <f t="shared" si="13"/>
        <v>3.499999999999996</v>
      </c>
      <c r="L113" s="68">
        <v>1.1057564682216539E-2</v>
      </c>
      <c r="N113" s="24">
        <f t="shared" si="14"/>
        <v>3.499999999999996</v>
      </c>
      <c r="O113" s="25">
        <v>1.3094256825365091E-2</v>
      </c>
      <c r="R113" s="24">
        <f t="shared" si="15"/>
        <v>3.499999999999996</v>
      </c>
      <c r="S113" s="25">
        <v>1.0516149290230106E-2</v>
      </c>
      <c r="U113" s="24">
        <f t="shared" si="16"/>
        <v>3.499999999999996</v>
      </c>
      <c r="V113" s="25">
        <v>1.054380024355904E-2</v>
      </c>
      <c r="X113" s="74">
        <f t="shared" si="11"/>
        <v>-0.27650953328933747</v>
      </c>
      <c r="AA113" s="24">
        <f t="shared" si="20"/>
        <v>11.25</v>
      </c>
      <c r="AB113" s="25">
        <v>2.2099996352189417E-2</v>
      </c>
      <c r="AD113" s="24">
        <f t="shared" si="21"/>
        <v>11.25</v>
      </c>
      <c r="AE113" s="25">
        <v>2.2251022276066883E-2</v>
      </c>
      <c r="AF113" s="25"/>
      <c r="AG113" s="74">
        <f t="shared" si="12"/>
        <v>-1.5102592387746667</v>
      </c>
    </row>
    <row r="114" spans="2:33" ht="13.15" customHeight="1" x14ac:dyDescent="0.35">
      <c r="B114" s="24">
        <f t="shared" si="17"/>
        <v>11.375</v>
      </c>
      <c r="C114" s="25">
        <v>1.5144135628268487E-2</v>
      </c>
      <c r="E114" s="24">
        <f t="shared" si="18"/>
        <v>11.375</v>
      </c>
      <c r="F114" s="25">
        <v>1.4690132818922024E-2</v>
      </c>
      <c r="H114" s="24">
        <f t="shared" si="19"/>
        <v>11.375</v>
      </c>
      <c r="I114" s="25">
        <v>1.8127135605054454E-2</v>
      </c>
      <c r="K114" s="24">
        <f t="shared" si="13"/>
        <v>3.5499999999999958</v>
      </c>
      <c r="L114" s="68">
        <v>1.1321756954944476E-2</v>
      </c>
      <c r="N114" s="24">
        <f t="shared" si="14"/>
        <v>3.5499999999999958</v>
      </c>
      <c r="O114" s="25">
        <v>1.3328207082425936E-2</v>
      </c>
      <c r="R114" s="24">
        <f t="shared" si="15"/>
        <v>3.5499999999999958</v>
      </c>
      <c r="S114" s="25">
        <v>1.0758571149254865E-2</v>
      </c>
      <c r="U114" s="24">
        <f t="shared" si="16"/>
        <v>3.5499999999999958</v>
      </c>
      <c r="V114" s="25">
        <v>1.0788102500318995E-2</v>
      </c>
      <c r="X114" s="74">
        <f t="shared" si="11"/>
        <v>-0.29531351064130196</v>
      </c>
      <c r="AA114" s="24">
        <f t="shared" si="20"/>
        <v>11.375</v>
      </c>
      <c r="AB114" s="25">
        <v>2.2201337716325736E-2</v>
      </c>
      <c r="AD114" s="24">
        <f t="shared" si="21"/>
        <v>11.375</v>
      </c>
      <c r="AE114" s="25">
        <v>2.2355648744347784E-2</v>
      </c>
      <c r="AF114" s="25"/>
      <c r="AG114" s="74">
        <f t="shared" si="12"/>
        <v>-1.5431102802204721</v>
      </c>
    </row>
    <row r="115" spans="2:33" ht="13.15" customHeight="1" x14ac:dyDescent="0.35">
      <c r="B115" s="24">
        <f t="shared" si="17"/>
        <v>11.5</v>
      </c>
      <c r="C115" s="25">
        <v>1.5276889962614752E-2</v>
      </c>
      <c r="E115" s="24">
        <f t="shared" si="18"/>
        <v>11.5</v>
      </c>
      <c r="F115" s="25">
        <v>1.4837366649482066E-2</v>
      </c>
      <c r="H115" s="24">
        <f t="shared" si="19"/>
        <v>11.5</v>
      </c>
      <c r="I115" s="25">
        <v>1.8222163664873513E-2</v>
      </c>
      <c r="K115" s="24">
        <f t="shared" si="13"/>
        <v>3.5999999999999956</v>
      </c>
      <c r="L115" s="68">
        <v>1.1585949227672414E-2</v>
      </c>
      <c r="N115" s="24">
        <f t="shared" si="14"/>
        <v>3.5999999999999956</v>
      </c>
      <c r="O115" s="25">
        <v>1.3569192079968246E-2</v>
      </c>
      <c r="R115" s="24">
        <f t="shared" si="15"/>
        <v>3.5999999999999956</v>
      </c>
      <c r="S115" s="25">
        <v>1.1000993008279624E-2</v>
      </c>
      <c r="U115" s="24">
        <f t="shared" si="16"/>
        <v>3.5999999999999956</v>
      </c>
      <c r="V115" s="25">
        <v>1.1032404757078951E-2</v>
      </c>
      <c r="X115" s="74">
        <f t="shared" si="11"/>
        <v>-0.3141174879932665</v>
      </c>
      <c r="AA115" s="24">
        <f t="shared" si="20"/>
        <v>11.5</v>
      </c>
      <c r="AB115" s="25">
        <v>2.2302679080462053E-2</v>
      </c>
      <c r="AD115" s="24">
        <f t="shared" si="21"/>
        <v>11.5</v>
      </c>
      <c r="AE115" s="25">
        <v>2.2460275212628698E-2</v>
      </c>
      <c r="AF115" s="25"/>
      <c r="AG115" s="74">
        <f t="shared" si="12"/>
        <v>-1.5759613216664512</v>
      </c>
    </row>
    <row r="116" spans="2:33" ht="13.15" customHeight="1" x14ac:dyDescent="0.35">
      <c r="B116" s="24">
        <f t="shared" si="17"/>
        <v>11.625</v>
      </c>
      <c r="C116" s="25">
        <v>1.5407055520006974E-2</v>
      </c>
      <c r="E116" s="24">
        <f t="shared" si="18"/>
        <v>11.625</v>
      </c>
      <c r="F116" s="25">
        <v>1.4984600480042127E-2</v>
      </c>
      <c r="H116" s="24">
        <f t="shared" si="19"/>
        <v>11.625</v>
      </c>
      <c r="I116" s="25">
        <v>1.8317191724692556E-2</v>
      </c>
      <c r="K116" s="24">
        <f t="shared" si="13"/>
        <v>3.6499999999999955</v>
      </c>
      <c r="L116" s="68">
        <v>1.1850141500400351E-2</v>
      </c>
      <c r="N116" s="24">
        <f t="shared" si="14"/>
        <v>3.6499999999999955</v>
      </c>
      <c r="O116" s="25">
        <v>1.3810177077510557E-2</v>
      </c>
      <c r="R116" s="24">
        <f t="shared" si="15"/>
        <v>3.6499999999999955</v>
      </c>
      <c r="S116" s="25">
        <v>1.1243414867304383E-2</v>
      </c>
      <c r="U116" s="24">
        <f t="shared" si="16"/>
        <v>3.6499999999999955</v>
      </c>
      <c r="V116" s="25">
        <v>1.1276707013838904E-2</v>
      </c>
      <c r="X116" s="74">
        <f t="shared" si="11"/>
        <v>-0.33292146534521366</v>
      </c>
      <c r="AA116" s="24">
        <f t="shared" si="20"/>
        <v>11.625</v>
      </c>
      <c r="AB116" s="25">
        <v>2.2404020444598379E-2</v>
      </c>
      <c r="AD116" s="24">
        <f t="shared" si="21"/>
        <v>11.625</v>
      </c>
      <c r="AE116" s="25">
        <v>2.2564901680909598E-2</v>
      </c>
      <c r="AF116" s="25"/>
      <c r="AG116" s="74">
        <f t="shared" si="12"/>
        <v>-1.6088123631121873</v>
      </c>
    </row>
    <row r="117" spans="2:33" ht="13.15" customHeight="1" x14ac:dyDescent="0.35">
      <c r="B117" s="24">
        <f t="shared" si="17"/>
        <v>11.75</v>
      </c>
      <c r="C117" s="25">
        <v>1.5534768275897568E-2</v>
      </c>
      <c r="E117" s="24">
        <f t="shared" si="18"/>
        <v>11.75</v>
      </c>
      <c r="F117" s="25">
        <v>1.5131834310602171E-2</v>
      </c>
      <c r="H117" s="24">
        <f t="shared" si="19"/>
        <v>11.75</v>
      </c>
      <c r="I117" s="25">
        <v>1.8412219784511612E-2</v>
      </c>
      <c r="K117" s="24">
        <f t="shared" si="13"/>
        <v>3.6999999999999953</v>
      </c>
      <c r="L117" s="68">
        <v>1.2114333773128287E-2</v>
      </c>
      <c r="N117" s="24">
        <f t="shared" si="14"/>
        <v>3.6999999999999953</v>
      </c>
      <c r="O117" s="25">
        <v>1.4051162075052867E-2</v>
      </c>
      <c r="R117" s="24">
        <f t="shared" si="15"/>
        <v>3.6999999999999953</v>
      </c>
      <c r="S117" s="25">
        <v>1.1485836726329142E-2</v>
      </c>
      <c r="U117" s="24">
        <f t="shared" si="16"/>
        <v>3.6999999999999953</v>
      </c>
      <c r="V117" s="25">
        <v>1.1521009270598858E-2</v>
      </c>
      <c r="X117" s="74">
        <f t="shared" si="11"/>
        <v>-0.35172544269716083</v>
      </c>
      <c r="AA117" s="24">
        <f t="shared" si="20"/>
        <v>11.75</v>
      </c>
      <c r="AB117" s="25">
        <v>2.2505361808734699E-2</v>
      </c>
      <c r="AD117" s="24">
        <f t="shared" si="21"/>
        <v>11.75</v>
      </c>
      <c r="AE117" s="25">
        <v>2.2669528149190495E-2</v>
      </c>
      <c r="AF117" s="25"/>
      <c r="AG117" s="74">
        <f t="shared" si="12"/>
        <v>-1.6416634045579581</v>
      </c>
    </row>
    <row r="118" spans="2:33" ht="13.15" customHeight="1" x14ac:dyDescent="0.35">
      <c r="B118" s="24">
        <f t="shared" si="17"/>
        <v>11.875</v>
      </c>
      <c r="C118" s="25">
        <v>1.5660158480456748E-2</v>
      </c>
      <c r="E118" s="24">
        <f t="shared" si="18"/>
        <v>11.875</v>
      </c>
      <c r="F118" s="25">
        <v>1.5279068141162217E-2</v>
      </c>
      <c r="H118" s="24">
        <f t="shared" si="19"/>
        <v>11.875</v>
      </c>
      <c r="I118" s="25">
        <v>1.8507247844330662E-2</v>
      </c>
      <c r="K118" s="24">
        <f t="shared" si="13"/>
        <v>3.7499999999999951</v>
      </c>
      <c r="L118" s="68">
        <v>1.2378526045856224E-2</v>
      </c>
      <c r="N118" s="24">
        <f t="shared" si="14"/>
        <v>3.7499999999999951</v>
      </c>
      <c r="O118" s="25">
        <v>1.4292147072595178E-2</v>
      </c>
      <c r="R118" s="24">
        <f t="shared" si="15"/>
        <v>3.7499999999999951</v>
      </c>
      <c r="S118" s="25">
        <v>1.1728258585353903E-2</v>
      </c>
      <c r="U118" s="24">
        <f t="shared" si="16"/>
        <v>3.7499999999999951</v>
      </c>
      <c r="V118" s="25">
        <v>1.1765311527358813E-2</v>
      </c>
      <c r="X118" s="74">
        <f t="shared" si="11"/>
        <v>-0.37052942004910799</v>
      </c>
      <c r="AA118" s="24">
        <f t="shared" si="20"/>
        <v>11.875</v>
      </c>
      <c r="AB118" s="25">
        <v>2.2606703172871022E-2</v>
      </c>
      <c r="AD118" s="24">
        <f t="shared" si="21"/>
        <v>11.875</v>
      </c>
      <c r="AE118" s="25">
        <v>2.2774154617471405E-2</v>
      </c>
      <c r="AF118" s="25"/>
      <c r="AG118" s="74">
        <f t="shared" si="12"/>
        <v>-1.674514446003833</v>
      </c>
    </row>
    <row r="119" spans="2:33" ht="13.15" customHeight="1" x14ac:dyDescent="0.35">
      <c r="B119" s="24">
        <f t="shared" si="17"/>
        <v>12</v>
      </c>
      <c r="C119" s="25">
        <v>1.5783350956764291E-2</v>
      </c>
      <c r="E119" s="24">
        <f t="shared" si="18"/>
        <v>12</v>
      </c>
      <c r="F119" s="25">
        <v>1.5426301971722267E-2</v>
      </c>
      <c r="H119" s="24">
        <f t="shared" si="19"/>
        <v>12</v>
      </c>
      <c r="I119" s="25">
        <v>1.8602275904149704E-2</v>
      </c>
      <c r="K119" s="24">
        <f t="shared" si="13"/>
        <v>3.7999999999999949</v>
      </c>
      <c r="L119" s="68">
        <v>1.261325039914995E-2</v>
      </c>
      <c r="N119" s="24">
        <f t="shared" si="14"/>
        <v>3.7999999999999949</v>
      </c>
      <c r="O119" s="25">
        <v>1.4533132070137489E-2</v>
      </c>
      <c r="R119" s="24">
        <f t="shared" si="15"/>
        <v>3.7999999999999949</v>
      </c>
      <c r="S119" s="25">
        <v>1.1943949150685543E-2</v>
      </c>
      <c r="U119" s="24">
        <f t="shared" si="16"/>
        <v>3.7999999999999949</v>
      </c>
      <c r="V119" s="25">
        <v>1.1983153820446716E-2</v>
      </c>
      <c r="X119" s="74">
        <f t="shared" si="11"/>
        <v>-0.39204669761172883</v>
      </c>
      <c r="AA119" s="24">
        <f t="shared" si="20"/>
        <v>12</v>
      </c>
      <c r="AB119" s="25">
        <v>2.2708044537007342E-2</v>
      </c>
      <c r="AD119" s="24">
        <f t="shared" si="21"/>
        <v>12</v>
      </c>
      <c r="AE119" s="25">
        <v>2.2878781085752309E-2</v>
      </c>
      <c r="AF119" s="25"/>
      <c r="AG119" s="74">
        <f t="shared" si="12"/>
        <v>-1.7073654874496733</v>
      </c>
    </row>
    <row r="120" spans="2:33" ht="13.15" customHeight="1" x14ac:dyDescent="0.35">
      <c r="B120" s="24">
        <f t="shared" si="17"/>
        <v>12.125</v>
      </c>
      <c r="C120" s="25">
        <v>1.5904444704675821E-2</v>
      </c>
      <c r="E120" s="24">
        <f t="shared" si="18"/>
        <v>12.125</v>
      </c>
      <c r="F120" s="25">
        <v>1.55304303583615E-2</v>
      </c>
      <c r="H120" s="24">
        <f t="shared" si="19"/>
        <v>12.125</v>
      </c>
      <c r="I120" s="25">
        <v>1.8697303963968757E-2</v>
      </c>
      <c r="K120" s="24">
        <f t="shared" si="13"/>
        <v>3.8499999999999948</v>
      </c>
      <c r="L120" s="68">
        <v>1.2843830826273238E-2</v>
      </c>
      <c r="N120" s="24">
        <f t="shared" si="14"/>
        <v>3.8499999999999948</v>
      </c>
      <c r="O120" s="25">
        <v>1.4774117067679799E-2</v>
      </c>
      <c r="R120" s="24">
        <f t="shared" si="15"/>
        <v>3.8499999999999948</v>
      </c>
      <c r="S120" s="25">
        <v>1.2155880627841585E-2</v>
      </c>
      <c r="U120" s="24">
        <f t="shared" si="16"/>
        <v>3.8499999999999948</v>
      </c>
      <c r="V120" s="25">
        <v>1.2197275181143231E-2</v>
      </c>
      <c r="X120" s="74">
        <f t="shared" si="11"/>
        <v>-0.41394553301645975</v>
      </c>
      <c r="AA120" s="24">
        <f t="shared" si="20"/>
        <v>12.125</v>
      </c>
      <c r="AB120" s="25">
        <v>2.2809385901143665E-2</v>
      </c>
      <c r="AD120" s="24">
        <f t="shared" si="21"/>
        <v>12.125</v>
      </c>
      <c r="AE120" s="25">
        <v>2.2983407554033216E-2</v>
      </c>
      <c r="AF120" s="25"/>
      <c r="AG120" s="74">
        <f t="shared" si="12"/>
        <v>-1.7402165288955134</v>
      </c>
    </row>
    <row r="121" spans="2:33" ht="13.15" customHeight="1" x14ac:dyDescent="0.35">
      <c r="B121" s="24">
        <f t="shared" si="17"/>
        <v>12.25</v>
      </c>
      <c r="C121" s="25">
        <v>1.6023420700381416E-2</v>
      </c>
      <c r="E121" s="24">
        <f t="shared" si="18"/>
        <v>12.25</v>
      </c>
      <c r="F121" s="25">
        <v>1.5629253459595083E-2</v>
      </c>
      <c r="H121" s="24">
        <f t="shared" si="19"/>
        <v>12.25</v>
      </c>
      <c r="I121" s="25">
        <v>1.879233202378781E-2</v>
      </c>
      <c r="K121" s="24">
        <f t="shared" si="13"/>
        <v>3.8999999999999946</v>
      </c>
      <c r="L121" s="68">
        <v>1.3074411253396524E-2</v>
      </c>
      <c r="N121" s="24">
        <f t="shared" si="14"/>
        <v>3.8999999999999946</v>
      </c>
      <c r="O121" s="25">
        <v>1.501510206522211E-2</v>
      </c>
      <c r="R121" s="24">
        <f t="shared" si="15"/>
        <v>3.8999999999999946</v>
      </c>
      <c r="S121" s="25">
        <v>1.2367812104997628E-2</v>
      </c>
      <c r="U121" s="24">
        <f t="shared" si="16"/>
        <v>3.8999999999999946</v>
      </c>
      <c r="V121" s="25">
        <v>1.2411396541839747E-2</v>
      </c>
      <c r="X121" s="74">
        <f t="shared" si="11"/>
        <v>-0.43584436842119056</v>
      </c>
      <c r="AA121" s="24">
        <f t="shared" si="20"/>
        <v>12.25</v>
      </c>
      <c r="AB121" s="25">
        <v>2.2910727265279995E-2</v>
      </c>
      <c r="AD121" s="24">
        <f t="shared" si="21"/>
        <v>12.25</v>
      </c>
      <c r="AE121" s="25">
        <v>2.3088034022314109E-2</v>
      </c>
      <c r="AF121" s="25"/>
      <c r="AG121" s="74">
        <f t="shared" si="12"/>
        <v>-1.7730675703411456</v>
      </c>
    </row>
    <row r="122" spans="2:33" ht="13.15" customHeight="1" x14ac:dyDescent="0.35">
      <c r="B122" s="24">
        <f t="shared" si="17"/>
        <v>12.375</v>
      </c>
      <c r="C122" s="25">
        <v>1.6140221637123524E-2</v>
      </c>
      <c r="E122" s="24">
        <f t="shared" si="18"/>
        <v>12.375</v>
      </c>
      <c r="F122" s="25">
        <v>1.5728076560828669E-2</v>
      </c>
      <c r="H122" s="24">
        <f t="shared" si="19"/>
        <v>12.375</v>
      </c>
      <c r="I122" s="25">
        <v>1.888736008360686E-2</v>
      </c>
      <c r="K122" s="24">
        <f t="shared" si="13"/>
        <v>3.9499999999999944</v>
      </c>
      <c r="L122" s="68">
        <v>1.3304991680519811E-2</v>
      </c>
      <c r="N122" s="24">
        <f t="shared" si="14"/>
        <v>3.9499999999999944</v>
      </c>
      <c r="O122" s="25">
        <v>1.525608706276442E-2</v>
      </c>
      <c r="R122" s="24">
        <f t="shared" si="15"/>
        <v>3.9499999999999944</v>
      </c>
      <c r="S122" s="25">
        <v>1.2579743582153672E-2</v>
      </c>
      <c r="U122" s="24">
        <f t="shared" si="16"/>
        <v>3.9499999999999944</v>
      </c>
      <c r="V122" s="25">
        <v>1.2625517902536264E-2</v>
      </c>
      <c r="X122" s="74">
        <f t="shared" si="11"/>
        <v>-0.45774320382592149</v>
      </c>
      <c r="AA122" s="24">
        <f t="shared" si="20"/>
        <v>12.375</v>
      </c>
      <c r="AB122" s="25">
        <v>2.3012068629416311E-2</v>
      </c>
      <c r="AD122" s="24">
        <f t="shared" si="21"/>
        <v>12.375</v>
      </c>
      <c r="AE122" s="25">
        <v>2.319266049059503E-2</v>
      </c>
      <c r="AF122" s="25"/>
      <c r="AG122" s="74">
        <f t="shared" si="12"/>
        <v>-1.8059186117871939</v>
      </c>
    </row>
    <row r="123" spans="2:33" ht="13.15" customHeight="1" x14ac:dyDescent="0.35">
      <c r="B123" s="24">
        <f t="shared" si="17"/>
        <v>12.5</v>
      </c>
      <c r="C123" s="25">
        <v>1.6254792463023984E-2</v>
      </c>
      <c r="E123" s="24">
        <f t="shared" si="18"/>
        <v>12.5</v>
      </c>
      <c r="F123" s="25">
        <v>1.5826899662062258E-2</v>
      </c>
      <c r="H123" s="24">
        <f t="shared" si="19"/>
        <v>12.5</v>
      </c>
      <c r="I123" s="25">
        <v>1.8982388143425902E-2</v>
      </c>
      <c r="K123" s="24">
        <f t="shared" si="13"/>
        <v>3.9999999999999942</v>
      </c>
      <c r="L123" s="68">
        <v>1.3535572107643098E-2</v>
      </c>
      <c r="N123" s="24">
        <f t="shared" si="14"/>
        <v>3.9999999999999942</v>
      </c>
      <c r="O123" s="25">
        <v>1.5497072060306731E-2</v>
      </c>
      <c r="R123" s="24">
        <f t="shared" si="15"/>
        <v>3.9999999999999942</v>
      </c>
      <c r="S123" s="25">
        <v>1.2791675059309714E-2</v>
      </c>
      <c r="U123" s="24">
        <f t="shared" si="16"/>
        <v>3.9999999999999942</v>
      </c>
      <c r="V123" s="25">
        <v>1.2839639263232779E-2</v>
      </c>
      <c r="X123" s="74">
        <f t="shared" si="11"/>
        <v>-0.4796420392306523</v>
      </c>
      <c r="AA123" s="24">
        <f t="shared" si="20"/>
        <v>12.5</v>
      </c>
      <c r="AB123" s="25">
        <v>2.311340999355263E-2</v>
      </c>
      <c r="AD123" s="24">
        <f t="shared" si="21"/>
        <v>12.5</v>
      </c>
      <c r="AE123" s="25">
        <v>2.3297286958875923E-2</v>
      </c>
      <c r="AF123" s="25"/>
      <c r="AG123" s="74">
        <f t="shared" si="12"/>
        <v>-1.8387696532329301</v>
      </c>
    </row>
    <row r="124" spans="2:33" ht="13.15" customHeight="1" x14ac:dyDescent="0.35">
      <c r="B124" s="24">
        <f t="shared" si="17"/>
        <v>12.625</v>
      </c>
      <c r="C124" s="25">
        <v>1.6367080306477079E-2</v>
      </c>
      <c r="E124" s="24">
        <f t="shared" si="18"/>
        <v>12.625</v>
      </c>
      <c r="F124" s="25">
        <v>1.5925722763295843E-2</v>
      </c>
      <c r="H124" s="24">
        <f t="shared" si="19"/>
        <v>12.625</v>
      </c>
      <c r="I124" s="25">
        <v>1.9077416203244955E-2</v>
      </c>
      <c r="K124" s="24">
        <f t="shared" si="13"/>
        <v>4.0499999999999945</v>
      </c>
      <c r="L124" s="68">
        <v>1.3766152534766386E-2</v>
      </c>
      <c r="N124" s="24">
        <f t="shared" si="14"/>
        <v>4.0499999999999945</v>
      </c>
      <c r="O124" s="25">
        <v>1.5738057057849045E-2</v>
      </c>
      <c r="R124" s="24">
        <f t="shared" si="15"/>
        <v>4.0499999999999945</v>
      </c>
      <c r="S124" s="25">
        <v>1.3003606536465758E-2</v>
      </c>
      <c r="U124" s="24">
        <f t="shared" si="16"/>
        <v>4.0499999999999945</v>
      </c>
      <c r="V124" s="25">
        <v>1.3053760623929296E-2</v>
      </c>
      <c r="X124" s="74">
        <f t="shared" si="11"/>
        <v>-0.50154087463538322</v>
      </c>
      <c r="AA124" s="24">
        <f t="shared" si="20"/>
        <v>12.625</v>
      </c>
      <c r="AB124" s="25">
        <v>2.3214751357688961E-2</v>
      </c>
      <c r="AD124" s="24">
        <f t="shared" si="21"/>
        <v>12.625</v>
      </c>
      <c r="AE124" s="25">
        <v>2.3401913427156838E-2</v>
      </c>
      <c r="AF124" s="25"/>
      <c r="AG124" s="74">
        <f t="shared" si="12"/>
        <v>-1.8716206946787703</v>
      </c>
    </row>
    <row r="125" spans="2:33" ht="13.15" customHeight="1" x14ac:dyDescent="0.35">
      <c r="B125" s="24">
        <f t="shared" si="17"/>
        <v>12.75</v>
      </c>
      <c r="C125" s="25">
        <v>1.6477034369273343E-2</v>
      </c>
      <c r="E125" s="24">
        <f t="shared" si="18"/>
        <v>12.75</v>
      </c>
      <c r="F125" s="25">
        <v>1.6024545864529432E-2</v>
      </c>
      <c r="H125" s="24">
        <f t="shared" si="19"/>
        <v>12.75</v>
      </c>
      <c r="I125" s="25">
        <v>1.9172444263064008E-2</v>
      </c>
      <c r="K125" s="24">
        <f t="shared" si="13"/>
        <v>4.0999999999999943</v>
      </c>
      <c r="L125" s="68">
        <v>1.3996732961889673E-2</v>
      </c>
      <c r="N125" s="24">
        <f t="shared" si="14"/>
        <v>4.0999999999999943</v>
      </c>
      <c r="O125" s="25">
        <v>1.5979042055391354E-2</v>
      </c>
      <c r="R125" s="24">
        <f t="shared" si="15"/>
        <v>4.0999999999999943</v>
      </c>
      <c r="S125" s="25">
        <v>1.3215538013621802E-2</v>
      </c>
      <c r="U125" s="24">
        <f t="shared" si="16"/>
        <v>4.0999999999999943</v>
      </c>
      <c r="V125" s="25">
        <v>1.3267881984625812E-2</v>
      </c>
      <c r="X125" s="74">
        <f t="shared" si="11"/>
        <v>-0.52343971004009671</v>
      </c>
      <c r="AA125" s="24">
        <f t="shared" si="20"/>
        <v>12.75</v>
      </c>
      <c r="AB125" s="25">
        <v>2.3316092721825277E-2</v>
      </c>
      <c r="AD125" s="24">
        <f t="shared" si="21"/>
        <v>12.75</v>
      </c>
      <c r="AE125" s="25">
        <v>2.3506539895437734E-2</v>
      </c>
      <c r="AF125" s="25"/>
      <c r="AG125" s="74">
        <f t="shared" si="12"/>
        <v>-1.9044717361245758</v>
      </c>
    </row>
    <row r="126" spans="2:33" ht="13.15" customHeight="1" x14ac:dyDescent="0.35">
      <c r="B126" s="24">
        <f t="shared" si="17"/>
        <v>12.875</v>
      </c>
      <c r="C126" s="25">
        <v>1.6584605825949346E-2</v>
      </c>
      <c r="E126" s="24">
        <f t="shared" si="18"/>
        <v>12.875</v>
      </c>
      <c r="F126" s="25">
        <v>1.6123368965763014E-2</v>
      </c>
      <c r="H126" s="24">
        <f t="shared" si="19"/>
        <v>12.875</v>
      </c>
      <c r="I126" s="25">
        <v>1.9267472322883054E-2</v>
      </c>
      <c r="K126" s="24">
        <f t="shared" si="13"/>
        <v>4.1499999999999941</v>
      </c>
      <c r="L126" s="68">
        <v>1.4227313389012961E-2</v>
      </c>
      <c r="N126" s="24">
        <f t="shared" si="14"/>
        <v>4.1499999999999941</v>
      </c>
      <c r="O126" s="25">
        <v>1.6220027052933662E-2</v>
      </c>
      <c r="R126" s="24">
        <f t="shared" si="15"/>
        <v>4.1499999999999941</v>
      </c>
      <c r="S126" s="25">
        <v>1.3427469490777845E-2</v>
      </c>
      <c r="U126" s="24">
        <f t="shared" si="16"/>
        <v>4.1499999999999941</v>
      </c>
      <c r="V126" s="25">
        <v>1.3482003345322327E-2</v>
      </c>
      <c r="X126" s="74">
        <f t="shared" si="11"/>
        <v>-0.54533854544482763</v>
      </c>
      <c r="AA126" s="24">
        <f t="shared" si="20"/>
        <v>12.875</v>
      </c>
      <c r="AB126" s="25">
        <v>2.34174340859616E-2</v>
      </c>
      <c r="AD126" s="24">
        <f t="shared" si="21"/>
        <v>12.875</v>
      </c>
      <c r="AE126" s="25">
        <v>2.3611166363718641E-2</v>
      </c>
      <c r="AF126" s="25"/>
      <c r="AG126" s="74">
        <f t="shared" si="12"/>
        <v>-1.937322777570416</v>
      </c>
    </row>
    <row r="127" spans="2:33" ht="13.15" customHeight="1" x14ac:dyDescent="0.35">
      <c r="B127" s="24">
        <f t="shared" si="17"/>
        <v>13</v>
      </c>
      <c r="C127" s="25">
        <v>1.6689747728944083E-2</v>
      </c>
      <c r="E127" s="24">
        <f t="shared" si="18"/>
        <v>13</v>
      </c>
      <c r="F127" s="25">
        <v>1.6222192066996603E-2</v>
      </c>
      <c r="H127" s="24">
        <f t="shared" si="19"/>
        <v>13</v>
      </c>
      <c r="I127" s="25">
        <v>1.9362500382702111E-2</v>
      </c>
      <c r="K127" s="24">
        <f t="shared" si="13"/>
        <v>4.199999999999994</v>
      </c>
      <c r="L127" s="68">
        <v>1.4457893816136247E-2</v>
      </c>
      <c r="N127" s="24">
        <f t="shared" si="14"/>
        <v>4.199999999999994</v>
      </c>
      <c r="O127" s="25">
        <v>1.6461012050475975E-2</v>
      </c>
      <c r="R127" s="24">
        <f t="shared" si="15"/>
        <v>4.199999999999994</v>
      </c>
      <c r="S127" s="25">
        <v>1.3639400967933887E-2</v>
      </c>
      <c r="U127" s="24">
        <f t="shared" si="16"/>
        <v>4.199999999999994</v>
      </c>
      <c r="V127" s="25">
        <v>1.3696124706018843E-2</v>
      </c>
      <c r="X127" s="74">
        <f t="shared" si="11"/>
        <v>-0.56723738084955844</v>
      </c>
      <c r="AA127" s="24">
        <f t="shared" si="20"/>
        <v>13</v>
      </c>
      <c r="AB127" s="25">
        <v>2.3518775450097919E-2</v>
      </c>
      <c r="AD127" s="24">
        <f t="shared" si="21"/>
        <v>13</v>
      </c>
      <c r="AE127" s="25">
        <v>2.3715792831999545E-2</v>
      </c>
      <c r="AF127" s="25"/>
      <c r="AG127" s="74">
        <f t="shared" si="12"/>
        <v>-1.9701738190162563</v>
      </c>
    </row>
    <row r="128" spans="2:33" ht="13.15" customHeight="1" x14ac:dyDescent="0.35">
      <c r="B128" s="24">
        <f t="shared" si="17"/>
        <v>13.125</v>
      </c>
      <c r="C128" s="25">
        <v>1.6792414919175078E-2</v>
      </c>
      <c r="E128" s="24">
        <f t="shared" si="18"/>
        <v>13.125</v>
      </c>
      <c r="F128" s="25">
        <v>1.6321015168230188E-2</v>
      </c>
      <c r="H128" s="24">
        <f t="shared" si="19"/>
        <v>13.125</v>
      </c>
      <c r="I128" s="25">
        <v>1.945752844252115E-2</v>
      </c>
      <c r="K128" s="24">
        <f t="shared" si="13"/>
        <v>4.2499999999999938</v>
      </c>
      <c r="L128" s="68">
        <v>1.4688474243259534E-2</v>
      </c>
      <c r="N128" s="24">
        <f t="shared" si="14"/>
        <v>4.2499999999999938</v>
      </c>
      <c r="O128" s="25">
        <v>1.6701997048018283E-2</v>
      </c>
      <c r="R128" s="24">
        <f t="shared" si="15"/>
        <v>4.2499999999999938</v>
      </c>
      <c r="S128" s="25">
        <v>1.3851332445089931E-2</v>
      </c>
      <c r="U128" s="24">
        <f t="shared" si="16"/>
        <v>4.2499999999999938</v>
      </c>
      <c r="V128" s="25">
        <v>1.391024606671536E-2</v>
      </c>
      <c r="X128" s="74">
        <f t="shared" si="11"/>
        <v>-0.58913621625428925</v>
      </c>
      <c r="AA128" s="24">
        <f t="shared" si="20"/>
        <v>13.125</v>
      </c>
      <c r="AB128" s="25">
        <v>2.3620116814234246E-2</v>
      </c>
      <c r="AD128" s="24">
        <f t="shared" si="21"/>
        <v>13.125</v>
      </c>
      <c r="AE128" s="25">
        <v>2.3820419300280449E-2</v>
      </c>
      <c r="AF128" s="25"/>
      <c r="AG128" s="74">
        <f t="shared" si="12"/>
        <v>-2.0030248604620269</v>
      </c>
    </row>
    <row r="129" spans="2:33" ht="13.15" customHeight="1" x14ac:dyDescent="0.35">
      <c r="B129" s="24">
        <f t="shared" si="17"/>
        <v>13.25</v>
      </c>
      <c r="C129" s="25">
        <v>1.689256394167616E-2</v>
      </c>
      <c r="E129" s="24">
        <f t="shared" si="18"/>
        <v>13.25</v>
      </c>
      <c r="F129" s="25">
        <v>1.6419838269463773E-2</v>
      </c>
      <c r="H129" s="24">
        <f t="shared" si="19"/>
        <v>13.25</v>
      </c>
      <c r="I129" s="25">
        <v>1.9552556502340203E-2</v>
      </c>
      <c r="K129" s="24">
        <f t="shared" si="13"/>
        <v>4.2999999999999936</v>
      </c>
      <c r="L129" s="68">
        <v>1.4919054670382821E-2</v>
      </c>
      <c r="N129" s="24">
        <f t="shared" si="14"/>
        <v>4.2999999999999936</v>
      </c>
      <c r="O129" s="25">
        <v>1.6942982045560596E-2</v>
      </c>
      <c r="R129" s="24">
        <f t="shared" si="15"/>
        <v>4.2999999999999936</v>
      </c>
      <c r="S129" s="25">
        <v>1.4063263922245973E-2</v>
      </c>
      <c r="U129" s="24">
        <f t="shared" si="16"/>
        <v>4.2999999999999936</v>
      </c>
      <c r="V129" s="25">
        <v>1.4124367427411876E-2</v>
      </c>
      <c r="X129" s="74">
        <f t="shared" si="11"/>
        <v>-0.61103505165902017</v>
      </c>
      <c r="AA129" s="24">
        <f t="shared" si="20"/>
        <v>13.25</v>
      </c>
      <c r="AB129" s="25">
        <v>2.3721458178370566E-2</v>
      </c>
      <c r="AD129" s="24">
        <f t="shared" si="21"/>
        <v>13.25</v>
      </c>
      <c r="AE129" s="25">
        <v>2.3925045768561345E-2</v>
      </c>
      <c r="AF129" s="25"/>
      <c r="AG129" s="74">
        <f t="shared" si="12"/>
        <v>-2.0358759019077981</v>
      </c>
    </row>
    <row r="130" spans="2:33" ht="13.15" customHeight="1" x14ac:dyDescent="0.35">
      <c r="B130" s="24">
        <f t="shared" si="17"/>
        <v>13.375</v>
      </c>
      <c r="C130" s="25">
        <v>1.6990152965965871E-2</v>
      </c>
      <c r="E130" s="24">
        <f t="shared" si="18"/>
        <v>13.375</v>
      </c>
      <c r="F130" s="25">
        <v>1.6518661370697366E-2</v>
      </c>
      <c r="H130" s="24">
        <f t="shared" si="19"/>
        <v>13.375</v>
      </c>
      <c r="I130" s="25">
        <v>1.9647584562159256E-2</v>
      </c>
      <c r="K130" s="24">
        <f t="shared" si="13"/>
        <v>4.3499999999999934</v>
      </c>
      <c r="L130" s="68">
        <v>1.5149635097506107E-2</v>
      </c>
      <c r="N130" s="24">
        <f t="shared" si="14"/>
        <v>4.3499999999999934</v>
      </c>
      <c r="O130" s="25">
        <v>1.7183967043102905E-2</v>
      </c>
      <c r="R130" s="24">
        <f t="shared" si="15"/>
        <v>4.3499999999999934</v>
      </c>
      <c r="S130" s="25">
        <v>1.4275195399402016E-2</v>
      </c>
      <c r="U130" s="24">
        <f t="shared" si="16"/>
        <v>4.3499999999999934</v>
      </c>
      <c r="V130" s="25">
        <v>1.4338488788108391E-2</v>
      </c>
      <c r="X130" s="74">
        <f t="shared" si="11"/>
        <v>-0.63293388706375109</v>
      </c>
      <c r="AA130" s="24">
        <f t="shared" si="20"/>
        <v>13.375</v>
      </c>
      <c r="AB130" s="25">
        <v>2.3822799542506885E-2</v>
      </c>
      <c r="AD130" s="24">
        <f t="shared" si="21"/>
        <v>13.375</v>
      </c>
      <c r="AE130" s="25">
        <v>2.4029672236842256E-2</v>
      </c>
      <c r="AF130" s="25"/>
      <c r="AG130" s="74">
        <f t="shared" si="12"/>
        <v>-2.0687269433537074</v>
      </c>
    </row>
    <row r="131" spans="2:33" ht="13.15" customHeight="1" x14ac:dyDescent="0.35">
      <c r="B131" s="24">
        <f t="shared" si="17"/>
        <v>13.5</v>
      </c>
      <c r="C131" s="25">
        <v>1.7085141710839861E-2</v>
      </c>
      <c r="E131" s="24">
        <f t="shared" si="18"/>
        <v>13.5</v>
      </c>
      <c r="F131" s="25">
        <v>1.6617484471930948E-2</v>
      </c>
      <c r="H131" s="24">
        <f t="shared" si="19"/>
        <v>13.5</v>
      </c>
      <c r="I131" s="25">
        <v>1.9742612621978298E-2</v>
      </c>
      <c r="K131" s="24">
        <f t="shared" si="13"/>
        <v>4.3999999999999932</v>
      </c>
      <c r="L131" s="68">
        <v>1.5380215524629395E-2</v>
      </c>
      <c r="N131" s="24">
        <f t="shared" si="14"/>
        <v>4.3999999999999932</v>
      </c>
      <c r="O131" s="25">
        <v>1.7424952040645217E-2</v>
      </c>
      <c r="R131" s="24">
        <f t="shared" si="15"/>
        <v>4.3999999999999932</v>
      </c>
      <c r="S131" s="25">
        <v>1.4487126876558058E-2</v>
      </c>
      <c r="U131" s="24">
        <f t="shared" si="16"/>
        <v>4.3999999999999932</v>
      </c>
      <c r="V131" s="25">
        <v>1.4552610148804906E-2</v>
      </c>
      <c r="X131" s="74">
        <f t="shared" si="11"/>
        <v>-0.6548327224684819</v>
      </c>
      <c r="AA131" s="24">
        <f t="shared" si="20"/>
        <v>13.5</v>
      </c>
      <c r="AB131" s="25">
        <v>2.3924140906643212E-2</v>
      </c>
      <c r="AD131" s="24">
        <f t="shared" si="21"/>
        <v>13.5</v>
      </c>
      <c r="AE131" s="25">
        <v>2.4134298705123167E-2</v>
      </c>
      <c r="AF131" s="25"/>
      <c r="AG131" s="74">
        <f t="shared" si="12"/>
        <v>-2.1015779847995479</v>
      </c>
    </row>
    <row r="132" spans="2:33" ht="13.15" customHeight="1" x14ac:dyDescent="0.35">
      <c r="B132" s="24">
        <f t="shared" si="17"/>
        <v>13.625</v>
      </c>
      <c r="C132" s="25">
        <v>1.7177491373303093E-2</v>
      </c>
      <c r="E132" s="24">
        <f t="shared" si="18"/>
        <v>13.625</v>
      </c>
      <c r="F132" s="25">
        <v>1.6716307573164536E-2</v>
      </c>
      <c r="H132" s="24">
        <f t="shared" si="19"/>
        <v>13.625</v>
      </c>
      <c r="I132" s="25">
        <v>1.9837640681797344E-2</v>
      </c>
      <c r="K132" s="24">
        <f t="shared" si="13"/>
        <v>4.4499999999999931</v>
      </c>
      <c r="L132" s="68">
        <v>1.5610795951752682E-2</v>
      </c>
      <c r="N132" s="24">
        <f t="shared" si="14"/>
        <v>4.4499999999999931</v>
      </c>
      <c r="O132" s="25">
        <v>1.7665937038187526E-2</v>
      </c>
      <c r="R132" s="24">
        <f t="shared" si="15"/>
        <v>4.4499999999999931</v>
      </c>
      <c r="S132" s="25">
        <v>1.4699058353714101E-2</v>
      </c>
      <c r="U132" s="24">
        <f t="shared" si="16"/>
        <v>4.4499999999999931</v>
      </c>
      <c r="V132" s="25">
        <v>1.4766731509501422E-2</v>
      </c>
      <c r="X132" s="74">
        <f t="shared" si="11"/>
        <v>-0.67673155787321271</v>
      </c>
      <c r="AA132" s="24">
        <f t="shared" si="20"/>
        <v>13.625</v>
      </c>
      <c r="AB132" s="25">
        <v>2.4025482270779528E-2</v>
      </c>
      <c r="AD132" s="24">
        <f t="shared" si="21"/>
        <v>13.625</v>
      </c>
      <c r="AE132" s="25">
        <v>2.4238925173404063E-2</v>
      </c>
      <c r="AF132" s="25"/>
      <c r="AG132" s="74">
        <f t="shared" si="12"/>
        <v>-2.1344290262453534</v>
      </c>
    </row>
    <row r="133" spans="2:33" ht="13.15" customHeight="1" x14ac:dyDescent="0.35">
      <c r="B133" s="24">
        <f t="shared" si="17"/>
        <v>13.75</v>
      </c>
      <c r="C133" s="25">
        <v>1.7267164561378553E-2</v>
      </c>
      <c r="E133" s="24">
        <f t="shared" si="18"/>
        <v>13.75</v>
      </c>
      <c r="F133" s="25">
        <v>1.6815130674398125E-2</v>
      </c>
      <c r="H133" s="24">
        <f t="shared" si="19"/>
        <v>13.75</v>
      </c>
      <c r="I133" s="25">
        <v>1.9932668741616394E-2</v>
      </c>
      <c r="K133" s="24">
        <f t="shared" si="13"/>
        <v>4.4999999999999929</v>
      </c>
      <c r="L133" s="68">
        <v>1.584137637887597E-2</v>
      </c>
      <c r="N133" s="24">
        <f t="shared" si="14"/>
        <v>4.4999999999999929</v>
      </c>
      <c r="O133" s="25">
        <v>1.7906922035729838E-2</v>
      </c>
      <c r="R133" s="24">
        <f t="shared" si="15"/>
        <v>4.4999999999999929</v>
      </c>
      <c r="S133" s="25">
        <v>1.4910989830870145E-2</v>
      </c>
      <c r="U133" s="24">
        <f t="shared" si="16"/>
        <v>4.4999999999999929</v>
      </c>
      <c r="V133" s="25">
        <v>1.4980852870197937E-2</v>
      </c>
      <c r="X133" s="74">
        <f t="shared" si="11"/>
        <v>-0.69863039327792631</v>
      </c>
      <c r="AA133" s="24">
        <f t="shared" si="20"/>
        <v>13.75</v>
      </c>
      <c r="AB133" s="25">
        <v>2.4126823634915851E-2</v>
      </c>
      <c r="AD133" s="24">
        <f t="shared" si="21"/>
        <v>13.75</v>
      </c>
      <c r="AE133" s="25">
        <v>2.4343551641684974E-2</v>
      </c>
      <c r="AF133" s="25"/>
      <c r="AG133" s="74">
        <f t="shared" si="12"/>
        <v>-2.1672800676912281</v>
      </c>
    </row>
    <row r="134" spans="2:33" ht="13.15" customHeight="1" x14ac:dyDescent="0.35">
      <c r="B134" s="24">
        <f t="shared" si="17"/>
        <v>13.875</v>
      </c>
      <c r="C134" s="25">
        <v>1.7354125230547843E-2</v>
      </c>
      <c r="E134" s="24">
        <f t="shared" si="18"/>
        <v>13.875</v>
      </c>
      <c r="F134" s="25">
        <v>1.6913953775631704E-2</v>
      </c>
      <c r="H134" s="24">
        <f t="shared" si="19"/>
        <v>13.875</v>
      </c>
      <c r="I134" s="25">
        <v>2.002769680143545E-2</v>
      </c>
      <c r="K134" s="24">
        <f t="shared" si="13"/>
        <v>4.5499999999999927</v>
      </c>
      <c r="L134" s="68">
        <v>1.6071956805999255E-2</v>
      </c>
      <c r="N134" s="24">
        <f t="shared" si="14"/>
        <v>4.5499999999999927</v>
      </c>
      <c r="O134" s="25">
        <v>1.8096733997654043E-2</v>
      </c>
      <c r="R134" s="24">
        <f t="shared" si="15"/>
        <v>4.5499999999999927</v>
      </c>
      <c r="S134" s="25">
        <v>1.5122921308026187E-2</v>
      </c>
      <c r="U134" s="24">
        <f t="shared" si="16"/>
        <v>4.5499999999999927</v>
      </c>
      <c r="V134" s="25">
        <v>1.5194974230894453E-2</v>
      </c>
      <c r="X134" s="74">
        <f t="shared" si="11"/>
        <v>-0.72052922868265712</v>
      </c>
      <c r="AA134" s="24">
        <f t="shared" si="20"/>
        <v>13.875</v>
      </c>
      <c r="AB134" s="25">
        <v>2.4228164999052171E-2</v>
      </c>
      <c r="AD134" s="24">
        <f t="shared" si="21"/>
        <v>13.875</v>
      </c>
      <c r="AE134" s="25">
        <v>2.4448178109965881E-2</v>
      </c>
      <c r="AF134" s="25"/>
      <c r="AG134" s="74">
        <f t="shared" si="12"/>
        <v>-2.2001311091371032</v>
      </c>
    </row>
    <row r="135" spans="2:33" ht="13.15" customHeight="1" x14ac:dyDescent="0.35">
      <c r="B135" s="24">
        <f t="shared" si="17"/>
        <v>14</v>
      </c>
      <c r="C135" s="25">
        <v>1.7438338623596811E-2</v>
      </c>
      <c r="E135" s="24">
        <f t="shared" si="18"/>
        <v>14</v>
      </c>
      <c r="F135" s="25">
        <v>1.7012776876865292E-2</v>
      </c>
      <c r="H135" s="24">
        <f t="shared" si="19"/>
        <v>14</v>
      </c>
      <c r="I135" s="25">
        <v>2.01227248612545E-2</v>
      </c>
      <c r="K135" s="24">
        <f t="shared" si="13"/>
        <v>4.5999999999999925</v>
      </c>
      <c r="L135" s="68">
        <v>1.6302537233122541E-2</v>
      </c>
      <c r="N135" s="24">
        <f t="shared" si="14"/>
        <v>4.5999999999999925</v>
      </c>
      <c r="O135" s="25">
        <v>1.8278423255511874E-2</v>
      </c>
      <c r="R135" s="24">
        <f t="shared" si="15"/>
        <v>4.5999999999999925</v>
      </c>
      <c r="S135" s="25">
        <v>1.533485278518223E-2</v>
      </c>
      <c r="U135" s="24">
        <f t="shared" si="16"/>
        <v>4.5999999999999925</v>
      </c>
      <c r="V135" s="25">
        <v>1.540909559159097E-2</v>
      </c>
      <c r="X135" s="74">
        <f t="shared" si="11"/>
        <v>-0.74242806408740536</v>
      </c>
      <c r="AA135" s="24">
        <f t="shared" si="20"/>
        <v>14</v>
      </c>
      <c r="AB135" s="25">
        <v>2.432950636318849E-2</v>
      </c>
      <c r="AD135" s="24">
        <f t="shared" si="21"/>
        <v>14</v>
      </c>
      <c r="AE135" s="25">
        <v>2.4552804578246778E-2</v>
      </c>
      <c r="AF135" s="25"/>
      <c r="AG135" s="74">
        <f t="shared" si="12"/>
        <v>-2.232982150582874</v>
      </c>
    </row>
    <row r="136" spans="2:33" ht="13.15" customHeight="1" x14ac:dyDescent="0.35">
      <c r="B136" s="24">
        <f t="shared" si="17"/>
        <v>14.125</v>
      </c>
      <c r="C136" s="25">
        <v>1.7519771213655142E-2</v>
      </c>
      <c r="E136" s="24">
        <f t="shared" si="18"/>
        <v>14.125</v>
      </c>
      <c r="F136" s="25">
        <v>1.7111599978098885E-2</v>
      </c>
      <c r="H136" s="24">
        <f t="shared" si="19"/>
        <v>14.125</v>
      </c>
      <c r="I136" s="25">
        <v>2.0217752921073542E-2</v>
      </c>
      <c r="K136" s="24">
        <f t="shared" si="13"/>
        <v>4.6499999999999924</v>
      </c>
      <c r="L136" s="68">
        <v>1.653311766024583E-2</v>
      </c>
      <c r="N136" s="24">
        <f t="shared" si="14"/>
        <v>4.6499999999999924</v>
      </c>
      <c r="O136" s="25">
        <v>1.8460112513369702E-2</v>
      </c>
      <c r="R136" s="24">
        <f t="shared" si="15"/>
        <v>4.6499999999999924</v>
      </c>
      <c r="S136" s="25">
        <v>1.5546784262338274E-2</v>
      </c>
      <c r="U136" s="24">
        <f t="shared" si="16"/>
        <v>4.6499999999999924</v>
      </c>
      <c r="V136" s="25">
        <v>1.5623216952287486E-2</v>
      </c>
      <c r="X136" s="74">
        <f t="shared" si="11"/>
        <v>-0.76432689949211885</v>
      </c>
      <c r="AA136" s="24">
        <f t="shared" si="20"/>
        <v>14.125</v>
      </c>
      <c r="AB136" s="25">
        <v>2.443084772732482E-2</v>
      </c>
      <c r="AD136" s="24">
        <f t="shared" si="21"/>
        <v>14.125</v>
      </c>
      <c r="AE136" s="25">
        <v>2.4657431046527682E-2</v>
      </c>
      <c r="AF136" s="25"/>
      <c r="AG136" s="74">
        <f t="shared" si="12"/>
        <v>-2.2658331920286101</v>
      </c>
    </row>
    <row r="137" spans="2:33" ht="13.15" customHeight="1" x14ac:dyDescent="0.35">
      <c r="B137" s="24">
        <f t="shared" si="17"/>
        <v>14.25</v>
      </c>
      <c r="C137" s="25">
        <v>1.7598390650233948E-2</v>
      </c>
      <c r="E137" s="24">
        <f t="shared" si="18"/>
        <v>14.25</v>
      </c>
      <c r="F137" s="25">
        <v>1.7210423079332467E-2</v>
      </c>
      <c r="H137" s="24">
        <f t="shared" si="19"/>
        <v>14.25</v>
      </c>
      <c r="I137" s="25">
        <v>2.0312780980892599E-2</v>
      </c>
      <c r="K137" s="24">
        <f t="shared" si="13"/>
        <v>4.6999999999999922</v>
      </c>
      <c r="L137" s="68">
        <v>1.6763698087369116E-2</v>
      </c>
      <c r="N137" s="24">
        <f t="shared" si="14"/>
        <v>4.6999999999999922</v>
      </c>
      <c r="O137" s="25">
        <v>1.8641801771227533E-2</v>
      </c>
      <c r="R137" s="24">
        <f t="shared" si="15"/>
        <v>4.6999999999999922</v>
      </c>
      <c r="S137" s="25">
        <v>1.5758715739494316E-2</v>
      </c>
      <c r="U137" s="24">
        <f t="shared" si="16"/>
        <v>4.6999999999999922</v>
      </c>
      <c r="V137" s="25">
        <v>1.5837338312983999E-2</v>
      </c>
      <c r="X137" s="74">
        <f t="shared" si="11"/>
        <v>-0.78622573489683245</v>
      </c>
      <c r="AA137" s="24">
        <f t="shared" si="20"/>
        <v>14.25</v>
      </c>
      <c r="AB137" s="25">
        <v>2.4532189091461133E-2</v>
      </c>
      <c r="AD137" s="24">
        <f t="shared" si="21"/>
        <v>14.25</v>
      </c>
      <c r="AE137" s="25">
        <v>2.4762057514808589E-2</v>
      </c>
      <c r="AF137" s="25"/>
      <c r="AG137" s="74">
        <f t="shared" si="12"/>
        <v>-2.2986842334745545</v>
      </c>
    </row>
    <row r="138" spans="2:33" ht="13.15" customHeight="1" x14ac:dyDescent="0.35">
      <c r="B138" s="24">
        <f t="shared" si="17"/>
        <v>14.375</v>
      </c>
      <c r="C138" s="25">
        <v>1.7674165708078768E-2</v>
      </c>
      <c r="E138" s="24">
        <f t="shared" si="18"/>
        <v>14.375</v>
      </c>
      <c r="F138" s="25">
        <v>1.7309246180566052E-2</v>
      </c>
      <c r="H138" s="24">
        <f t="shared" si="19"/>
        <v>14.375</v>
      </c>
      <c r="I138" s="25">
        <v>2.0407809040711645E-2</v>
      </c>
      <c r="K138" s="24">
        <f t="shared" si="13"/>
        <v>4.749999999999992</v>
      </c>
      <c r="L138" s="68">
        <v>1.6994278514492402E-2</v>
      </c>
      <c r="N138" s="24">
        <f t="shared" si="14"/>
        <v>4.749999999999992</v>
      </c>
      <c r="O138" s="25">
        <v>1.8823491029085364E-2</v>
      </c>
      <c r="R138" s="24">
        <f t="shared" si="15"/>
        <v>4.749999999999992</v>
      </c>
      <c r="S138" s="25">
        <v>1.5970647216650358E-2</v>
      </c>
      <c r="U138" s="24">
        <f t="shared" si="16"/>
        <v>4.749999999999992</v>
      </c>
      <c r="V138" s="25">
        <v>1.6051459673680518E-2</v>
      </c>
      <c r="X138" s="74">
        <f t="shared" si="11"/>
        <v>-0.80812457030159801</v>
      </c>
      <c r="AA138" s="24">
        <f t="shared" si="20"/>
        <v>14.375</v>
      </c>
      <c r="AB138" s="25">
        <v>2.4633530455597463E-2</v>
      </c>
      <c r="AD138" s="24">
        <f t="shared" si="21"/>
        <v>14.375</v>
      </c>
      <c r="AE138" s="25">
        <v>2.4866683983089496E-2</v>
      </c>
      <c r="AF138" s="25"/>
      <c r="AG138" s="74">
        <f t="shared" si="12"/>
        <v>-2.3315352749203253</v>
      </c>
    </row>
    <row r="139" spans="2:33" ht="13.15" customHeight="1" x14ac:dyDescent="0.35">
      <c r="B139" s="24">
        <f t="shared" si="17"/>
        <v>14.5</v>
      </c>
      <c r="C139" s="25">
        <v>1.774706623866798E-2</v>
      </c>
      <c r="E139" s="24">
        <f t="shared" si="18"/>
        <v>14.5</v>
      </c>
      <c r="F139" s="25">
        <v>1.7408069281799637E-2</v>
      </c>
      <c r="H139" s="24">
        <f t="shared" si="19"/>
        <v>14.5</v>
      </c>
      <c r="I139" s="25">
        <v>2.0502837100530694E-2</v>
      </c>
      <c r="K139" s="24">
        <f t="shared" si="13"/>
        <v>4.7999999999999918</v>
      </c>
      <c r="L139" s="68">
        <v>1.7178058757950365E-2</v>
      </c>
      <c r="N139" s="24">
        <f t="shared" si="14"/>
        <v>4.7999999999999918</v>
      </c>
      <c r="O139" s="25">
        <v>1.9005180286943191E-2</v>
      </c>
      <c r="R139" s="24">
        <f t="shared" si="15"/>
        <v>4.7999999999999918</v>
      </c>
      <c r="S139" s="25">
        <v>1.6202676435932355E-2</v>
      </c>
      <c r="U139" s="24">
        <f t="shared" si="16"/>
        <v>4.7999999999999918</v>
      </c>
      <c r="V139" s="25">
        <v>1.628591198732077E-2</v>
      </c>
      <c r="X139" s="74">
        <f t="shared" si="11"/>
        <v>-0.83235551388415041</v>
      </c>
      <c r="AA139" s="24">
        <f t="shared" si="20"/>
        <v>14.5</v>
      </c>
      <c r="AB139" s="25">
        <v>2.4734871819733779E-2</v>
      </c>
      <c r="AD139" s="24">
        <f t="shared" si="21"/>
        <v>14.5</v>
      </c>
      <c r="AE139" s="25">
        <v>2.4971310451370399E-2</v>
      </c>
      <c r="AF139" s="25"/>
      <c r="AG139" s="74">
        <f t="shared" si="12"/>
        <v>-2.3643863163662</v>
      </c>
    </row>
    <row r="140" spans="2:33" ht="13.15" customHeight="1" x14ac:dyDescent="0.35">
      <c r="B140" s="24">
        <f t="shared" si="17"/>
        <v>14.625</v>
      </c>
      <c r="C140" s="25">
        <v>1.7817063124198729E-2</v>
      </c>
      <c r="E140" s="24">
        <f t="shared" si="18"/>
        <v>14.625</v>
      </c>
      <c r="F140" s="25">
        <v>1.7506892383033226E-2</v>
      </c>
      <c r="H140" s="24">
        <f t="shared" si="19"/>
        <v>14.625</v>
      </c>
      <c r="I140" s="25">
        <v>2.0597865160349744E-2</v>
      </c>
      <c r="K140" s="24">
        <f t="shared" si="13"/>
        <v>4.8499999999999917</v>
      </c>
      <c r="L140" s="68">
        <v>1.7351698961614159E-2</v>
      </c>
      <c r="N140" s="24">
        <f t="shared" si="14"/>
        <v>4.8499999999999917</v>
      </c>
      <c r="O140" s="25">
        <v>1.9186869544801022E-2</v>
      </c>
      <c r="R140" s="24">
        <f t="shared" si="15"/>
        <v>4.8499999999999917</v>
      </c>
      <c r="S140" s="25">
        <v>1.643906016600831E-2</v>
      </c>
      <c r="U140" s="24">
        <f t="shared" si="16"/>
        <v>4.8499999999999917</v>
      </c>
      <c r="V140" s="25">
        <v>1.6524769340765501E-2</v>
      </c>
      <c r="X140" s="74">
        <f t="shared" si="11"/>
        <v>-0.85709174757191142</v>
      </c>
      <c r="AA140" s="24">
        <f t="shared" si="20"/>
        <v>14.625</v>
      </c>
      <c r="AB140" s="25">
        <v>2.4836213183870103E-2</v>
      </c>
      <c r="AD140" s="24">
        <f t="shared" si="21"/>
        <v>14.625</v>
      </c>
      <c r="AE140" s="25">
        <v>2.50759369196513E-2</v>
      </c>
      <c r="AF140" s="25"/>
      <c r="AG140" s="74">
        <f t="shared" si="12"/>
        <v>-2.3972373578119708</v>
      </c>
    </row>
    <row r="141" spans="2:33" ht="13.15" customHeight="1" x14ac:dyDescent="0.35">
      <c r="B141" s="24">
        <f t="shared" si="17"/>
        <v>14.75</v>
      </c>
      <c r="C141" s="25">
        <v>1.7884128233912274E-2</v>
      </c>
      <c r="E141" s="24">
        <f t="shared" si="18"/>
        <v>14.75</v>
      </c>
      <c r="F141" s="25">
        <v>1.7605715484266819E-2</v>
      </c>
      <c r="H141" s="24">
        <f t="shared" si="19"/>
        <v>14.75</v>
      </c>
      <c r="I141" s="25">
        <v>2.069289322016879E-2</v>
      </c>
      <c r="K141" s="24">
        <f t="shared" si="13"/>
        <v>4.8999999999999915</v>
      </c>
      <c r="L141" s="68">
        <v>1.7525339165277955E-2</v>
      </c>
      <c r="N141" s="24">
        <f t="shared" si="14"/>
        <v>4.8999999999999915</v>
      </c>
      <c r="O141" s="25">
        <v>1.936855880265885E-2</v>
      </c>
      <c r="R141" s="24">
        <f t="shared" si="15"/>
        <v>4.8999999999999915</v>
      </c>
      <c r="S141" s="25">
        <v>1.6675443896084267E-2</v>
      </c>
      <c r="U141" s="24">
        <f t="shared" si="16"/>
        <v>4.8999999999999915</v>
      </c>
      <c r="V141" s="25">
        <v>1.6763626694210235E-2</v>
      </c>
      <c r="X141" s="74">
        <f t="shared" si="11"/>
        <v>-0.88182798125967243</v>
      </c>
      <c r="AA141" s="24">
        <f t="shared" si="20"/>
        <v>14.75</v>
      </c>
      <c r="AB141" s="25">
        <v>2.4937554548006429E-2</v>
      </c>
      <c r="AD141" s="24">
        <f t="shared" si="21"/>
        <v>14.75</v>
      </c>
      <c r="AE141" s="25">
        <v>2.5180563387932207E-2</v>
      </c>
      <c r="AF141" s="25"/>
      <c r="AG141" s="74">
        <f t="shared" si="12"/>
        <v>-2.4300883992577766</v>
      </c>
    </row>
    <row r="142" spans="2:33" ht="13.15" customHeight="1" x14ac:dyDescent="0.35">
      <c r="B142" s="24">
        <f t="shared" si="17"/>
        <v>14.875</v>
      </c>
      <c r="C142" s="25">
        <v>1.7948234382621626E-2</v>
      </c>
      <c r="E142" s="24">
        <f t="shared" si="18"/>
        <v>14.875</v>
      </c>
      <c r="F142" s="25">
        <v>1.77045385855004E-2</v>
      </c>
      <c r="H142" s="24">
        <f t="shared" si="19"/>
        <v>14.875</v>
      </c>
      <c r="I142" s="25">
        <v>2.0787921279987846E-2</v>
      </c>
      <c r="K142" s="24">
        <f t="shared" si="13"/>
        <v>4.9499999999999913</v>
      </c>
      <c r="L142" s="68">
        <v>1.7698979368941749E-2</v>
      </c>
      <c r="N142" s="24">
        <f t="shared" si="14"/>
        <v>4.9499999999999913</v>
      </c>
      <c r="O142" s="25">
        <v>1.9550248060516681E-2</v>
      </c>
      <c r="R142" s="24">
        <f t="shared" si="15"/>
        <v>4.9499999999999913</v>
      </c>
      <c r="S142" s="25">
        <v>1.6911827626160225E-2</v>
      </c>
      <c r="U142" s="24">
        <f t="shared" si="16"/>
        <v>4.9499999999999913</v>
      </c>
      <c r="V142" s="25">
        <v>1.7002484047654969E-2</v>
      </c>
      <c r="X142" s="74">
        <f t="shared" si="11"/>
        <v>-0.90656421494743344</v>
      </c>
      <c r="AA142" s="24">
        <f t="shared" si="20"/>
        <v>14.875</v>
      </c>
      <c r="AB142" s="25">
        <v>2.5038895912142752E-2</v>
      </c>
      <c r="AD142" s="24">
        <f t="shared" si="21"/>
        <v>14.875</v>
      </c>
      <c r="AE142" s="25">
        <v>2.5285189856213114E-2</v>
      </c>
      <c r="AF142" s="25"/>
      <c r="AG142" s="74">
        <f t="shared" si="12"/>
        <v>-2.4629394407036167</v>
      </c>
    </row>
    <row r="143" spans="2:33" ht="13.15" customHeight="1" x14ac:dyDescent="0.35">
      <c r="B143" s="24">
        <f t="shared" si="17"/>
        <v>15</v>
      </c>
      <c r="C143" s="25">
        <v>1.8009355291312663E-2</v>
      </c>
      <c r="E143" s="24">
        <f t="shared" si="18"/>
        <v>15</v>
      </c>
      <c r="F143" s="25">
        <v>1.7803361686733989E-2</v>
      </c>
      <c r="H143" s="24">
        <f t="shared" si="19"/>
        <v>15</v>
      </c>
      <c r="I143" s="25">
        <v>2.0882949339806889E-2</v>
      </c>
      <c r="K143" s="24">
        <f t="shared" si="13"/>
        <v>4.9999999999999911</v>
      </c>
      <c r="L143" s="68">
        <v>1.7872619572605546E-2</v>
      </c>
      <c r="N143" s="24">
        <f t="shared" si="14"/>
        <v>4.9999999999999911</v>
      </c>
      <c r="O143" s="25">
        <v>1.9731937318374512E-2</v>
      </c>
      <c r="R143" s="24">
        <f t="shared" si="15"/>
        <v>4.9999999999999911</v>
      </c>
      <c r="S143" s="25">
        <v>1.7148211356236179E-2</v>
      </c>
      <c r="U143" s="24">
        <f t="shared" si="16"/>
        <v>4.9999999999999911</v>
      </c>
      <c r="V143" s="25">
        <v>1.7241341401099702E-2</v>
      </c>
      <c r="X143" s="74">
        <f t="shared" si="11"/>
        <v>-0.93130044863522921</v>
      </c>
      <c r="AA143" s="24">
        <f t="shared" si="20"/>
        <v>15</v>
      </c>
      <c r="AB143" s="25">
        <v>2.5140237276279075E-2</v>
      </c>
      <c r="AD143" s="24">
        <f t="shared" si="21"/>
        <v>15</v>
      </c>
      <c r="AE143" s="25">
        <v>2.5389816324494014E-2</v>
      </c>
      <c r="AF143" s="25"/>
      <c r="AG143" s="74">
        <f t="shared" si="12"/>
        <v>-2.4957904821493875</v>
      </c>
    </row>
    <row r="144" spans="2:33" ht="13.15" customHeight="1" x14ac:dyDescent="0.35">
      <c r="B144" s="24">
        <f t="shared" si="17"/>
        <v>15.125</v>
      </c>
      <c r="C144" s="25">
        <v>1.8067482981026044E-2</v>
      </c>
      <c r="E144" s="24">
        <f t="shared" si="18"/>
        <v>15.125</v>
      </c>
      <c r="F144" s="25">
        <v>1.785950119961037E-2</v>
      </c>
      <c r="H144" s="24">
        <f t="shared" si="19"/>
        <v>15.125</v>
      </c>
      <c r="I144" s="25">
        <v>2.0927624046162795E-2</v>
      </c>
      <c r="K144" s="24">
        <f t="shared" si="13"/>
        <v>5.0499999999999909</v>
      </c>
      <c r="L144" s="68">
        <v>1.8046259776269339E-2</v>
      </c>
      <c r="N144" s="24">
        <f t="shared" si="14"/>
        <v>5.0499999999999909</v>
      </c>
      <c r="O144" s="25">
        <v>1.9913626576232343E-2</v>
      </c>
      <c r="R144" s="24">
        <f t="shared" si="15"/>
        <v>5.0499999999999909</v>
      </c>
      <c r="S144" s="25">
        <v>1.7384595086312137E-2</v>
      </c>
      <c r="U144" s="24">
        <f t="shared" si="16"/>
        <v>5.0499999999999909</v>
      </c>
      <c r="V144" s="25">
        <v>1.7480198754544433E-2</v>
      </c>
      <c r="X144" s="74">
        <f t="shared" si="11"/>
        <v>-0.95603668232295547</v>
      </c>
      <c r="AA144" s="24">
        <f t="shared" si="20"/>
        <v>15.125</v>
      </c>
      <c r="AB144" s="25">
        <v>2.5171170029755819E-2</v>
      </c>
      <c r="AD144" s="24">
        <f t="shared" si="21"/>
        <v>15.125</v>
      </c>
      <c r="AE144" s="25">
        <v>2.5420851877069908E-2</v>
      </c>
      <c r="AF144" s="25"/>
      <c r="AG144" s="74">
        <f t="shared" si="12"/>
        <v>-2.4968184731408853</v>
      </c>
    </row>
    <row r="145" spans="2:33" ht="13.15" customHeight="1" x14ac:dyDescent="0.35">
      <c r="B145" s="24">
        <f t="shared" si="17"/>
        <v>15.25</v>
      </c>
      <c r="C145" s="25">
        <v>1.8122712740251085E-2</v>
      </c>
      <c r="E145" s="24">
        <f t="shared" si="18"/>
        <v>15.25</v>
      </c>
      <c r="F145" s="25">
        <v>1.7909177582388497E-2</v>
      </c>
      <c r="H145" s="24">
        <f t="shared" si="19"/>
        <v>15.25</v>
      </c>
      <c r="I145" s="25">
        <v>2.0964674269975378E-2</v>
      </c>
      <c r="K145" s="24">
        <f t="shared" si="13"/>
        <v>5.0999999999999908</v>
      </c>
      <c r="L145" s="68">
        <v>1.8219899979933136E-2</v>
      </c>
      <c r="N145" s="24">
        <f t="shared" si="14"/>
        <v>5.0999999999999908</v>
      </c>
      <c r="O145" s="25">
        <v>2.0095315834090171E-2</v>
      </c>
      <c r="R145" s="24">
        <f t="shared" si="15"/>
        <v>5.0999999999999908</v>
      </c>
      <c r="S145" s="25">
        <v>1.7620978816388095E-2</v>
      </c>
      <c r="U145" s="24">
        <f t="shared" si="16"/>
        <v>5.0999999999999908</v>
      </c>
      <c r="V145" s="25">
        <v>1.7719056107989167E-2</v>
      </c>
      <c r="X145" s="74">
        <f t="shared" si="11"/>
        <v>-0.98077291601071648</v>
      </c>
      <c r="AA145" s="24">
        <f t="shared" si="20"/>
        <v>15.25</v>
      </c>
      <c r="AB145" s="25">
        <v>2.5191441542501782E-2</v>
      </c>
      <c r="AD145" s="24">
        <f t="shared" si="21"/>
        <v>15.25</v>
      </c>
      <c r="AE145" s="25">
        <v>2.5440744325690455E-2</v>
      </c>
      <c r="AF145" s="25"/>
      <c r="AG145" s="74">
        <f t="shared" si="12"/>
        <v>-2.4930278318867352</v>
      </c>
    </row>
    <row r="146" spans="2:33" ht="13.15" customHeight="1" x14ac:dyDescent="0.35">
      <c r="B146" s="24">
        <f t="shared" si="17"/>
        <v>15.375</v>
      </c>
      <c r="C146" s="25">
        <v>1.8175174441820881E-2</v>
      </c>
      <c r="E146" s="24">
        <f t="shared" si="18"/>
        <v>15.375</v>
      </c>
      <c r="F146" s="25">
        <v>1.7958853965166631E-2</v>
      </c>
      <c r="H146" s="24">
        <f t="shared" si="19"/>
        <v>15.375</v>
      </c>
      <c r="I146" s="25">
        <v>2.1001724493787975E-2</v>
      </c>
      <c r="K146" s="24">
        <f t="shared" si="13"/>
        <v>5.1499999999999906</v>
      </c>
      <c r="L146" s="68">
        <v>1.8393540183596929E-2</v>
      </c>
      <c r="N146" s="24">
        <f t="shared" si="14"/>
        <v>5.1499999999999906</v>
      </c>
      <c r="O146" s="25">
        <v>2.0277005091948002E-2</v>
      </c>
      <c r="R146" s="24">
        <f t="shared" si="15"/>
        <v>5.1499999999999906</v>
      </c>
      <c r="S146" s="25">
        <v>1.7857362546464049E-2</v>
      </c>
      <c r="U146" s="24">
        <f t="shared" si="16"/>
        <v>5.1499999999999906</v>
      </c>
      <c r="V146" s="25">
        <v>1.79579134614339E-2</v>
      </c>
      <c r="X146" s="74">
        <f t="shared" si="11"/>
        <v>-1.0055091496985122</v>
      </c>
      <c r="AA146" s="24">
        <f t="shared" si="20"/>
        <v>15.375</v>
      </c>
      <c r="AB146" s="25">
        <v>2.5211713055247751E-2</v>
      </c>
      <c r="AD146" s="24">
        <f t="shared" si="21"/>
        <v>15.375</v>
      </c>
      <c r="AE146" s="25">
        <v>2.5460636774311016E-2</v>
      </c>
      <c r="AF146" s="25"/>
      <c r="AG146" s="74">
        <f t="shared" si="12"/>
        <v>-2.4892371906326538</v>
      </c>
    </row>
    <row r="147" spans="2:33" ht="13.15" customHeight="1" x14ac:dyDescent="0.35">
      <c r="B147" s="24">
        <f t="shared" si="17"/>
        <v>15.5</v>
      </c>
      <c r="C147" s="25">
        <v>1.8224993828175003E-2</v>
      </c>
      <c r="E147" s="24">
        <f t="shared" si="18"/>
        <v>15.5</v>
      </c>
      <c r="F147" s="25">
        <v>1.8008530347944755E-2</v>
      </c>
      <c r="H147" s="24">
        <f t="shared" si="19"/>
        <v>15.5</v>
      </c>
      <c r="I147" s="25">
        <v>2.1038774717600562E-2</v>
      </c>
      <c r="K147" s="24">
        <f t="shared" si="13"/>
        <v>5.1999999999999904</v>
      </c>
      <c r="L147" s="68">
        <v>1.8567180387260726E-2</v>
      </c>
      <c r="N147" s="24">
        <f t="shared" si="14"/>
        <v>5.1999999999999904</v>
      </c>
      <c r="O147" s="25">
        <v>2.045869434980583E-2</v>
      </c>
      <c r="R147" s="24">
        <f t="shared" si="15"/>
        <v>5.1999999999999904</v>
      </c>
      <c r="S147" s="25">
        <v>1.8093746276540007E-2</v>
      </c>
      <c r="U147" s="24">
        <f t="shared" si="16"/>
        <v>5.1999999999999904</v>
      </c>
      <c r="V147" s="25">
        <v>1.8196770814878634E-2</v>
      </c>
      <c r="X147" s="74">
        <f t="shared" si="11"/>
        <v>-1.0302453833862733</v>
      </c>
      <c r="AA147" s="24">
        <f t="shared" si="20"/>
        <v>15.5</v>
      </c>
      <c r="AB147" s="25">
        <v>2.5231984567993707E-2</v>
      </c>
      <c r="AD147" s="24">
        <f t="shared" si="21"/>
        <v>15.5</v>
      </c>
      <c r="AE147" s="25">
        <v>2.5480529222931567E-2</v>
      </c>
      <c r="AF147" s="25"/>
      <c r="AG147" s="74">
        <f t="shared" si="12"/>
        <v>-2.4854465493786075</v>
      </c>
    </row>
    <row r="148" spans="2:33" ht="13.15" customHeight="1" x14ac:dyDescent="0.35">
      <c r="B148" s="24">
        <f t="shared" si="17"/>
        <v>15.625</v>
      </c>
      <c r="C148" s="25">
        <v>1.8272292617994991E-2</v>
      </c>
      <c r="E148" s="24">
        <f t="shared" si="18"/>
        <v>15.625</v>
      </c>
      <c r="F148" s="25">
        <v>1.8058206730722885E-2</v>
      </c>
      <c r="H148" s="24">
        <f t="shared" si="19"/>
        <v>15.625</v>
      </c>
      <c r="I148" s="25">
        <v>2.1075824941413145E-2</v>
      </c>
      <c r="K148" s="24">
        <f t="shared" si="13"/>
        <v>5.2499999999999902</v>
      </c>
      <c r="L148" s="68">
        <v>1.8740820590924523E-2</v>
      </c>
      <c r="N148" s="24">
        <f t="shared" si="14"/>
        <v>5.2499999999999902</v>
      </c>
      <c r="O148" s="25">
        <v>2.0640383607663661E-2</v>
      </c>
      <c r="R148" s="24">
        <f t="shared" si="15"/>
        <v>5.2499999999999902</v>
      </c>
      <c r="S148" s="25">
        <v>1.8330130006615965E-2</v>
      </c>
      <c r="U148" s="24">
        <f t="shared" si="16"/>
        <v>5.2499999999999902</v>
      </c>
      <c r="V148" s="25">
        <v>1.8435628168323365E-2</v>
      </c>
      <c r="X148" s="74">
        <f t="shared" si="11"/>
        <v>-1.0549816170739996</v>
      </c>
      <c r="AA148" s="24">
        <f t="shared" si="20"/>
        <v>15.625</v>
      </c>
      <c r="AB148" s="25">
        <v>2.5252256080739676E-2</v>
      </c>
      <c r="AD148" s="24">
        <f t="shared" si="21"/>
        <v>15.625</v>
      </c>
      <c r="AE148" s="25">
        <v>2.5500421671552118E-2</v>
      </c>
      <c r="AF148" s="25"/>
      <c r="AG148" s="74">
        <f t="shared" si="12"/>
        <v>-2.4816559081244223</v>
      </c>
    </row>
    <row r="149" spans="2:33" ht="13.15" customHeight="1" x14ac:dyDescent="0.35">
      <c r="B149" s="24">
        <f t="shared" si="17"/>
        <v>15.75</v>
      </c>
      <c r="C149" s="25">
        <v>1.831718866587723E-2</v>
      </c>
      <c r="E149" s="24">
        <f t="shared" si="18"/>
        <v>15.75</v>
      </c>
      <c r="F149" s="25">
        <v>1.8107883113501016E-2</v>
      </c>
      <c r="H149" s="24">
        <f t="shared" si="19"/>
        <v>15.75</v>
      </c>
      <c r="I149" s="25">
        <v>2.1112875165225732E-2</v>
      </c>
      <c r="K149" s="24">
        <f t="shared" si="13"/>
        <v>5.2999999999999901</v>
      </c>
      <c r="L149" s="68">
        <v>1.8914460794588316E-2</v>
      </c>
      <c r="N149" s="24">
        <f t="shared" si="14"/>
        <v>5.2999999999999901</v>
      </c>
      <c r="O149" s="25">
        <v>2.0822072865521492E-2</v>
      </c>
      <c r="R149" s="24">
        <f t="shared" si="15"/>
        <v>5.2999999999999901</v>
      </c>
      <c r="S149" s="25">
        <v>1.8566513736691919E-2</v>
      </c>
      <c r="U149" s="24">
        <f t="shared" si="16"/>
        <v>5.2999999999999901</v>
      </c>
      <c r="V149" s="25">
        <v>1.8674485521768099E-2</v>
      </c>
      <c r="X149" s="74">
        <f t="shared" si="11"/>
        <v>-1.0797178507617953</v>
      </c>
      <c r="AA149" s="24">
        <f t="shared" si="20"/>
        <v>15.75</v>
      </c>
      <c r="AB149" s="25">
        <v>2.5272527593485642E-2</v>
      </c>
      <c r="AD149" s="24">
        <f t="shared" si="21"/>
        <v>15.75</v>
      </c>
      <c r="AE149" s="25">
        <v>2.5520314120172673E-2</v>
      </c>
      <c r="AF149" s="25"/>
      <c r="AG149" s="74">
        <f t="shared" si="12"/>
        <v>-2.4778652668703063</v>
      </c>
    </row>
    <row r="150" spans="2:33" ht="13.15" customHeight="1" x14ac:dyDescent="0.35">
      <c r="B150" s="24">
        <f t="shared" si="17"/>
        <v>15.875</v>
      </c>
      <c r="C150" s="25">
        <v>1.8359796114462337E-2</v>
      </c>
      <c r="E150" s="24">
        <f t="shared" si="18"/>
        <v>15.875</v>
      </c>
      <c r="F150" s="25">
        <v>1.8157559496279143E-2</v>
      </c>
      <c r="H150" s="24">
        <f t="shared" si="19"/>
        <v>15.875</v>
      </c>
      <c r="I150" s="25">
        <v>2.1149925389038322E-2</v>
      </c>
      <c r="K150" s="24">
        <f t="shared" si="13"/>
        <v>5.3499999999999899</v>
      </c>
      <c r="L150" s="68">
        <v>1.9088100998252113E-2</v>
      </c>
      <c r="N150" s="24">
        <f t="shared" si="14"/>
        <v>5.3499999999999899</v>
      </c>
      <c r="O150" s="25">
        <v>2.1003762123379323E-2</v>
      </c>
      <c r="R150" s="24">
        <f t="shared" si="15"/>
        <v>5.3499999999999899</v>
      </c>
      <c r="S150" s="25">
        <v>1.8802897466767877E-2</v>
      </c>
      <c r="U150" s="24">
        <f t="shared" si="16"/>
        <v>5.3499999999999899</v>
      </c>
      <c r="V150" s="25">
        <v>1.8913342875212832E-2</v>
      </c>
      <c r="X150" s="74">
        <f t="shared" si="11"/>
        <v>-1.1044540844495563</v>
      </c>
      <c r="AA150" s="24">
        <f t="shared" si="20"/>
        <v>15.875</v>
      </c>
      <c r="AB150" s="25">
        <v>2.5292799106231594E-2</v>
      </c>
      <c r="AD150" s="24">
        <f t="shared" si="21"/>
        <v>15.875</v>
      </c>
      <c r="AE150" s="25">
        <v>2.5540206568793231E-2</v>
      </c>
      <c r="AF150" s="25"/>
      <c r="AG150" s="74">
        <f t="shared" si="12"/>
        <v>-2.4740746256163639</v>
      </c>
    </row>
    <row r="151" spans="2:33" ht="13.15" customHeight="1" x14ac:dyDescent="0.35">
      <c r="B151" s="24">
        <f t="shared" si="17"/>
        <v>16</v>
      </c>
      <c r="C151" s="25">
        <v>1.8400225539433379E-2</v>
      </c>
      <c r="E151" s="24">
        <f t="shared" si="18"/>
        <v>16</v>
      </c>
      <c r="F151" s="25">
        <v>1.8207235879057274E-2</v>
      </c>
      <c r="H151" s="24">
        <f t="shared" si="19"/>
        <v>16</v>
      </c>
      <c r="I151" s="25">
        <v>2.1186975612850909E-2</v>
      </c>
      <c r="K151" s="24">
        <f t="shared" si="13"/>
        <v>5.3999999999999897</v>
      </c>
      <c r="L151" s="68">
        <v>1.9261741201915906E-2</v>
      </c>
      <c r="N151" s="24">
        <f t="shared" si="14"/>
        <v>5.3999999999999897</v>
      </c>
      <c r="O151" s="25">
        <v>2.118545138123715E-2</v>
      </c>
      <c r="R151" s="24">
        <f t="shared" si="15"/>
        <v>5.3999999999999897</v>
      </c>
      <c r="S151" s="25">
        <v>1.9039281196843835E-2</v>
      </c>
      <c r="U151" s="24">
        <f t="shared" si="16"/>
        <v>5.3999999999999897</v>
      </c>
      <c r="V151" s="25">
        <v>1.9152200228657566E-2</v>
      </c>
      <c r="X151" s="74">
        <f t="shared" ref="X151:X214" si="22">(S151-V151)*100*100</f>
        <v>-1.1291903181373173</v>
      </c>
      <c r="AA151" s="24">
        <f t="shared" si="20"/>
        <v>16</v>
      </c>
      <c r="AB151" s="25">
        <v>2.5313070618977557E-2</v>
      </c>
      <c r="AD151" s="24">
        <f t="shared" si="21"/>
        <v>16</v>
      </c>
      <c r="AE151" s="25">
        <v>2.5560099017413785E-2</v>
      </c>
      <c r="AF151" s="25"/>
      <c r="AG151" s="74">
        <f t="shared" ref="AG151:AG214" si="23">(AB151-AE151)*100*100</f>
        <v>-2.470283984362283</v>
      </c>
    </row>
    <row r="152" spans="2:33" ht="13.15" customHeight="1" x14ac:dyDescent="0.35">
      <c r="B152" s="24">
        <f t="shared" si="17"/>
        <v>16.125</v>
      </c>
      <c r="C152" s="25">
        <v>1.8438584087770105E-2</v>
      </c>
      <c r="E152" s="24">
        <f t="shared" si="18"/>
        <v>16.125</v>
      </c>
      <c r="F152" s="25">
        <v>1.8256912261835404E-2</v>
      </c>
      <c r="H152" s="24">
        <f t="shared" si="19"/>
        <v>16.125</v>
      </c>
      <c r="I152" s="25">
        <v>2.1224025836663499E-2</v>
      </c>
      <c r="K152" s="24">
        <f t="shared" ref="K152:K215" si="24">K151+0.05</f>
        <v>5.4499999999999895</v>
      </c>
      <c r="L152" s="68">
        <v>1.9435381405579703E-2</v>
      </c>
      <c r="N152" s="24">
        <f t="shared" ref="N152:N215" si="25">N151+0.05</f>
        <v>5.4499999999999895</v>
      </c>
      <c r="O152" s="25">
        <v>2.1367140639094982E-2</v>
      </c>
      <c r="R152" s="24">
        <f t="shared" ref="R152:R215" si="26">R151+0.05</f>
        <v>5.4499999999999895</v>
      </c>
      <c r="S152" s="25">
        <v>1.9275664926919789E-2</v>
      </c>
      <c r="U152" s="24">
        <f t="shared" ref="U152:U215" si="27">U151+0.05</f>
        <v>5.4499999999999895</v>
      </c>
      <c r="V152" s="25">
        <v>1.9391057582102297E-2</v>
      </c>
      <c r="X152" s="74">
        <f t="shared" si="22"/>
        <v>-1.1539265518250783</v>
      </c>
      <c r="AA152" s="24">
        <f t="shared" si="20"/>
        <v>16.125</v>
      </c>
      <c r="AB152" s="25">
        <v>2.5333342131723519E-2</v>
      </c>
      <c r="AD152" s="24">
        <f t="shared" si="21"/>
        <v>16.125</v>
      </c>
      <c r="AE152" s="25">
        <v>2.5579991466034339E-2</v>
      </c>
      <c r="AF152" s="25"/>
      <c r="AG152" s="74">
        <f t="shared" si="23"/>
        <v>-2.4664933431082017</v>
      </c>
    </row>
    <row r="153" spans="2:33" ht="13.15" customHeight="1" x14ac:dyDescent="0.35">
      <c r="B153" s="24">
        <f t="shared" ref="B153:B216" si="28">B152+0.125</f>
        <v>16.25</v>
      </c>
      <c r="C153" s="25">
        <v>1.84749756096221E-2</v>
      </c>
      <c r="E153" s="24">
        <f t="shared" ref="E153:E216" si="29">E152+0.125</f>
        <v>16.25</v>
      </c>
      <c r="F153" s="25">
        <v>1.8306588644613528E-2</v>
      </c>
      <c r="H153" s="24">
        <f t="shared" ref="H153:H216" si="30">H152+0.125</f>
        <v>16.25</v>
      </c>
      <c r="I153" s="25">
        <v>2.1261076060476083E-2</v>
      </c>
      <c r="K153" s="24">
        <f t="shared" si="24"/>
        <v>5.4999999999999893</v>
      </c>
      <c r="L153" s="68">
        <v>1.96090216092435E-2</v>
      </c>
      <c r="N153" s="24">
        <f t="shared" si="25"/>
        <v>5.4999999999999893</v>
      </c>
      <c r="O153" s="25">
        <v>2.1548829896952809E-2</v>
      </c>
      <c r="R153" s="24">
        <f t="shared" si="26"/>
        <v>5.4999999999999893</v>
      </c>
      <c r="S153" s="25">
        <v>1.9512048656995747E-2</v>
      </c>
      <c r="U153" s="24">
        <f t="shared" si="27"/>
        <v>5.4999999999999893</v>
      </c>
      <c r="V153" s="25">
        <v>1.9629914935547031E-2</v>
      </c>
      <c r="X153" s="74">
        <f t="shared" si="22"/>
        <v>-1.1786627855128393</v>
      </c>
      <c r="AA153" s="24">
        <f t="shared" ref="AA153:AA216" si="31">AA152+0.125</f>
        <v>16.25</v>
      </c>
      <c r="AB153" s="25">
        <v>2.5353613644469489E-2</v>
      </c>
      <c r="AD153" s="24">
        <f t="shared" ref="AD153:AD216" si="32">AD152+0.125</f>
        <v>16.25</v>
      </c>
      <c r="AE153" s="25">
        <v>2.559988391465489E-2</v>
      </c>
      <c r="AF153" s="25"/>
      <c r="AG153" s="74">
        <f t="shared" si="23"/>
        <v>-2.4627027018540164</v>
      </c>
    </row>
    <row r="154" spans="2:33" ht="13.15" customHeight="1" x14ac:dyDescent="0.35">
      <c r="B154" s="24">
        <f t="shared" si="28"/>
        <v>16.375</v>
      </c>
      <c r="C154" s="25">
        <v>1.850950078414201E-2</v>
      </c>
      <c r="E154" s="24">
        <f t="shared" si="29"/>
        <v>16.375</v>
      </c>
      <c r="F154" s="25">
        <v>1.8356265027391658E-2</v>
      </c>
      <c r="H154" s="24">
        <f t="shared" si="30"/>
        <v>16.375</v>
      </c>
      <c r="I154" s="25">
        <v>2.129812628428868E-2</v>
      </c>
      <c r="K154" s="24">
        <f t="shared" si="24"/>
        <v>5.5499999999999892</v>
      </c>
      <c r="L154" s="68">
        <v>1.9782661812907294E-2</v>
      </c>
      <c r="N154" s="24">
        <f t="shared" si="25"/>
        <v>5.5499999999999892</v>
      </c>
      <c r="O154" s="25">
        <v>2.1665676831125261E-2</v>
      </c>
      <c r="R154" s="24">
        <f t="shared" si="26"/>
        <v>5.5499999999999892</v>
      </c>
      <c r="S154" s="25">
        <v>1.9748432387071704E-2</v>
      </c>
      <c r="U154" s="24">
        <f t="shared" si="27"/>
        <v>5.5499999999999892</v>
      </c>
      <c r="V154" s="25">
        <v>1.9868772288991764E-2</v>
      </c>
      <c r="X154" s="74">
        <f t="shared" si="22"/>
        <v>-1.2033990192006003</v>
      </c>
      <c r="AA154" s="24">
        <f t="shared" si="31"/>
        <v>16.375</v>
      </c>
      <c r="AB154" s="25">
        <v>2.5373885157215451E-2</v>
      </c>
      <c r="AD154" s="24">
        <f t="shared" si="32"/>
        <v>16.375</v>
      </c>
      <c r="AE154" s="25">
        <v>2.5619776363275448E-2</v>
      </c>
      <c r="AF154" s="25"/>
      <c r="AG154" s="74">
        <f t="shared" si="23"/>
        <v>-2.4589120605999701</v>
      </c>
    </row>
    <row r="155" spans="2:33" ht="13.15" customHeight="1" x14ac:dyDescent="0.35">
      <c r="B155" s="24">
        <f t="shared" si="28"/>
        <v>16.5</v>
      </c>
      <c r="C155" s="25">
        <v>1.8542257239599076E-2</v>
      </c>
      <c r="E155" s="24">
        <f t="shared" si="29"/>
        <v>16.5</v>
      </c>
      <c r="F155" s="25">
        <v>1.8405941410169782E-2</v>
      </c>
      <c r="H155" s="24">
        <f t="shared" si="30"/>
        <v>16.5</v>
      </c>
      <c r="I155" s="25">
        <v>2.1335176508101267E-2</v>
      </c>
      <c r="K155" s="24">
        <f t="shared" si="24"/>
        <v>5.599999999999989</v>
      </c>
      <c r="L155" s="68">
        <v>1.995630201657109E-2</v>
      </c>
      <c r="N155" s="24">
        <f t="shared" si="25"/>
        <v>5.599999999999989</v>
      </c>
      <c r="O155" s="25">
        <v>2.1772231332966682E-2</v>
      </c>
      <c r="R155" s="24">
        <f t="shared" si="26"/>
        <v>5.599999999999989</v>
      </c>
      <c r="S155" s="25">
        <v>1.9984816117147659E-2</v>
      </c>
      <c r="U155" s="24">
        <f t="shared" si="27"/>
        <v>5.599999999999989</v>
      </c>
      <c r="V155" s="25">
        <v>2.0107629642436498E-2</v>
      </c>
      <c r="X155" s="74">
        <f t="shared" si="22"/>
        <v>-1.228135252888396</v>
      </c>
      <c r="AA155" s="24">
        <f t="shared" si="31"/>
        <v>16.5</v>
      </c>
      <c r="AB155" s="25">
        <v>2.5394156669961407E-2</v>
      </c>
      <c r="AD155" s="24">
        <f t="shared" si="32"/>
        <v>16.5</v>
      </c>
      <c r="AE155" s="25">
        <v>2.5639668811896003E-2</v>
      </c>
      <c r="AF155" s="25"/>
      <c r="AG155" s="74">
        <f t="shared" si="23"/>
        <v>-2.4551214193459585</v>
      </c>
    </row>
    <row r="156" spans="2:33" ht="13.15" customHeight="1" x14ac:dyDescent="0.35">
      <c r="B156" s="24">
        <f t="shared" si="28"/>
        <v>16.625</v>
      </c>
      <c r="C156" s="25">
        <v>1.8573339668074004E-2</v>
      </c>
      <c r="E156" s="24">
        <f t="shared" si="29"/>
        <v>16.625</v>
      </c>
      <c r="F156" s="25">
        <v>1.845561779294792E-2</v>
      </c>
      <c r="H156" s="24">
        <f t="shared" si="30"/>
        <v>16.625</v>
      </c>
      <c r="I156" s="25">
        <v>2.1372226731913847E-2</v>
      </c>
      <c r="K156" s="24">
        <f t="shared" si="24"/>
        <v>5.6499999999999888</v>
      </c>
      <c r="L156" s="68">
        <v>2.0129942220234884E-2</v>
      </c>
      <c r="N156" s="24">
        <f t="shared" si="25"/>
        <v>5.6499999999999888</v>
      </c>
      <c r="O156" s="25">
        <v>2.1878785834808102E-2</v>
      </c>
      <c r="R156" s="24">
        <f t="shared" si="26"/>
        <v>5.6499999999999888</v>
      </c>
      <c r="S156" s="25">
        <v>2.0221199847223616E-2</v>
      </c>
      <c r="U156" s="24">
        <f t="shared" si="27"/>
        <v>5.6499999999999888</v>
      </c>
      <c r="V156" s="25">
        <v>2.0346486995881229E-2</v>
      </c>
      <c r="X156" s="74">
        <f t="shared" si="22"/>
        <v>-1.2528714865761224</v>
      </c>
      <c r="AA156" s="24">
        <f t="shared" si="31"/>
        <v>16.625</v>
      </c>
      <c r="AB156" s="25">
        <v>2.5414428182707369E-2</v>
      </c>
      <c r="AD156" s="24">
        <f t="shared" si="32"/>
        <v>16.625</v>
      </c>
      <c r="AE156" s="25">
        <v>2.5659561260516557E-2</v>
      </c>
      <c r="AF156" s="25"/>
      <c r="AG156" s="74">
        <f t="shared" si="23"/>
        <v>-2.4513307780918772</v>
      </c>
    </row>
    <row r="157" spans="2:33" ht="13.15" customHeight="1" x14ac:dyDescent="0.35">
      <c r="B157" s="24">
        <f t="shared" si="28"/>
        <v>16.75</v>
      </c>
      <c r="C157" s="25">
        <v>1.8602839935018198E-2</v>
      </c>
      <c r="E157" s="24">
        <f t="shared" si="29"/>
        <v>16.75</v>
      </c>
      <c r="F157" s="25">
        <v>1.8505294175726043E-2</v>
      </c>
      <c r="H157" s="24">
        <f t="shared" si="30"/>
        <v>16.75</v>
      </c>
      <c r="I157" s="25">
        <v>2.140927695572644E-2</v>
      </c>
      <c r="K157" s="24">
        <f t="shared" si="24"/>
        <v>5.6999999999999886</v>
      </c>
      <c r="L157" s="68">
        <v>2.0303582423898681E-2</v>
      </c>
      <c r="N157" s="24">
        <f t="shared" si="25"/>
        <v>5.6999999999999886</v>
      </c>
      <c r="O157" s="25">
        <v>2.1985340336649523E-2</v>
      </c>
      <c r="R157" s="24">
        <f t="shared" si="26"/>
        <v>5.6999999999999886</v>
      </c>
      <c r="S157" s="25">
        <v>2.0457583577299571E-2</v>
      </c>
      <c r="U157" s="24">
        <f t="shared" si="27"/>
        <v>5.6999999999999886</v>
      </c>
      <c r="V157" s="25">
        <v>2.0585344349325962E-2</v>
      </c>
      <c r="X157" s="74">
        <f t="shared" si="22"/>
        <v>-1.277607720263918</v>
      </c>
      <c r="AA157" s="24">
        <f t="shared" si="31"/>
        <v>16.75</v>
      </c>
      <c r="AB157" s="25">
        <v>2.5434699695453339E-2</v>
      </c>
      <c r="AD157" s="24">
        <f t="shared" si="32"/>
        <v>16.75</v>
      </c>
      <c r="AE157" s="25">
        <v>2.5679453709137115E-2</v>
      </c>
      <c r="AF157" s="25"/>
      <c r="AG157" s="74">
        <f t="shared" si="23"/>
        <v>-2.4475401368377616</v>
      </c>
    </row>
    <row r="158" spans="2:33" ht="13.15" customHeight="1" x14ac:dyDescent="0.35">
      <c r="B158" s="24">
        <f t="shared" si="28"/>
        <v>16.875</v>
      </c>
      <c r="C158" s="25">
        <v>1.8630847183943776E-2</v>
      </c>
      <c r="E158" s="24">
        <f t="shared" si="29"/>
        <v>16.875</v>
      </c>
      <c r="F158" s="25">
        <v>1.8554970558504174E-2</v>
      </c>
      <c r="H158" s="24">
        <f t="shared" si="30"/>
        <v>16.875</v>
      </c>
      <c r="I158" s="25">
        <v>2.1446327179539024E-2</v>
      </c>
      <c r="K158" s="24">
        <f t="shared" si="24"/>
        <v>5.7499999999999885</v>
      </c>
      <c r="L158" s="68">
        <v>2.0477222627562474E-2</v>
      </c>
      <c r="N158" s="24">
        <f t="shared" si="25"/>
        <v>5.7499999999999885</v>
      </c>
      <c r="O158" s="25">
        <v>2.2091894838490944E-2</v>
      </c>
      <c r="R158" s="24">
        <f t="shared" si="26"/>
        <v>5.7499999999999885</v>
      </c>
      <c r="S158" s="25">
        <v>2.0693967307375528E-2</v>
      </c>
      <c r="U158" s="24">
        <f t="shared" si="27"/>
        <v>5.7499999999999885</v>
      </c>
      <c r="V158" s="25">
        <v>2.0824201702770696E-2</v>
      </c>
      <c r="X158" s="74">
        <f t="shared" si="22"/>
        <v>-1.302343953951679</v>
      </c>
      <c r="AA158" s="24">
        <f t="shared" si="31"/>
        <v>16.875</v>
      </c>
      <c r="AB158" s="25">
        <v>2.5454971208199298E-2</v>
      </c>
      <c r="AD158" s="24">
        <f t="shared" si="32"/>
        <v>16.875</v>
      </c>
      <c r="AE158" s="25">
        <v>2.5699346157757669E-2</v>
      </c>
      <c r="AF158" s="25"/>
      <c r="AG158" s="74">
        <f t="shared" si="23"/>
        <v>-2.4437494955837149</v>
      </c>
    </row>
    <row r="159" spans="2:33" ht="13.15" customHeight="1" x14ac:dyDescent="0.35">
      <c r="B159" s="24">
        <f t="shared" si="28"/>
        <v>17</v>
      </c>
      <c r="C159" s="25">
        <v>1.8657447936494851E-2</v>
      </c>
      <c r="E159" s="24">
        <f t="shared" si="29"/>
        <v>17</v>
      </c>
      <c r="F159" s="25">
        <v>1.8604646941282301E-2</v>
      </c>
      <c r="H159" s="24">
        <f t="shared" si="30"/>
        <v>17</v>
      </c>
      <c r="I159" s="25">
        <v>2.1483377403351614E-2</v>
      </c>
      <c r="K159" s="24">
        <f t="shared" si="24"/>
        <v>5.7999999999999883</v>
      </c>
      <c r="L159" s="68">
        <v>2.0596433054648429E-2</v>
      </c>
      <c r="N159" s="24">
        <f t="shared" si="25"/>
        <v>5.7999999999999883</v>
      </c>
      <c r="O159" s="25">
        <v>2.2198449340332365E-2</v>
      </c>
      <c r="R159" s="24">
        <f t="shared" si="26"/>
        <v>5.7999999999999883</v>
      </c>
      <c r="S159" s="25">
        <v>2.0818456586490838E-2</v>
      </c>
      <c r="U159" s="24">
        <f t="shared" si="27"/>
        <v>5.7999999999999883</v>
      </c>
      <c r="V159" s="25">
        <v>2.0949689927289499E-2</v>
      </c>
      <c r="X159" s="74">
        <f t="shared" si="22"/>
        <v>-1.3123334079866156</v>
      </c>
      <c r="AA159" s="24">
        <f t="shared" si="31"/>
        <v>17</v>
      </c>
      <c r="AB159" s="25">
        <v>2.547524272094526E-2</v>
      </c>
      <c r="AD159" s="24">
        <f t="shared" si="32"/>
        <v>17</v>
      </c>
      <c r="AE159" s="25">
        <v>2.5719238606378217E-2</v>
      </c>
      <c r="AF159" s="25"/>
      <c r="AG159" s="74">
        <f t="shared" si="23"/>
        <v>-2.4399588543295643</v>
      </c>
    </row>
    <row r="160" spans="2:33" ht="13.15" customHeight="1" x14ac:dyDescent="0.35">
      <c r="B160" s="24">
        <f t="shared" si="28"/>
        <v>17.125</v>
      </c>
      <c r="C160" s="25">
        <v>1.8682726188136156E-2</v>
      </c>
      <c r="E160" s="24">
        <f t="shared" si="29"/>
        <v>17.125</v>
      </c>
      <c r="F160" s="25">
        <v>1.8654323324060435E-2</v>
      </c>
      <c r="H160" s="24">
        <f t="shared" si="30"/>
        <v>17.125</v>
      </c>
      <c r="I160" s="25">
        <v>2.1520427627164204E-2</v>
      </c>
      <c r="K160" s="24">
        <f t="shared" si="24"/>
        <v>5.8499999999999881</v>
      </c>
      <c r="L160" s="68">
        <v>2.0703850363475829E-2</v>
      </c>
      <c r="N160" s="24">
        <f t="shared" si="25"/>
        <v>5.8499999999999881</v>
      </c>
      <c r="O160" s="25">
        <v>2.2305003842173786E-2</v>
      </c>
      <c r="R160" s="24">
        <f t="shared" si="26"/>
        <v>5.8499999999999881</v>
      </c>
      <c r="S160" s="25">
        <v>2.0918702067897969E-2</v>
      </c>
      <c r="U160" s="24">
        <f t="shared" si="27"/>
        <v>5.8499999999999881</v>
      </c>
      <c r="V160" s="25">
        <v>2.1050614840540976E-2</v>
      </c>
      <c r="X160" s="74">
        <f t="shared" si="22"/>
        <v>-1.3191277264300652</v>
      </c>
      <c r="AA160" s="24">
        <f t="shared" si="31"/>
        <v>17.125</v>
      </c>
      <c r="AB160" s="25">
        <v>2.5495514233691223E-2</v>
      </c>
      <c r="AD160" s="24">
        <f t="shared" si="32"/>
        <v>17.125</v>
      </c>
      <c r="AE160" s="25">
        <v>2.5739131054998775E-2</v>
      </c>
      <c r="AF160" s="25"/>
      <c r="AG160" s="74">
        <f t="shared" si="23"/>
        <v>-2.436168213075518</v>
      </c>
    </row>
    <row r="161" spans="2:33" ht="13.15" customHeight="1" x14ac:dyDescent="0.35">
      <c r="B161" s="24">
        <f t="shared" si="28"/>
        <v>17.25</v>
      </c>
      <c r="C161" s="25">
        <v>1.8706763499681246E-2</v>
      </c>
      <c r="E161" s="24">
        <f t="shared" si="29"/>
        <v>17.25</v>
      </c>
      <c r="F161" s="25">
        <v>1.8703999706838562E-2</v>
      </c>
      <c r="H161" s="24">
        <f t="shared" si="30"/>
        <v>17.25</v>
      </c>
      <c r="I161" s="25">
        <v>2.1557477850976794E-2</v>
      </c>
      <c r="K161" s="24">
        <f t="shared" si="24"/>
        <v>5.8999999999999879</v>
      </c>
      <c r="L161" s="68">
        <v>2.0811267672303228E-2</v>
      </c>
      <c r="N161" s="24">
        <f t="shared" si="25"/>
        <v>5.8999999999999879</v>
      </c>
      <c r="O161" s="25">
        <v>2.2411558344015207E-2</v>
      </c>
      <c r="R161" s="24">
        <f t="shared" si="26"/>
        <v>5.8999999999999879</v>
      </c>
      <c r="S161" s="25">
        <v>2.1018947549305098E-2</v>
      </c>
      <c r="U161" s="24">
        <f t="shared" si="27"/>
        <v>5.8999999999999879</v>
      </c>
      <c r="V161" s="25">
        <v>2.1151539753792456E-2</v>
      </c>
      <c r="X161" s="74">
        <f t="shared" si="22"/>
        <v>-1.3259220448735842</v>
      </c>
      <c r="AA161" s="24">
        <f t="shared" si="31"/>
        <v>17.25</v>
      </c>
      <c r="AB161" s="25">
        <v>2.5515785746437186E-2</v>
      </c>
      <c r="AD161" s="24">
        <f t="shared" si="32"/>
        <v>17.25</v>
      </c>
      <c r="AE161" s="25">
        <v>2.5759023503619322E-2</v>
      </c>
      <c r="AF161" s="25"/>
      <c r="AG161" s="74">
        <f t="shared" si="23"/>
        <v>-2.4323775718213674</v>
      </c>
    </row>
    <row r="162" spans="2:33" ht="13.15" customHeight="1" x14ac:dyDescent="0.35">
      <c r="B162" s="24">
        <f t="shared" si="28"/>
        <v>17.375</v>
      </c>
      <c r="C162" s="25">
        <v>1.8729639084869926E-2</v>
      </c>
      <c r="E162" s="24">
        <f t="shared" si="29"/>
        <v>17.375</v>
      </c>
      <c r="F162" s="25">
        <v>1.8753676089616686E-2</v>
      </c>
      <c r="H162" s="24">
        <f t="shared" si="30"/>
        <v>17.375</v>
      </c>
      <c r="I162" s="25">
        <v>2.1594528074789381E-2</v>
      </c>
      <c r="K162" s="24">
        <f t="shared" si="24"/>
        <v>5.9499999999999877</v>
      </c>
      <c r="L162" s="68">
        <v>2.0918684981130628E-2</v>
      </c>
      <c r="N162" s="24">
        <f t="shared" si="25"/>
        <v>5.9499999999999877</v>
      </c>
      <c r="O162" s="25">
        <v>2.2518112845856628E-2</v>
      </c>
      <c r="R162" s="24">
        <f t="shared" si="26"/>
        <v>5.9499999999999877</v>
      </c>
      <c r="S162" s="25">
        <v>2.1119193030712229E-2</v>
      </c>
      <c r="U162" s="24">
        <f t="shared" si="27"/>
        <v>5.9499999999999877</v>
      </c>
      <c r="V162" s="25">
        <v>2.1252464667043933E-2</v>
      </c>
      <c r="X162" s="74">
        <f t="shared" si="22"/>
        <v>-1.3327163633170338</v>
      </c>
      <c r="AA162" s="24">
        <f t="shared" si="31"/>
        <v>17.375</v>
      </c>
      <c r="AB162" s="25">
        <v>2.5536057259183148E-2</v>
      </c>
      <c r="AD162" s="24">
        <f t="shared" si="32"/>
        <v>17.375</v>
      </c>
      <c r="AE162" s="25">
        <v>2.5778915952239884E-2</v>
      </c>
      <c r="AF162" s="25"/>
      <c r="AG162" s="74">
        <f t="shared" si="23"/>
        <v>-2.4285869305673558</v>
      </c>
    </row>
    <row r="163" spans="2:33" ht="13.15" customHeight="1" x14ac:dyDescent="0.35">
      <c r="B163" s="24">
        <f t="shared" si="28"/>
        <v>17.5</v>
      </c>
      <c r="C163" s="25">
        <v>1.8751429894192293E-2</v>
      </c>
      <c r="E163" s="24">
        <f t="shared" si="29"/>
        <v>17.5</v>
      </c>
      <c r="F163" s="25">
        <v>1.8803352472394817E-2</v>
      </c>
      <c r="H163" s="24">
        <f t="shared" si="30"/>
        <v>17.5</v>
      </c>
      <c r="I163" s="25">
        <v>2.1631578298601968E-2</v>
      </c>
      <c r="K163" s="24">
        <f t="shared" si="24"/>
        <v>5.9999999999999876</v>
      </c>
      <c r="L163" s="68">
        <v>2.1026102289958028E-2</v>
      </c>
      <c r="N163" s="24">
        <f t="shared" si="25"/>
        <v>5.9999999999999876</v>
      </c>
      <c r="O163" s="25">
        <v>2.2624667347698049E-2</v>
      </c>
      <c r="R163" s="24">
        <f t="shared" si="26"/>
        <v>5.9999999999999876</v>
      </c>
      <c r="S163" s="25">
        <v>2.1219438512119361E-2</v>
      </c>
      <c r="U163" s="24">
        <f t="shared" si="27"/>
        <v>5.9999999999999876</v>
      </c>
      <c r="V163" s="25">
        <v>2.1353389580295409E-2</v>
      </c>
      <c r="X163" s="74">
        <f t="shared" si="22"/>
        <v>-1.3395106817604834</v>
      </c>
      <c r="AA163" s="24">
        <f t="shared" si="31"/>
        <v>17.5</v>
      </c>
      <c r="AB163" s="25">
        <v>2.5556328771929107E-2</v>
      </c>
      <c r="AD163" s="24">
        <f t="shared" si="32"/>
        <v>17.5</v>
      </c>
      <c r="AE163" s="25">
        <v>2.5798808400860438E-2</v>
      </c>
      <c r="AF163" s="25"/>
      <c r="AG163" s="74">
        <f t="shared" si="23"/>
        <v>-2.4247962893133095</v>
      </c>
    </row>
    <row r="164" spans="2:33" ht="13.15" customHeight="1" x14ac:dyDescent="0.35">
      <c r="B164" s="24">
        <f t="shared" si="28"/>
        <v>17.625</v>
      </c>
      <c r="C164" s="25">
        <v>1.87722106951458E-2</v>
      </c>
      <c r="E164" s="24">
        <f t="shared" si="29"/>
        <v>17.625</v>
      </c>
      <c r="F164" s="25">
        <v>1.8853028855172951E-2</v>
      </c>
      <c r="H164" s="24">
        <f t="shared" si="30"/>
        <v>17.625</v>
      </c>
      <c r="I164" s="25">
        <v>2.1668628522414555E-2</v>
      </c>
      <c r="K164" s="24">
        <f t="shared" si="24"/>
        <v>6.0499999999999874</v>
      </c>
      <c r="L164" s="68">
        <v>2.1133519598785431E-2</v>
      </c>
      <c r="N164" s="24">
        <f t="shared" si="25"/>
        <v>6.0499999999999874</v>
      </c>
      <c r="O164" s="25">
        <v>2.2731221849539469E-2</v>
      </c>
      <c r="R164" s="24">
        <f t="shared" si="26"/>
        <v>6.0499999999999874</v>
      </c>
      <c r="S164" s="25">
        <v>2.1319683993526489E-2</v>
      </c>
      <c r="U164" s="24">
        <f t="shared" si="27"/>
        <v>6.0499999999999874</v>
      </c>
      <c r="V164" s="25">
        <v>2.1454314493546889E-2</v>
      </c>
      <c r="X164" s="74">
        <f t="shared" si="22"/>
        <v>-1.3463050002040025</v>
      </c>
      <c r="AA164" s="24">
        <f t="shared" si="31"/>
        <v>17.625</v>
      </c>
      <c r="AB164" s="25">
        <v>2.557660028467507E-2</v>
      </c>
      <c r="AD164" s="24">
        <f t="shared" si="32"/>
        <v>17.625</v>
      </c>
      <c r="AE164" s="25">
        <v>2.5818700849480989E-2</v>
      </c>
      <c r="AF164" s="25"/>
      <c r="AG164" s="74">
        <f t="shared" si="23"/>
        <v>-2.4210056480591935</v>
      </c>
    </row>
    <row r="165" spans="2:33" ht="13.15" customHeight="1" x14ac:dyDescent="0.35">
      <c r="B165" s="24">
        <f t="shared" si="28"/>
        <v>17.75</v>
      </c>
      <c r="C165" s="25">
        <v>1.8792054149101234E-2</v>
      </c>
      <c r="E165" s="24">
        <f t="shared" si="29"/>
        <v>17.75</v>
      </c>
      <c r="F165" s="25">
        <v>1.8902705237951074E-2</v>
      </c>
      <c r="H165" s="24">
        <f t="shared" si="30"/>
        <v>17.75</v>
      </c>
      <c r="I165" s="25">
        <v>2.1705678746227142E-2</v>
      </c>
      <c r="K165" s="24">
        <f t="shared" si="24"/>
        <v>6.0999999999999872</v>
      </c>
      <c r="L165" s="68">
        <v>2.1240936907612831E-2</v>
      </c>
      <c r="N165" s="24">
        <f t="shared" si="25"/>
        <v>6.0999999999999872</v>
      </c>
      <c r="O165" s="25">
        <v>2.283777635138089E-2</v>
      </c>
      <c r="R165" s="24">
        <f t="shared" si="26"/>
        <v>6.0999999999999872</v>
      </c>
      <c r="S165" s="25">
        <v>2.1419929474933621E-2</v>
      </c>
      <c r="U165" s="24">
        <f t="shared" si="27"/>
        <v>6.0999999999999872</v>
      </c>
      <c r="V165" s="25">
        <v>2.1555239406798366E-2</v>
      </c>
      <c r="X165" s="74">
        <f t="shared" si="22"/>
        <v>-1.3530993186474523</v>
      </c>
      <c r="AA165" s="24">
        <f t="shared" si="31"/>
        <v>17.75</v>
      </c>
      <c r="AB165" s="25">
        <v>2.5596871797421039E-2</v>
      </c>
      <c r="AD165" s="24">
        <f t="shared" si="32"/>
        <v>17.75</v>
      </c>
      <c r="AE165" s="25">
        <v>2.5838593298101547E-2</v>
      </c>
      <c r="AF165" s="25"/>
      <c r="AG165" s="74">
        <f t="shared" si="23"/>
        <v>-2.4172150068050775</v>
      </c>
    </row>
    <row r="166" spans="2:33" ht="13.15" customHeight="1" x14ac:dyDescent="0.35">
      <c r="B166" s="24">
        <f t="shared" si="28"/>
        <v>17.875</v>
      </c>
      <c r="C166" s="25">
        <v>1.8811030884943469E-2</v>
      </c>
      <c r="E166" s="24">
        <f t="shared" si="29"/>
        <v>17.875</v>
      </c>
      <c r="F166" s="25">
        <v>1.8952381620729201E-2</v>
      </c>
      <c r="H166" s="24">
        <f t="shared" si="30"/>
        <v>17.875</v>
      </c>
      <c r="I166" s="25">
        <v>2.1742728970039735E-2</v>
      </c>
      <c r="K166" s="24">
        <f t="shared" si="24"/>
        <v>6.149999999999987</v>
      </c>
      <c r="L166" s="68">
        <v>2.134835421644023E-2</v>
      </c>
      <c r="N166" s="24">
        <f t="shared" si="25"/>
        <v>6.149999999999987</v>
      </c>
      <c r="O166" s="25">
        <v>2.2944330853222311E-2</v>
      </c>
      <c r="R166" s="24">
        <f t="shared" si="26"/>
        <v>6.149999999999987</v>
      </c>
      <c r="S166" s="25">
        <v>2.1520174956340749E-2</v>
      </c>
      <c r="U166" s="24">
        <f t="shared" si="27"/>
        <v>6.149999999999987</v>
      </c>
      <c r="V166" s="25">
        <v>2.1656164320049846E-2</v>
      </c>
      <c r="X166" s="74">
        <f t="shared" si="22"/>
        <v>-1.3598936370909711</v>
      </c>
      <c r="AA166" s="24">
        <f t="shared" si="31"/>
        <v>17.875</v>
      </c>
      <c r="AB166" s="25">
        <v>2.5617143310167009E-2</v>
      </c>
      <c r="AD166" s="24">
        <f t="shared" si="32"/>
        <v>17.875</v>
      </c>
      <c r="AE166" s="25">
        <v>2.5858485746722098E-2</v>
      </c>
      <c r="AF166" s="25"/>
      <c r="AG166" s="74">
        <f t="shared" si="23"/>
        <v>-2.4134243655508927</v>
      </c>
    </row>
    <row r="167" spans="2:33" ht="13.15" customHeight="1" x14ac:dyDescent="0.35">
      <c r="B167" s="24">
        <f t="shared" si="28"/>
        <v>18</v>
      </c>
      <c r="C167" s="25">
        <v>1.8829209569643908E-2</v>
      </c>
      <c r="E167" s="24">
        <f t="shared" si="29"/>
        <v>18</v>
      </c>
      <c r="F167" s="25">
        <v>1.9002058003507329E-2</v>
      </c>
      <c r="H167" s="24">
        <f t="shared" si="30"/>
        <v>18</v>
      </c>
      <c r="I167" s="25">
        <v>2.1779779193852319E-2</v>
      </c>
      <c r="K167" s="24">
        <f t="shared" si="24"/>
        <v>6.1999999999999869</v>
      </c>
      <c r="L167" s="68">
        <v>2.145577152526763E-2</v>
      </c>
      <c r="N167" s="24">
        <f t="shared" si="25"/>
        <v>6.1999999999999869</v>
      </c>
      <c r="O167" s="25">
        <v>2.3050885355063732E-2</v>
      </c>
      <c r="R167" s="24">
        <f t="shared" si="26"/>
        <v>6.1999999999999869</v>
      </c>
      <c r="S167" s="25">
        <v>2.1620420437747881E-2</v>
      </c>
      <c r="U167" s="24">
        <f t="shared" si="27"/>
        <v>6.1999999999999869</v>
      </c>
      <c r="V167" s="25">
        <v>2.1757089233301323E-2</v>
      </c>
      <c r="X167" s="74">
        <f t="shared" si="22"/>
        <v>-1.3666879555344207</v>
      </c>
      <c r="AA167" s="24">
        <f t="shared" si="31"/>
        <v>18</v>
      </c>
      <c r="AB167" s="25">
        <v>2.5637414822912968E-2</v>
      </c>
      <c r="AD167" s="24">
        <f t="shared" si="32"/>
        <v>18</v>
      </c>
      <c r="AE167" s="25">
        <v>2.5878378195342656E-2</v>
      </c>
      <c r="AF167" s="25"/>
      <c r="AG167" s="74">
        <f t="shared" si="23"/>
        <v>-2.4096337242968806</v>
      </c>
    </row>
    <row r="168" spans="2:33" ht="13.15" customHeight="1" x14ac:dyDescent="0.35">
      <c r="B168" s="24">
        <f t="shared" si="28"/>
        <v>18.125</v>
      </c>
      <c r="C168" s="25">
        <v>1.8846656975912687E-2</v>
      </c>
      <c r="E168" s="24">
        <f t="shared" si="29"/>
        <v>18.125</v>
      </c>
      <c r="F168" s="25">
        <v>1.9051734386285459E-2</v>
      </c>
      <c r="H168" s="24">
        <f t="shared" si="30"/>
        <v>18.125</v>
      </c>
      <c r="I168" s="25">
        <v>2.1816829417664909E-2</v>
      </c>
      <c r="K168" s="24">
        <f t="shared" si="24"/>
        <v>6.2499999999999867</v>
      </c>
      <c r="L168" s="68">
        <v>2.1563188834095033E-2</v>
      </c>
      <c r="N168" s="24">
        <f t="shared" si="25"/>
        <v>6.2499999999999867</v>
      </c>
      <c r="O168" s="25">
        <v>2.3157439856905153E-2</v>
      </c>
      <c r="R168" s="24">
        <f t="shared" si="26"/>
        <v>6.2499999999999867</v>
      </c>
      <c r="S168" s="25">
        <v>2.1720665919155013E-2</v>
      </c>
      <c r="U168" s="24">
        <f t="shared" si="27"/>
        <v>6.2499999999999867</v>
      </c>
      <c r="V168" s="25">
        <v>2.18580141465528E-2</v>
      </c>
      <c r="X168" s="74">
        <f t="shared" si="22"/>
        <v>-1.3734822739778705</v>
      </c>
      <c r="AA168" s="24">
        <f t="shared" si="31"/>
        <v>18.125</v>
      </c>
      <c r="AB168" s="25">
        <v>2.5657686335658923E-2</v>
      </c>
      <c r="AD168" s="24">
        <f t="shared" si="32"/>
        <v>18.125</v>
      </c>
      <c r="AE168" s="25">
        <v>2.58982706439632E-2</v>
      </c>
      <c r="AF168" s="25"/>
      <c r="AG168" s="74">
        <f t="shared" si="23"/>
        <v>-2.4058430830427651</v>
      </c>
    </row>
    <row r="169" spans="2:33" ht="13.15" customHeight="1" x14ac:dyDescent="0.35">
      <c r="B169" s="24">
        <f t="shared" si="28"/>
        <v>18.25</v>
      </c>
      <c r="C169" s="25">
        <v>1.8863438047070621E-2</v>
      </c>
      <c r="E169" s="24">
        <f t="shared" si="29"/>
        <v>18.25</v>
      </c>
      <c r="F169" s="25">
        <v>1.910141076906359E-2</v>
      </c>
      <c r="H169" s="24">
        <f t="shared" si="30"/>
        <v>18.25</v>
      </c>
      <c r="I169" s="25">
        <v>2.1853879641477492E-2</v>
      </c>
      <c r="K169" s="24">
        <f t="shared" si="24"/>
        <v>6.2999999999999865</v>
      </c>
      <c r="L169" s="68">
        <v>2.1670606142922433E-2</v>
      </c>
      <c r="N169" s="24">
        <f t="shared" si="25"/>
        <v>6.2999999999999865</v>
      </c>
      <c r="O169" s="25">
        <v>2.3263994358746574E-2</v>
      </c>
      <c r="R169" s="24">
        <f t="shared" si="26"/>
        <v>6.2999999999999865</v>
      </c>
      <c r="S169" s="25">
        <v>2.1820911400562141E-2</v>
      </c>
      <c r="U169" s="24">
        <f t="shared" si="27"/>
        <v>6.2999999999999865</v>
      </c>
      <c r="V169" s="25">
        <v>2.195893905980428E-2</v>
      </c>
      <c r="X169" s="74">
        <f t="shared" si="22"/>
        <v>-1.3802765924213896</v>
      </c>
      <c r="AA169" s="24">
        <f t="shared" si="31"/>
        <v>18.25</v>
      </c>
      <c r="AB169" s="25">
        <v>2.5677957848404893E-2</v>
      </c>
      <c r="AD169" s="24">
        <f t="shared" si="32"/>
        <v>18.25</v>
      </c>
      <c r="AE169" s="25">
        <v>2.5918163092583761E-2</v>
      </c>
      <c r="AF169" s="25"/>
      <c r="AG169" s="74">
        <f t="shared" si="23"/>
        <v>-2.4020524417886837</v>
      </c>
    </row>
    <row r="170" spans="2:33" ht="13.15" customHeight="1" x14ac:dyDescent="0.35">
      <c r="B170" s="24">
        <f t="shared" si="28"/>
        <v>18.375</v>
      </c>
      <c r="C170" s="25">
        <v>1.8879615959273323E-2</v>
      </c>
      <c r="E170" s="24">
        <f t="shared" si="29"/>
        <v>18.375</v>
      </c>
      <c r="F170" s="25">
        <v>1.915108715184172E-2</v>
      </c>
      <c r="H170" s="24">
        <f t="shared" si="30"/>
        <v>18.375</v>
      </c>
      <c r="I170" s="25">
        <v>2.189092986529009E-2</v>
      </c>
      <c r="K170" s="24">
        <f t="shared" si="24"/>
        <v>6.3499999999999863</v>
      </c>
      <c r="L170" s="68">
        <v>2.1778023451749833E-2</v>
      </c>
      <c r="N170" s="24">
        <f t="shared" si="25"/>
        <v>6.3499999999999863</v>
      </c>
      <c r="O170" s="25">
        <v>2.3370548860587995E-2</v>
      </c>
      <c r="R170" s="24">
        <f t="shared" si="26"/>
        <v>6.3499999999999863</v>
      </c>
      <c r="S170" s="25">
        <v>2.1921156881969273E-2</v>
      </c>
      <c r="U170" s="24">
        <f t="shared" si="27"/>
        <v>6.3499999999999863</v>
      </c>
      <c r="V170" s="25">
        <v>2.2059863973055756E-2</v>
      </c>
      <c r="X170" s="74">
        <f t="shared" si="22"/>
        <v>-1.3870709108648391</v>
      </c>
      <c r="AA170" s="24">
        <f t="shared" si="31"/>
        <v>18.375</v>
      </c>
      <c r="AB170" s="25">
        <v>2.5698229361150852E-2</v>
      </c>
      <c r="AD170" s="24">
        <f t="shared" si="32"/>
        <v>18.375</v>
      </c>
      <c r="AE170" s="25">
        <v>2.5938055541204316E-2</v>
      </c>
      <c r="AF170" s="25"/>
      <c r="AG170" s="74">
        <f t="shared" si="23"/>
        <v>-2.3982618005346374</v>
      </c>
    </row>
    <row r="171" spans="2:33" ht="13.15" customHeight="1" x14ac:dyDescent="0.35">
      <c r="B171" s="24">
        <f t="shared" si="28"/>
        <v>18.5</v>
      </c>
      <c r="C171" s="25">
        <v>1.8895252181212747E-2</v>
      </c>
      <c r="E171" s="24">
        <f t="shared" si="29"/>
        <v>18.5</v>
      </c>
      <c r="F171" s="25">
        <v>1.9200763534619851E-2</v>
      </c>
      <c r="H171" s="24">
        <f t="shared" si="30"/>
        <v>18.5</v>
      </c>
      <c r="I171" s="25">
        <v>2.1927980089102676E-2</v>
      </c>
      <c r="K171" s="24">
        <f t="shared" si="24"/>
        <v>6.3999999999999861</v>
      </c>
      <c r="L171" s="68">
        <v>2.1885440760577232E-2</v>
      </c>
      <c r="N171" s="24">
        <f t="shared" si="25"/>
        <v>6.3999999999999861</v>
      </c>
      <c r="O171" s="25">
        <v>2.3477103362429412E-2</v>
      </c>
      <c r="R171" s="24">
        <f t="shared" si="26"/>
        <v>6.3999999999999861</v>
      </c>
      <c r="S171" s="25">
        <v>2.2021402363376401E-2</v>
      </c>
      <c r="U171" s="24">
        <f t="shared" si="27"/>
        <v>6.3999999999999861</v>
      </c>
      <c r="V171" s="25">
        <v>2.2160788886307237E-2</v>
      </c>
      <c r="X171" s="74">
        <f t="shared" si="22"/>
        <v>-1.393865229308358</v>
      </c>
      <c r="AA171" s="24">
        <f t="shared" si="31"/>
        <v>18.5</v>
      </c>
      <c r="AB171" s="25">
        <v>2.5718500873896814E-2</v>
      </c>
      <c r="AD171" s="24">
        <f t="shared" si="32"/>
        <v>18.5</v>
      </c>
      <c r="AE171" s="25">
        <v>2.5957947989824866E-2</v>
      </c>
      <c r="AF171" s="25"/>
      <c r="AG171" s="74">
        <f t="shared" si="23"/>
        <v>-2.3944711592805215</v>
      </c>
    </row>
    <row r="172" spans="2:33" ht="13.15" customHeight="1" x14ac:dyDescent="0.35">
      <c r="B172" s="24">
        <f t="shared" si="28"/>
        <v>18.625</v>
      </c>
      <c r="C172" s="25">
        <v>1.8910406531414636E-2</v>
      </c>
      <c r="E172" s="24">
        <f t="shared" si="29"/>
        <v>18.625</v>
      </c>
      <c r="F172" s="25">
        <v>1.9250439917397978E-2</v>
      </c>
      <c r="H172" s="24">
        <f t="shared" si="30"/>
        <v>18.625</v>
      </c>
      <c r="I172" s="25">
        <v>2.196503031291526E-2</v>
      </c>
      <c r="K172" s="24">
        <f t="shared" si="24"/>
        <v>6.449999999999986</v>
      </c>
      <c r="L172" s="68">
        <v>2.1992858069404635E-2</v>
      </c>
      <c r="N172" s="24">
        <f t="shared" si="25"/>
        <v>6.449999999999986</v>
      </c>
      <c r="O172" s="25">
        <v>2.3583657864270833E-2</v>
      </c>
      <c r="R172" s="24">
        <f t="shared" si="26"/>
        <v>6.449999999999986</v>
      </c>
      <c r="S172" s="25">
        <v>2.2121647844783533E-2</v>
      </c>
      <c r="U172" s="24">
        <f t="shared" si="27"/>
        <v>6.449999999999986</v>
      </c>
      <c r="V172" s="25">
        <v>2.2261713799558713E-2</v>
      </c>
      <c r="X172" s="74">
        <f t="shared" si="22"/>
        <v>-1.4006595477518078</v>
      </c>
      <c r="AA172" s="24">
        <f t="shared" si="31"/>
        <v>18.625</v>
      </c>
      <c r="AB172" s="25">
        <v>2.5738772386642773E-2</v>
      </c>
      <c r="AD172" s="24">
        <f t="shared" si="32"/>
        <v>18.625</v>
      </c>
      <c r="AE172" s="25">
        <v>2.5977840438445424E-2</v>
      </c>
      <c r="AF172" s="25"/>
      <c r="AG172" s="74">
        <f t="shared" si="23"/>
        <v>-2.3906805180265098</v>
      </c>
    </row>
    <row r="173" spans="2:33" ht="13.15" customHeight="1" x14ac:dyDescent="0.35">
      <c r="B173" s="24">
        <f t="shared" si="28"/>
        <v>18.75</v>
      </c>
      <c r="C173" s="25">
        <v>1.8925137233244006E-2</v>
      </c>
      <c r="E173" s="24">
        <f t="shared" si="29"/>
        <v>18.75</v>
      </c>
      <c r="F173" s="25">
        <v>1.9300116300176102E-2</v>
      </c>
      <c r="H173" s="24">
        <f t="shared" si="30"/>
        <v>18.75</v>
      </c>
      <c r="I173" s="25">
        <v>2.2002080536727846E-2</v>
      </c>
      <c r="K173" s="24">
        <f t="shared" si="24"/>
        <v>6.4999999999999858</v>
      </c>
      <c r="L173" s="68">
        <v>2.2100275378232035E-2</v>
      </c>
      <c r="N173" s="24">
        <f t="shared" si="25"/>
        <v>6.4999999999999858</v>
      </c>
      <c r="O173" s="25">
        <v>2.3690212366112254E-2</v>
      </c>
      <c r="R173" s="24">
        <f t="shared" si="26"/>
        <v>6.4999999999999858</v>
      </c>
      <c r="S173" s="25">
        <v>2.2221893326190664E-2</v>
      </c>
      <c r="U173" s="24">
        <f t="shared" si="27"/>
        <v>6.4999999999999858</v>
      </c>
      <c r="V173" s="25">
        <v>2.236263871281019E-2</v>
      </c>
      <c r="X173" s="74">
        <f t="shared" si="22"/>
        <v>-1.4074538661952574</v>
      </c>
      <c r="AA173" s="24">
        <f t="shared" si="31"/>
        <v>18.75</v>
      </c>
      <c r="AB173" s="25">
        <v>2.5759043899388739E-2</v>
      </c>
      <c r="AD173" s="24">
        <f t="shared" si="32"/>
        <v>18.75</v>
      </c>
      <c r="AE173" s="25">
        <v>2.5997732887065975E-2</v>
      </c>
      <c r="AF173" s="25"/>
      <c r="AG173" s="74">
        <f t="shared" si="23"/>
        <v>-2.3868898767723592</v>
      </c>
    </row>
    <row r="174" spans="2:33" ht="13.15" customHeight="1" x14ac:dyDescent="0.35">
      <c r="B174" s="24">
        <f t="shared" si="28"/>
        <v>18.875</v>
      </c>
      <c r="C174" s="25">
        <v>1.8939500967725117E-2</v>
      </c>
      <c r="E174" s="24">
        <f t="shared" si="29"/>
        <v>18.875</v>
      </c>
      <c r="F174" s="25">
        <v>1.9349792682954239E-2</v>
      </c>
      <c r="H174" s="24">
        <f t="shared" si="30"/>
        <v>18.875</v>
      </c>
      <c r="I174" s="25">
        <v>2.203913076054044E-2</v>
      </c>
      <c r="K174" s="24">
        <f t="shared" si="24"/>
        <v>6.5499999999999856</v>
      </c>
      <c r="L174" s="68">
        <v>2.2207692687059435E-2</v>
      </c>
      <c r="N174" s="24">
        <f t="shared" si="25"/>
        <v>6.5499999999999856</v>
      </c>
      <c r="O174" s="25">
        <v>2.3758912942816443E-2</v>
      </c>
      <c r="R174" s="24">
        <f t="shared" si="26"/>
        <v>6.5499999999999856</v>
      </c>
      <c r="S174" s="25">
        <v>2.2322138807597793E-2</v>
      </c>
      <c r="U174" s="24">
        <f t="shared" si="27"/>
        <v>6.5499999999999856</v>
      </c>
      <c r="V174" s="25">
        <v>2.246356362606167E-2</v>
      </c>
      <c r="X174" s="74">
        <f t="shared" si="22"/>
        <v>-1.4142481846387764</v>
      </c>
      <c r="AA174" s="24">
        <f t="shared" si="31"/>
        <v>18.875</v>
      </c>
      <c r="AB174" s="25">
        <v>2.5779315412134702E-2</v>
      </c>
      <c r="AD174" s="24">
        <f t="shared" si="32"/>
        <v>18.875</v>
      </c>
      <c r="AE174" s="25">
        <v>2.6017625335686537E-2</v>
      </c>
      <c r="AF174" s="25"/>
      <c r="AG174" s="74">
        <f t="shared" si="23"/>
        <v>-2.3830992355183476</v>
      </c>
    </row>
    <row r="175" spans="2:33" ht="13.15" customHeight="1" x14ac:dyDescent="0.35">
      <c r="B175" s="24">
        <f t="shared" si="28"/>
        <v>19</v>
      </c>
      <c r="C175" s="25">
        <v>1.89535529242763E-2</v>
      </c>
      <c r="E175" s="24">
        <f t="shared" si="29"/>
        <v>19</v>
      </c>
      <c r="F175" s="25">
        <v>1.9399469065732367E-2</v>
      </c>
      <c r="H175" s="24">
        <f t="shared" si="30"/>
        <v>19</v>
      </c>
      <c r="I175" s="25">
        <v>2.2076180984353027E-2</v>
      </c>
      <c r="K175" s="24">
        <f t="shared" si="24"/>
        <v>6.5999999999999854</v>
      </c>
      <c r="L175" s="68">
        <v>2.2315109995886834E-2</v>
      </c>
      <c r="N175" s="24">
        <f t="shared" si="25"/>
        <v>6.5999999999999854</v>
      </c>
      <c r="O175" s="25">
        <v>2.3821604959975023E-2</v>
      </c>
      <c r="R175" s="24">
        <f t="shared" si="26"/>
        <v>6.5999999999999854</v>
      </c>
      <c r="S175" s="25">
        <v>2.2422384289004924E-2</v>
      </c>
      <c r="U175" s="24">
        <f t="shared" si="27"/>
        <v>6.5999999999999854</v>
      </c>
      <c r="V175" s="25">
        <v>2.2564488539313147E-2</v>
      </c>
      <c r="X175" s="74">
        <f t="shared" si="22"/>
        <v>-1.421042503082226</v>
      </c>
      <c r="AA175" s="24">
        <f t="shared" si="31"/>
        <v>19</v>
      </c>
      <c r="AB175" s="25">
        <v>2.5799586924880661E-2</v>
      </c>
      <c r="AD175" s="24">
        <f t="shared" si="32"/>
        <v>19</v>
      </c>
      <c r="AE175" s="25">
        <v>2.6037517784307084E-2</v>
      </c>
      <c r="AF175" s="25"/>
      <c r="AG175" s="74">
        <f t="shared" si="23"/>
        <v>-2.3793085942642316</v>
      </c>
    </row>
    <row r="176" spans="2:33" ht="13.15" customHeight="1" x14ac:dyDescent="0.35">
      <c r="B176" s="24">
        <f t="shared" si="28"/>
        <v>19.125</v>
      </c>
      <c r="C176" s="25">
        <v>1.8967346849455308E-2</v>
      </c>
      <c r="E176" s="24">
        <f t="shared" si="29"/>
        <v>19.125</v>
      </c>
      <c r="F176" s="25">
        <v>1.944914544851049E-2</v>
      </c>
      <c r="H176" s="24">
        <f t="shared" si="30"/>
        <v>19.125</v>
      </c>
      <c r="I176" s="25">
        <v>2.2113231208165617E-2</v>
      </c>
      <c r="K176" s="24">
        <f t="shared" si="24"/>
        <v>6.6499999999999853</v>
      </c>
      <c r="L176" s="68">
        <v>2.2422527304714238E-2</v>
      </c>
      <c r="N176" s="24">
        <f t="shared" si="25"/>
        <v>6.6499999999999853</v>
      </c>
      <c r="O176" s="25">
        <v>2.3884296977133603E-2</v>
      </c>
      <c r="R176" s="24">
        <f t="shared" si="26"/>
        <v>6.6499999999999853</v>
      </c>
      <c r="S176" s="25">
        <v>2.2522629770412052E-2</v>
      </c>
      <c r="U176" s="24">
        <f t="shared" si="27"/>
        <v>6.6499999999999853</v>
      </c>
      <c r="V176" s="25">
        <v>2.2665413452564627E-2</v>
      </c>
      <c r="X176" s="74">
        <f t="shared" si="22"/>
        <v>-1.4278368215257451</v>
      </c>
      <c r="AA176" s="24">
        <f t="shared" si="31"/>
        <v>19.125</v>
      </c>
      <c r="AB176" s="25">
        <v>2.5819858437626627E-2</v>
      </c>
      <c r="AD176" s="24">
        <f t="shared" si="32"/>
        <v>19.125</v>
      </c>
      <c r="AE176" s="25">
        <v>2.6057410232927642E-2</v>
      </c>
      <c r="AF176" s="25"/>
      <c r="AG176" s="74">
        <f t="shared" si="23"/>
        <v>-2.3755179530101507</v>
      </c>
    </row>
    <row r="177" spans="2:33" ht="13.15" customHeight="1" x14ac:dyDescent="0.35">
      <c r="B177" s="24">
        <f t="shared" si="28"/>
        <v>19.25</v>
      </c>
      <c r="C177" s="25">
        <v>1.8980935093805381E-2</v>
      </c>
      <c r="E177" s="24">
        <f t="shared" si="29"/>
        <v>19.25</v>
      </c>
      <c r="F177" s="25">
        <v>1.9498821831288624E-2</v>
      </c>
      <c r="H177" s="24">
        <f t="shared" si="30"/>
        <v>19.25</v>
      </c>
      <c r="I177" s="25">
        <v>2.2150281431978197E-2</v>
      </c>
      <c r="K177" s="24">
        <f t="shared" si="24"/>
        <v>6.6999999999999851</v>
      </c>
      <c r="L177" s="68">
        <v>2.2529944613541637E-2</v>
      </c>
      <c r="N177" s="24">
        <f t="shared" si="25"/>
        <v>6.6999999999999851</v>
      </c>
      <c r="O177" s="25">
        <v>2.3946988994292182E-2</v>
      </c>
      <c r="R177" s="24">
        <f t="shared" si="26"/>
        <v>6.6999999999999851</v>
      </c>
      <c r="S177" s="25">
        <v>2.2622875251819184E-2</v>
      </c>
      <c r="U177" s="24">
        <f t="shared" si="27"/>
        <v>6.6999999999999851</v>
      </c>
      <c r="V177" s="25">
        <v>2.2766338365816104E-2</v>
      </c>
      <c r="X177" s="74">
        <f t="shared" si="22"/>
        <v>-1.4346311399691947</v>
      </c>
      <c r="AA177" s="24">
        <f t="shared" si="31"/>
        <v>19.25</v>
      </c>
      <c r="AB177" s="25">
        <v>2.5840129950372593E-2</v>
      </c>
      <c r="AD177" s="24">
        <f t="shared" si="32"/>
        <v>19.25</v>
      </c>
      <c r="AE177" s="25">
        <v>2.6077302681548193E-2</v>
      </c>
      <c r="AF177" s="25"/>
      <c r="AG177" s="74">
        <f t="shared" si="23"/>
        <v>-2.371727311756</v>
      </c>
    </row>
    <row r="178" spans="2:33" ht="13.15" customHeight="1" x14ac:dyDescent="0.35">
      <c r="B178" s="24">
        <f t="shared" si="28"/>
        <v>19.375</v>
      </c>
      <c r="C178" s="25">
        <v>1.8994368656887986E-2</v>
      </c>
      <c r="E178" s="24">
        <f t="shared" si="29"/>
        <v>19.375</v>
      </c>
      <c r="F178" s="25">
        <v>1.9548498214066755E-2</v>
      </c>
      <c r="H178" s="24">
        <f t="shared" si="30"/>
        <v>19.375</v>
      </c>
      <c r="I178" s="25">
        <v>2.2187331655790791E-2</v>
      </c>
      <c r="K178" s="24">
        <f t="shared" si="24"/>
        <v>6.7499999999999849</v>
      </c>
      <c r="L178" s="68">
        <v>2.2637361922369037E-2</v>
      </c>
      <c r="N178" s="24">
        <f t="shared" si="25"/>
        <v>6.7499999999999849</v>
      </c>
      <c r="O178" s="25">
        <v>2.4009681011450762E-2</v>
      </c>
      <c r="R178" s="24">
        <f t="shared" si="26"/>
        <v>6.7499999999999849</v>
      </c>
      <c r="S178" s="25">
        <v>2.2723120733226312E-2</v>
      </c>
      <c r="U178" s="24">
        <f t="shared" si="27"/>
        <v>6.7499999999999849</v>
      </c>
      <c r="V178" s="25">
        <v>2.286726327906758E-2</v>
      </c>
      <c r="X178" s="74">
        <f t="shared" si="22"/>
        <v>-1.4414254584126791</v>
      </c>
      <c r="AA178" s="24">
        <f t="shared" si="31"/>
        <v>19.375</v>
      </c>
      <c r="AB178" s="25">
        <v>2.5860401463118549E-2</v>
      </c>
      <c r="AD178" s="24">
        <f t="shared" si="32"/>
        <v>19.375</v>
      </c>
      <c r="AE178" s="25">
        <v>2.6097195130168747E-2</v>
      </c>
      <c r="AF178" s="25"/>
      <c r="AG178" s="74">
        <f t="shared" si="23"/>
        <v>-2.3679366705019884</v>
      </c>
    </row>
    <row r="179" spans="2:33" ht="13.15" customHeight="1" x14ac:dyDescent="0.35">
      <c r="B179" s="24">
        <f t="shared" si="28"/>
        <v>19.5</v>
      </c>
      <c r="C179" s="25">
        <v>1.9007697230583574E-2</v>
      </c>
      <c r="E179" s="24">
        <f t="shared" si="29"/>
        <v>19.5</v>
      </c>
      <c r="F179" s="25">
        <v>1.9598174596844875E-2</v>
      </c>
      <c r="H179" s="24">
        <f t="shared" si="30"/>
        <v>19.5</v>
      </c>
      <c r="I179" s="25">
        <v>2.2224381879603374E-2</v>
      </c>
      <c r="K179" s="24">
        <f t="shared" si="24"/>
        <v>6.7999999999999847</v>
      </c>
      <c r="L179" s="68">
        <v>2.2725230733049474E-2</v>
      </c>
      <c r="N179" s="24">
        <f t="shared" si="25"/>
        <v>6.7999999999999847</v>
      </c>
      <c r="O179" s="25">
        <v>2.4072373028609338E-2</v>
      </c>
      <c r="R179" s="24">
        <f t="shared" si="26"/>
        <v>6.7999999999999847</v>
      </c>
      <c r="S179" s="25">
        <v>2.2823252273745768E-2</v>
      </c>
      <c r="U179" s="24">
        <f t="shared" si="27"/>
        <v>6.7999999999999847</v>
      </c>
      <c r="V179" s="25">
        <v>2.2968020470739394E-2</v>
      </c>
      <c r="X179" s="74">
        <f t="shared" si="22"/>
        <v>-1.4476819699362626</v>
      </c>
      <c r="AA179" s="24">
        <f t="shared" si="31"/>
        <v>19.5</v>
      </c>
      <c r="AB179" s="25">
        <v>2.5880672975864511E-2</v>
      </c>
      <c r="AD179" s="24">
        <f t="shared" si="32"/>
        <v>19.5</v>
      </c>
      <c r="AE179" s="25">
        <v>2.6117087578789305E-2</v>
      </c>
      <c r="AF179" s="25"/>
      <c r="AG179" s="74">
        <f t="shared" si="23"/>
        <v>-2.3641460292479417</v>
      </c>
    </row>
    <row r="180" spans="2:33" ht="13.15" customHeight="1" x14ac:dyDescent="0.35">
      <c r="B180" s="24">
        <f t="shared" si="28"/>
        <v>19.625</v>
      </c>
      <c r="C180" s="25">
        <v>1.9020969240737373E-2</v>
      </c>
      <c r="E180" s="24">
        <f t="shared" si="29"/>
        <v>19.625</v>
      </c>
      <c r="F180" s="25">
        <v>1.9647850979623006E-2</v>
      </c>
      <c r="H180" s="24">
        <f t="shared" si="30"/>
        <v>19.625</v>
      </c>
      <c r="I180" s="25">
        <v>2.2261432103415964E-2</v>
      </c>
      <c r="K180" s="24">
        <f t="shared" si="24"/>
        <v>6.8499999999999845</v>
      </c>
      <c r="L180" s="68">
        <v>2.2808864035798061E-2</v>
      </c>
      <c r="N180" s="24">
        <f t="shared" si="25"/>
        <v>6.8499999999999845</v>
      </c>
      <c r="O180" s="25">
        <v>2.4135065045767918E-2</v>
      </c>
      <c r="R180" s="24">
        <f t="shared" si="26"/>
        <v>6.8499999999999845</v>
      </c>
      <c r="S180" s="25">
        <v>2.2923359127072888E-2</v>
      </c>
      <c r="U180" s="24">
        <f t="shared" si="27"/>
        <v>6.8499999999999845</v>
      </c>
      <c r="V180" s="25">
        <v>2.3068741322735616E-2</v>
      </c>
      <c r="X180" s="74">
        <f t="shared" si="22"/>
        <v>-1.4538219566272854</v>
      </c>
      <c r="AA180" s="24">
        <f t="shared" si="31"/>
        <v>19.625</v>
      </c>
      <c r="AB180" s="25">
        <v>2.590094448861047E-2</v>
      </c>
      <c r="AD180" s="24">
        <f t="shared" si="32"/>
        <v>19.625</v>
      </c>
      <c r="AE180" s="25">
        <v>2.613698002740986E-2</v>
      </c>
      <c r="AF180" s="25"/>
      <c r="AG180" s="74">
        <f t="shared" si="23"/>
        <v>-2.3603553879938954</v>
      </c>
    </row>
    <row r="181" spans="2:33" ht="13.15" customHeight="1" x14ac:dyDescent="0.35">
      <c r="B181" s="24">
        <f t="shared" si="28"/>
        <v>19.75</v>
      </c>
      <c r="C181" s="25">
        <v>1.9034231887223887E-2</v>
      </c>
      <c r="E181" s="24">
        <f t="shared" si="29"/>
        <v>19.75</v>
      </c>
      <c r="F181" s="25">
        <v>1.969752736240114E-2</v>
      </c>
      <c r="H181" s="24">
        <f t="shared" si="30"/>
        <v>19.75</v>
      </c>
      <c r="I181" s="25">
        <v>2.2298482327228551E-2</v>
      </c>
      <c r="K181" s="24">
        <f t="shared" si="24"/>
        <v>6.8999999999999844</v>
      </c>
      <c r="L181" s="68">
        <v>2.2892497338546647E-2</v>
      </c>
      <c r="N181" s="24">
        <f t="shared" si="25"/>
        <v>6.8999999999999844</v>
      </c>
      <c r="O181" s="25">
        <v>2.4197757062926498E-2</v>
      </c>
      <c r="R181" s="24">
        <f t="shared" si="26"/>
        <v>6.8999999999999844</v>
      </c>
      <c r="S181" s="25">
        <v>2.3023465980400011E-2</v>
      </c>
      <c r="U181" s="24">
        <f t="shared" si="27"/>
        <v>6.8999999999999844</v>
      </c>
      <c r="V181" s="25">
        <v>2.3169462174731835E-2</v>
      </c>
      <c r="X181" s="74">
        <f t="shared" si="22"/>
        <v>-1.4599619433182387</v>
      </c>
      <c r="AA181" s="24">
        <f t="shared" si="31"/>
        <v>19.75</v>
      </c>
      <c r="AB181" s="25">
        <v>2.5921216001356436E-2</v>
      </c>
      <c r="AD181" s="24">
        <f t="shared" si="32"/>
        <v>19.75</v>
      </c>
      <c r="AE181" s="25">
        <v>2.6156872476030414E-2</v>
      </c>
      <c r="AF181" s="25"/>
      <c r="AG181" s="74">
        <f t="shared" si="23"/>
        <v>-2.3565647467397794</v>
      </c>
    </row>
    <row r="182" spans="2:33" ht="13.15" customHeight="1" x14ac:dyDescent="0.35">
      <c r="B182" s="24">
        <f t="shared" si="28"/>
        <v>19.875</v>
      </c>
      <c r="C182" s="25">
        <v>1.9047531182499362E-2</v>
      </c>
      <c r="E182" s="24">
        <f t="shared" si="29"/>
        <v>19.875</v>
      </c>
      <c r="F182" s="25">
        <v>1.9747203745179267E-2</v>
      </c>
      <c r="H182" s="24">
        <f t="shared" si="30"/>
        <v>19.875</v>
      </c>
      <c r="I182" s="25">
        <v>2.2335532551041138E-2</v>
      </c>
      <c r="K182" s="24">
        <f t="shared" si="24"/>
        <v>6.9499999999999842</v>
      </c>
      <c r="L182" s="68">
        <v>2.2976130641295233E-2</v>
      </c>
      <c r="N182" s="24">
        <f t="shared" si="25"/>
        <v>6.9499999999999842</v>
      </c>
      <c r="O182" s="25">
        <v>2.4260449080085077E-2</v>
      </c>
      <c r="R182" s="24">
        <f t="shared" si="26"/>
        <v>6.9499999999999842</v>
      </c>
      <c r="S182" s="25">
        <v>2.3123572833727131E-2</v>
      </c>
      <c r="U182" s="24">
        <f t="shared" si="27"/>
        <v>6.9499999999999842</v>
      </c>
      <c r="V182" s="25">
        <v>2.3270183026728057E-2</v>
      </c>
      <c r="X182" s="74">
        <f t="shared" si="22"/>
        <v>-1.4661019300092615</v>
      </c>
      <c r="AA182" s="24">
        <f t="shared" si="31"/>
        <v>19.875</v>
      </c>
      <c r="AB182" s="25">
        <v>2.5941487514102395E-2</v>
      </c>
      <c r="AD182" s="24">
        <f t="shared" si="32"/>
        <v>19.875</v>
      </c>
      <c r="AE182" s="25">
        <v>2.6176764924650969E-2</v>
      </c>
      <c r="AF182" s="25"/>
      <c r="AG182" s="74">
        <f t="shared" si="23"/>
        <v>-2.3527741054857332</v>
      </c>
    </row>
    <row r="183" spans="2:33" ht="13.15" customHeight="1" x14ac:dyDescent="0.35">
      <c r="B183" s="24">
        <f t="shared" si="28"/>
        <v>20</v>
      </c>
      <c r="C183" s="25">
        <v>1.9060911988708674E-2</v>
      </c>
      <c r="E183" s="24">
        <f t="shared" si="29"/>
        <v>20</v>
      </c>
      <c r="F183" s="25">
        <v>1.9796880127957394E-2</v>
      </c>
      <c r="H183" s="24">
        <f t="shared" si="30"/>
        <v>20</v>
      </c>
      <c r="I183" s="25">
        <v>2.2372582774853728E-2</v>
      </c>
      <c r="K183" s="24">
        <f t="shared" si="24"/>
        <v>6.999999999999984</v>
      </c>
      <c r="L183" s="68">
        <v>2.3059763944043819E-2</v>
      </c>
      <c r="N183" s="24">
        <f t="shared" si="25"/>
        <v>6.999999999999984</v>
      </c>
      <c r="O183" s="25">
        <v>2.4323141097243657E-2</v>
      </c>
      <c r="R183" s="24">
        <f t="shared" si="26"/>
        <v>6.999999999999984</v>
      </c>
      <c r="S183" s="25">
        <v>2.3223679687054254E-2</v>
      </c>
      <c r="U183" s="24">
        <f t="shared" si="27"/>
        <v>6.999999999999984</v>
      </c>
      <c r="V183" s="25">
        <v>2.3370903878724279E-2</v>
      </c>
      <c r="X183" s="74">
        <f t="shared" si="22"/>
        <v>-1.4722419167002496</v>
      </c>
      <c r="AA183" s="24">
        <f t="shared" si="31"/>
        <v>20</v>
      </c>
      <c r="AB183" s="25">
        <v>2.5961759026848368E-2</v>
      </c>
      <c r="AD183" s="24">
        <f t="shared" si="32"/>
        <v>20</v>
      </c>
      <c r="AE183" s="25">
        <v>2.6196657373271526E-2</v>
      </c>
      <c r="AF183" s="25"/>
      <c r="AG183" s="74">
        <f t="shared" si="23"/>
        <v>-2.3489834642315826</v>
      </c>
    </row>
    <row r="184" spans="2:33" ht="13.15" customHeight="1" x14ac:dyDescent="0.35">
      <c r="B184" s="24">
        <f t="shared" si="28"/>
        <v>20.125</v>
      </c>
      <c r="C184" s="25">
        <v>1.9074412023074524E-2</v>
      </c>
      <c r="E184" s="24">
        <f t="shared" si="29"/>
        <v>20.125</v>
      </c>
      <c r="F184" s="25">
        <v>1.9827959280047002E-2</v>
      </c>
      <c r="H184" s="24">
        <f t="shared" si="30"/>
        <v>20.125</v>
      </c>
      <c r="I184" s="25">
        <v>2.2390482527007406E-2</v>
      </c>
      <c r="K184" s="24">
        <f t="shared" si="24"/>
        <v>7.0499999999999838</v>
      </c>
      <c r="L184" s="68">
        <v>2.3143397246792406E-2</v>
      </c>
      <c r="N184" s="24">
        <f t="shared" si="25"/>
        <v>7.0499999999999838</v>
      </c>
      <c r="O184" s="25">
        <v>2.4385833114402237E-2</v>
      </c>
      <c r="R184" s="24">
        <f t="shared" si="26"/>
        <v>7.0499999999999838</v>
      </c>
      <c r="S184" s="25">
        <v>2.3323786540381378E-2</v>
      </c>
      <c r="U184" s="24">
        <f t="shared" si="27"/>
        <v>7.0499999999999838</v>
      </c>
      <c r="V184" s="25">
        <v>2.3471624730720498E-2</v>
      </c>
      <c r="X184" s="74">
        <f t="shared" si="22"/>
        <v>-1.4783819033912029</v>
      </c>
      <c r="AA184" s="24">
        <f t="shared" si="31"/>
        <v>20.125</v>
      </c>
      <c r="AB184" s="25">
        <v>2.5970797301357755E-2</v>
      </c>
      <c r="AD184" s="24">
        <f t="shared" si="32"/>
        <v>20.125</v>
      </c>
      <c r="AE184" s="25">
        <v>2.6205522646401185E-2</v>
      </c>
      <c r="AF184" s="25"/>
      <c r="AG184" s="74">
        <f t="shared" si="23"/>
        <v>-2.3472534504342946</v>
      </c>
    </row>
    <row r="185" spans="2:33" ht="13.15" customHeight="1" x14ac:dyDescent="0.35">
      <c r="B185" s="24">
        <f t="shared" si="28"/>
        <v>20.25</v>
      </c>
      <c r="C185" s="25">
        <v>1.9088029848820489E-2</v>
      </c>
      <c r="E185" s="24">
        <f t="shared" si="29"/>
        <v>20.25</v>
      </c>
      <c r="F185" s="25">
        <v>1.9855668060231896E-2</v>
      </c>
      <c r="H185" s="24">
        <f t="shared" si="30"/>
        <v>20.25</v>
      </c>
      <c r="I185" s="25">
        <v>2.2404911643520632E-2</v>
      </c>
      <c r="K185" s="24">
        <f t="shared" si="24"/>
        <v>7.0999999999999837</v>
      </c>
      <c r="L185" s="68">
        <v>2.3227030549540992E-2</v>
      </c>
      <c r="N185" s="24">
        <f t="shared" si="25"/>
        <v>7.0999999999999837</v>
      </c>
      <c r="O185" s="25">
        <v>2.4448525131560817E-2</v>
      </c>
      <c r="R185" s="24">
        <f t="shared" si="26"/>
        <v>7.0999999999999837</v>
      </c>
      <c r="S185" s="25">
        <v>2.3423893393708498E-2</v>
      </c>
      <c r="U185" s="24">
        <f t="shared" si="27"/>
        <v>7.0999999999999837</v>
      </c>
      <c r="V185" s="25">
        <v>2.357234558271672E-2</v>
      </c>
      <c r="X185" s="74">
        <f t="shared" si="22"/>
        <v>-1.4845218900822257</v>
      </c>
      <c r="AA185" s="24">
        <f t="shared" si="31"/>
        <v>20.25</v>
      </c>
      <c r="AB185" s="25">
        <v>2.5977799778646268E-2</v>
      </c>
      <c r="AD185" s="24">
        <f t="shared" si="32"/>
        <v>20.25</v>
      </c>
      <c r="AE185" s="25">
        <v>2.6212389467014718E-2</v>
      </c>
      <c r="AF185" s="25"/>
      <c r="AG185" s="74">
        <f t="shared" si="23"/>
        <v>-2.3458968836844938</v>
      </c>
    </row>
    <row r="186" spans="2:33" ht="13.15" customHeight="1" x14ac:dyDescent="0.35">
      <c r="B186" s="24">
        <f t="shared" si="28"/>
        <v>20.375</v>
      </c>
      <c r="C186" s="25">
        <v>1.9101749141890657E-2</v>
      </c>
      <c r="E186" s="24">
        <f t="shared" si="29"/>
        <v>20.375</v>
      </c>
      <c r="F186" s="25">
        <v>1.9883376840416779E-2</v>
      </c>
      <c r="H186" s="24">
        <f t="shared" si="30"/>
        <v>20.375</v>
      </c>
      <c r="I186" s="25">
        <v>2.2419340760033848E-2</v>
      </c>
      <c r="K186" s="24">
        <f t="shared" si="24"/>
        <v>7.1499999999999835</v>
      </c>
      <c r="L186" s="68">
        <v>2.3310663852289578E-2</v>
      </c>
      <c r="N186" s="24">
        <f t="shared" si="25"/>
        <v>7.1499999999999835</v>
      </c>
      <c r="O186" s="25">
        <v>2.4511217148719396E-2</v>
      </c>
      <c r="R186" s="24">
        <f t="shared" si="26"/>
        <v>7.1499999999999835</v>
      </c>
      <c r="S186" s="25">
        <v>2.3524000247035621E-2</v>
      </c>
      <c r="U186" s="24">
        <f t="shared" si="27"/>
        <v>7.1499999999999835</v>
      </c>
      <c r="V186" s="25">
        <v>2.3673066434712939E-2</v>
      </c>
      <c r="X186" s="74">
        <f t="shared" si="22"/>
        <v>-1.4906618767731792</v>
      </c>
      <c r="AA186" s="24">
        <f t="shared" si="31"/>
        <v>20.375</v>
      </c>
      <c r="AB186" s="25">
        <v>2.5984802255934775E-2</v>
      </c>
      <c r="AD186" s="24">
        <f t="shared" si="32"/>
        <v>20.375</v>
      </c>
      <c r="AE186" s="25">
        <v>2.6219256287628227E-2</v>
      </c>
      <c r="AF186" s="25"/>
      <c r="AG186" s="74">
        <f t="shared" si="23"/>
        <v>-2.3445403169345194</v>
      </c>
    </row>
    <row r="187" spans="2:33" ht="13.15" customHeight="1" x14ac:dyDescent="0.35">
      <c r="B187" s="24">
        <f t="shared" si="28"/>
        <v>20.5</v>
      </c>
      <c r="C187" s="25">
        <v>1.9115553941138733E-2</v>
      </c>
      <c r="E187" s="24">
        <f t="shared" si="29"/>
        <v>20.5</v>
      </c>
      <c r="F187" s="25">
        <v>1.9911085620601673E-2</v>
      </c>
      <c r="H187" s="24">
        <f t="shared" si="30"/>
        <v>20.5</v>
      </c>
      <c r="I187" s="25">
        <v>2.2433769876547074E-2</v>
      </c>
      <c r="K187" s="24">
        <f t="shared" si="24"/>
        <v>7.1999999999999833</v>
      </c>
      <c r="L187" s="68">
        <v>2.3394297155038164E-2</v>
      </c>
      <c r="N187" s="24">
        <f t="shared" si="25"/>
        <v>7.1999999999999833</v>
      </c>
      <c r="O187" s="25">
        <v>2.4573909165877976E-2</v>
      </c>
      <c r="R187" s="24">
        <f t="shared" si="26"/>
        <v>7.1999999999999833</v>
      </c>
      <c r="S187" s="25">
        <v>2.3624107100362741E-2</v>
      </c>
      <c r="U187" s="24">
        <f t="shared" si="27"/>
        <v>7.1999999999999833</v>
      </c>
      <c r="V187" s="25">
        <v>2.3773787286709161E-2</v>
      </c>
      <c r="X187" s="74">
        <f t="shared" si="22"/>
        <v>-1.496801863464202</v>
      </c>
      <c r="AA187" s="24">
        <f t="shared" si="31"/>
        <v>20.5</v>
      </c>
      <c r="AB187" s="25">
        <v>2.5991804733223288E-2</v>
      </c>
      <c r="AD187" s="24">
        <f t="shared" si="32"/>
        <v>20.5</v>
      </c>
      <c r="AE187" s="25">
        <v>2.622612310824176E-2</v>
      </c>
      <c r="AF187" s="25"/>
      <c r="AG187" s="74">
        <f t="shared" si="23"/>
        <v>-2.3431837501847186</v>
      </c>
    </row>
    <row r="188" spans="2:33" ht="13.15" customHeight="1" x14ac:dyDescent="0.35">
      <c r="B188" s="24">
        <f t="shared" si="28"/>
        <v>20.625</v>
      </c>
      <c r="C188" s="25">
        <v>1.9129428672355318E-2</v>
      </c>
      <c r="E188" s="24">
        <f t="shared" si="29"/>
        <v>20.625</v>
      </c>
      <c r="F188" s="25">
        <v>1.993879440078657E-2</v>
      </c>
      <c r="H188" s="24">
        <f t="shared" si="30"/>
        <v>20.625</v>
      </c>
      <c r="I188" s="25">
        <v>2.24481989930603E-2</v>
      </c>
      <c r="K188" s="24">
        <f t="shared" si="24"/>
        <v>7.2499999999999831</v>
      </c>
      <c r="L188" s="68">
        <v>2.3477930457786751E-2</v>
      </c>
      <c r="N188" s="24">
        <f t="shared" si="25"/>
        <v>7.2499999999999831</v>
      </c>
      <c r="O188" s="25">
        <v>2.4636601183036556E-2</v>
      </c>
      <c r="R188" s="24">
        <f t="shared" si="26"/>
        <v>7.2499999999999831</v>
      </c>
      <c r="S188" s="25">
        <v>2.3724213953689864E-2</v>
      </c>
      <c r="U188" s="24">
        <f t="shared" si="27"/>
        <v>7.2499999999999831</v>
      </c>
      <c r="V188" s="25">
        <v>2.387450813870538E-2</v>
      </c>
      <c r="X188" s="74">
        <f t="shared" si="22"/>
        <v>-1.5029418501551552</v>
      </c>
      <c r="AA188" s="24">
        <f t="shared" si="31"/>
        <v>20.625</v>
      </c>
      <c r="AB188" s="25">
        <v>2.5998807210511798E-2</v>
      </c>
      <c r="AD188" s="24">
        <f t="shared" si="32"/>
        <v>20.625</v>
      </c>
      <c r="AE188" s="25">
        <v>2.6232989928855269E-2</v>
      </c>
      <c r="AF188" s="25"/>
      <c r="AG188" s="74">
        <f t="shared" si="23"/>
        <v>-2.3418271834347095</v>
      </c>
    </row>
    <row r="189" spans="2:33" ht="13.15" customHeight="1" x14ac:dyDescent="0.35">
      <c r="B189" s="24">
        <f t="shared" si="28"/>
        <v>20.75</v>
      </c>
      <c r="C189" s="25">
        <v>1.914335813661314E-2</v>
      </c>
      <c r="E189" s="24">
        <f t="shared" si="29"/>
        <v>20.75</v>
      </c>
      <c r="F189" s="25">
        <v>1.996650318097146E-2</v>
      </c>
      <c r="H189" s="24">
        <f t="shared" si="30"/>
        <v>20.75</v>
      </c>
      <c r="I189" s="25">
        <v>2.2462628109573529E-2</v>
      </c>
      <c r="K189" s="24">
        <f t="shared" si="24"/>
        <v>7.2999999999999829</v>
      </c>
      <c r="L189" s="68">
        <v>2.3561563760535337E-2</v>
      </c>
      <c r="N189" s="24">
        <f t="shared" si="25"/>
        <v>7.2999999999999829</v>
      </c>
      <c r="O189" s="25">
        <v>2.4699293200195135E-2</v>
      </c>
      <c r="R189" s="24">
        <f t="shared" si="26"/>
        <v>7.2999999999999829</v>
      </c>
      <c r="S189" s="25">
        <v>2.3824320807016987E-2</v>
      </c>
      <c r="U189" s="24">
        <f t="shared" si="27"/>
        <v>7.2999999999999829</v>
      </c>
      <c r="V189" s="25">
        <v>2.3975228990701602E-2</v>
      </c>
      <c r="X189" s="74">
        <f t="shared" si="22"/>
        <v>-1.5090818368461434</v>
      </c>
      <c r="AA189" s="24">
        <f t="shared" si="31"/>
        <v>20.75</v>
      </c>
      <c r="AB189" s="25">
        <v>2.6005809687800318E-2</v>
      </c>
      <c r="AD189" s="24">
        <f t="shared" si="32"/>
        <v>20.75</v>
      </c>
      <c r="AE189" s="25">
        <v>2.6239856749468798E-2</v>
      </c>
      <c r="AF189" s="25"/>
      <c r="AG189" s="74">
        <f t="shared" si="23"/>
        <v>-2.3404706166848048</v>
      </c>
    </row>
    <row r="190" spans="2:33" ht="13.15" customHeight="1" x14ac:dyDescent="0.35">
      <c r="B190" s="24">
        <f t="shared" si="28"/>
        <v>20.875</v>
      </c>
      <c r="C190" s="25">
        <v>1.9157327499031124E-2</v>
      </c>
      <c r="E190" s="24">
        <f t="shared" si="29"/>
        <v>20.875</v>
      </c>
      <c r="F190" s="25">
        <v>1.9994211961156347E-2</v>
      </c>
      <c r="H190" s="24">
        <f t="shared" si="30"/>
        <v>20.875</v>
      </c>
      <c r="I190" s="25">
        <v>2.2477057226086748E-2</v>
      </c>
      <c r="K190" s="24">
        <f t="shared" si="24"/>
        <v>7.3499999999999828</v>
      </c>
      <c r="L190" s="68">
        <v>2.3645197063283923E-2</v>
      </c>
      <c r="N190" s="24">
        <f t="shared" si="25"/>
        <v>7.3499999999999828</v>
      </c>
      <c r="O190" s="25">
        <v>2.4761985217353715E-2</v>
      </c>
      <c r="R190" s="24">
        <f t="shared" si="26"/>
        <v>7.3499999999999828</v>
      </c>
      <c r="S190" s="25">
        <v>2.3924427660344107E-2</v>
      </c>
      <c r="U190" s="24">
        <f t="shared" si="27"/>
        <v>7.3499999999999828</v>
      </c>
      <c r="V190" s="25">
        <v>2.4075949842697821E-2</v>
      </c>
      <c r="X190" s="74">
        <f t="shared" si="22"/>
        <v>-1.5152218235371315</v>
      </c>
      <c r="AA190" s="24">
        <f t="shared" si="31"/>
        <v>20.875</v>
      </c>
      <c r="AB190" s="25">
        <v>2.6012812165088828E-2</v>
      </c>
      <c r="AD190" s="24">
        <f t="shared" si="32"/>
        <v>20.875</v>
      </c>
      <c r="AE190" s="25">
        <v>2.6246723570082311E-2</v>
      </c>
      <c r="AF190" s="25"/>
      <c r="AG190" s="74">
        <f t="shared" si="23"/>
        <v>-2.3391140499348304</v>
      </c>
    </row>
    <row r="191" spans="2:33" ht="13.15" customHeight="1" x14ac:dyDescent="0.35">
      <c r="B191" s="24">
        <f t="shared" si="28"/>
        <v>21</v>
      </c>
      <c r="C191" s="25">
        <v>1.9171322277939631E-2</v>
      </c>
      <c r="E191" s="24">
        <f t="shared" si="29"/>
        <v>21</v>
      </c>
      <c r="F191" s="25">
        <v>2.0021920741341234E-2</v>
      </c>
      <c r="H191" s="24">
        <f t="shared" si="30"/>
        <v>21</v>
      </c>
      <c r="I191" s="25">
        <v>2.2491486342599978E-2</v>
      </c>
      <c r="K191" s="24">
        <f t="shared" si="24"/>
        <v>7.3999999999999826</v>
      </c>
      <c r="L191" s="68">
        <v>2.3728830366032509E-2</v>
      </c>
      <c r="N191" s="24">
        <f t="shared" si="25"/>
        <v>7.3999999999999826</v>
      </c>
      <c r="O191" s="25">
        <v>2.4824677234512295E-2</v>
      </c>
      <c r="R191" s="24">
        <f t="shared" si="26"/>
        <v>7.3999999999999826</v>
      </c>
      <c r="S191" s="25">
        <v>2.4024534513671231E-2</v>
      </c>
      <c r="U191" s="24">
        <f t="shared" si="27"/>
        <v>7.3999999999999826</v>
      </c>
      <c r="V191" s="25">
        <v>2.4176670694694043E-2</v>
      </c>
      <c r="X191" s="74">
        <f t="shared" si="22"/>
        <v>-1.5213618102281194</v>
      </c>
      <c r="AA191" s="24">
        <f t="shared" si="31"/>
        <v>21</v>
      </c>
      <c r="AB191" s="25">
        <v>2.6019814642377348E-2</v>
      </c>
      <c r="AD191" s="24">
        <f t="shared" si="32"/>
        <v>21</v>
      </c>
      <c r="AE191" s="25">
        <v>2.6253590390695837E-2</v>
      </c>
      <c r="AF191" s="25"/>
      <c r="AG191" s="74">
        <f t="shared" si="23"/>
        <v>-2.3377574831848906</v>
      </c>
    </row>
    <row r="192" spans="2:33" ht="13.15" customHeight="1" x14ac:dyDescent="0.35">
      <c r="B192" s="24">
        <f t="shared" si="28"/>
        <v>21.125</v>
      </c>
      <c r="C192" s="25">
        <v>1.9185328334430426E-2</v>
      </c>
      <c r="E192" s="24">
        <f t="shared" si="29"/>
        <v>21.125</v>
      </c>
      <c r="F192" s="25">
        <v>2.0049629521526131E-2</v>
      </c>
      <c r="H192" s="24">
        <f t="shared" si="30"/>
        <v>21.125</v>
      </c>
      <c r="I192" s="25">
        <v>2.2505915459113197E-2</v>
      </c>
      <c r="K192" s="24">
        <f t="shared" si="24"/>
        <v>7.4499999999999824</v>
      </c>
      <c r="L192" s="68">
        <v>2.3812463668781095E-2</v>
      </c>
      <c r="N192" s="24">
        <f t="shared" si="25"/>
        <v>7.4499999999999824</v>
      </c>
      <c r="O192" s="25">
        <v>2.4887369251670875E-2</v>
      </c>
      <c r="R192" s="24">
        <f t="shared" si="26"/>
        <v>7.4499999999999824</v>
      </c>
      <c r="S192" s="25">
        <v>2.4124641366998351E-2</v>
      </c>
      <c r="U192" s="24">
        <f t="shared" si="27"/>
        <v>7.4499999999999824</v>
      </c>
      <c r="V192" s="25">
        <v>2.4277391546690261E-2</v>
      </c>
      <c r="X192" s="74">
        <f t="shared" si="22"/>
        <v>-1.5275017969191076</v>
      </c>
      <c r="AA192" s="24">
        <f t="shared" si="31"/>
        <v>21.125</v>
      </c>
      <c r="AB192" s="25">
        <v>2.6026817119665851E-2</v>
      </c>
      <c r="AD192" s="24">
        <f t="shared" si="32"/>
        <v>21.125</v>
      </c>
      <c r="AE192" s="25">
        <v>2.6260457211309367E-2</v>
      </c>
      <c r="AF192" s="25"/>
      <c r="AG192" s="74">
        <f t="shared" si="23"/>
        <v>-2.3364009164351591</v>
      </c>
    </row>
    <row r="193" spans="2:33" ht="13.15" customHeight="1" x14ac:dyDescent="0.35">
      <c r="B193" s="24">
        <f t="shared" si="28"/>
        <v>21.25</v>
      </c>
      <c r="C193" s="25">
        <v>1.9199331862275494E-2</v>
      </c>
      <c r="E193" s="24">
        <f t="shared" si="29"/>
        <v>21.25</v>
      </c>
      <c r="F193" s="25">
        <v>2.0077338301711024E-2</v>
      </c>
      <c r="H193" s="24">
        <f t="shared" si="30"/>
        <v>21.25</v>
      </c>
      <c r="I193" s="25">
        <v>2.2520344575626423E-2</v>
      </c>
      <c r="K193" s="24">
        <f t="shared" si="24"/>
        <v>7.4999999999999822</v>
      </c>
      <c r="L193" s="68">
        <v>2.3896096971529682E-2</v>
      </c>
      <c r="N193" s="24">
        <f t="shared" si="25"/>
        <v>7.4999999999999822</v>
      </c>
      <c r="O193" s="25">
        <v>2.4950061268829454E-2</v>
      </c>
      <c r="R193" s="24">
        <f t="shared" si="26"/>
        <v>7.4999999999999822</v>
      </c>
      <c r="S193" s="25">
        <v>2.4224748220325474E-2</v>
      </c>
      <c r="U193" s="24">
        <f t="shared" si="27"/>
        <v>7.4999999999999822</v>
      </c>
      <c r="V193" s="25">
        <v>2.4378112398686484E-2</v>
      </c>
      <c r="X193" s="74">
        <f t="shared" si="22"/>
        <v>-1.5336417836100957</v>
      </c>
      <c r="AA193" s="24">
        <f t="shared" si="31"/>
        <v>21.25</v>
      </c>
      <c r="AB193" s="25">
        <v>2.6033819596954368E-2</v>
      </c>
      <c r="AD193" s="24">
        <f t="shared" si="32"/>
        <v>21.25</v>
      </c>
      <c r="AE193" s="25">
        <v>2.6267324031922883E-2</v>
      </c>
      <c r="AF193" s="25"/>
      <c r="AG193" s="74">
        <f t="shared" si="23"/>
        <v>-2.3350443496851501</v>
      </c>
    </row>
    <row r="194" spans="2:33" ht="13.15" customHeight="1" x14ac:dyDescent="0.35">
      <c r="B194" s="24">
        <f t="shared" si="28"/>
        <v>21.375</v>
      </c>
      <c r="C194" s="25">
        <v>1.9213319378199503E-2</v>
      </c>
      <c r="E194" s="24">
        <f t="shared" si="29"/>
        <v>21.375</v>
      </c>
      <c r="F194" s="25">
        <v>2.0105047081895915E-2</v>
      </c>
      <c r="H194" s="24">
        <f t="shared" si="30"/>
        <v>21.375</v>
      </c>
      <c r="I194" s="25">
        <v>2.2534773692139649E-2</v>
      </c>
      <c r="K194" s="24">
        <f t="shared" si="24"/>
        <v>7.5499999999999821</v>
      </c>
      <c r="L194" s="68">
        <v>2.3979730274278268E-2</v>
      </c>
      <c r="N194" s="24">
        <f t="shared" si="25"/>
        <v>7.5499999999999821</v>
      </c>
      <c r="O194" s="25">
        <v>2.5012870176261588E-2</v>
      </c>
      <c r="R194" s="24">
        <f t="shared" si="26"/>
        <v>7.5499999999999821</v>
      </c>
      <c r="S194" s="25">
        <v>2.4324855073652597E-2</v>
      </c>
      <c r="U194" s="24">
        <f t="shared" si="27"/>
        <v>7.5499999999999821</v>
      </c>
      <c r="V194" s="25">
        <v>2.4478833250682702E-2</v>
      </c>
      <c r="X194" s="74">
        <f t="shared" si="22"/>
        <v>-1.5397817703010492</v>
      </c>
      <c r="AA194" s="24">
        <f t="shared" si="31"/>
        <v>21.375</v>
      </c>
      <c r="AB194" s="25">
        <v>2.6040822074242877E-2</v>
      </c>
      <c r="AD194" s="24">
        <f t="shared" si="32"/>
        <v>21.375</v>
      </c>
      <c r="AE194" s="25">
        <v>2.6274190852536395E-2</v>
      </c>
      <c r="AF194" s="25"/>
      <c r="AG194" s="74">
        <f t="shared" si="23"/>
        <v>-2.3336877829351761</v>
      </c>
    </row>
    <row r="195" spans="2:33" ht="13.15" customHeight="1" x14ac:dyDescent="0.35">
      <c r="B195" s="24">
        <f t="shared" si="28"/>
        <v>21.5</v>
      </c>
      <c r="C195" s="25">
        <v>1.922727771249165E-2</v>
      </c>
      <c r="E195" s="24">
        <f t="shared" si="29"/>
        <v>21.5</v>
      </c>
      <c r="F195" s="25">
        <v>2.0132755862080798E-2</v>
      </c>
      <c r="H195" s="24">
        <f t="shared" si="30"/>
        <v>21.5</v>
      </c>
      <c r="I195" s="25">
        <v>2.2549202808652868E-2</v>
      </c>
      <c r="K195" s="24">
        <f t="shared" si="24"/>
        <v>7.5999999999999819</v>
      </c>
      <c r="L195" s="68">
        <v>2.4063363577026854E-2</v>
      </c>
      <c r="N195" s="24">
        <f t="shared" si="25"/>
        <v>7.5999999999999819</v>
      </c>
      <c r="O195" s="25">
        <v>2.50756976377054E-2</v>
      </c>
      <c r="R195" s="24">
        <f t="shared" si="26"/>
        <v>7.5999999999999819</v>
      </c>
      <c r="S195" s="25">
        <v>2.4424961926979717E-2</v>
      </c>
      <c r="U195" s="24">
        <f t="shared" si="27"/>
        <v>7.5999999999999819</v>
      </c>
      <c r="V195" s="25">
        <v>2.4579554102678924E-2</v>
      </c>
      <c r="X195" s="74">
        <f t="shared" si="22"/>
        <v>-1.545921756992072</v>
      </c>
      <c r="AA195" s="24">
        <f t="shared" si="31"/>
        <v>21.5</v>
      </c>
      <c r="AB195" s="25">
        <v>2.6047824551531394E-2</v>
      </c>
      <c r="AD195" s="24">
        <f t="shared" si="32"/>
        <v>21.5</v>
      </c>
      <c r="AE195" s="25">
        <v>2.6281057673149925E-2</v>
      </c>
      <c r="AF195" s="25"/>
      <c r="AG195" s="74">
        <f t="shared" si="23"/>
        <v>-2.3323312161853056</v>
      </c>
    </row>
    <row r="196" spans="2:33" ht="13.15" customHeight="1" x14ac:dyDescent="0.35">
      <c r="B196" s="24">
        <f t="shared" si="28"/>
        <v>21.625</v>
      </c>
      <c r="C196" s="25">
        <v>1.9241193999943142E-2</v>
      </c>
      <c r="E196" s="24">
        <f t="shared" si="29"/>
        <v>21.625</v>
      </c>
      <c r="F196" s="25">
        <v>2.0160464642265695E-2</v>
      </c>
      <c r="H196" s="24">
        <f t="shared" si="30"/>
        <v>21.625</v>
      </c>
      <c r="I196" s="25">
        <v>2.2563631925166094E-2</v>
      </c>
      <c r="K196" s="24">
        <f t="shared" si="24"/>
        <v>7.6499999999999817</v>
      </c>
      <c r="L196" s="68">
        <v>2.414699687977544E-2</v>
      </c>
      <c r="N196" s="24">
        <f t="shared" si="25"/>
        <v>7.6499999999999817</v>
      </c>
      <c r="O196" s="25">
        <v>2.5138525099149208E-2</v>
      </c>
      <c r="R196" s="24">
        <f t="shared" si="26"/>
        <v>7.6499999999999817</v>
      </c>
      <c r="S196" s="25">
        <v>2.4525068780306841E-2</v>
      </c>
      <c r="U196" s="24">
        <f t="shared" si="27"/>
        <v>7.6499999999999817</v>
      </c>
      <c r="V196" s="25">
        <v>2.4680274954675143E-2</v>
      </c>
      <c r="X196" s="74">
        <f t="shared" si="22"/>
        <v>-1.5520617436830253</v>
      </c>
      <c r="AA196" s="24">
        <f t="shared" si="31"/>
        <v>21.625</v>
      </c>
      <c r="AB196" s="25">
        <v>2.6054827028819904E-2</v>
      </c>
      <c r="AD196" s="24">
        <f t="shared" si="32"/>
        <v>21.625</v>
      </c>
      <c r="AE196" s="25">
        <v>2.6287924493763441E-2</v>
      </c>
      <c r="AF196" s="25"/>
      <c r="AG196" s="74">
        <f t="shared" si="23"/>
        <v>-2.3309746494353663</v>
      </c>
    </row>
    <row r="197" spans="2:33" ht="13.15" customHeight="1" x14ac:dyDescent="0.35">
      <c r="B197" s="24">
        <f t="shared" si="28"/>
        <v>21.75</v>
      </c>
      <c r="C197" s="25">
        <v>1.9255055671097112E-2</v>
      </c>
      <c r="E197" s="24">
        <f t="shared" si="29"/>
        <v>21.75</v>
      </c>
      <c r="F197" s="25">
        <v>2.0188173422450585E-2</v>
      </c>
      <c r="H197" s="24">
        <f t="shared" si="30"/>
        <v>21.75</v>
      </c>
      <c r="I197" s="25">
        <v>2.2578061041679316E-2</v>
      </c>
      <c r="K197" s="24">
        <f t="shared" si="24"/>
        <v>7.6999999999999815</v>
      </c>
      <c r="L197" s="68">
        <v>2.4230630182524027E-2</v>
      </c>
      <c r="N197" s="24">
        <f t="shared" si="25"/>
        <v>7.6999999999999815</v>
      </c>
      <c r="O197" s="25">
        <v>2.5201352560593016E-2</v>
      </c>
      <c r="R197" s="24">
        <f t="shared" si="26"/>
        <v>7.6999999999999815</v>
      </c>
      <c r="S197" s="25">
        <v>2.4625175633633964E-2</v>
      </c>
      <c r="U197" s="24">
        <f t="shared" si="27"/>
        <v>7.6999999999999815</v>
      </c>
      <c r="V197" s="25">
        <v>2.4780995806671365E-2</v>
      </c>
      <c r="X197" s="74">
        <f t="shared" si="22"/>
        <v>-1.5582017303740134</v>
      </c>
      <c r="AA197" s="24">
        <f t="shared" si="31"/>
        <v>21.75</v>
      </c>
      <c r="AB197" s="25">
        <v>2.606182950610841E-2</v>
      </c>
      <c r="AD197" s="24">
        <f t="shared" si="32"/>
        <v>21.75</v>
      </c>
      <c r="AE197" s="25">
        <v>2.6294791314376967E-2</v>
      </c>
      <c r="AF197" s="25"/>
      <c r="AG197" s="74">
        <f t="shared" si="23"/>
        <v>-2.3296180826855655</v>
      </c>
    </row>
    <row r="198" spans="2:33" ht="13.15" customHeight="1" x14ac:dyDescent="0.35">
      <c r="B198" s="24">
        <f t="shared" si="28"/>
        <v>21.875</v>
      </c>
      <c r="C198" s="25">
        <v>1.926885044379854E-2</v>
      </c>
      <c r="E198" s="24">
        <f t="shared" si="29"/>
        <v>21.875</v>
      </c>
      <c r="F198" s="25">
        <v>2.0215882202635475E-2</v>
      </c>
      <c r="H198" s="24">
        <f t="shared" si="30"/>
        <v>21.875</v>
      </c>
      <c r="I198" s="25">
        <v>2.2592490158192542E-2</v>
      </c>
      <c r="K198" s="24">
        <f t="shared" si="24"/>
        <v>7.7499999999999813</v>
      </c>
      <c r="L198" s="68">
        <v>2.4314263485272613E-2</v>
      </c>
      <c r="N198" s="24">
        <f t="shared" si="25"/>
        <v>7.7499999999999813</v>
      </c>
      <c r="O198" s="25">
        <v>2.5264180022036828E-2</v>
      </c>
      <c r="R198" s="24">
        <f t="shared" si="26"/>
        <v>7.7499999999999813</v>
      </c>
      <c r="S198" s="25">
        <v>2.4725282486961084E-2</v>
      </c>
      <c r="U198" s="24">
        <f t="shared" si="27"/>
        <v>7.7499999999999813</v>
      </c>
      <c r="V198" s="25">
        <v>2.4881716658667584E-2</v>
      </c>
      <c r="X198" s="74">
        <f t="shared" si="22"/>
        <v>-1.5643417170650014</v>
      </c>
      <c r="AA198" s="24">
        <f t="shared" si="31"/>
        <v>21.875</v>
      </c>
      <c r="AB198" s="25">
        <v>2.6068831983396931E-2</v>
      </c>
      <c r="AD198" s="24">
        <f t="shared" si="32"/>
        <v>21.875</v>
      </c>
      <c r="AE198" s="25">
        <v>2.630165813499049E-2</v>
      </c>
      <c r="AF198" s="25"/>
      <c r="AG198" s="74">
        <f t="shared" si="23"/>
        <v>-2.3282615159355911</v>
      </c>
    </row>
    <row r="199" spans="2:33" ht="13.15" customHeight="1" x14ac:dyDescent="0.35">
      <c r="B199" s="24">
        <f t="shared" si="28"/>
        <v>22</v>
      </c>
      <c r="C199" s="25">
        <v>1.9282566315032307E-2</v>
      </c>
      <c r="E199" s="24">
        <f t="shared" si="29"/>
        <v>22</v>
      </c>
      <c r="F199" s="25">
        <v>2.0243590982820366E-2</v>
      </c>
      <c r="H199" s="24">
        <f t="shared" si="30"/>
        <v>22</v>
      </c>
      <c r="I199" s="25">
        <v>2.2606919274705765E-2</v>
      </c>
      <c r="K199" s="24">
        <f t="shared" si="24"/>
        <v>7.7999999999999812</v>
      </c>
      <c r="L199" s="68">
        <v>2.4361035820868206E-2</v>
      </c>
      <c r="N199" s="24">
        <f t="shared" si="25"/>
        <v>7.7999999999999812</v>
      </c>
      <c r="O199" s="25">
        <v>2.5327007483480636E-2</v>
      </c>
      <c r="R199" s="24">
        <f t="shared" si="26"/>
        <v>7.7999999999999812</v>
      </c>
      <c r="S199" s="25">
        <v>2.4812389168165017E-2</v>
      </c>
      <c r="U199" s="24">
        <f t="shared" si="27"/>
        <v>7.7999999999999812</v>
      </c>
      <c r="V199" s="25">
        <v>2.4968855631286941E-2</v>
      </c>
      <c r="X199" s="74">
        <f t="shared" si="22"/>
        <v>-1.5646646312192369</v>
      </c>
      <c r="AA199" s="24">
        <f t="shared" si="31"/>
        <v>22</v>
      </c>
      <c r="AB199" s="25">
        <v>2.6075834460685444E-2</v>
      </c>
      <c r="AD199" s="24">
        <f t="shared" si="32"/>
        <v>22</v>
      </c>
      <c r="AE199" s="25">
        <v>2.6308524955604009E-2</v>
      </c>
      <c r="AF199" s="25"/>
      <c r="AG199" s="74">
        <f t="shared" si="23"/>
        <v>-2.3269049491856513</v>
      </c>
    </row>
    <row r="200" spans="2:33" ht="13.15" customHeight="1" x14ac:dyDescent="0.35">
      <c r="B200" s="24">
        <f t="shared" si="28"/>
        <v>22.125</v>
      </c>
      <c r="C200" s="25">
        <v>1.9296191553037884E-2</v>
      </c>
      <c r="E200" s="24">
        <f t="shared" si="29"/>
        <v>22.125</v>
      </c>
      <c r="F200" s="25">
        <v>2.0271299763005259E-2</v>
      </c>
      <c r="H200" s="24">
        <f t="shared" si="30"/>
        <v>22.125</v>
      </c>
      <c r="I200" s="25">
        <v>2.2621348391218991E-2</v>
      </c>
      <c r="K200" s="24">
        <f t="shared" si="24"/>
        <v>7.849999999999981</v>
      </c>
      <c r="L200" s="68">
        <v>2.4392921996651981E-2</v>
      </c>
      <c r="N200" s="24">
        <f t="shared" si="25"/>
        <v>7.849999999999981</v>
      </c>
      <c r="O200" s="25">
        <v>2.5389834944924444E-2</v>
      </c>
      <c r="R200" s="24">
        <f t="shared" si="26"/>
        <v>7.849999999999981</v>
      </c>
      <c r="S200" s="25">
        <v>2.489424577985765E-2</v>
      </c>
      <c r="U200" s="24">
        <f t="shared" si="27"/>
        <v>7.849999999999981</v>
      </c>
      <c r="V200" s="25">
        <v>2.5050509614157935E-2</v>
      </c>
      <c r="X200" s="74">
        <f t="shared" si="22"/>
        <v>-1.5626383430028534</v>
      </c>
      <c r="AA200" s="24">
        <f t="shared" si="31"/>
        <v>22.125</v>
      </c>
      <c r="AB200" s="25">
        <v>2.6082836937973954E-2</v>
      </c>
      <c r="AD200" s="24">
        <f t="shared" si="32"/>
        <v>22.125</v>
      </c>
      <c r="AE200" s="25">
        <v>2.6315391776217532E-2</v>
      </c>
      <c r="AF200" s="25"/>
      <c r="AG200" s="74">
        <f t="shared" si="23"/>
        <v>-2.3255483824357812</v>
      </c>
    </row>
    <row r="201" spans="2:33" ht="13.15" customHeight="1" x14ac:dyDescent="0.35">
      <c r="B201" s="24">
        <f t="shared" si="28"/>
        <v>22.25</v>
      </c>
      <c r="C201" s="25">
        <v>1.93097146896898E-2</v>
      </c>
      <c r="E201" s="24">
        <f t="shared" si="29"/>
        <v>22.25</v>
      </c>
      <c r="F201" s="25">
        <v>2.0299008543190146E-2</v>
      </c>
      <c r="H201" s="24">
        <f t="shared" si="30"/>
        <v>22.25</v>
      </c>
      <c r="I201" s="25">
        <v>2.2635777507732213E-2</v>
      </c>
      <c r="K201" s="24">
        <f t="shared" si="24"/>
        <v>7.8999999999999808</v>
      </c>
      <c r="L201" s="68">
        <v>2.4424808172435759E-2</v>
      </c>
      <c r="N201" s="24">
        <f t="shared" si="25"/>
        <v>7.8999999999999808</v>
      </c>
      <c r="O201" s="25">
        <v>2.5452662406368256E-2</v>
      </c>
      <c r="R201" s="24">
        <f t="shared" si="26"/>
        <v>7.8999999999999808</v>
      </c>
      <c r="S201" s="25">
        <v>2.4976102391550285E-2</v>
      </c>
      <c r="U201" s="24">
        <f t="shared" si="27"/>
        <v>7.8999999999999808</v>
      </c>
      <c r="V201" s="25">
        <v>2.5132163597028929E-2</v>
      </c>
      <c r="X201" s="74">
        <f t="shared" si="22"/>
        <v>-1.5606120547864353</v>
      </c>
      <c r="AA201" s="24">
        <f t="shared" si="31"/>
        <v>22.25</v>
      </c>
      <c r="AB201" s="25">
        <v>2.608983941526247E-2</v>
      </c>
      <c r="AD201" s="24">
        <f t="shared" si="32"/>
        <v>22.25</v>
      </c>
      <c r="AE201" s="25">
        <v>2.6322258596831048E-2</v>
      </c>
      <c r="AF201" s="25"/>
      <c r="AG201" s="74">
        <f t="shared" si="23"/>
        <v>-2.3241918156857722</v>
      </c>
    </row>
    <row r="202" spans="2:33" ht="13.15" customHeight="1" x14ac:dyDescent="0.35">
      <c r="B202" s="24">
        <f t="shared" si="28"/>
        <v>22.375</v>
      </c>
      <c r="C202" s="25">
        <v>1.9323124513133536E-2</v>
      </c>
      <c r="E202" s="24">
        <f t="shared" si="29"/>
        <v>22.375</v>
      </c>
      <c r="F202" s="25">
        <v>2.032671732337504E-2</v>
      </c>
      <c r="H202" s="24">
        <f t="shared" si="30"/>
        <v>22.375</v>
      </c>
      <c r="I202" s="25">
        <v>2.2650206624245436E-2</v>
      </c>
      <c r="K202" s="24">
        <f t="shared" si="24"/>
        <v>7.9499999999999806</v>
      </c>
      <c r="L202" s="68">
        <v>2.4456694348219538E-2</v>
      </c>
      <c r="N202" s="24">
        <f t="shared" si="25"/>
        <v>7.9499999999999806</v>
      </c>
      <c r="O202" s="25">
        <v>2.5515489867812064E-2</v>
      </c>
      <c r="R202" s="24">
        <f t="shared" si="26"/>
        <v>7.9499999999999806</v>
      </c>
      <c r="S202" s="25">
        <v>2.5057959003242921E-2</v>
      </c>
      <c r="U202" s="24">
        <f t="shared" si="27"/>
        <v>7.9499999999999806</v>
      </c>
      <c r="V202" s="25">
        <v>2.5213817579899923E-2</v>
      </c>
      <c r="X202" s="74">
        <f t="shared" si="22"/>
        <v>-1.5585857665700171</v>
      </c>
      <c r="AA202" s="24">
        <f t="shared" si="31"/>
        <v>22.375</v>
      </c>
      <c r="AB202" s="25">
        <v>2.6096841892550984E-2</v>
      </c>
      <c r="AD202" s="24">
        <f t="shared" si="32"/>
        <v>22.375</v>
      </c>
      <c r="AE202" s="25">
        <v>2.6329125417444567E-2</v>
      </c>
      <c r="AF202" s="25"/>
      <c r="AG202" s="74">
        <f t="shared" si="23"/>
        <v>-2.3228352489358324</v>
      </c>
    </row>
    <row r="203" spans="2:33" ht="13.15" customHeight="1" x14ac:dyDescent="0.35">
      <c r="B203" s="24">
        <f t="shared" si="28"/>
        <v>22.5</v>
      </c>
      <c r="C203" s="25">
        <v>1.9336410060666907E-2</v>
      </c>
      <c r="E203" s="24">
        <f t="shared" si="29"/>
        <v>22.5</v>
      </c>
      <c r="F203" s="25">
        <v>2.035442610355993E-2</v>
      </c>
      <c r="H203" s="24">
        <f t="shared" si="30"/>
        <v>22.5</v>
      </c>
      <c r="I203" s="25">
        <v>2.2664635740758662E-2</v>
      </c>
      <c r="K203" s="24">
        <f t="shared" si="24"/>
        <v>7.9999999999999805</v>
      </c>
      <c r="L203" s="68">
        <v>2.4488580524003316E-2</v>
      </c>
      <c r="N203" s="24">
        <f t="shared" si="25"/>
        <v>7.9999999999999805</v>
      </c>
      <c r="O203" s="25">
        <v>2.5578317329255872E-2</v>
      </c>
      <c r="R203" s="24">
        <f t="shared" si="26"/>
        <v>7.9999999999999805</v>
      </c>
      <c r="S203" s="25">
        <v>2.5139815614935553E-2</v>
      </c>
      <c r="U203" s="24">
        <f t="shared" si="27"/>
        <v>7.9999999999999805</v>
      </c>
      <c r="V203" s="25">
        <v>2.5295471562770917E-2</v>
      </c>
      <c r="X203" s="74">
        <f t="shared" si="22"/>
        <v>-1.5565594783536336</v>
      </c>
      <c r="AA203" s="24">
        <f t="shared" si="31"/>
        <v>22.5</v>
      </c>
      <c r="AB203" s="25">
        <v>2.6103844369839497E-2</v>
      </c>
      <c r="AD203" s="24">
        <f t="shared" si="32"/>
        <v>22.5</v>
      </c>
      <c r="AE203" s="25">
        <v>2.6335992238058097E-2</v>
      </c>
      <c r="AF203" s="25"/>
      <c r="AG203" s="74">
        <f t="shared" si="23"/>
        <v>-2.321478682185997</v>
      </c>
    </row>
    <row r="204" spans="2:33" ht="13.15" customHeight="1" x14ac:dyDescent="0.35">
      <c r="B204" s="24">
        <f t="shared" si="28"/>
        <v>22.625</v>
      </c>
      <c r="C204" s="25">
        <v>1.9349560611857386E-2</v>
      </c>
      <c r="E204" s="24">
        <f t="shared" si="29"/>
        <v>22.625</v>
      </c>
      <c r="F204" s="25">
        <v>2.0382134883744824E-2</v>
      </c>
      <c r="H204" s="24">
        <f t="shared" si="30"/>
        <v>22.625</v>
      </c>
      <c r="I204" s="25">
        <v>2.2679064857271884E-2</v>
      </c>
      <c r="K204" s="24">
        <f t="shared" si="24"/>
        <v>8.0499999999999812</v>
      </c>
      <c r="L204" s="68">
        <v>2.4520466699787094E-2</v>
      </c>
      <c r="N204" s="24">
        <f t="shared" si="25"/>
        <v>8.0499999999999812</v>
      </c>
      <c r="O204" s="25">
        <v>2.5641144790699684E-2</v>
      </c>
      <c r="R204" s="24">
        <f t="shared" si="26"/>
        <v>8.0499999999999812</v>
      </c>
      <c r="S204" s="25">
        <v>2.5221672226628192E-2</v>
      </c>
      <c r="U204" s="24">
        <f t="shared" si="27"/>
        <v>8.0499999999999812</v>
      </c>
      <c r="V204" s="25">
        <v>2.5377125545641914E-2</v>
      </c>
      <c r="X204" s="74">
        <f t="shared" si="22"/>
        <v>-1.5545331901372152</v>
      </c>
      <c r="AA204" s="24">
        <f t="shared" si="31"/>
        <v>22.625</v>
      </c>
      <c r="AB204" s="25">
        <v>2.6110846847128014E-2</v>
      </c>
      <c r="AD204" s="24">
        <f t="shared" si="32"/>
        <v>22.625</v>
      </c>
      <c r="AE204" s="25">
        <v>2.6342859058671616E-2</v>
      </c>
      <c r="AF204" s="25"/>
      <c r="AG204" s="74">
        <f t="shared" si="23"/>
        <v>-2.3201221154360225</v>
      </c>
    </row>
    <row r="205" spans="2:33" ht="13.15" customHeight="1" x14ac:dyDescent="0.35">
      <c r="B205" s="24">
        <f t="shared" si="28"/>
        <v>22.75</v>
      </c>
      <c r="C205" s="25">
        <v>1.9362565681886348E-2</v>
      </c>
      <c r="E205" s="24">
        <f t="shared" si="29"/>
        <v>22.75</v>
      </c>
      <c r="F205" s="25">
        <v>2.040984366392971E-2</v>
      </c>
      <c r="H205" s="24">
        <f t="shared" si="30"/>
        <v>22.75</v>
      </c>
      <c r="I205" s="25">
        <v>2.2693493973785107E-2</v>
      </c>
      <c r="K205" s="24">
        <f t="shared" si="24"/>
        <v>8.0999999999999819</v>
      </c>
      <c r="L205" s="68">
        <v>2.4552352875570872E-2</v>
      </c>
      <c r="N205" s="24">
        <f t="shared" si="25"/>
        <v>8.0999999999999819</v>
      </c>
      <c r="O205" s="25">
        <v>2.5703972252143496E-2</v>
      </c>
      <c r="R205" s="24">
        <f t="shared" si="26"/>
        <v>8.0999999999999819</v>
      </c>
      <c r="S205" s="25">
        <v>2.5303528838320828E-2</v>
      </c>
      <c r="U205" s="24">
        <f t="shared" si="27"/>
        <v>8.0999999999999819</v>
      </c>
      <c r="V205" s="25">
        <v>2.5458779528512911E-2</v>
      </c>
      <c r="X205" s="74">
        <f t="shared" si="22"/>
        <v>-1.5525069019208317</v>
      </c>
      <c r="AA205" s="24">
        <f t="shared" si="31"/>
        <v>22.75</v>
      </c>
      <c r="AB205" s="25">
        <v>2.6117849324416523E-2</v>
      </c>
      <c r="AD205" s="24">
        <f t="shared" si="32"/>
        <v>22.75</v>
      </c>
      <c r="AE205" s="25">
        <v>2.6349725879285142E-2</v>
      </c>
      <c r="AF205" s="25"/>
      <c r="AG205" s="74">
        <f t="shared" si="23"/>
        <v>-2.3187655486861871</v>
      </c>
    </row>
    <row r="206" spans="2:33" ht="13.15" customHeight="1" x14ac:dyDescent="0.35">
      <c r="B206" s="24">
        <f t="shared" si="28"/>
        <v>22.875</v>
      </c>
      <c r="C206" s="25">
        <v>1.9375415015111527E-2</v>
      </c>
      <c r="E206" s="24">
        <f t="shared" si="29"/>
        <v>22.875</v>
      </c>
      <c r="F206" s="25">
        <v>2.04375524441146E-2</v>
      </c>
      <c r="H206" s="24">
        <f t="shared" si="30"/>
        <v>22.875</v>
      </c>
      <c r="I206" s="25">
        <v>2.2707923090298336E-2</v>
      </c>
      <c r="K206" s="24">
        <f t="shared" si="24"/>
        <v>8.1499999999999826</v>
      </c>
      <c r="L206" s="68">
        <v>2.458423905135465E-2</v>
      </c>
      <c r="N206" s="24">
        <f t="shared" si="25"/>
        <v>8.1499999999999826</v>
      </c>
      <c r="O206" s="25">
        <v>2.5766799713587304E-2</v>
      </c>
      <c r="R206" s="24">
        <f t="shared" si="26"/>
        <v>8.1499999999999826</v>
      </c>
      <c r="S206" s="25">
        <v>2.5385385450013464E-2</v>
      </c>
      <c r="U206" s="24">
        <f t="shared" si="27"/>
        <v>8.1499999999999826</v>
      </c>
      <c r="V206" s="25">
        <v>2.5540433511383905E-2</v>
      </c>
      <c r="X206" s="74">
        <f t="shared" si="22"/>
        <v>-1.5504806137044136</v>
      </c>
      <c r="AA206" s="24">
        <f t="shared" si="31"/>
        <v>22.875</v>
      </c>
      <c r="AB206" s="25">
        <v>2.6124851801705044E-2</v>
      </c>
      <c r="AD206" s="24">
        <f t="shared" si="32"/>
        <v>22.875</v>
      </c>
      <c r="AE206" s="25">
        <v>2.6356592699898655E-2</v>
      </c>
      <c r="AF206" s="25"/>
      <c r="AG206" s="74">
        <f t="shared" si="23"/>
        <v>-2.3174089819361088</v>
      </c>
    </row>
    <row r="207" spans="2:33" ht="13.15" customHeight="1" x14ac:dyDescent="0.35">
      <c r="B207" s="24">
        <f t="shared" si="28"/>
        <v>23</v>
      </c>
      <c r="C207" s="25">
        <v>1.9388098578839413E-2</v>
      </c>
      <c r="E207" s="24">
        <f t="shared" si="29"/>
        <v>23</v>
      </c>
      <c r="F207" s="25">
        <v>2.0465261224299494E-2</v>
      </c>
      <c r="H207" s="24">
        <f t="shared" si="30"/>
        <v>23</v>
      </c>
      <c r="I207" s="25">
        <v>2.2722352206811559E-2</v>
      </c>
      <c r="K207" s="24">
        <f t="shared" si="24"/>
        <v>8.1999999999999833</v>
      </c>
      <c r="L207" s="68">
        <v>2.4616125227138425E-2</v>
      </c>
      <c r="N207" s="24">
        <f t="shared" si="25"/>
        <v>8.1999999999999833</v>
      </c>
      <c r="O207" s="25">
        <v>2.5829627175031115E-2</v>
      </c>
      <c r="R207" s="24">
        <f t="shared" si="26"/>
        <v>8.1999999999999833</v>
      </c>
      <c r="S207" s="25">
        <v>2.54672420617061E-2</v>
      </c>
      <c r="U207" s="24">
        <f t="shared" si="27"/>
        <v>8.1999999999999833</v>
      </c>
      <c r="V207" s="25">
        <v>2.5622087494254903E-2</v>
      </c>
      <c r="X207" s="74">
        <f t="shared" si="22"/>
        <v>-1.5484543254880301</v>
      </c>
      <c r="AA207" s="24">
        <f t="shared" si="31"/>
        <v>23</v>
      </c>
      <c r="AB207" s="25">
        <v>2.613185427899355E-2</v>
      </c>
      <c r="AD207" s="24">
        <f t="shared" si="32"/>
        <v>23</v>
      </c>
      <c r="AE207" s="25">
        <v>2.6363459520512174E-2</v>
      </c>
      <c r="AF207" s="25"/>
      <c r="AG207" s="74">
        <f t="shared" si="23"/>
        <v>-2.3160524151862387</v>
      </c>
    </row>
    <row r="208" spans="2:33" ht="13.15" customHeight="1" x14ac:dyDescent="0.35">
      <c r="B208" s="24">
        <f t="shared" si="28"/>
        <v>23.125</v>
      </c>
      <c r="C208" s="25">
        <v>1.9400606557299586E-2</v>
      </c>
      <c r="E208" s="24">
        <f t="shared" si="29"/>
        <v>23.125</v>
      </c>
      <c r="F208" s="25">
        <v>2.0492970004484384E-2</v>
      </c>
      <c r="H208" s="24">
        <f t="shared" si="30"/>
        <v>23.125</v>
      </c>
      <c r="I208" s="25">
        <v>2.2736781323324788E-2</v>
      </c>
      <c r="K208" s="24">
        <f t="shared" si="24"/>
        <v>8.249999999999984</v>
      </c>
      <c r="L208" s="68">
        <v>2.4648011402922203E-2</v>
      </c>
      <c r="N208" s="24">
        <f t="shared" si="25"/>
        <v>8.249999999999984</v>
      </c>
      <c r="O208" s="25">
        <v>2.5892454636474924E-2</v>
      </c>
      <c r="R208" s="24">
        <f t="shared" si="26"/>
        <v>8.249999999999984</v>
      </c>
      <c r="S208" s="25">
        <v>2.5549098673398735E-2</v>
      </c>
      <c r="U208" s="24">
        <f t="shared" si="27"/>
        <v>8.249999999999984</v>
      </c>
      <c r="V208" s="25">
        <v>2.5703741477125897E-2</v>
      </c>
      <c r="X208" s="74">
        <f t="shared" si="22"/>
        <v>-1.5464280372716119</v>
      </c>
      <c r="AA208" s="24">
        <f t="shared" si="31"/>
        <v>23.125</v>
      </c>
      <c r="AB208" s="25">
        <v>2.6138856756282067E-2</v>
      </c>
      <c r="AD208" s="24">
        <f t="shared" si="32"/>
        <v>23.125</v>
      </c>
      <c r="AE208" s="25">
        <v>2.6370326341125704E-2</v>
      </c>
      <c r="AF208" s="25"/>
      <c r="AG208" s="74">
        <f t="shared" si="23"/>
        <v>-2.3146958484363682</v>
      </c>
    </row>
    <row r="209" spans="2:33" ht="13.15" customHeight="1" x14ac:dyDescent="0.35">
      <c r="B209" s="24">
        <f t="shared" si="28"/>
        <v>23.25</v>
      </c>
      <c r="C209" s="25">
        <v>1.9412929345813471E-2</v>
      </c>
      <c r="E209" s="24">
        <f t="shared" si="29"/>
        <v>23.25</v>
      </c>
      <c r="F209" s="25">
        <v>2.0520678784669275E-2</v>
      </c>
      <c r="H209" s="24">
        <f t="shared" si="30"/>
        <v>23.25</v>
      </c>
      <c r="I209" s="25">
        <v>2.2751210439838007E-2</v>
      </c>
      <c r="K209" s="24">
        <f t="shared" si="24"/>
        <v>8.2999999999999847</v>
      </c>
      <c r="L209" s="68">
        <v>2.4679897578705982E-2</v>
      </c>
      <c r="N209" s="24">
        <f t="shared" si="25"/>
        <v>8.2999999999999847</v>
      </c>
      <c r="O209" s="25">
        <v>2.5955282097918735E-2</v>
      </c>
      <c r="R209" s="24">
        <f t="shared" si="26"/>
        <v>8.2999999999999847</v>
      </c>
      <c r="S209" s="25">
        <v>2.5630955285091371E-2</v>
      </c>
      <c r="U209" s="24">
        <f t="shared" si="27"/>
        <v>8.2999999999999847</v>
      </c>
      <c r="V209" s="25">
        <v>2.5785395459996894E-2</v>
      </c>
      <c r="X209" s="74">
        <f t="shared" si="22"/>
        <v>-1.5444017490552284</v>
      </c>
      <c r="AA209" s="24">
        <f t="shared" si="31"/>
        <v>23.25</v>
      </c>
      <c r="AB209" s="25">
        <v>2.614585923357058E-2</v>
      </c>
      <c r="AD209" s="24">
        <f t="shared" si="32"/>
        <v>23.25</v>
      </c>
      <c r="AE209" s="25">
        <v>2.6377193161739223E-2</v>
      </c>
      <c r="AF209" s="25"/>
      <c r="AG209" s="74">
        <f t="shared" si="23"/>
        <v>-2.3133392816864289</v>
      </c>
    </row>
    <row r="210" spans="2:33" ht="13.15" customHeight="1" x14ac:dyDescent="0.35">
      <c r="B210" s="24">
        <f t="shared" si="28"/>
        <v>23.375</v>
      </c>
      <c r="C210" s="25">
        <v>1.9425057545150167E-2</v>
      </c>
      <c r="E210" s="24">
        <f t="shared" si="29"/>
        <v>23.375</v>
      </c>
      <c r="F210" s="25">
        <v>2.0548387564854168E-2</v>
      </c>
      <c r="H210" s="24">
        <f t="shared" si="30"/>
        <v>23.375</v>
      </c>
      <c r="I210" s="25">
        <v>2.2765639556351233E-2</v>
      </c>
      <c r="K210" s="24">
        <f t="shared" si="24"/>
        <v>8.3499999999999854</v>
      </c>
      <c r="L210" s="68">
        <v>2.471178375448976E-2</v>
      </c>
      <c r="N210" s="24">
        <f t="shared" si="25"/>
        <v>8.3499999999999854</v>
      </c>
      <c r="O210" s="25">
        <v>2.6018109559362547E-2</v>
      </c>
      <c r="R210" s="24">
        <f t="shared" si="26"/>
        <v>8.3499999999999854</v>
      </c>
      <c r="S210" s="25">
        <v>2.5712811896784007E-2</v>
      </c>
      <c r="U210" s="24">
        <f t="shared" si="27"/>
        <v>8.3499999999999854</v>
      </c>
      <c r="V210" s="25">
        <v>2.5867049442867891E-2</v>
      </c>
      <c r="X210" s="74">
        <f t="shared" si="22"/>
        <v>-1.5423754608388449</v>
      </c>
      <c r="AA210" s="24">
        <f t="shared" si="31"/>
        <v>23.375</v>
      </c>
      <c r="AB210" s="25">
        <v>2.615286171085909E-2</v>
      </c>
      <c r="AD210" s="24">
        <f t="shared" si="32"/>
        <v>23.375</v>
      </c>
      <c r="AE210" s="25">
        <v>2.6384059982352735E-2</v>
      </c>
      <c r="AF210" s="25"/>
      <c r="AG210" s="74">
        <f t="shared" si="23"/>
        <v>-2.3119827149364545</v>
      </c>
    </row>
    <row r="211" spans="2:33" ht="13.15" customHeight="1" x14ac:dyDescent="0.35">
      <c r="B211" s="24">
        <f t="shared" si="28"/>
        <v>23.5</v>
      </c>
      <c r="C211" s="25">
        <v>1.9436981956062388E-2</v>
      </c>
      <c r="E211" s="24">
        <f t="shared" si="29"/>
        <v>23.5</v>
      </c>
      <c r="F211" s="25">
        <v>2.0576096345039062E-2</v>
      </c>
      <c r="H211" s="24">
        <f t="shared" si="30"/>
        <v>23.5</v>
      </c>
      <c r="I211" s="25">
        <v>2.2780068672864459E-2</v>
      </c>
      <c r="K211" s="24">
        <f t="shared" si="24"/>
        <v>8.3999999999999861</v>
      </c>
      <c r="L211" s="68">
        <v>2.4743669930273538E-2</v>
      </c>
      <c r="N211" s="24">
        <f t="shared" si="25"/>
        <v>8.3999999999999861</v>
      </c>
      <c r="O211" s="25">
        <v>2.6080937020806355E-2</v>
      </c>
      <c r="R211" s="24">
        <f t="shared" si="26"/>
        <v>8.3999999999999861</v>
      </c>
      <c r="S211" s="25">
        <v>2.5794668508476642E-2</v>
      </c>
      <c r="U211" s="24">
        <f t="shared" si="27"/>
        <v>8.3999999999999861</v>
      </c>
      <c r="V211" s="25">
        <v>2.5948703425738885E-2</v>
      </c>
      <c r="X211" s="74">
        <f t="shared" si="22"/>
        <v>-1.5403491726224265</v>
      </c>
      <c r="AA211" s="24">
        <f t="shared" si="31"/>
        <v>23.5</v>
      </c>
      <c r="AB211" s="25">
        <v>2.6159864188147596E-2</v>
      </c>
      <c r="AD211" s="24">
        <f t="shared" si="32"/>
        <v>23.5</v>
      </c>
      <c r="AE211" s="25">
        <v>2.6390926802966268E-2</v>
      </c>
      <c r="AF211" s="25"/>
      <c r="AG211" s="74">
        <f t="shared" si="23"/>
        <v>-2.310626148186723</v>
      </c>
    </row>
    <row r="212" spans="2:33" ht="13.15" customHeight="1" x14ac:dyDescent="0.35">
      <c r="B212" s="24">
        <f t="shared" si="28"/>
        <v>23.625</v>
      </c>
      <c r="C212" s="25">
        <v>1.9448693573995941E-2</v>
      </c>
      <c r="E212" s="24">
        <f t="shared" si="29"/>
        <v>23.625</v>
      </c>
      <c r="F212" s="25">
        <v>2.0603805125223949E-2</v>
      </c>
      <c r="H212" s="24">
        <f t="shared" si="30"/>
        <v>23.625</v>
      </c>
      <c r="I212" s="25">
        <v>2.2794497789377678E-2</v>
      </c>
      <c r="K212" s="24">
        <f t="shared" si="24"/>
        <v>8.4499999999999869</v>
      </c>
      <c r="L212" s="68">
        <v>2.4775556106057316E-2</v>
      </c>
      <c r="N212" s="24">
        <f t="shared" si="25"/>
        <v>8.4499999999999869</v>
      </c>
      <c r="O212" s="25">
        <v>2.6143764482250167E-2</v>
      </c>
      <c r="R212" s="24">
        <f t="shared" si="26"/>
        <v>8.4499999999999869</v>
      </c>
      <c r="S212" s="25">
        <v>2.5876525120169278E-2</v>
      </c>
      <c r="U212" s="24">
        <f t="shared" si="27"/>
        <v>8.4499999999999869</v>
      </c>
      <c r="V212" s="25">
        <v>2.6030357408609883E-2</v>
      </c>
      <c r="X212" s="74">
        <f t="shared" si="22"/>
        <v>-1.538322884406043</v>
      </c>
      <c r="AA212" s="24">
        <f t="shared" si="31"/>
        <v>23.625</v>
      </c>
      <c r="AB212" s="25">
        <v>2.6166866665436123E-2</v>
      </c>
      <c r="AD212" s="24">
        <f t="shared" si="32"/>
        <v>23.625</v>
      </c>
      <c r="AE212" s="25">
        <v>2.6397793623579781E-2</v>
      </c>
      <c r="AF212" s="25"/>
      <c r="AG212" s="74">
        <f t="shared" si="23"/>
        <v>-2.3092695814365753</v>
      </c>
    </row>
    <row r="213" spans="2:33" ht="13.15" customHeight="1" x14ac:dyDescent="0.35">
      <c r="B213" s="24">
        <f t="shared" si="28"/>
        <v>23.75</v>
      </c>
      <c r="C213" s="25">
        <v>1.9460183583966176E-2</v>
      </c>
      <c r="E213" s="24">
        <f t="shared" si="29"/>
        <v>23.75</v>
      </c>
      <c r="F213" s="25">
        <v>2.0631513905408839E-2</v>
      </c>
      <c r="H213" s="24">
        <f t="shared" si="30"/>
        <v>23.75</v>
      </c>
      <c r="I213" s="25">
        <v>2.2808926905890901E-2</v>
      </c>
      <c r="K213" s="24">
        <f t="shared" si="24"/>
        <v>8.4999999999999876</v>
      </c>
      <c r="L213" s="68">
        <v>2.4807442281841095E-2</v>
      </c>
      <c r="N213" s="24">
        <f t="shared" si="25"/>
        <v>8.4999999999999876</v>
      </c>
      <c r="O213" s="25">
        <v>2.6206591943693978E-2</v>
      </c>
      <c r="R213" s="24">
        <f t="shared" si="26"/>
        <v>8.4999999999999876</v>
      </c>
      <c r="S213" s="25">
        <v>2.5958381731861914E-2</v>
      </c>
      <c r="U213" s="24">
        <f t="shared" si="27"/>
        <v>8.4999999999999876</v>
      </c>
      <c r="V213" s="25">
        <v>2.611201139148088E-2</v>
      </c>
      <c r="X213" s="74">
        <f t="shared" si="22"/>
        <v>-1.5362965961896595</v>
      </c>
      <c r="AA213" s="24">
        <f t="shared" si="31"/>
        <v>23.75</v>
      </c>
      <c r="AB213" s="25">
        <v>2.6173869142724633E-2</v>
      </c>
      <c r="AD213" s="24">
        <f t="shared" si="32"/>
        <v>23.75</v>
      </c>
      <c r="AE213" s="25">
        <v>2.6404660444193311E-2</v>
      </c>
      <c r="AF213" s="25"/>
      <c r="AG213" s="74">
        <f t="shared" si="23"/>
        <v>-2.3079130146867746</v>
      </c>
    </row>
    <row r="214" spans="2:33" ht="13.15" customHeight="1" x14ac:dyDescent="0.35">
      <c r="B214" s="24">
        <f t="shared" si="28"/>
        <v>23.875</v>
      </c>
      <c r="C214" s="25">
        <v>1.9471443355595461E-2</v>
      </c>
      <c r="E214" s="24">
        <f t="shared" si="29"/>
        <v>23.875</v>
      </c>
      <c r="F214" s="25">
        <v>2.0659222685593729E-2</v>
      </c>
      <c r="H214" s="24">
        <f t="shared" si="30"/>
        <v>23.875</v>
      </c>
      <c r="I214" s="25">
        <v>2.2823356022404127E-2</v>
      </c>
      <c r="K214" s="24">
        <f t="shared" si="24"/>
        <v>8.5499999999999883</v>
      </c>
      <c r="L214" s="68">
        <v>2.4839328457624873E-2</v>
      </c>
      <c r="N214" s="24">
        <f t="shared" si="25"/>
        <v>8.5499999999999883</v>
      </c>
      <c r="O214" s="25">
        <v>2.6285385596309191E-2</v>
      </c>
      <c r="R214" s="24">
        <f t="shared" si="26"/>
        <v>8.5499999999999883</v>
      </c>
      <c r="S214" s="25">
        <v>2.604023834355455E-2</v>
      </c>
      <c r="U214" s="24">
        <f t="shared" si="27"/>
        <v>8.5499999999999883</v>
      </c>
      <c r="V214" s="25">
        <v>2.6193665374351874E-2</v>
      </c>
      <c r="X214" s="74">
        <f t="shared" si="22"/>
        <v>-1.5342703079732414</v>
      </c>
      <c r="AA214" s="24">
        <f t="shared" si="31"/>
        <v>23.875</v>
      </c>
      <c r="AB214" s="25">
        <v>2.618087162001315E-2</v>
      </c>
      <c r="AD214" s="24">
        <f t="shared" si="32"/>
        <v>23.875</v>
      </c>
      <c r="AE214" s="25">
        <v>2.641152726480683E-2</v>
      </c>
      <c r="AF214" s="25"/>
      <c r="AG214" s="74">
        <f t="shared" si="23"/>
        <v>-2.3065564479368001</v>
      </c>
    </row>
    <row r="215" spans="2:33" ht="13.15" customHeight="1" x14ac:dyDescent="0.35">
      <c r="B215" s="24">
        <f t="shared" si="28"/>
        <v>24</v>
      </c>
      <c r="C215" s="25">
        <v>1.9482464438305688E-2</v>
      </c>
      <c r="E215" s="24">
        <f t="shared" si="29"/>
        <v>24</v>
      </c>
      <c r="F215" s="25">
        <v>2.0686931465778619E-2</v>
      </c>
      <c r="H215" s="24">
        <f t="shared" si="30"/>
        <v>24</v>
      </c>
      <c r="I215" s="25">
        <v>2.283778513891736E-2</v>
      </c>
      <c r="K215" s="24">
        <f t="shared" si="24"/>
        <v>8.599999999999989</v>
      </c>
      <c r="L215" s="68">
        <v>2.4871214633408651E-2</v>
      </c>
      <c r="N215" s="24">
        <f t="shared" si="25"/>
        <v>8.599999999999989</v>
      </c>
      <c r="O215" s="25">
        <v>2.6369404547853234E-2</v>
      </c>
      <c r="R215" s="24">
        <f t="shared" si="26"/>
        <v>8.599999999999989</v>
      </c>
      <c r="S215" s="25">
        <v>2.6122094955247189E-2</v>
      </c>
      <c r="U215" s="24">
        <f t="shared" si="27"/>
        <v>8.599999999999989</v>
      </c>
      <c r="V215" s="25">
        <v>2.6275319357222871E-2</v>
      </c>
      <c r="X215" s="74">
        <f t="shared" ref="X215:X278" si="33">(S215-V215)*100*100</f>
        <v>-1.5322440197568232</v>
      </c>
      <c r="AA215" s="24">
        <f t="shared" si="31"/>
        <v>24</v>
      </c>
      <c r="AB215" s="25">
        <v>2.6187874097301656E-2</v>
      </c>
      <c r="AD215" s="24">
        <f t="shared" si="32"/>
        <v>24</v>
      </c>
      <c r="AE215" s="25">
        <v>2.6418394085420349E-2</v>
      </c>
      <c r="AF215" s="25"/>
      <c r="AG215" s="74">
        <f t="shared" ref="AG215:AG278" si="34">(AB215-AE215)*100*100</f>
        <v>-2.3051998811869296</v>
      </c>
    </row>
    <row r="216" spans="2:33" ht="13.15" customHeight="1" x14ac:dyDescent="0.35">
      <c r="B216" s="24">
        <f t="shared" si="28"/>
        <v>24.125</v>
      </c>
      <c r="C216" s="25">
        <v>1.949323855666027E-2</v>
      </c>
      <c r="E216" s="24">
        <f t="shared" si="29"/>
        <v>24.125</v>
      </c>
      <c r="F216" s="25">
        <v>2.0714640245963513E-2</v>
      </c>
      <c r="H216" s="24">
        <f t="shared" si="30"/>
        <v>24.125</v>
      </c>
      <c r="I216" s="25">
        <v>2.2852214255430575E-2</v>
      </c>
      <c r="K216" s="24">
        <f t="shared" ref="K216:K279" si="35">K215+0.05</f>
        <v>8.6499999999999897</v>
      </c>
      <c r="L216" s="68">
        <v>2.4903100809192429E-2</v>
      </c>
      <c r="N216" s="24">
        <f t="shared" ref="N216:N279" si="36">N215+0.05</f>
        <v>8.6499999999999897</v>
      </c>
      <c r="O216" s="25">
        <v>2.6453423499397274E-2</v>
      </c>
      <c r="R216" s="24">
        <f t="shared" ref="R216:R279" si="37">R215+0.05</f>
        <v>8.6499999999999897</v>
      </c>
      <c r="S216" s="25">
        <v>2.6203951566939825E-2</v>
      </c>
      <c r="U216" s="24">
        <f t="shared" ref="U216:U279" si="38">U215+0.05</f>
        <v>8.6499999999999897</v>
      </c>
      <c r="V216" s="25">
        <v>2.6356973340093865E-2</v>
      </c>
      <c r="X216" s="74">
        <f t="shared" si="33"/>
        <v>-1.5302177315404051</v>
      </c>
      <c r="AA216" s="24">
        <f t="shared" si="31"/>
        <v>24.125</v>
      </c>
      <c r="AB216" s="25">
        <v>2.6194876574590163E-2</v>
      </c>
      <c r="AD216" s="24">
        <f t="shared" si="32"/>
        <v>24.125</v>
      </c>
      <c r="AE216" s="25">
        <v>2.6425260906033872E-2</v>
      </c>
      <c r="AF216" s="25"/>
      <c r="AG216" s="74">
        <f t="shared" si="34"/>
        <v>-2.3038433144370942</v>
      </c>
    </row>
    <row r="217" spans="2:33" ht="13.15" customHeight="1" x14ac:dyDescent="0.35">
      <c r="B217" s="24">
        <f t="shared" ref="B217:B280" si="39">B216+0.125</f>
        <v>24.25</v>
      </c>
      <c r="C217" s="25">
        <v>1.9503757605850186E-2</v>
      </c>
      <c r="E217" s="24">
        <f t="shared" ref="E217:E280" si="40">E216+0.125</f>
        <v>24.25</v>
      </c>
      <c r="F217" s="25">
        <v>2.0742349026148403E-2</v>
      </c>
      <c r="H217" s="24">
        <f t="shared" ref="H217:H280" si="41">H216+0.125</f>
        <v>24.25</v>
      </c>
      <c r="I217" s="25">
        <v>2.2866643371943801E-2</v>
      </c>
      <c r="K217" s="24">
        <f t="shared" si="35"/>
        <v>8.6999999999999904</v>
      </c>
      <c r="L217" s="68">
        <v>2.4934986984976207E-2</v>
      </c>
      <c r="N217" s="24">
        <f t="shared" si="36"/>
        <v>8.6999999999999904</v>
      </c>
      <c r="O217" s="25">
        <v>2.6537442450941317E-2</v>
      </c>
      <c r="R217" s="24">
        <f t="shared" si="37"/>
        <v>8.6999999999999904</v>
      </c>
      <c r="S217" s="25">
        <v>2.628580817863246E-2</v>
      </c>
      <c r="U217" s="24">
        <f t="shared" si="38"/>
        <v>8.6999999999999904</v>
      </c>
      <c r="V217" s="25">
        <v>2.6438627322964862E-2</v>
      </c>
      <c r="X217" s="74">
        <f t="shared" si="33"/>
        <v>-1.5281914433240216</v>
      </c>
      <c r="AA217" s="24">
        <f t="shared" ref="AA217:AA280" si="42">AA216+0.125</f>
        <v>24.25</v>
      </c>
      <c r="AB217" s="25">
        <v>2.6201879051878679E-2</v>
      </c>
      <c r="AD217" s="24">
        <f t="shared" ref="AD217:AD280" si="43">AD216+0.125</f>
        <v>24.25</v>
      </c>
      <c r="AE217" s="25">
        <v>2.6432127726647395E-2</v>
      </c>
      <c r="AF217" s="25"/>
      <c r="AG217" s="74">
        <f t="shared" si="34"/>
        <v>-2.3024867476871549</v>
      </c>
    </row>
    <row r="218" spans="2:33" ht="13.15" customHeight="1" x14ac:dyDescent="0.35">
      <c r="B218" s="24">
        <f t="shared" si="39"/>
        <v>24.375</v>
      </c>
      <c r="C218" s="25">
        <v>1.9514013647318897E-2</v>
      </c>
      <c r="E218" s="24">
        <f t="shared" si="40"/>
        <v>24.375</v>
      </c>
      <c r="F218" s="25">
        <v>2.0770057806333293E-2</v>
      </c>
      <c r="H218" s="24">
        <f t="shared" si="41"/>
        <v>24.375</v>
      </c>
      <c r="I218" s="25">
        <v>2.2881072488457027E-2</v>
      </c>
      <c r="K218" s="24">
        <f t="shared" si="35"/>
        <v>8.7499999999999911</v>
      </c>
      <c r="L218" s="68">
        <v>2.4966873160759986E-2</v>
      </c>
      <c r="N218" s="24">
        <f t="shared" si="36"/>
        <v>8.7499999999999911</v>
      </c>
      <c r="O218" s="25">
        <v>2.662146140248536E-2</v>
      </c>
      <c r="R218" s="24">
        <f t="shared" si="37"/>
        <v>8.7499999999999911</v>
      </c>
      <c r="S218" s="25">
        <v>2.6367664790325096E-2</v>
      </c>
      <c r="U218" s="24">
        <f t="shared" si="38"/>
        <v>8.7499999999999911</v>
      </c>
      <c r="V218" s="25">
        <v>2.652028130583586E-2</v>
      </c>
      <c r="X218" s="74">
        <f t="shared" si="33"/>
        <v>-1.5261651551076381</v>
      </c>
      <c r="AA218" s="24">
        <f t="shared" si="42"/>
        <v>24.375</v>
      </c>
      <c r="AB218" s="25">
        <v>2.6208881529167193E-2</v>
      </c>
      <c r="AD218" s="24">
        <f t="shared" si="43"/>
        <v>24.375</v>
      </c>
      <c r="AE218" s="25">
        <v>2.6438994547260914E-2</v>
      </c>
      <c r="AF218" s="25"/>
      <c r="AG218" s="74">
        <f t="shared" si="34"/>
        <v>-2.3011301809372151</v>
      </c>
    </row>
    <row r="219" spans="2:33" ht="13.15" customHeight="1" x14ac:dyDescent="0.35">
      <c r="B219" s="24">
        <f t="shared" si="39"/>
        <v>24.5</v>
      </c>
      <c r="C219" s="25">
        <v>1.9523998904521216E-2</v>
      </c>
      <c r="E219" s="24">
        <f t="shared" si="40"/>
        <v>24.5</v>
      </c>
      <c r="F219" s="25">
        <v>2.0797766586518187E-2</v>
      </c>
      <c r="H219" s="24">
        <f t="shared" si="41"/>
        <v>24.5</v>
      </c>
      <c r="I219" s="25">
        <v>2.2895501604970246E-2</v>
      </c>
      <c r="K219" s="24">
        <f t="shared" si="35"/>
        <v>8.7999999999999918</v>
      </c>
      <c r="L219" s="68">
        <v>2.5058547327722586E-2</v>
      </c>
      <c r="N219" s="24">
        <f t="shared" si="36"/>
        <v>8.7999999999999918</v>
      </c>
      <c r="O219" s="25">
        <v>2.6705480354029403E-2</v>
      </c>
      <c r="R219" s="24">
        <f t="shared" si="37"/>
        <v>8.7999999999999918</v>
      </c>
      <c r="S219" s="25">
        <v>2.6449980297598708E-2</v>
      </c>
      <c r="U219" s="24">
        <f t="shared" si="38"/>
        <v>8.7999999999999918</v>
      </c>
      <c r="V219" s="25">
        <v>2.6603308200705788E-2</v>
      </c>
      <c r="X219" s="74">
        <f t="shared" si="33"/>
        <v>-1.5332790310708042</v>
      </c>
      <c r="AA219" s="24">
        <f t="shared" si="42"/>
        <v>24.5</v>
      </c>
      <c r="AB219" s="25">
        <v>2.6215884006455709E-2</v>
      </c>
      <c r="AD219" s="24">
        <f t="shared" si="43"/>
        <v>24.5</v>
      </c>
      <c r="AE219" s="25">
        <v>2.6445861367874437E-2</v>
      </c>
      <c r="AF219" s="25"/>
      <c r="AG219" s="74">
        <f t="shared" si="34"/>
        <v>-2.2997736141872753</v>
      </c>
    </row>
    <row r="220" spans="2:33" ht="13.15" customHeight="1" x14ac:dyDescent="0.35">
      <c r="B220" s="24">
        <f t="shared" si="39"/>
        <v>24.625</v>
      </c>
      <c r="C220" s="25">
        <v>1.953370575881137E-2</v>
      </c>
      <c r="E220" s="24">
        <f t="shared" si="40"/>
        <v>24.625</v>
      </c>
      <c r="F220" s="25">
        <v>2.0825475366703077E-2</v>
      </c>
      <c r="H220" s="24">
        <f t="shared" si="41"/>
        <v>24.625</v>
      </c>
      <c r="I220" s="25">
        <v>2.2909930721483479E-2</v>
      </c>
      <c r="K220" s="24">
        <f t="shared" si="35"/>
        <v>8.8499999999999925</v>
      </c>
      <c r="L220" s="68">
        <v>2.5168371420578779E-2</v>
      </c>
      <c r="N220" s="24">
        <f t="shared" si="36"/>
        <v>8.8499999999999925</v>
      </c>
      <c r="O220" s="25">
        <v>2.6789499305573446E-2</v>
      </c>
      <c r="R220" s="24">
        <f t="shared" si="37"/>
        <v>8.8499999999999925</v>
      </c>
      <c r="S220" s="25">
        <v>2.6532435112459406E-2</v>
      </c>
      <c r="U220" s="24">
        <f t="shared" si="38"/>
        <v>8.8499999999999925</v>
      </c>
      <c r="V220" s="25">
        <v>2.6686751872432538E-2</v>
      </c>
      <c r="X220" s="74">
        <f t="shared" si="33"/>
        <v>-1.5431675997313112</v>
      </c>
      <c r="AA220" s="24">
        <f t="shared" si="42"/>
        <v>24.625</v>
      </c>
      <c r="AB220" s="25">
        <v>2.6222886483744223E-2</v>
      </c>
      <c r="AD220" s="24">
        <f t="shared" si="43"/>
        <v>24.625</v>
      </c>
      <c r="AE220" s="25">
        <v>2.6452728188487956E-2</v>
      </c>
      <c r="AF220" s="25"/>
      <c r="AG220" s="74">
        <f t="shared" si="34"/>
        <v>-2.298417047437336</v>
      </c>
    </row>
    <row r="221" spans="2:33" ht="13.15" customHeight="1" x14ac:dyDescent="0.35">
      <c r="B221" s="24">
        <f t="shared" si="39"/>
        <v>24.75</v>
      </c>
      <c r="C221" s="25">
        <v>1.9543126745455604E-2</v>
      </c>
      <c r="E221" s="24">
        <f t="shared" si="40"/>
        <v>24.75</v>
      </c>
      <c r="F221" s="25">
        <v>2.0853184146887974E-2</v>
      </c>
      <c r="H221" s="24">
        <f t="shared" si="41"/>
        <v>24.75</v>
      </c>
      <c r="I221" s="25">
        <v>2.2924359837996698E-2</v>
      </c>
      <c r="K221" s="24">
        <f t="shared" si="35"/>
        <v>8.8999999999999932</v>
      </c>
      <c r="L221" s="68">
        <v>2.5278195513434971E-2</v>
      </c>
      <c r="N221" s="24">
        <f t="shared" si="36"/>
        <v>8.8999999999999932</v>
      </c>
      <c r="O221" s="25">
        <v>2.687351825711749E-2</v>
      </c>
      <c r="R221" s="24">
        <f t="shared" si="37"/>
        <v>8.8999999999999932</v>
      </c>
      <c r="S221" s="25">
        <v>2.6614889927320102E-2</v>
      </c>
      <c r="U221" s="24">
        <f t="shared" si="38"/>
        <v>8.8999999999999932</v>
      </c>
      <c r="V221" s="25">
        <v>2.6770195544159287E-2</v>
      </c>
      <c r="X221" s="74">
        <f t="shared" si="33"/>
        <v>-1.5530561683918531</v>
      </c>
      <c r="AA221" s="24">
        <f t="shared" si="42"/>
        <v>24.75</v>
      </c>
      <c r="AB221" s="25">
        <v>2.6229888961032729E-2</v>
      </c>
      <c r="AD221" s="24">
        <f t="shared" si="43"/>
        <v>24.75</v>
      </c>
      <c r="AE221" s="25">
        <v>2.6459595009101475E-2</v>
      </c>
      <c r="AF221" s="25"/>
      <c r="AG221" s="74">
        <f t="shared" si="34"/>
        <v>-2.2970604806874655</v>
      </c>
    </row>
    <row r="222" spans="2:33" ht="13.15" customHeight="1" x14ac:dyDescent="0.35">
      <c r="B222" s="24">
        <f t="shared" si="39"/>
        <v>24.875</v>
      </c>
      <c r="C222" s="25">
        <v>1.9552254549765082E-2</v>
      </c>
      <c r="E222" s="24">
        <f t="shared" si="40"/>
        <v>24.875</v>
      </c>
      <c r="F222" s="25">
        <v>2.0880892927072861E-2</v>
      </c>
      <c r="H222" s="24">
        <f t="shared" si="41"/>
        <v>24.875</v>
      </c>
      <c r="I222" s="25">
        <v>2.2938788954509924E-2</v>
      </c>
      <c r="K222" s="24">
        <f t="shared" si="35"/>
        <v>8.949999999999994</v>
      </c>
      <c r="L222" s="68">
        <v>2.5388019606291161E-2</v>
      </c>
      <c r="N222" s="24">
        <f t="shared" si="36"/>
        <v>8.949999999999994</v>
      </c>
      <c r="O222" s="25">
        <v>2.6957537208661529E-2</v>
      </c>
      <c r="R222" s="24">
        <f t="shared" si="37"/>
        <v>8.949999999999994</v>
      </c>
      <c r="S222" s="25">
        <v>2.6697344742180797E-2</v>
      </c>
      <c r="U222" s="24">
        <f t="shared" si="38"/>
        <v>8.949999999999994</v>
      </c>
      <c r="V222" s="25">
        <v>2.6853639215886037E-2</v>
      </c>
      <c r="X222" s="74">
        <f t="shared" si="33"/>
        <v>-1.562944737052395</v>
      </c>
      <c r="AA222" s="24">
        <f t="shared" si="42"/>
        <v>24.875</v>
      </c>
      <c r="AB222" s="25">
        <v>2.6236891438321242E-2</v>
      </c>
      <c r="AD222" s="24">
        <f t="shared" si="43"/>
        <v>24.875</v>
      </c>
      <c r="AE222" s="25">
        <v>2.6466461829714995E-2</v>
      </c>
      <c r="AF222" s="25"/>
      <c r="AG222" s="74">
        <f t="shared" si="34"/>
        <v>-2.2957039139375262</v>
      </c>
    </row>
    <row r="223" spans="2:33" ht="13.15" customHeight="1" x14ac:dyDescent="0.35">
      <c r="B223" s="24">
        <f t="shared" si="39"/>
        <v>25</v>
      </c>
      <c r="C223" s="25">
        <v>1.9561082003344724E-2</v>
      </c>
      <c r="E223" s="24">
        <f t="shared" si="40"/>
        <v>25</v>
      </c>
      <c r="F223" s="25">
        <v>2.0908601707257741E-2</v>
      </c>
      <c r="H223" s="24">
        <f t="shared" si="41"/>
        <v>25</v>
      </c>
      <c r="I223" s="25">
        <v>2.2953218071023143E-2</v>
      </c>
      <c r="K223" s="24">
        <f t="shared" si="35"/>
        <v>8.9999999999999947</v>
      </c>
      <c r="L223" s="68">
        <v>2.5497843699147354E-2</v>
      </c>
      <c r="N223" s="24">
        <f t="shared" si="36"/>
        <v>8.9999999999999947</v>
      </c>
      <c r="O223" s="25">
        <v>2.7041556160205572E-2</v>
      </c>
      <c r="R223" s="24">
        <f t="shared" si="37"/>
        <v>8.9999999999999947</v>
      </c>
      <c r="S223" s="25">
        <v>2.6779799557041496E-2</v>
      </c>
      <c r="U223" s="24">
        <f t="shared" si="38"/>
        <v>8.9999999999999947</v>
      </c>
      <c r="V223" s="25">
        <v>2.6937082887612786E-2</v>
      </c>
      <c r="X223" s="74">
        <f t="shared" si="33"/>
        <v>-1.572833305712902</v>
      </c>
      <c r="AA223" s="24">
        <f t="shared" si="42"/>
        <v>25</v>
      </c>
      <c r="AB223" s="25">
        <v>2.6243893915609762E-2</v>
      </c>
      <c r="AD223" s="24">
        <f t="shared" si="43"/>
        <v>25</v>
      </c>
      <c r="AE223" s="25">
        <v>2.6473328650328521E-2</v>
      </c>
      <c r="AF223" s="25"/>
      <c r="AG223" s="74">
        <f t="shared" si="34"/>
        <v>-2.2943473471875864</v>
      </c>
    </row>
    <row r="224" spans="2:33" ht="13.15" customHeight="1" x14ac:dyDescent="0.35">
      <c r="B224" s="24">
        <f t="shared" si="39"/>
        <v>25.125</v>
      </c>
      <c r="C224" s="25">
        <v>1.9569604861838983E-2</v>
      </c>
      <c r="E224" s="24">
        <f t="shared" si="40"/>
        <v>25.125</v>
      </c>
      <c r="F224" s="25">
        <v>2.0927859152764273E-2</v>
      </c>
      <c r="H224" s="24">
        <f t="shared" si="41"/>
        <v>25.125</v>
      </c>
      <c r="I224" s="25">
        <v>2.2967647187536366E-2</v>
      </c>
      <c r="K224" s="24">
        <f t="shared" si="35"/>
        <v>9.0499999999999954</v>
      </c>
      <c r="L224" s="68">
        <v>2.5607667792003543E-2</v>
      </c>
      <c r="N224" s="24">
        <f t="shared" si="36"/>
        <v>9.0499999999999954</v>
      </c>
      <c r="O224" s="25">
        <v>2.7125575111749615E-2</v>
      </c>
      <c r="R224" s="24">
        <f t="shared" si="37"/>
        <v>9.0499999999999954</v>
      </c>
      <c r="S224" s="25">
        <v>2.6862254371902192E-2</v>
      </c>
      <c r="U224" s="24">
        <f t="shared" si="38"/>
        <v>9.0499999999999954</v>
      </c>
      <c r="V224" s="25">
        <v>2.7020526559339536E-2</v>
      </c>
      <c r="X224" s="74">
        <f t="shared" si="33"/>
        <v>-1.5827218743734439</v>
      </c>
      <c r="AA224" s="24">
        <f t="shared" si="42"/>
        <v>25.125</v>
      </c>
      <c r="AB224" s="25">
        <v>2.6250896392898272E-2</v>
      </c>
      <c r="AD224" s="24">
        <f t="shared" si="43"/>
        <v>25.125</v>
      </c>
      <c r="AE224" s="25">
        <v>2.6480195470942037E-2</v>
      </c>
      <c r="AF224" s="25"/>
      <c r="AG224" s="74">
        <f t="shared" si="34"/>
        <v>-2.2929907804376466</v>
      </c>
    </row>
    <row r="225" spans="2:33" ht="13.15" customHeight="1" x14ac:dyDescent="0.35">
      <c r="B225" s="24">
        <f t="shared" si="39"/>
        <v>25.25</v>
      </c>
      <c r="C225" s="25">
        <v>1.9577839240365887E-2</v>
      </c>
      <c r="E225" s="24">
        <f t="shared" si="40"/>
        <v>25.25</v>
      </c>
      <c r="F225" s="25">
        <v>2.0945039819783292E-2</v>
      </c>
      <c r="H225" s="24">
        <f t="shared" si="41"/>
        <v>25.25</v>
      </c>
      <c r="I225" s="25">
        <v>2.2982076304049595E-2</v>
      </c>
      <c r="K225" s="24">
        <f t="shared" si="35"/>
        <v>9.0999999999999961</v>
      </c>
      <c r="L225" s="68">
        <v>2.5717491884859736E-2</v>
      </c>
      <c r="N225" s="24">
        <f t="shared" si="36"/>
        <v>9.0999999999999961</v>
      </c>
      <c r="O225" s="25">
        <v>2.7209594063293659E-2</v>
      </c>
      <c r="R225" s="24">
        <f t="shared" si="37"/>
        <v>9.0999999999999961</v>
      </c>
      <c r="S225" s="25">
        <v>2.6944709186762887E-2</v>
      </c>
      <c r="U225" s="24">
        <f t="shared" si="38"/>
        <v>9.0999999999999961</v>
      </c>
      <c r="V225" s="25">
        <v>2.7103970231066286E-2</v>
      </c>
      <c r="X225" s="74">
        <f t="shared" si="33"/>
        <v>-1.5926104430339858</v>
      </c>
      <c r="AA225" s="24">
        <f t="shared" si="42"/>
        <v>25.25</v>
      </c>
      <c r="AB225" s="25">
        <v>2.6257898870186789E-2</v>
      </c>
      <c r="AD225" s="24">
        <f t="shared" si="43"/>
        <v>25.25</v>
      </c>
      <c r="AE225" s="25">
        <v>2.6487062291555563E-2</v>
      </c>
      <c r="AF225" s="25"/>
      <c r="AG225" s="74">
        <f t="shared" si="34"/>
        <v>-2.2916342136877419</v>
      </c>
    </row>
    <row r="226" spans="2:33" ht="13.15" customHeight="1" x14ac:dyDescent="0.35">
      <c r="B226" s="24">
        <f t="shared" si="39"/>
        <v>25.375</v>
      </c>
      <c r="C226" s="25">
        <v>1.9585809910020228E-2</v>
      </c>
      <c r="E226" s="24">
        <f t="shared" si="40"/>
        <v>25.375</v>
      </c>
      <c r="F226" s="25">
        <v>2.0962220486802297E-2</v>
      </c>
      <c r="H226" s="24">
        <f t="shared" si="41"/>
        <v>25.375</v>
      </c>
      <c r="I226" s="25">
        <v>2.2996505420562814E-2</v>
      </c>
      <c r="K226" s="24">
        <f t="shared" si="35"/>
        <v>9.1499999999999968</v>
      </c>
      <c r="L226" s="68">
        <v>2.5827315977715926E-2</v>
      </c>
      <c r="N226" s="24">
        <f t="shared" si="36"/>
        <v>9.1499999999999968</v>
      </c>
      <c r="O226" s="25">
        <v>2.7293613014837702E-2</v>
      </c>
      <c r="R226" s="24">
        <f t="shared" si="37"/>
        <v>9.1499999999999968</v>
      </c>
      <c r="S226" s="25">
        <v>2.7027164001623583E-2</v>
      </c>
      <c r="U226" s="24">
        <f t="shared" si="38"/>
        <v>9.1499999999999968</v>
      </c>
      <c r="V226" s="25">
        <v>2.7187413902793035E-2</v>
      </c>
      <c r="X226" s="74">
        <f t="shared" si="33"/>
        <v>-1.6024990116945275</v>
      </c>
      <c r="AA226" s="24">
        <f t="shared" si="42"/>
        <v>25.375</v>
      </c>
      <c r="AB226" s="25">
        <v>2.6264901347475295E-2</v>
      </c>
      <c r="AD226" s="24">
        <f t="shared" si="43"/>
        <v>25.375</v>
      </c>
      <c r="AE226" s="25">
        <v>2.6493929112169089E-2</v>
      </c>
      <c r="AF226" s="25"/>
      <c r="AG226" s="74">
        <f t="shared" si="34"/>
        <v>-2.2902776469379411</v>
      </c>
    </row>
    <row r="227" spans="2:33" ht="13.15" customHeight="1" x14ac:dyDescent="0.35">
      <c r="B227" s="24">
        <f t="shared" si="39"/>
        <v>25.5</v>
      </c>
      <c r="C227" s="25">
        <v>1.9593541196854129E-2</v>
      </c>
      <c r="E227" s="24">
        <f t="shared" si="40"/>
        <v>25.5</v>
      </c>
      <c r="F227" s="25">
        <v>2.0979401153821318E-2</v>
      </c>
      <c r="H227" s="24">
        <f t="shared" si="41"/>
        <v>25.5</v>
      </c>
      <c r="I227" s="25">
        <v>2.301093453707604E-2</v>
      </c>
      <c r="K227" s="24">
        <f t="shared" si="35"/>
        <v>9.1999999999999975</v>
      </c>
      <c r="L227" s="68">
        <v>2.5937140070572118E-2</v>
      </c>
      <c r="N227" s="24">
        <f t="shared" si="36"/>
        <v>9.1999999999999975</v>
      </c>
      <c r="O227" s="25">
        <v>2.7377631966381745E-2</v>
      </c>
      <c r="R227" s="24">
        <f t="shared" si="37"/>
        <v>9.1999999999999975</v>
      </c>
      <c r="S227" s="25">
        <v>2.7109618816484281E-2</v>
      </c>
      <c r="U227" s="24">
        <f t="shared" si="38"/>
        <v>9.1999999999999975</v>
      </c>
      <c r="V227" s="25">
        <v>2.7270857574519785E-2</v>
      </c>
      <c r="X227" s="74">
        <f t="shared" si="33"/>
        <v>-1.6123875803550347</v>
      </c>
      <c r="AA227" s="24">
        <f t="shared" si="42"/>
        <v>25.5</v>
      </c>
      <c r="AB227" s="25">
        <v>2.6271903824763805E-2</v>
      </c>
      <c r="AD227" s="24">
        <f t="shared" si="43"/>
        <v>25.5</v>
      </c>
      <c r="AE227" s="25">
        <v>2.6500795932782605E-2</v>
      </c>
      <c r="AF227" s="25"/>
      <c r="AG227" s="74">
        <f t="shared" si="34"/>
        <v>-2.2889210801880013</v>
      </c>
    </row>
    <row r="228" spans="2:33" ht="13.15" customHeight="1" x14ac:dyDescent="0.35">
      <c r="B228" s="24">
        <f t="shared" si="39"/>
        <v>25.625</v>
      </c>
      <c r="C228" s="25">
        <v>1.9601056952265026E-2</v>
      </c>
      <c r="E228" s="24">
        <f t="shared" si="40"/>
        <v>25.625</v>
      </c>
      <c r="F228" s="25">
        <v>2.099658182084033E-2</v>
      </c>
      <c r="H228" s="24">
        <f t="shared" si="41"/>
        <v>25.625</v>
      </c>
      <c r="I228" s="25">
        <v>2.302536365358927E-2</v>
      </c>
      <c r="K228" s="24">
        <f t="shared" si="35"/>
        <v>9.2499999999999982</v>
      </c>
      <c r="L228" s="68">
        <v>2.6046964163428308E-2</v>
      </c>
      <c r="N228" s="24">
        <f t="shared" si="36"/>
        <v>9.2499999999999982</v>
      </c>
      <c r="O228" s="25">
        <v>2.7461650917925785E-2</v>
      </c>
      <c r="R228" s="24">
        <f t="shared" si="37"/>
        <v>9.2499999999999982</v>
      </c>
      <c r="S228" s="25">
        <v>2.7192073631344977E-2</v>
      </c>
      <c r="U228" s="24">
        <f t="shared" si="38"/>
        <v>9.2499999999999982</v>
      </c>
      <c r="V228" s="25">
        <v>2.7354301246246535E-2</v>
      </c>
      <c r="X228" s="74">
        <f t="shared" si="33"/>
        <v>-1.6222761490155766</v>
      </c>
      <c r="AA228" s="24">
        <f t="shared" si="42"/>
        <v>25.625</v>
      </c>
      <c r="AB228" s="25">
        <v>2.6278906302052325E-2</v>
      </c>
      <c r="AD228" s="24">
        <f t="shared" si="43"/>
        <v>25.625</v>
      </c>
      <c r="AE228" s="25">
        <v>2.6507662753396121E-2</v>
      </c>
      <c r="AF228" s="25"/>
      <c r="AG228" s="74">
        <f t="shared" si="34"/>
        <v>-2.2875645134379576</v>
      </c>
    </row>
    <row r="229" spans="2:33" ht="13.15" customHeight="1" x14ac:dyDescent="0.35">
      <c r="B229" s="24">
        <f t="shared" si="39"/>
        <v>25.75</v>
      </c>
      <c r="C229" s="25">
        <v>1.9608380564516446E-2</v>
      </c>
      <c r="E229" s="24">
        <f t="shared" si="40"/>
        <v>25.75</v>
      </c>
      <c r="F229" s="25">
        <v>2.1013762487859348E-2</v>
      </c>
      <c r="H229" s="24">
        <f t="shared" si="41"/>
        <v>25.75</v>
      </c>
      <c r="I229" s="25">
        <v>2.3039792770102489E-2</v>
      </c>
      <c r="K229" s="24">
        <f t="shared" si="35"/>
        <v>9.2999999999999989</v>
      </c>
      <c r="L229" s="68">
        <v>2.6156788256284501E-2</v>
      </c>
      <c r="N229" s="24">
        <f t="shared" si="36"/>
        <v>9.2999999999999989</v>
      </c>
      <c r="O229" s="25">
        <v>2.7545669869469828E-2</v>
      </c>
      <c r="R229" s="24">
        <f t="shared" si="37"/>
        <v>9.2999999999999989</v>
      </c>
      <c r="S229" s="25">
        <v>2.7274528446205672E-2</v>
      </c>
      <c r="U229" s="24">
        <f t="shared" si="38"/>
        <v>9.2999999999999989</v>
      </c>
      <c r="V229" s="25">
        <v>2.7437744917973284E-2</v>
      </c>
      <c r="X229" s="74">
        <f t="shared" si="33"/>
        <v>-1.6321647176761185</v>
      </c>
      <c r="AA229" s="24">
        <f t="shared" si="42"/>
        <v>25.75</v>
      </c>
      <c r="AB229" s="25">
        <v>2.6285908779340842E-2</v>
      </c>
      <c r="AD229" s="24">
        <f t="shared" si="43"/>
        <v>25.75</v>
      </c>
      <c r="AE229" s="25">
        <v>2.6514529574009647E-2</v>
      </c>
      <c r="AF229" s="25"/>
      <c r="AG229" s="74">
        <f t="shared" si="34"/>
        <v>-2.2862079466880529</v>
      </c>
    </row>
    <row r="230" spans="2:33" ht="13.15" customHeight="1" x14ac:dyDescent="0.35">
      <c r="B230" s="24">
        <f t="shared" si="39"/>
        <v>25.875</v>
      </c>
      <c r="C230" s="25">
        <v>1.9615534969924773E-2</v>
      </c>
      <c r="E230" s="24">
        <f t="shared" si="40"/>
        <v>25.875</v>
      </c>
      <c r="F230" s="25">
        <v>2.1030943154878357E-2</v>
      </c>
      <c r="H230" s="24">
        <f t="shared" si="41"/>
        <v>25.875</v>
      </c>
      <c r="I230" s="25">
        <v>2.3054221886615715E-2</v>
      </c>
      <c r="K230" s="24">
        <f t="shared" si="35"/>
        <v>9.35</v>
      </c>
      <c r="L230" s="68">
        <v>2.626661234914069E-2</v>
      </c>
      <c r="N230" s="24">
        <f t="shared" si="36"/>
        <v>9.35</v>
      </c>
      <c r="O230" s="25">
        <v>2.7629688821013871E-2</v>
      </c>
      <c r="R230" s="24">
        <f t="shared" si="37"/>
        <v>9.35</v>
      </c>
      <c r="S230" s="25">
        <v>2.7356983261066371E-2</v>
      </c>
      <c r="U230" s="24">
        <f t="shared" si="38"/>
        <v>9.35</v>
      </c>
      <c r="V230" s="25">
        <v>2.7521188589700034E-2</v>
      </c>
      <c r="X230" s="74">
        <f t="shared" si="33"/>
        <v>-1.6420532863366255</v>
      </c>
      <c r="AA230" s="24">
        <f t="shared" si="42"/>
        <v>25.875</v>
      </c>
      <c r="AB230" s="25">
        <v>2.6292911256629352E-2</v>
      </c>
      <c r="AD230" s="24">
        <f t="shared" si="43"/>
        <v>25.875</v>
      </c>
      <c r="AE230" s="25">
        <v>2.652139639462317E-2</v>
      </c>
      <c r="AF230" s="25"/>
      <c r="AG230" s="74">
        <f t="shared" si="34"/>
        <v>-2.2848513799381824</v>
      </c>
    </row>
    <row r="231" spans="2:33" ht="13.15" customHeight="1" x14ac:dyDescent="0.35">
      <c r="B231" s="24">
        <f t="shared" si="39"/>
        <v>26</v>
      </c>
      <c r="C231" s="25">
        <v>1.9622542663723399E-2</v>
      </c>
      <c r="E231" s="24">
        <f t="shared" si="40"/>
        <v>26</v>
      </c>
      <c r="F231" s="25">
        <v>2.1048123821897372E-2</v>
      </c>
      <c r="H231" s="24">
        <f t="shared" si="41"/>
        <v>26</v>
      </c>
      <c r="I231" s="25">
        <v>2.3068651003128937E-2</v>
      </c>
      <c r="K231" s="24">
        <f t="shared" si="35"/>
        <v>9.4</v>
      </c>
      <c r="L231" s="68">
        <v>2.6376436441996883E-2</v>
      </c>
      <c r="N231" s="24">
        <f t="shared" si="36"/>
        <v>9.4</v>
      </c>
      <c r="O231" s="25">
        <v>2.7713707772557914E-2</v>
      </c>
      <c r="R231" s="24">
        <f t="shared" si="37"/>
        <v>9.4</v>
      </c>
      <c r="S231" s="25">
        <v>2.7439438075927067E-2</v>
      </c>
      <c r="U231" s="24">
        <f t="shared" si="38"/>
        <v>9.4</v>
      </c>
      <c r="V231" s="25">
        <v>2.7604632261426783E-2</v>
      </c>
      <c r="X231" s="74">
        <f t="shared" si="33"/>
        <v>-1.6519418549971674</v>
      </c>
      <c r="AA231" s="24">
        <f t="shared" si="42"/>
        <v>26</v>
      </c>
      <c r="AB231" s="25">
        <v>2.6299913733917865E-2</v>
      </c>
      <c r="AD231" s="24">
        <f t="shared" si="43"/>
        <v>26</v>
      </c>
      <c r="AE231" s="25">
        <v>2.6528263215236693E-2</v>
      </c>
      <c r="AF231" s="25"/>
      <c r="AG231" s="74">
        <f t="shared" si="34"/>
        <v>-2.2834948131882777</v>
      </c>
    </row>
    <row r="232" spans="2:33" ht="13.15" customHeight="1" x14ac:dyDescent="0.35">
      <c r="B232" s="24">
        <f t="shared" si="39"/>
        <v>26.125</v>
      </c>
      <c r="C232" s="25">
        <v>1.9629425710614927E-2</v>
      </c>
      <c r="E232" s="24">
        <f t="shared" si="40"/>
        <v>26.125</v>
      </c>
      <c r="F232" s="25">
        <v>2.1065304488916383E-2</v>
      </c>
      <c r="H232" s="24">
        <f t="shared" si="41"/>
        <v>26.125</v>
      </c>
      <c r="I232" s="25">
        <v>2.3083080119642163E-2</v>
      </c>
      <c r="K232" s="24">
        <f t="shared" si="35"/>
        <v>9.4500000000000011</v>
      </c>
      <c r="L232" s="68">
        <v>2.6486260534853076E-2</v>
      </c>
      <c r="N232" s="24">
        <f t="shared" si="36"/>
        <v>9.4500000000000011</v>
      </c>
      <c r="O232" s="25">
        <v>2.7797726724101957E-2</v>
      </c>
      <c r="R232" s="24">
        <f t="shared" si="37"/>
        <v>9.4500000000000011</v>
      </c>
      <c r="S232" s="25">
        <v>2.7521892890787762E-2</v>
      </c>
      <c r="U232" s="24">
        <f t="shared" si="38"/>
        <v>9.4500000000000011</v>
      </c>
      <c r="V232" s="25">
        <v>2.7688075933153533E-2</v>
      </c>
      <c r="X232" s="74">
        <f t="shared" si="33"/>
        <v>-1.6618304236577091</v>
      </c>
      <c r="AA232" s="24">
        <f t="shared" si="42"/>
        <v>26.125</v>
      </c>
      <c r="AB232" s="25">
        <v>2.6306916211206382E-2</v>
      </c>
      <c r="AD232" s="24">
        <f t="shared" si="43"/>
        <v>26.125</v>
      </c>
      <c r="AE232" s="25">
        <v>2.6535130035850212E-2</v>
      </c>
      <c r="AF232" s="25"/>
      <c r="AG232" s="74">
        <f t="shared" si="34"/>
        <v>-2.2821382464383033</v>
      </c>
    </row>
    <row r="233" spans="2:33" ht="13.15" customHeight="1" x14ac:dyDescent="0.35">
      <c r="B233" s="24">
        <f t="shared" si="39"/>
        <v>26.25</v>
      </c>
      <c r="C233" s="25">
        <v>1.9636205755021906E-2</v>
      </c>
      <c r="E233" s="24">
        <f t="shared" si="40"/>
        <v>26.25</v>
      </c>
      <c r="F233" s="25">
        <v>2.1082485155935402E-2</v>
      </c>
      <c r="H233" s="24">
        <f t="shared" si="41"/>
        <v>26.25</v>
      </c>
      <c r="I233" s="25">
        <v>2.3097509236155386E-2</v>
      </c>
      <c r="K233" s="24">
        <f t="shared" si="35"/>
        <v>9.5000000000000018</v>
      </c>
      <c r="L233" s="68">
        <v>2.6596084627709266E-2</v>
      </c>
      <c r="N233" s="24">
        <f t="shared" si="36"/>
        <v>9.5000000000000018</v>
      </c>
      <c r="O233" s="25">
        <v>2.7881745675645997E-2</v>
      </c>
      <c r="R233" s="24">
        <f t="shared" si="37"/>
        <v>9.5000000000000018</v>
      </c>
      <c r="S233" s="25">
        <v>2.7604347705648458E-2</v>
      </c>
      <c r="U233" s="24">
        <f t="shared" si="38"/>
        <v>9.5000000000000018</v>
      </c>
      <c r="V233" s="25">
        <v>2.7771519604880283E-2</v>
      </c>
      <c r="X233" s="74">
        <f t="shared" si="33"/>
        <v>-1.6717189923182509</v>
      </c>
      <c r="AA233" s="24">
        <f t="shared" si="42"/>
        <v>26.25</v>
      </c>
      <c r="AB233" s="25">
        <v>2.6313918688494892E-2</v>
      </c>
      <c r="AD233" s="24">
        <f t="shared" si="43"/>
        <v>26.25</v>
      </c>
      <c r="AE233" s="25">
        <v>2.6541996856463732E-2</v>
      </c>
      <c r="AF233" s="25"/>
      <c r="AG233" s="74">
        <f t="shared" si="34"/>
        <v>-2.2807816796883982</v>
      </c>
    </row>
    <row r="234" spans="2:33" ht="13.15" customHeight="1" x14ac:dyDescent="0.35">
      <c r="B234" s="24">
        <f t="shared" si="39"/>
        <v>26.375</v>
      </c>
      <c r="C234" s="25">
        <v>1.9642904031046092E-2</v>
      </c>
      <c r="E234" s="24">
        <f t="shared" si="40"/>
        <v>26.375</v>
      </c>
      <c r="F234" s="25">
        <v>2.109966582295441E-2</v>
      </c>
      <c r="H234" s="24">
        <f t="shared" si="41"/>
        <v>26.375</v>
      </c>
      <c r="I234" s="25">
        <v>2.3111938352668612E-2</v>
      </c>
      <c r="K234" s="24">
        <f t="shared" si="35"/>
        <v>9.5500000000000025</v>
      </c>
      <c r="L234" s="68">
        <v>2.6705908720565458E-2</v>
      </c>
      <c r="N234" s="24">
        <f t="shared" si="36"/>
        <v>9.5500000000000025</v>
      </c>
      <c r="O234" s="25">
        <v>2.7937757430597857E-2</v>
      </c>
      <c r="R234" s="24">
        <f t="shared" si="37"/>
        <v>9.5500000000000025</v>
      </c>
      <c r="S234" s="25">
        <v>2.7686802520509157E-2</v>
      </c>
      <c r="U234" s="24">
        <f t="shared" si="38"/>
        <v>9.5500000000000025</v>
      </c>
      <c r="V234" s="25">
        <v>2.7854963276607032E-2</v>
      </c>
      <c r="X234" s="74">
        <f t="shared" si="33"/>
        <v>-1.6816075609787582</v>
      </c>
      <c r="AA234" s="24">
        <f t="shared" si="42"/>
        <v>26.375</v>
      </c>
      <c r="AB234" s="25">
        <v>2.6320921165783405E-2</v>
      </c>
      <c r="AD234" s="24">
        <f t="shared" si="43"/>
        <v>26.375</v>
      </c>
      <c r="AE234" s="25">
        <v>2.6548863677077254E-2</v>
      </c>
      <c r="AF234" s="25"/>
      <c r="AG234" s="74">
        <f t="shared" si="34"/>
        <v>-2.2794251129384935</v>
      </c>
    </row>
    <row r="235" spans="2:33" ht="13.15" customHeight="1" x14ac:dyDescent="0.35">
      <c r="B235" s="24">
        <f t="shared" si="39"/>
        <v>26.5</v>
      </c>
      <c r="C235" s="25">
        <v>1.964954137214581E-2</v>
      </c>
      <c r="E235" s="24">
        <f t="shared" si="40"/>
        <v>26.5</v>
      </c>
      <c r="F235" s="25">
        <v>2.1116846489973428E-2</v>
      </c>
      <c r="H235" s="24">
        <f t="shared" si="41"/>
        <v>26.5</v>
      </c>
      <c r="I235" s="25">
        <v>2.3126367469181834E-2</v>
      </c>
      <c r="K235" s="24">
        <f t="shared" si="35"/>
        <v>9.6000000000000032</v>
      </c>
      <c r="L235" s="68">
        <v>2.6815732813421648E-2</v>
      </c>
      <c r="N235" s="24">
        <f t="shared" si="36"/>
        <v>9.6000000000000032</v>
      </c>
      <c r="O235" s="25">
        <v>2.7987123410087161E-2</v>
      </c>
      <c r="R235" s="24">
        <f t="shared" si="37"/>
        <v>9.6000000000000032</v>
      </c>
      <c r="S235" s="25">
        <v>2.7769257335369852E-2</v>
      </c>
      <c r="U235" s="24">
        <f t="shared" si="38"/>
        <v>9.6000000000000032</v>
      </c>
      <c r="V235" s="25">
        <v>2.7938406948333782E-2</v>
      </c>
      <c r="X235" s="74">
        <f t="shared" si="33"/>
        <v>-1.6914961296393001</v>
      </c>
      <c r="AA235" s="24">
        <f t="shared" si="42"/>
        <v>26.5</v>
      </c>
      <c r="AB235" s="25">
        <v>2.6327923643071918E-2</v>
      </c>
      <c r="AD235" s="24">
        <f t="shared" si="43"/>
        <v>26.5</v>
      </c>
      <c r="AE235" s="25">
        <v>2.6555730497690774E-2</v>
      </c>
      <c r="AF235" s="25"/>
      <c r="AG235" s="74">
        <f t="shared" si="34"/>
        <v>-2.2780685461885537</v>
      </c>
    </row>
    <row r="236" spans="2:33" ht="13.15" customHeight="1" x14ac:dyDescent="0.35">
      <c r="B236" s="24">
        <f t="shared" si="39"/>
        <v>26.625</v>
      </c>
      <c r="C236" s="25">
        <v>1.9656138220540714E-2</v>
      </c>
      <c r="E236" s="24">
        <f t="shared" si="40"/>
        <v>26.625</v>
      </c>
      <c r="F236" s="25">
        <v>2.113402715699244E-2</v>
      </c>
      <c r="H236" s="24">
        <f t="shared" si="41"/>
        <v>26.625</v>
      </c>
      <c r="I236" s="25">
        <v>2.3140796585695064E-2</v>
      </c>
      <c r="K236" s="24">
        <f t="shared" si="35"/>
        <v>9.6500000000000039</v>
      </c>
      <c r="L236" s="68">
        <v>2.6925556906277841E-2</v>
      </c>
      <c r="N236" s="24">
        <f t="shared" si="36"/>
        <v>9.6500000000000039</v>
      </c>
      <c r="O236" s="25">
        <v>2.803648938957647E-2</v>
      </c>
      <c r="R236" s="24">
        <f t="shared" si="37"/>
        <v>9.6500000000000039</v>
      </c>
      <c r="S236" s="25">
        <v>2.7851712150230547E-2</v>
      </c>
      <c r="U236" s="24">
        <f t="shared" si="38"/>
        <v>9.6500000000000039</v>
      </c>
      <c r="V236" s="25">
        <v>2.8021850620060532E-2</v>
      </c>
      <c r="X236" s="74">
        <f t="shared" si="33"/>
        <v>-1.7013846982998417</v>
      </c>
      <c r="AA236" s="24">
        <f t="shared" si="42"/>
        <v>26.625</v>
      </c>
      <c r="AB236" s="25">
        <v>2.6334926120360428E-2</v>
      </c>
      <c r="AD236" s="24">
        <f t="shared" si="43"/>
        <v>26.625</v>
      </c>
      <c r="AE236" s="25">
        <v>2.65625973183043E-2</v>
      </c>
      <c r="AF236" s="25"/>
      <c r="AG236" s="74">
        <f t="shared" si="34"/>
        <v>-2.2767119794387183</v>
      </c>
    </row>
    <row r="237" spans="2:33" ht="13.15" customHeight="1" x14ac:dyDescent="0.35">
      <c r="B237" s="24">
        <f t="shared" si="39"/>
        <v>26.75</v>
      </c>
      <c r="C237" s="25">
        <v>1.9662714636352888E-2</v>
      </c>
      <c r="E237" s="24">
        <f t="shared" si="40"/>
        <v>26.75</v>
      </c>
      <c r="F237" s="25">
        <v>2.1151207824011451E-2</v>
      </c>
      <c r="H237" s="24">
        <f t="shared" si="41"/>
        <v>26.75</v>
      </c>
      <c r="I237" s="25">
        <v>2.3155225702208279E-2</v>
      </c>
      <c r="K237" s="24">
        <f t="shared" si="35"/>
        <v>9.7000000000000046</v>
      </c>
      <c r="L237" s="68">
        <v>2.703538099913403E-2</v>
      </c>
      <c r="N237" s="24">
        <f t="shared" si="36"/>
        <v>9.7000000000000046</v>
      </c>
      <c r="O237" s="25">
        <v>2.8085855369065774E-2</v>
      </c>
      <c r="R237" s="24">
        <f t="shared" si="37"/>
        <v>9.7000000000000046</v>
      </c>
      <c r="S237" s="25">
        <v>2.7934166965091246E-2</v>
      </c>
      <c r="U237" s="24">
        <f t="shared" si="38"/>
        <v>9.7000000000000046</v>
      </c>
      <c r="V237" s="25">
        <v>2.8105294291787281E-2</v>
      </c>
      <c r="X237" s="74">
        <f t="shared" si="33"/>
        <v>-1.711273266960349</v>
      </c>
      <c r="AA237" s="24">
        <f t="shared" si="42"/>
        <v>26.75</v>
      </c>
      <c r="AB237" s="25">
        <v>2.6341928597648941E-2</v>
      </c>
      <c r="AD237" s="24">
        <f t="shared" si="43"/>
        <v>26.75</v>
      </c>
      <c r="AE237" s="25">
        <v>2.6569464138917816E-2</v>
      </c>
      <c r="AF237" s="25"/>
      <c r="AG237" s="74">
        <f t="shared" si="34"/>
        <v>-2.2753554126887439</v>
      </c>
    </row>
    <row r="238" spans="2:33" ht="13.15" customHeight="1" x14ac:dyDescent="0.35">
      <c r="B238" s="24">
        <f t="shared" si="39"/>
        <v>26.875</v>
      </c>
      <c r="C238" s="25">
        <v>1.9669290306492896E-2</v>
      </c>
      <c r="E238" s="24">
        <f t="shared" si="40"/>
        <v>26.875</v>
      </c>
      <c r="F238" s="25">
        <v>2.1168388491030466E-2</v>
      </c>
      <c r="H238" s="24">
        <f t="shared" si="41"/>
        <v>26.875</v>
      </c>
      <c r="I238" s="25">
        <v>2.3169654818721505E-2</v>
      </c>
      <c r="K238" s="24">
        <f t="shared" si="35"/>
        <v>9.7500000000000053</v>
      </c>
      <c r="L238" s="68">
        <v>2.7145205091990223E-2</v>
      </c>
      <c r="N238" s="24">
        <f t="shared" si="36"/>
        <v>9.7500000000000053</v>
      </c>
      <c r="O238" s="25">
        <v>2.8135221348555079E-2</v>
      </c>
      <c r="R238" s="24">
        <f t="shared" si="37"/>
        <v>9.7500000000000053</v>
      </c>
      <c r="S238" s="25">
        <v>2.8016621779951942E-2</v>
      </c>
      <c r="U238" s="24">
        <f t="shared" si="38"/>
        <v>9.7500000000000053</v>
      </c>
      <c r="V238" s="25">
        <v>2.8188737963514031E-2</v>
      </c>
      <c r="X238" s="74">
        <f t="shared" si="33"/>
        <v>-1.7211618356208906</v>
      </c>
      <c r="AA238" s="24">
        <f t="shared" si="42"/>
        <v>26.875</v>
      </c>
      <c r="AB238" s="25">
        <v>2.6348931074937455E-2</v>
      </c>
      <c r="AD238" s="24">
        <f t="shared" si="43"/>
        <v>26.875</v>
      </c>
      <c r="AE238" s="25">
        <v>2.6576330959531339E-2</v>
      </c>
      <c r="AF238" s="25"/>
      <c r="AG238" s="74">
        <f t="shared" si="34"/>
        <v>-2.2739988459388392</v>
      </c>
    </row>
    <row r="239" spans="2:33" ht="13.15" customHeight="1" x14ac:dyDescent="0.35">
      <c r="B239" s="24">
        <f t="shared" si="39"/>
        <v>27</v>
      </c>
      <c r="C239" s="25">
        <v>1.9675884553298828E-2</v>
      </c>
      <c r="E239" s="24">
        <f t="shared" si="40"/>
        <v>27</v>
      </c>
      <c r="F239" s="25">
        <v>2.1185569158049478E-2</v>
      </c>
      <c r="H239" s="24">
        <f t="shared" si="41"/>
        <v>27</v>
      </c>
      <c r="I239" s="25">
        <v>2.3184083935234731E-2</v>
      </c>
      <c r="K239" s="24">
        <f t="shared" si="35"/>
        <v>9.800000000000006</v>
      </c>
      <c r="L239" s="68">
        <v>2.719652085459975E-2</v>
      </c>
      <c r="N239" s="24">
        <f t="shared" si="36"/>
        <v>9.800000000000006</v>
      </c>
      <c r="O239" s="25">
        <v>2.8184587328044387E-2</v>
      </c>
      <c r="R239" s="24">
        <f t="shared" si="37"/>
        <v>9.800000000000006</v>
      </c>
      <c r="S239" s="25">
        <v>2.8065040401504149E-2</v>
      </c>
      <c r="U239" s="24">
        <f t="shared" si="38"/>
        <v>9.800000000000006</v>
      </c>
      <c r="V239" s="25">
        <v>2.8237105634205718E-2</v>
      </c>
      <c r="X239" s="74">
        <f t="shared" si="33"/>
        <v>-1.7206523270156884</v>
      </c>
      <c r="AA239" s="24">
        <f t="shared" si="42"/>
        <v>27</v>
      </c>
      <c r="AB239" s="25">
        <v>2.6355933552225968E-2</v>
      </c>
      <c r="AD239" s="24">
        <f t="shared" si="43"/>
        <v>27</v>
      </c>
      <c r="AE239" s="25">
        <v>2.6583197780144861E-2</v>
      </c>
      <c r="AF239" s="25"/>
      <c r="AG239" s="74">
        <f t="shared" si="34"/>
        <v>-2.272642279188934</v>
      </c>
    </row>
    <row r="240" spans="2:33" ht="13.15" customHeight="1" x14ac:dyDescent="0.35">
      <c r="B240" s="24">
        <f t="shared" si="39"/>
        <v>27.125</v>
      </c>
      <c r="C240" s="25">
        <v>1.9682516342936652E-2</v>
      </c>
      <c r="E240" s="24">
        <f t="shared" si="40"/>
        <v>27.125</v>
      </c>
      <c r="F240" s="25">
        <v>2.1202749825068489E-2</v>
      </c>
      <c r="H240" s="24">
        <f t="shared" si="41"/>
        <v>27.125</v>
      </c>
      <c r="I240" s="25">
        <v>2.319851305174795E-2</v>
      </c>
      <c r="K240" s="24">
        <f t="shared" si="35"/>
        <v>9.8500000000000068</v>
      </c>
      <c r="L240" s="68">
        <v>2.7230075159812982E-2</v>
      </c>
      <c r="N240" s="24">
        <f t="shared" si="36"/>
        <v>9.8500000000000068</v>
      </c>
      <c r="O240" s="25">
        <v>2.8233953307533692E-2</v>
      </c>
      <c r="R240" s="24">
        <f t="shared" si="37"/>
        <v>9.8500000000000068</v>
      </c>
      <c r="S240" s="25">
        <v>2.8103126607230574E-2</v>
      </c>
      <c r="U240" s="24">
        <f t="shared" si="38"/>
        <v>9.8500000000000068</v>
      </c>
      <c r="V240" s="25">
        <v>2.8274825233154624E-2</v>
      </c>
      <c r="X240" s="74">
        <f t="shared" si="33"/>
        <v>-1.7169862592405007</v>
      </c>
      <c r="AA240" s="24">
        <f t="shared" si="42"/>
        <v>27.125</v>
      </c>
      <c r="AB240" s="25">
        <v>2.6362936029514481E-2</v>
      </c>
      <c r="AD240" s="24">
        <f t="shared" si="43"/>
        <v>27.125</v>
      </c>
      <c r="AE240" s="25">
        <v>2.6590064600758381E-2</v>
      </c>
      <c r="AF240" s="25"/>
      <c r="AG240" s="74">
        <f t="shared" si="34"/>
        <v>-2.2712857124389947</v>
      </c>
    </row>
    <row r="241" spans="2:33" ht="13.15" customHeight="1" x14ac:dyDescent="0.35">
      <c r="B241" s="24">
        <f t="shared" si="39"/>
        <v>27.25</v>
      </c>
      <c r="C241" s="25">
        <v>1.9689204293569313E-2</v>
      </c>
      <c r="E241" s="24">
        <f t="shared" si="40"/>
        <v>27.25</v>
      </c>
      <c r="F241" s="25">
        <v>2.1219930492087501E-2</v>
      </c>
      <c r="H241" s="24">
        <f t="shared" si="41"/>
        <v>27.25</v>
      </c>
      <c r="I241" s="25">
        <v>2.3212942168261176E-2</v>
      </c>
      <c r="K241" s="24">
        <f t="shared" si="35"/>
        <v>9.9000000000000075</v>
      </c>
      <c r="L241" s="68">
        <v>2.7263629465026213E-2</v>
      </c>
      <c r="N241" s="24">
        <f t="shared" si="36"/>
        <v>9.9000000000000075</v>
      </c>
      <c r="O241" s="25">
        <v>2.8283319287023E-2</v>
      </c>
      <c r="R241" s="24">
        <f t="shared" si="37"/>
        <v>9.9000000000000075</v>
      </c>
      <c r="S241" s="25">
        <v>2.8141212812956996E-2</v>
      </c>
      <c r="U241" s="24">
        <f t="shared" si="38"/>
        <v>9.9000000000000075</v>
      </c>
      <c r="V241" s="25">
        <v>2.831254483210353E-2</v>
      </c>
      <c r="X241" s="74">
        <f t="shared" si="33"/>
        <v>-1.713320191465348</v>
      </c>
      <c r="AA241" s="24">
        <f t="shared" si="42"/>
        <v>27.25</v>
      </c>
      <c r="AB241" s="25">
        <v>2.6369938506802994E-2</v>
      </c>
      <c r="AD241" s="24">
        <f t="shared" si="43"/>
        <v>27.25</v>
      </c>
      <c r="AE241" s="25">
        <v>2.6596931421371903E-2</v>
      </c>
      <c r="AF241" s="25"/>
      <c r="AG241" s="74">
        <f t="shared" si="34"/>
        <v>-2.2699291456890895</v>
      </c>
    </row>
    <row r="242" spans="2:33" ht="13.15" customHeight="1" x14ac:dyDescent="0.35">
      <c r="B242" s="24">
        <f t="shared" si="39"/>
        <v>27.375</v>
      </c>
      <c r="C242" s="25">
        <v>1.9695966683301973E-2</v>
      </c>
      <c r="E242" s="24">
        <f t="shared" si="40"/>
        <v>27.375</v>
      </c>
      <c r="F242" s="25">
        <v>2.1237111159106519E-2</v>
      </c>
      <c r="H242" s="24">
        <f t="shared" si="41"/>
        <v>27.375</v>
      </c>
      <c r="I242" s="25">
        <v>2.3227371284774399E-2</v>
      </c>
      <c r="K242" s="24">
        <f t="shared" si="35"/>
        <v>9.9500000000000082</v>
      </c>
      <c r="L242" s="68">
        <v>2.7297183770239444E-2</v>
      </c>
      <c r="N242" s="24">
        <f t="shared" si="36"/>
        <v>9.9500000000000082</v>
      </c>
      <c r="O242" s="25">
        <v>2.8332685266512305E-2</v>
      </c>
      <c r="R242" s="24">
        <f t="shared" si="37"/>
        <v>9.9500000000000082</v>
      </c>
      <c r="S242" s="25">
        <v>2.8179299018683417E-2</v>
      </c>
      <c r="U242" s="24">
        <f t="shared" si="38"/>
        <v>9.9500000000000082</v>
      </c>
      <c r="V242" s="25">
        <v>2.8350264431052437E-2</v>
      </c>
      <c r="X242" s="74">
        <f t="shared" si="33"/>
        <v>-1.709654123690195</v>
      </c>
      <c r="AA242" s="24">
        <f t="shared" si="42"/>
        <v>27.375</v>
      </c>
      <c r="AB242" s="25">
        <v>2.6376940984091504E-2</v>
      </c>
      <c r="AD242" s="24">
        <f t="shared" si="43"/>
        <v>27.375</v>
      </c>
      <c r="AE242" s="25">
        <v>2.6603798241985423E-2</v>
      </c>
      <c r="AF242" s="25"/>
      <c r="AG242" s="74">
        <f t="shared" si="34"/>
        <v>-2.2685725789391848</v>
      </c>
    </row>
    <row r="243" spans="2:33" ht="13.15" customHeight="1" x14ac:dyDescent="0.35">
      <c r="B243" s="24">
        <f t="shared" si="39"/>
        <v>27.5</v>
      </c>
      <c r="C243" s="25">
        <v>1.9702821457910615E-2</v>
      </c>
      <c r="E243" s="24">
        <f t="shared" si="40"/>
        <v>27.5</v>
      </c>
      <c r="F243" s="25">
        <v>2.1254291826125534E-2</v>
      </c>
      <c r="H243" s="24">
        <f t="shared" si="41"/>
        <v>27.5</v>
      </c>
      <c r="I243" s="25">
        <v>2.3241800401287632E-2</v>
      </c>
      <c r="K243" s="24">
        <f t="shared" si="35"/>
        <v>10.000000000000009</v>
      </c>
      <c r="L243" s="68">
        <v>2.7330738075452672E-2</v>
      </c>
      <c r="N243" s="24">
        <f t="shared" si="36"/>
        <v>10.000000000000009</v>
      </c>
      <c r="O243" s="25">
        <v>2.838205124600161E-2</v>
      </c>
      <c r="R243" s="24">
        <f t="shared" si="37"/>
        <v>10.000000000000009</v>
      </c>
      <c r="S243" s="25">
        <v>2.8217385224409842E-2</v>
      </c>
      <c r="U243" s="24">
        <f t="shared" si="38"/>
        <v>10.000000000000009</v>
      </c>
      <c r="V243" s="25">
        <v>2.8387984030001343E-2</v>
      </c>
      <c r="X243" s="74">
        <f t="shared" si="33"/>
        <v>-1.7059880559150074</v>
      </c>
      <c r="AA243" s="24">
        <f t="shared" si="42"/>
        <v>27.5</v>
      </c>
      <c r="AB243" s="25">
        <v>2.6383943461380021E-2</v>
      </c>
      <c r="AD243" s="24">
        <f t="shared" si="43"/>
        <v>27.5</v>
      </c>
      <c r="AE243" s="25">
        <v>2.6610665062598945E-2</v>
      </c>
      <c r="AF243" s="25"/>
      <c r="AG243" s="74">
        <f t="shared" si="34"/>
        <v>-2.2672160121892451</v>
      </c>
    </row>
    <row r="244" spans="2:33" ht="13.15" customHeight="1" x14ac:dyDescent="0.35">
      <c r="B244" s="24">
        <f t="shared" si="39"/>
        <v>27.625</v>
      </c>
      <c r="C244" s="25">
        <v>1.9709786238360793E-2</v>
      </c>
      <c r="E244" s="24">
        <f t="shared" si="40"/>
        <v>27.625</v>
      </c>
      <c r="F244" s="25">
        <v>2.1271472493144542E-2</v>
      </c>
      <c r="H244" s="24">
        <f t="shared" si="41"/>
        <v>27.625</v>
      </c>
      <c r="I244" s="25">
        <v>2.3256229517800854E-2</v>
      </c>
      <c r="K244" s="24">
        <f t="shared" si="35"/>
        <v>10.05000000000001</v>
      </c>
      <c r="L244" s="68">
        <v>2.7364292380665903E-2</v>
      </c>
      <c r="N244" s="24">
        <f t="shared" si="36"/>
        <v>10.05000000000001</v>
      </c>
      <c r="O244" s="25">
        <v>2.8431417225490918E-2</v>
      </c>
      <c r="R244" s="24">
        <f t="shared" si="37"/>
        <v>10.05000000000001</v>
      </c>
      <c r="S244" s="25">
        <v>2.8255471430136264E-2</v>
      </c>
      <c r="U244" s="24">
        <f t="shared" si="38"/>
        <v>10.05000000000001</v>
      </c>
      <c r="V244" s="25">
        <v>2.842570362895025E-2</v>
      </c>
      <c r="X244" s="74">
        <f t="shared" si="33"/>
        <v>-1.7023219881398544</v>
      </c>
      <c r="AA244" s="24">
        <f t="shared" si="42"/>
        <v>27.625</v>
      </c>
      <c r="AB244" s="25">
        <v>2.6390945938668538E-2</v>
      </c>
      <c r="AD244" s="24">
        <f t="shared" si="43"/>
        <v>27.625</v>
      </c>
      <c r="AE244" s="25">
        <v>2.6617531883212465E-2</v>
      </c>
      <c r="AF244" s="25"/>
      <c r="AG244" s="74">
        <f t="shared" si="34"/>
        <v>-2.2658594454392706</v>
      </c>
    </row>
    <row r="245" spans="2:33" ht="13.15" customHeight="1" x14ac:dyDescent="0.35">
      <c r="B245" s="24">
        <f t="shared" si="39"/>
        <v>27.75</v>
      </c>
      <c r="C245" s="25">
        <v>1.9716878328123168E-2</v>
      </c>
      <c r="E245" s="24">
        <f t="shared" si="40"/>
        <v>27.75</v>
      </c>
      <c r="F245" s="25">
        <v>2.1288653160163564E-2</v>
      </c>
      <c r="H245" s="24">
        <f t="shared" si="41"/>
        <v>27.75</v>
      </c>
      <c r="I245" s="25">
        <v>2.3270658634314077E-2</v>
      </c>
      <c r="K245" s="24">
        <f t="shared" si="35"/>
        <v>10.10000000000001</v>
      </c>
      <c r="L245" s="68">
        <v>2.7397846685879135E-2</v>
      </c>
      <c r="N245" s="24">
        <f t="shared" si="36"/>
        <v>10.10000000000001</v>
      </c>
      <c r="O245" s="25">
        <v>2.8480783204980223E-2</v>
      </c>
      <c r="R245" s="24">
        <f t="shared" si="37"/>
        <v>10.10000000000001</v>
      </c>
      <c r="S245" s="25">
        <v>2.8293557635862689E-2</v>
      </c>
      <c r="U245" s="24">
        <f t="shared" si="38"/>
        <v>10.10000000000001</v>
      </c>
      <c r="V245" s="25">
        <v>2.8463423227899156E-2</v>
      </c>
      <c r="X245" s="74">
        <f t="shared" si="33"/>
        <v>-1.6986559203646667</v>
      </c>
      <c r="AA245" s="24">
        <f t="shared" si="42"/>
        <v>27.75</v>
      </c>
      <c r="AB245" s="25">
        <v>2.6397948415957048E-2</v>
      </c>
      <c r="AD245" s="24">
        <f t="shared" si="43"/>
        <v>27.75</v>
      </c>
      <c r="AE245" s="25">
        <v>2.6624398703825988E-2</v>
      </c>
      <c r="AF245" s="25"/>
      <c r="AG245" s="74">
        <f t="shared" si="34"/>
        <v>-2.2645028786894006</v>
      </c>
    </row>
    <row r="246" spans="2:33" ht="13.15" customHeight="1" x14ac:dyDescent="0.35">
      <c r="B246" s="24">
        <f t="shared" si="39"/>
        <v>27.875</v>
      </c>
      <c r="C246" s="25">
        <v>1.9724114720292275E-2</v>
      </c>
      <c r="E246" s="24">
        <f t="shared" si="40"/>
        <v>27.875</v>
      </c>
      <c r="F246" s="25">
        <v>2.1305833827182569E-2</v>
      </c>
      <c r="H246" s="24">
        <f t="shared" si="41"/>
        <v>27.875</v>
      </c>
      <c r="I246" s="25">
        <v>2.3285087750827299E-2</v>
      </c>
      <c r="K246" s="24">
        <f t="shared" si="35"/>
        <v>10.150000000000011</v>
      </c>
      <c r="L246" s="68">
        <v>2.7431400991092366E-2</v>
      </c>
      <c r="N246" s="24">
        <f t="shared" si="36"/>
        <v>10.150000000000011</v>
      </c>
      <c r="O246" s="25">
        <v>2.8530149184469531E-2</v>
      </c>
      <c r="R246" s="24">
        <f t="shared" si="37"/>
        <v>10.150000000000011</v>
      </c>
      <c r="S246" s="25">
        <v>2.8331643841589111E-2</v>
      </c>
      <c r="U246" s="24">
        <f t="shared" si="38"/>
        <v>10.150000000000011</v>
      </c>
      <c r="V246" s="25">
        <v>2.8501142826848062E-2</v>
      </c>
      <c r="X246" s="74">
        <f t="shared" si="33"/>
        <v>-1.6949898525895137</v>
      </c>
      <c r="AA246" s="24">
        <f t="shared" si="42"/>
        <v>27.875</v>
      </c>
      <c r="AB246" s="25">
        <v>2.6404950893245561E-2</v>
      </c>
      <c r="AD246" s="24">
        <f t="shared" si="43"/>
        <v>27.875</v>
      </c>
      <c r="AE246" s="25">
        <v>2.663126552443951E-2</v>
      </c>
      <c r="AF246" s="25"/>
      <c r="AG246" s="74">
        <f t="shared" si="34"/>
        <v>-2.2631463119394954</v>
      </c>
    </row>
    <row r="247" spans="2:33" ht="13.15" customHeight="1" x14ac:dyDescent="0.35">
      <c r="B247" s="24">
        <f t="shared" si="39"/>
        <v>28</v>
      </c>
      <c r="C247" s="25">
        <v>1.9731512104514518E-2</v>
      </c>
      <c r="E247" s="24">
        <f t="shared" si="40"/>
        <v>28</v>
      </c>
      <c r="F247" s="25">
        <v>2.1323014494201587E-2</v>
      </c>
      <c r="H247" s="24">
        <f t="shared" si="41"/>
        <v>28</v>
      </c>
      <c r="I247" s="25">
        <v>2.3299516867340525E-2</v>
      </c>
      <c r="K247" s="24">
        <f t="shared" si="35"/>
        <v>10.200000000000012</v>
      </c>
      <c r="L247" s="68">
        <v>2.7464955296305597E-2</v>
      </c>
      <c r="N247" s="24">
        <f t="shared" si="36"/>
        <v>10.200000000000012</v>
      </c>
      <c r="O247" s="25">
        <v>2.8579515163958836E-2</v>
      </c>
      <c r="R247" s="24">
        <f t="shared" si="37"/>
        <v>10.200000000000012</v>
      </c>
      <c r="S247" s="25">
        <v>2.8369730047315536E-2</v>
      </c>
      <c r="U247" s="24">
        <f t="shared" si="38"/>
        <v>10.200000000000012</v>
      </c>
      <c r="V247" s="25">
        <v>2.8538862425796969E-2</v>
      </c>
      <c r="X247" s="74">
        <f t="shared" si="33"/>
        <v>-1.6913237848143261</v>
      </c>
      <c r="AA247" s="24">
        <f t="shared" si="42"/>
        <v>28</v>
      </c>
      <c r="AB247" s="25">
        <v>2.6411953370534074E-2</v>
      </c>
      <c r="AD247" s="24">
        <f t="shared" si="43"/>
        <v>28</v>
      </c>
      <c r="AE247" s="25">
        <v>2.663813234505303E-2</v>
      </c>
      <c r="AF247" s="25"/>
      <c r="AG247" s="74">
        <f t="shared" si="34"/>
        <v>-2.2617897451895561</v>
      </c>
    </row>
    <row r="248" spans="2:33" ht="13.15" customHeight="1" x14ac:dyDescent="0.35">
      <c r="B248" s="24">
        <f t="shared" si="39"/>
        <v>28.125</v>
      </c>
      <c r="C248" s="25">
        <v>1.9739086873731479E-2</v>
      </c>
      <c r="E248" s="24">
        <f t="shared" si="40"/>
        <v>28.125</v>
      </c>
      <c r="F248" s="25">
        <v>2.1340195161220599E-2</v>
      </c>
      <c r="H248" s="24">
        <f t="shared" si="41"/>
        <v>28.125</v>
      </c>
      <c r="I248" s="25">
        <v>2.3313945983853748E-2</v>
      </c>
      <c r="K248" s="24">
        <f t="shared" si="35"/>
        <v>10.250000000000012</v>
      </c>
      <c r="L248" s="68">
        <v>2.7498509601518829E-2</v>
      </c>
      <c r="N248" s="24">
        <f t="shared" si="36"/>
        <v>10.250000000000012</v>
      </c>
      <c r="O248" s="25">
        <v>2.8628881143448141E-2</v>
      </c>
      <c r="R248" s="24">
        <f t="shared" si="37"/>
        <v>10.250000000000012</v>
      </c>
      <c r="S248" s="25">
        <v>2.8407816253041958E-2</v>
      </c>
      <c r="U248" s="24">
        <f t="shared" si="38"/>
        <v>10.250000000000012</v>
      </c>
      <c r="V248" s="25">
        <v>2.8576582024745875E-2</v>
      </c>
      <c r="X248" s="74">
        <f t="shared" si="33"/>
        <v>-1.6876577170391731</v>
      </c>
      <c r="AA248" s="24">
        <f t="shared" si="42"/>
        <v>28.125</v>
      </c>
      <c r="AB248" s="25">
        <v>2.6418955847822587E-2</v>
      </c>
      <c r="AD248" s="24">
        <f t="shared" si="43"/>
        <v>28.125</v>
      </c>
      <c r="AE248" s="25">
        <v>2.6644999165666552E-2</v>
      </c>
      <c r="AF248" s="25"/>
      <c r="AG248" s="74">
        <f t="shared" si="34"/>
        <v>-2.260433178439651</v>
      </c>
    </row>
    <row r="249" spans="2:33" ht="13.15" customHeight="1" x14ac:dyDescent="0.35">
      <c r="B249" s="24">
        <f t="shared" si="39"/>
        <v>28.25</v>
      </c>
      <c r="C249" s="25">
        <v>1.9746855130744177E-2</v>
      </c>
      <c r="E249" s="24">
        <f t="shared" si="40"/>
        <v>28.25</v>
      </c>
      <c r="F249" s="25">
        <v>2.1357375828239614E-2</v>
      </c>
      <c r="H249" s="24">
        <f t="shared" si="41"/>
        <v>28.25</v>
      </c>
      <c r="I249" s="25">
        <v>2.3328375100366974E-2</v>
      </c>
      <c r="K249" s="24">
        <f t="shared" si="35"/>
        <v>10.300000000000013</v>
      </c>
      <c r="L249" s="68">
        <v>2.753206390673206E-2</v>
      </c>
      <c r="N249" s="24">
        <f t="shared" si="36"/>
        <v>10.300000000000013</v>
      </c>
      <c r="O249" s="25">
        <v>2.8678247122937449E-2</v>
      </c>
      <c r="R249" s="24">
        <f t="shared" si="37"/>
        <v>10.300000000000013</v>
      </c>
      <c r="S249" s="25">
        <v>2.8445902458768383E-2</v>
      </c>
      <c r="U249" s="24">
        <f t="shared" si="38"/>
        <v>10.300000000000013</v>
      </c>
      <c r="V249" s="25">
        <v>2.8614301623694782E-2</v>
      </c>
      <c r="X249" s="74">
        <f t="shared" si="33"/>
        <v>-1.6839916492639855</v>
      </c>
      <c r="AA249" s="24">
        <f t="shared" si="42"/>
        <v>28.25</v>
      </c>
      <c r="AB249" s="25">
        <v>2.6425958325111101E-2</v>
      </c>
      <c r="AD249" s="24">
        <f t="shared" si="43"/>
        <v>28.25</v>
      </c>
      <c r="AE249" s="25">
        <v>2.6651865986280072E-2</v>
      </c>
      <c r="AF249" s="25"/>
      <c r="AG249" s="74">
        <f t="shared" si="34"/>
        <v>-2.2590766116897116</v>
      </c>
    </row>
    <row r="250" spans="2:33" ht="13.15" customHeight="1" x14ac:dyDescent="0.35">
      <c r="B250" s="24">
        <f t="shared" si="39"/>
        <v>28.375</v>
      </c>
      <c r="C250" s="25">
        <v>1.9754832694603833E-2</v>
      </c>
      <c r="E250" s="24">
        <f t="shared" si="40"/>
        <v>28.375</v>
      </c>
      <c r="F250" s="25">
        <v>2.1374556495258625E-2</v>
      </c>
      <c r="H250" s="24">
        <f t="shared" si="41"/>
        <v>28.375</v>
      </c>
      <c r="I250" s="25">
        <v>2.33428042168802E-2</v>
      </c>
      <c r="K250" s="24">
        <f t="shared" si="35"/>
        <v>10.350000000000014</v>
      </c>
      <c r="L250" s="68">
        <v>2.7565618211945291E-2</v>
      </c>
      <c r="N250" s="24">
        <f t="shared" si="36"/>
        <v>10.350000000000014</v>
      </c>
      <c r="O250" s="25">
        <v>2.8727613102426754E-2</v>
      </c>
      <c r="R250" s="24">
        <f t="shared" si="37"/>
        <v>10.350000000000014</v>
      </c>
      <c r="S250" s="25">
        <v>2.8483988664494805E-2</v>
      </c>
      <c r="U250" s="24">
        <f t="shared" si="38"/>
        <v>10.350000000000014</v>
      </c>
      <c r="V250" s="25">
        <v>2.8652021222643688E-2</v>
      </c>
      <c r="X250" s="74">
        <f t="shared" si="33"/>
        <v>-1.6803255814888327</v>
      </c>
      <c r="AA250" s="24">
        <f t="shared" si="42"/>
        <v>28.375</v>
      </c>
      <c r="AB250" s="25">
        <v>2.6432960802399614E-2</v>
      </c>
      <c r="AD250" s="24">
        <f t="shared" si="43"/>
        <v>28.375</v>
      </c>
      <c r="AE250" s="25">
        <v>2.6658732806893595E-2</v>
      </c>
      <c r="AF250" s="25"/>
      <c r="AG250" s="74">
        <f t="shared" si="34"/>
        <v>-2.2577200449398065</v>
      </c>
    </row>
    <row r="251" spans="2:33" ht="13.15" customHeight="1" x14ac:dyDescent="0.35">
      <c r="B251" s="24">
        <f t="shared" si="39"/>
        <v>28.5</v>
      </c>
      <c r="C251" s="25">
        <v>1.976303510683448E-2</v>
      </c>
      <c r="E251" s="24">
        <f t="shared" si="40"/>
        <v>28.5</v>
      </c>
      <c r="F251" s="25">
        <v>2.139173716227764E-2</v>
      </c>
      <c r="H251" s="24">
        <f t="shared" si="41"/>
        <v>28.5</v>
      </c>
      <c r="I251" s="25">
        <v>2.3357233333393419E-2</v>
      </c>
      <c r="K251" s="24">
        <f t="shared" si="35"/>
        <v>10.400000000000015</v>
      </c>
      <c r="L251" s="68">
        <v>2.7599172517158523E-2</v>
      </c>
      <c r="N251" s="24">
        <f t="shared" si="36"/>
        <v>10.400000000000015</v>
      </c>
      <c r="O251" s="25">
        <v>2.8776979081916062E-2</v>
      </c>
      <c r="R251" s="24">
        <f t="shared" si="37"/>
        <v>10.400000000000015</v>
      </c>
      <c r="S251" s="25">
        <v>2.852207487022123E-2</v>
      </c>
      <c r="U251" s="24">
        <f t="shared" si="38"/>
        <v>10.400000000000015</v>
      </c>
      <c r="V251" s="25">
        <v>2.8689740821592594E-2</v>
      </c>
      <c r="X251" s="74">
        <f t="shared" si="33"/>
        <v>-1.6766595137136451</v>
      </c>
      <c r="AA251" s="24">
        <f t="shared" si="42"/>
        <v>28.5</v>
      </c>
      <c r="AB251" s="25">
        <v>2.6439963279688127E-2</v>
      </c>
      <c r="AD251" s="24">
        <f t="shared" si="43"/>
        <v>28.5</v>
      </c>
      <c r="AE251" s="25">
        <v>2.6665599627507114E-2</v>
      </c>
      <c r="AF251" s="25"/>
      <c r="AG251" s="74">
        <f t="shared" si="34"/>
        <v>-2.2563634781898672</v>
      </c>
    </row>
    <row r="252" spans="2:33" ht="13.15" customHeight="1" x14ac:dyDescent="0.35">
      <c r="B252" s="24">
        <f t="shared" si="39"/>
        <v>28.625</v>
      </c>
      <c r="C252" s="25">
        <v>1.9771477637492429E-2</v>
      </c>
      <c r="E252" s="24">
        <f t="shared" si="40"/>
        <v>28.625</v>
      </c>
      <c r="F252" s="25">
        <v>2.1408917829296655E-2</v>
      </c>
      <c r="H252" s="24">
        <f t="shared" si="41"/>
        <v>28.625</v>
      </c>
      <c r="I252" s="25">
        <v>2.3371662449906645E-2</v>
      </c>
      <c r="K252" s="24">
        <f t="shared" si="35"/>
        <v>10.450000000000015</v>
      </c>
      <c r="L252" s="68">
        <v>2.763272682237175E-2</v>
      </c>
      <c r="N252" s="24">
        <f t="shared" si="36"/>
        <v>10.450000000000015</v>
      </c>
      <c r="O252" s="25">
        <v>2.8826345061405367E-2</v>
      </c>
      <c r="R252" s="24">
        <f t="shared" si="37"/>
        <v>10.450000000000015</v>
      </c>
      <c r="S252" s="25">
        <v>2.8560161075947652E-2</v>
      </c>
      <c r="U252" s="24">
        <f t="shared" si="38"/>
        <v>10.450000000000015</v>
      </c>
      <c r="V252" s="25">
        <v>2.8727460420541501E-2</v>
      </c>
      <c r="X252" s="74">
        <f t="shared" si="33"/>
        <v>-1.6729934459384921</v>
      </c>
      <c r="AA252" s="24">
        <f t="shared" si="42"/>
        <v>28.625</v>
      </c>
      <c r="AB252" s="25">
        <v>2.644696575697664E-2</v>
      </c>
      <c r="AD252" s="24">
        <f t="shared" si="43"/>
        <v>28.625</v>
      </c>
      <c r="AE252" s="25">
        <v>2.6672466448120637E-2</v>
      </c>
      <c r="AF252" s="25"/>
      <c r="AG252" s="74">
        <f t="shared" si="34"/>
        <v>-2.255006911439962</v>
      </c>
    </row>
    <row r="253" spans="2:33" ht="13.15" customHeight="1" x14ac:dyDescent="0.35">
      <c r="B253" s="24">
        <f t="shared" si="39"/>
        <v>28.75</v>
      </c>
      <c r="C253" s="25">
        <v>1.9780175291067837E-2</v>
      </c>
      <c r="E253" s="24">
        <f t="shared" si="40"/>
        <v>28.75</v>
      </c>
      <c r="F253" s="25">
        <v>2.142609849631567E-2</v>
      </c>
      <c r="H253" s="24">
        <f t="shared" si="41"/>
        <v>28.75</v>
      </c>
      <c r="I253" s="25">
        <v>2.3386091566419864E-2</v>
      </c>
      <c r="K253" s="24">
        <f t="shared" si="35"/>
        <v>10.500000000000016</v>
      </c>
      <c r="L253" s="68">
        <v>2.7666281127584982E-2</v>
      </c>
      <c r="N253" s="24">
        <f t="shared" si="36"/>
        <v>10.500000000000016</v>
      </c>
      <c r="O253" s="25">
        <v>2.8875711040894671E-2</v>
      </c>
      <c r="R253" s="24">
        <f t="shared" si="37"/>
        <v>10.500000000000016</v>
      </c>
      <c r="S253" s="25">
        <v>2.8598247281674073E-2</v>
      </c>
      <c r="U253" s="24">
        <f t="shared" si="38"/>
        <v>10.500000000000016</v>
      </c>
      <c r="V253" s="25">
        <v>2.8765180019490407E-2</v>
      </c>
      <c r="X253" s="74">
        <f t="shared" si="33"/>
        <v>-1.6693273781633391</v>
      </c>
      <c r="AA253" s="24">
        <f t="shared" si="42"/>
        <v>28.75</v>
      </c>
      <c r="AB253" s="25">
        <v>2.6453968234265154E-2</v>
      </c>
      <c r="AD253" s="24">
        <f t="shared" si="43"/>
        <v>28.75</v>
      </c>
      <c r="AE253" s="25">
        <v>2.6679333268734156E-2</v>
      </c>
      <c r="AF253" s="25"/>
      <c r="AG253" s="74">
        <f t="shared" si="34"/>
        <v>-2.2536503446900227</v>
      </c>
    </row>
    <row r="254" spans="2:33" ht="13.15" customHeight="1" x14ac:dyDescent="0.35">
      <c r="B254" s="24">
        <f t="shared" si="39"/>
        <v>28.875</v>
      </c>
      <c r="C254" s="25">
        <v>1.9789142812232836E-2</v>
      </c>
      <c r="E254" s="24">
        <f t="shared" si="40"/>
        <v>28.875</v>
      </c>
      <c r="F254" s="25">
        <v>2.1443279163334685E-2</v>
      </c>
      <c r="H254" s="24">
        <f t="shared" si="41"/>
        <v>28.875</v>
      </c>
      <c r="I254" s="25">
        <v>2.3400520682933093E-2</v>
      </c>
      <c r="K254" s="24">
        <f t="shared" si="35"/>
        <v>10.550000000000017</v>
      </c>
      <c r="L254" s="68">
        <v>2.7699835432798213E-2</v>
      </c>
      <c r="N254" s="24">
        <f t="shared" si="36"/>
        <v>10.550000000000017</v>
      </c>
      <c r="O254" s="25">
        <v>2.892507702038398E-2</v>
      </c>
      <c r="R254" s="24">
        <f t="shared" si="37"/>
        <v>10.550000000000017</v>
      </c>
      <c r="S254" s="25">
        <v>2.8636333487400498E-2</v>
      </c>
      <c r="U254" s="24">
        <f t="shared" si="38"/>
        <v>10.550000000000017</v>
      </c>
      <c r="V254" s="25">
        <v>2.8802899618439314E-2</v>
      </c>
      <c r="X254" s="74">
        <f t="shared" si="33"/>
        <v>-1.6656613103881515</v>
      </c>
      <c r="AA254" s="24">
        <f t="shared" si="42"/>
        <v>28.875</v>
      </c>
      <c r="AB254" s="25">
        <v>2.6460970711553667E-2</v>
      </c>
      <c r="AD254" s="24">
        <f t="shared" si="43"/>
        <v>28.875</v>
      </c>
      <c r="AE254" s="25">
        <v>2.6686200089347679E-2</v>
      </c>
      <c r="AF254" s="25"/>
      <c r="AG254" s="74">
        <f t="shared" si="34"/>
        <v>-2.2522937779401175</v>
      </c>
    </row>
    <row r="255" spans="2:33" ht="13.15" customHeight="1" x14ac:dyDescent="0.35">
      <c r="B255" s="24">
        <f t="shared" si="39"/>
        <v>29</v>
      </c>
      <c r="C255" s="25">
        <v>1.9798394691441082E-2</v>
      </c>
      <c r="E255" s="24">
        <f t="shared" si="40"/>
        <v>29</v>
      </c>
      <c r="F255" s="25">
        <v>2.146045983035369E-2</v>
      </c>
      <c r="H255" s="24">
        <f t="shared" si="41"/>
        <v>29</v>
      </c>
      <c r="I255" s="25">
        <v>2.3414949799446316E-2</v>
      </c>
      <c r="K255" s="24">
        <f t="shared" si="35"/>
        <v>10.600000000000017</v>
      </c>
      <c r="L255" s="68">
        <v>2.7733389738011444E-2</v>
      </c>
      <c r="N255" s="24">
        <f t="shared" si="36"/>
        <v>10.600000000000017</v>
      </c>
      <c r="O255" s="25">
        <v>2.8974442999873284E-2</v>
      </c>
      <c r="R255" s="24">
        <f t="shared" si="37"/>
        <v>10.600000000000017</v>
      </c>
      <c r="S255" s="25">
        <v>2.867441969312692E-2</v>
      </c>
      <c r="U255" s="24">
        <f t="shared" si="38"/>
        <v>10.600000000000017</v>
      </c>
      <c r="V255" s="25">
        <v>2.884061921738822E-2</v>
      </c>
      <c r="X255" s="74">
        <f t="shared" si="33"/>
        <v>-1.6619952426129987</v>
      </c>
      <c r="AA255" s="24">
        <f t="shared" si="42"/>
        <v>29</v>
      </c>
      <c r="AB255" s="25">
        <v>2.6467973188842177E-2</v>
      </c>
      <c r="AD255" s="24">
        <f t="shared" si="43"/>
        <v>29</v>
      </c>
      <c r="AE255" s="25">
        <v>2.6693066909961202E-2</v>
      </c>
      <c r="AF255" s="25"/>
      <c r="AG255" s="74">
        <f t="shared" si="34"/>
        <v>-2.2509372111902475</v>
      </c>
    </row>
    <row r="256" spans="2:33" ht="13.15" customHeight="1" x14ac:dyDescent="0.35">
      <c r="B256" s="24">
        <f t="shared" si="39"/>
        <v>29.125</v>
      </c>
      <c r="C256" s="25">
        <v>1.9807945170383062E-2</v>
      </c>
      <c r="E256" s="24">
        <f t="shared" si="40"/>
        <v>29.125</v>
      </c>
      <c r="F256" s="25">
        <v>2.1477640497372708E-2</v>
      </c>
      <c r="H256" s="24">
        <f t="shared" si="41"/>
        <v>29.125</v>
      </c>
      <c r="I256" s="25">
        <v>2.3429378915959538E-2</v>
      </c>
      <c r="K256" s="24">
        <f t="shared" si="35"/>
        <v>10.650000000000018</v>
      </c>
      <c r="L256" s="68">
        <v>2.7766944043224676E-2</v>
      </c>
      <c r="N256" s="24">
        <f t="shared" si="36"/>
        <v>10.650000000000018</v>
      </c>
      <c r="O256" s="25">
        <v>2.9023808979362593E-2</v>
      </c>
      <c r="R256" s="24">
        <f t="shared" si="37"/>
        <v>10.650000000000018</v>
      </c>
      <c r="S256" s="25">
        <v>2.8712505898853345E-2</v>
      </c>
      <c r="U256" s="24">
        <f t="shared" si="38"/>
        <v>10.650000000000018</v>
      </c>
      <c r="V256" s="25">
        <v>2.8878338816337126E-2</v>
      </c>
      <c r="X256" s="74">
        <f t="shared" si="33"/>
        <v>-1.6583291748378111</v>
      </c>
      <c r="AA256" s="24">
        <f t="shared" si="42"/>
        <v>29.125</v>
      </c>
      <c r="AB256" s="25">
        <v>2.6474975666130694E-2</v>
      </c>
      <c r="AD256" s="24">
        <f t="shared" si="43"/>
        <v>29.125</v>
      </c>
      <c r="AE256" s="25">
        <v>2.6699933730574721E-2</v>
      </c>
      <c r="AF256" s="25"/>
      <c r="AG256" s="74">
        <f t="shared" si="34"/>
        <v>-2.2495806444402731</v>
      </c>
    </row>
    <row r="257" spans="2:33" ht="13.15" customHeight="1" x14ac:dyDescent="0.35">
      <c r="B257" s="24">
        <f t="shared" si="39"/>
        <v>29.25</v>
      </c>
      <c r="C257" s="25">
        <v>1.9817808247301574E-2</v>
      </c>
      <c r="E257" s="24">
        <f t="shared" si="40"/>
        <v>29.25</v>
      </c>
      <c r="F257" s="25">
        <v>2.149482116439172E-2</v>
      </c>
      <c r="H257" s="24">
        <f t="shared" si="41"/>
        <v>29.25</v>
      </c>
      <c r="I257" s="25">
        <v>2.3443808032472761E-2</v>
      </c>
      <c r="K257" s="24">
        <f t="shared" si="35"/>
        <v>10.700000000000019</v>
      </c>
      <c r="L257" s="68">
        <v>2.7800498348437907E-2</v>
      </c>
      <c r="N257" s="24">
        <f t="shared" si="36"/>
        <v>10.700000000000019</v>
      </c>
      <c r="O257" s="25">
        <v>2.9073174958851897E-2</v>
      </c>
      <c r="R257" s="24">
        <f t="shared" si="37"/>
        <v>10.700000000000019</v>
      </c>
      <c r="S257" s="25">
        <v>2.8750592104579767E-2</v>
      </c>
      <c r="U257" s="24">
        <f t="shared" si="38"/>
        <v>10.700000000000019</v>
      </c>
      <c r="V257" s="25">
        <v>2.8916058415286033E-2</v>
      </c>
      <c r="X257" s="74">
        <f t="shared" si="33"/>
        <v>-1.6546631070626581</v>
      </c>
      <c r="AA257" s="24">
        <f t="shared" si="42"/>
        <v>29.25</v>
      </c>
      <c r="AB257" s="25">
        <v>2.6481978143419203E-2</v>
      </c>
      <c r="AD257" s="24">
        <f t="shared" si="43"/>
        <v>29.25</v>
      </c>
      <c r="AE257" s="25">
        <v>2.6706800551188244E-2</v>
      </c>
      <c r="AF257" s="25"/>
      <c r="AG257" s="74">
        <f t="shared" si="34"/>
        <v>-2.248224077690403</v>
      </c>
    </row>
    <row r="258" spans="2:33" ht="13.15" customHeight="1" x14ac:dyDescent="0.35">
      <c r="B258" s="24">
        <f t="shared" si="39"/>
        <v>29.375</v>
      </c>
      <c r="C258" s="25">
        <v>1.9827997682171455E-2</v>
      </c>
      <c r="E258" s="24">
        <f t="shared" si="40"/>
        <v>29.375</v>
      </c>
      <c r="F258" s="25">
        <v>2.1512001831410735E-2</v>
      </c>
      <c r="H258" s="24">
        <f t="shared" si="41"/>
        <v>29.375</v>
      </c>
      <c r="I258" s="25">
        <v>2.3458237148985987E-2</v>
      </c>
      <c r="K258" s="24">
        <f t="shared" si="35"/>
        <v>10.75000000000002</v>
      </c>
      <c r="L258" s="68">
        <v>2.7834052653651138E-2</v>
      </c>
      <c r="N258" s="24">
        <f t="shared" si="36"/>
        <v>10.75000000000002</v>
      </c>
      <c r="O258" s="25">
        <v>2.9122540938341206E-2</v>
      </c>
      <c r="R258" s="24">
        <f t="shared" si="37"/>
        <v>10.75000000000002</v>
      </c>
      <c r="S258" s="25">
        <v>2.8788678310306192E-2</v>
      </c>
      <c r="U258" s="24">
        <f t="shared" si="38"/>
        <v>10.75000000000002</v>
      </c>
      <c r="V258" s="25">
        <v>2.8953778014234939E-2</v>
      </c>
      <c r="X258" s="74">
        <f t="shared" si="33"/>
        <v>-1.6509970392874704</v>
      </c>
      <c r="AA258" s="24">
        <f t="shared" si="42"/>
        <v>29.375</v>
      </c>
      <c r="AB258" s="25">
        <v>2.6488980620707717E-2</v>
      </c>
      <c r="AD258" s="24">
        <f t="shared" si="43"/>
        <v>29.375</v>
      </c>
      <c r="AE258" s="25">
        <v>2.6713667371801763E-2</v>
      </c>
      <c r="AF258" s="25"/>
      <c r="AG258" s="74">
        <f t="shared" si="34"/>
        <v>-2.2468675109404632</v>
      </c>
    </row>
    <row r="259" spans="2:33" ht="13.15" customHeight="1" x14ac:dyDescent="0.35">
      <c r="B259" s="24">
        <f t="shared" si="39"/>
        <v>29.5</v>
      </c>
      <c r="C259" s="25">
        <v>1.9838527001747604E-2</v>
      </c>
      <c r="E259" s="24">
        <f t="shared" si="40"/>
        <v>29.5</v>
      </c>
      <c r="F259" s="25">
        <v>2.1529182498429746E-2</v>
      </c>
      <c r="H259" s="24">
        <f t="shared" si="41"/>
        <v>29.5</v>
      </c>
      <c r="I259" s="25">
        <v>2.3472666265499209E-2</v>
      </c>
      <c r="K259" s="24">
        <f t="shared" si="35"/>
        <v>10.80000000000002</v>
      </c>
      <c r="L259" s="68">
        <v>2.7867606958864369E-2</v>
      </c>
      <c r="N259" s="24">
        <f t="shared" si="36"/>
        <v>10.80000000000002</v>
      </c>
      <c r="O259" s="25">
        <v>2.917190691783051E-2</v>
      </c>
      <c r="R259" s="24">
        <f t="shared" si="37"/>
        <v>10.80000000000002</v>
      </c>
      <c r="S259" s="25">
        <v>2.8826764516032614E-2</v>
      </c>
      <c r="U259" s="24">
        <f t="shared" si="38"/>
        <v>10.80000000000002</v>
      </c>
      <c r="V259" s="25">
        <v>2.8991497613183845E-2</v>
      </c>
      <c r="X259" s="74">
        <f t="shared" si="33"/>
        <v>-1.6473309715123174</v>
      </c>
      <c r="AA259" s="24">
        <f t="shared" si="42"/>
        <v>29.5</v>
      </c>
      <c r="AB259" s="25">
        <v>2.649598309799623E-2</v>
      </c>
      <c r="AD259" s="24">
        <f t="shared" si="43"/>
        <v>29.5</v>
      </c>
      <c r="AE259" s="25">
        <v>2.6720534192415286E-2</v>
      </c>
      <c r="AF259" s="25"/>
      <c r="AG259" s="74">
        <f t="shared" si="34"/>
        <v>-2.2455109441905581</v>
      </c>
    </row>
    <row r="260" spans="2:33" ht="13.15" customHeight="1" x14ac:dyDescent="0.35">
      <c r="B260" s="24">
        <f t="shared" si="39"/>
        <v>29.625</v>
      </c>
      <c r="C260" s="25">
        <v>1.9849409504485299E-2</v>
      </c>
      <c r="E260" s="24">
        <f t="shared" si="40"/>
        <v>29.625</v>
      </c>
      <c r="F260" s="25">
        <v>2.1546363165448761E-2</v>
      </c>
      <c r="H260" s="24">
        <f t="shared" si="41"/>
        <v>29.625</v>
      </c>
      <c r="I260" s="25">
        <v>2.3487095382012439E-2</v>
      </c>
      <c r="K260" s="24">
        <f t="shared" si="35"/>
        <v>10.850000000000021</v>
      </c>
      <c r="L260" s="68">
        <v>2.7901161264077601E-2</v>
      </c>
      <c r="N260" s="24">
        <f t="shared" si="36"/>
        <v>10.850000000000021</v>
      </c>
      <c r="O260" s="25">
        <v>2.9221272897319815E-2</v>
      </c>
      <c r="R260" s="24">
        <f t="shared" si="37"/>
        <v>10.850000000000021</v>
      </c>
      <c r="S260" s="25">
        <v>2.8864850721759039E-2</v>
      </c>
      <c r="U260" s="24">
        <f t="shared" si="38"/>
        <v>10.850000000000021</v>
      </c>
      <c r="V260" s="25">
        <v>2.9029217212132752E-2</v>
      </c>
      <c r="X260" s="74">
        <f t="shared" si="33"/>
        <v>-1.6436649037371298</v>
      </c>
      <c r="AA260" s="24">
        <f t="shared" si="42"/>
        <v>29.625</v>
      </c>
      <c r="AB260" s="25">
        <v>2.650298557528474E-2</v>
      </c>
      <c r="AD260" s="24">
        <f t="shared" si="43"/>
        <v>29.625</v>
      </c>
      <c r="AE260" s="25">
        <v>2.6727401013028802E-2</v>
      </c>
      <c r="AF260" s="25"/>
      <c r="AG260" s="74">
        <f t="shared" si="34"/>
        <v>-2.2441543774406187</v>
      </c>
    </row>
    <row r="261" spans="2:33" ht="13.15" customHeight="1" x14ac:dyDescent="0.35">
      <c r="B261" s="24">
        <f t="shared" si="39"/>
        <v>29.75</v>
      </c>
      <c r="C261" s="25">
        <v>1.9860658265336339E-2</v>
      </c>
      <c r="E261" s="24">
        <f t="shared" si="40"/>
        <v>29.75</v>
      </c>
      <c r="F261" s="25">
        <v>2.1563543832467776E-2</v>
      </c>
      <c r="H261" s="24">
        <f t="shared" si="41"/>
        <v>29.75</v>
      </c>
      <c r="I261" s="25">
        <v>2.3501524498525661E-2</v>
      </c>
      <c r="K261" s="24">
        <f t="shared" si="35"/>
        <v>10.900000000000022</v>
      </c>
      <c r="L261" s="68">
        <v>2.7934715569290829E-2</v>
      </c>
      <c r="N261" s="24">
        <f t="shared" si="36"/>
        <v>10.900000000000022</v>
      </c>
      <c r="O261" s="25">
        <v>2.9270638876809123E-2</v>
      </c>
      <c r="R261" s="24">
        <f t="shared" si="37"/>
        <v>10.900000000000022</v>
      </c>
      <c r="S261" s="25">
        <v>2.8902936927485461E-2</v>
      </c>
      <c r="U261" s="24">
        <f t="shared" si="38"/>
        <v>10.900000000000022</v>
      </c>
      <c r="V261" s="25">
        <v>2.9066936811081658E-2</v>
      </c>
      <c r="X261" s="74">
        <f t="shared" si="33"/>
        <v>-1.6399988359619768</v>
      </c>
      <c r="AA261" s="24">
        <f t="shared" si="42"/>
        <v>29.75</v>
      </c>
      <c r="AB261" s="25">
        <v>2.650998805257326E-2</v>
      </c>
      <c r="AD261" s="24">
        <f t="shared" si="43"/>
        <v>29.75</v>
      </c>
      <c r="AE261" s="25">
        <v>2.6734267833642328E-2</v>
      </c>
      <c r="AF261" s="25"/>
      <c r="AG261" s="74">
        <f t="shared" si="34"/>
        <v>-2.242797810690679</v>
      </c>
    </row>
    <row r="262" spans="2:33" ht="13.15" customHeight="1" x14ac:dyDescent="0.35">
      <c r="B262" s="24">
        <f t="shared" si="39"/>
        <v>29.875</v>
      </c>
      <c r="C262" s="25">
        <v>1.9872286140424893E-2</v>
      </c>
      <c r="E262" s="24">
        <f t="shared" si="40"/>
        <v>29.875</v>
      </c>
      <c r="F262" s="25">
        <v>2.1580724499486788E-2</v>
      </c>
      <c r="H262" s="24">
        <f t="shared" si="41"/>
        <v>29.875</v>
      </c>
      <c r="I262" s="25">
        <v>2.3515953615038887E-2</v>
      </c>
      <c r="K262" s="24">
        <f t="shared" si="35"/>
        <v>10.950000000000022</v>
      </c>
      <c r="L262" s="68">
        <v>2.796826987450406E-2</v>
      </c>
      <c r="N262" s="24">
        <f t="shared" si="36"/>
        <v>10.950000000000022</v>
      </c>
      <c r="O262" s="25">
        <v>2.9320004856298428E-2</v>
      </c>
      <c r="R262" s="24">
        <f t="shared" si="37"/>
        <v>10.950000000000022</v>
      </c>
      <c r="S262" s="25">
        <v>2.8941023133211886E-2</v>
      </c>
      <c r="U262" s="24">
        <f t="shared" si="38"/>
        <v>10.950000000000022</v>
      </c>
      <c r="V262" s="25">
        <v>2.9104656410030565E-2</v>
      </c>
      <c r="X262" s="74">
        <f t="shared" si="33"/>
        <v>-1.6363327681867892</v>
      </c>
      <c r="AA262" s="24">
        <f t="shared" si="42"/>
        <v>29.875</v>
      </c>
      <c r="AB262" s="25">
        <v>2.651699052986177E-2</v>
      </c>
      <c r="AD262" s="24">
        <f t="shared" si="43"/>
        <v>29.875</v>
      </c>
      <c r="AE262" s="25">
        <v>2.6741134654255851E-2</v>
      </c>
      <c r="AF262" s="25"/>
      <c r="AG262" s="74">
        <f t="shared" si="34"/>
        <v>-2.2414412439408089</v>
      </c>
    </row>
    <row r="263" spans="2:33" ht="13.15" customHeight="1" x14ac:dyDescent="0.35">
      <c r="B263" s="24">
        <f t="shared" si="39"/>
        <v>30</v>
      </c>
      <c r="C263" s="25">
        <v>1.9884305771606398E-2</v>
      </c>
      <c r="E263" s="24">
        <f t="shared" si="40"/>
        <v>30</v>
      </c>
      <c r="F263" s="25">
        <v>2.1597905166505806E-2</v>
      </c>
      <c r="H263" s="24">
        <f t="shared" si="41"/>
        <v>30</v>
      </c>
      <c r="I263" s="25">
        <v>2.353038273155211E-2</v>
      </c>
      <c r="K263" s="24">
        <f t="shared" si="35"/>
        <v>11.000000000000023</v>
      </c>
      <c r="L263" s="68">
        <v>2.8001824179717291E-2</v>
      </c>
      <c r="N263" s="24">
        <f t="shared" si="36"/>
        <v>11.000000000000023</v>
      </c>
      <c r="O263" s="25">
        <v>2.9369370835787736E-2</v>
      </c>
      <c r="R263" s="24">
        <f t="shared" si="37"/>
        <v>11.000000000000023</v>
      </c>
      <c r="S263" s="25">
        <v>2.8979109338938307E-2</v>
      </c>
      <c r="U263" s="24">
        <f t="shared" si="38"/>
        <v>11.000000000000023</v>
      </c>
      <c r="V263" s="25">
        <v>2.9142376008979471E-2</v>
      </c>
      <c r="X263" s="74">
        <f t="shared" si="33"/>
        <v>-1.6326667004116362</v>
      </c>
      <c r="AA263" s="24">
        <f t="shared" si="42"/>
        <v>30</v>
      </c>
      <c r="AB263" s="25">
        <v>2.6523993007150283E-2</v>
      </c>
      <c r="AD263" s="24">
        <f t="shared" si="43"/>
        <v>30</v>
      </c>
      <c r="AE263" s="25">
        <v>2.674800147486937E-2</v>
      </c>
      <c r="AF263" s="25"/>
      <c r="AG263" s="74">
        <f t="shared" si="34"/>
        <v>-2.2400846771908691</v>
      </c>
    </row>
    <row r="264" spans="2:33" ht="13.15" customHeight="1" x14ac:dyDescent="0.35">
      <c r="B264" s="24">
        <f t="shared" si="39"/>
        <v>30.125</v>
      </c>
      <c r="C264" s="25">
        <v>1.9896727813931727E-2</v>
      </c>
      <c r="E264" s="24">
        <f t="shared" si="40"/>
        <v>30.125</v>
      </c>
      <c r="F264" s="25">
        <v>2.1602955159259706E-2</v>
      </c>
      <c r="H264" s="24">
        <f t="shared" si="41"/>
        <v>30.125</v>
      </c>
      <c r="I264" s="25">
        <v>2.3535877657735241E-2</v>
      </c>
      <c r="K264" s="24">
        <f t="shared" si="35"/>
        <v>11.050000000000024</v>
      </c>
      <c r="L264" s="68">
        <v>2.8035378484930523E-2</v>
      </c>
      <c r="N264" s="24">
        <f t="shared" si="36"/>
        <v>11.050000000000024</v>
      </c>
      <c r="O264" s="25">
        <v>2.9418736815277041E-2</v>
      </c>
      <c r="R264" s="24">
        <f t="shared" si="37"/>
        <v>11.050000000000024</v>
      </c>
      <c r="S264" s="25">
        <v>2.9017195544664733E-2</v>
      </c>
      <c r="U264" s="24">
        <f t="shared" si="38"/>
        <v>11.050000000000024</v>
      </c>
      <c r="V264" s="25">
        <v>2.9180095607928377E-2</v>
      </c>
      <c r="X264" s="74">
        <f t="shared" si="33"/>
        <v>-1.6290006326364486</v>
      </c>
      <c r="AA264" s="24">
        <f t="shared" si="42"/>
        <v>30.125</v>
      </c>
      <c r="AB264" s="25">
        <v>2.6539051088166191E-2</v>
      </c>
      <c r="AD264" s="24">
        <f t="shared" si="43"/>
        <v>30.125</v>
      </c>
      <c r="AE264" s="25">
        <v>2.6764418974638032E-2</v>
      </c>
      <c r="AF264" s="25"/>
      <c r="AG264" s="74">
        <f t="shared" si="34"/>
        <v>-2.2536788647184101</v>
      </c>
    </row>
    <row r="265" spans="2:33" ht="13.15" customHeight="1" x14ac:dyDescent="0.35">
      <c r="B265" s="24">
        <f t="shared" si="39"/>
        <v>30.25</v>
      </c>
      <c r="C265" s="25">
        <v>1.9909547793072812E-2</v>
      </c>
      <c r="E265" s="24">
        <f t="shared" si="40"/>
        <v>30.25</v>
      </c>
      <c r="F265" s="25">
        <v>2.1604151363799434E-2</v>
      </c>
      <c r="H265" s="24">
        <f t="shared" si="41"/>
        <v>30.25</v>
      </c>
      <c r="I265" s="25">
        <v>2.3538534285185351E-2</v>
      </c>
      <c r="K265" s="24">
        <f t="shared" si="35"/>
        <v>11.100000000000025</v>
      </c>
      <c r="L265" s="68">
        <v>2.8068932790143754E-2</v>
      </c>
      <c r="N265" s="24">
        <f t="shared" si="36"/>
        <v>11.100000000000025</v>
      </c>
      <c r="O265" s="25">
        <v>2.9468102794766346E-2</v>
      </c>
      <c r="R265" s="24">
        <f t="shared" si="37"/>
        <v>11.100000000000025</v>
      </c>
      <c r="S265" s="25">
        <v>2.9055281750391154E-2</v>
      </c>
      <c r="U265" s="24">
        <f t="shared" si="38"/>
        <v>11.100000000000025</v>
      </c>
      <c r="V265" s="25">
        <v>2.9217815206877284E-2</v>
      </c>
      <c r="X265" s="74">
        <f t="shared" si="33"/>
        <v>-1.6253345648612958</v>
      </c>
      <c r="AA265" s="24">
        <f t="shared" si="42"/>
        <v>30.25</v>
      </c>
      <c r="AB265" s="25">
        <v>2.6556668350149644E-2</v>
      </c>
      <c r="AD265" s="24">
        <f t="shared" si="43"/>
        <v>30.25</v>
      </c>
      <c r="AE265" s="25">
        <v>2.6783870625185217E-2</v>
      </c>
      <c r="AF265" s="25"/>
      <c r="AG265" s="74">
        <f t="shared" si="34"/>
        <v>-2.2720227503557346</v>
      </c>
    </row>
    <row r="266" spans="2:33" ht="13.15" customHeight="1" x14ac:dyDescent="0.35">
      <c r="B266" s="24">
        <f t="shared" si="39"/>
        <v>30.375</v>
      </c>
      <c r="C266" s="25">
        <v>1.9922753826253387E-2</v>
      </c>
      <c r="E266" s="24">
        <f t="shared" si="40"/>
        <v>30.375</v>
      </c>
      <c r="F266" s="25">
        <v>2.1605347568339161E-2</v>
      </c>
      <c r="H266" s="24">
        <f t="shared" si="41"/>
        <v>30.375</v>
      </c>
      <c r="I266" s="25">
        <v>2.354119091263546E-2</v>
      </c>
      <c r="K266" s="24">
        <f t="shared" si="35"/>
        <v>11.150000000000025</v>
      </c>
      <c r="L266" s="68">
        <v>2.8102487095356985E-2</v>
      </c>
      <c r="N266" s="24">
        <f t="shared" si="36"/>
        <v>11.150000000000025</v>
      </c>
      <c r="O266" s="25">
        <v>2.9517468774255654E-2</v>
      </c>
      <c r="R266" s="24">
        <f t="shared" si="37"/>
        <v>11.150000000000025</v>
      </c>
      <c r="S266" s="25">
        <v>2.9093367956117576E-2</v>
      </c>
      <c r="U266" s="24">
        <f t="shared" si="38"/>
        <v>11.150000000000025</v>
      </c>
      <c r="V266" s="25">
        <v>2.925553480582619E-2</v>
      </c>
      <c r="X266" s="74">
        <f t="shared" si="33"/>
        <v>-1.6216684970861428</v>
      </c>
      <c r="AA266" s="24">
        <f t="shared" si="42"/>
        <v>30.375</v>
      </c>
      <c r="AB266" s="25">
        <v>2.6574285612133101E-2</v>
      </c>
      <c r="AD266" s="24">
        <f t="shared" si="43"/>
        <v>30.375</v>
      </c>
      <c r="AE266" s="25">
        <v>2.6803322275732407E-2</v>
      </c>
      <c r="AF266" s="25"/>
      <c r="AG266" s="74">
        <f t="shared" si="34"/>
        <v>-2.2903666359930588</v>
      </c>
    </row>
    <row r="267" spans="2:33" ht="13.15" customHeight="1" x14ac:dyDescent="0.35">
      <c r="B267" s="24">
        <f t="shared" si="39"/>
        <v>30.5</v>
      </c>
      <c r="C267" s="25">
        <v>1.9936334169221356E-2</v>
      </c>
      <c r="E267" s="24">
        <f t="shared" si="40"/>
        <v>30.5</v>
      </c>
      <c r="F267" s="25">
        <v>2.1606543772878888E-2</v>
      </c>
      <c r="H267" s="24">
        <f t="shared" si="41"/>
        <v>30.5</v>
      </c>
      <c r="I267" s="25">
        <v>2.3543847540085566E-2</v>
      </c>
      <c r="K267" s="24">
        <f t="shared" si="35"/>
        <v>11.200000000000026</v>
      </c>
      <c r="L267" s="68">
        <v>2.8136041400570216E-2</v>
      </c>
      <c r="N267" s="24">
        <f t="shared" si="36"/>
        <v>11.200000000000026</v>
      </c>
      <c r="O267" s="25">
        <v>2.9566834753744959E-2</v>
      </c>
      <c r="R267" s="24">
        <f t="shared" si="37"/>
        <v>11.200000000000026</v>
      </c>
      <c r="S267" s="25">
        <v>2.9131454161844001E-2</v>
      </c>
      <c r="U267" s="24">
        <f t="shared" si="38"/>
        <v>11.200000000000026</v>
      </c>
      <c r="V267" s="25">
        <v>2.9293254404775097E-2</v>
      </c>
      <c r="X267" s="74">
        <f t="shared" si="33"/>
        <v>-1.6180024293109552</v>
      </c>
      <c r="AA267" s="24">
        <f t="shared" si="42"/>
        <v>30.5</v>
      </c>
      <c r="AB267" s="25">
        <v>2.6591902874116554E-2</v>
      </c>
      <c r="AD267" s="24">
        <f t="shared" si="43"/>
        <v>30.5</v>
      </c>
      <c r="AE267" s="25">
        <v>2.6822773926279596E-2</v>
      </c>
      <c r="AF267" s="25"/>
      <c r="AG267" s="74">
        <f t="shared" si="34"/>
        <v>-2.308710521630418</v>
      </c>
    </row>
    <row r="268" spans="2:33" ht="13.15" customHeight="1" x14ac:dyDescent="0.35">
      <c r="B268" s="24">
        <f t="shared" si="39"/>
        <v>30.625</v>
      </c>
      <c r="C268" s="25">
        <v>1.9950277269467496E-2</v>
      </c>
      <c r="E268" s="24">
        <f t="shared" si="40"/>
        <v>30.625</v>
      </c>
      <c r="F268" s="25">
        <v>2.1607739977418612E-2</v>
      </c>
      <c r="H268" s="24">
        <f t="shared" si="41"/>
        <v>30.625</v>
      </c>
      <c r="I268" s="25">
        <v>2.3546504167535676E-2</v>
      </c>
      <c r="K268" s="24">
        <f t="shared" si="35"/>
        <v>11.250000000000027</v>
      </c>
      <c r="L268" s="68">
        <v>2.8169595705783448E-2</v>
      </c>
      <c r="N268" s="24">
        <f t="shared" si="36"/>
        <v>11.250000000000027</v>
      </c>
      <c r="O268" s="25">
        <v>2.9616200733234267E-2</v>
      </c>
      <c r="R268" s="24">
        <f t="shared" si="37"/>
        <v>11.250000000000027</v>
      </c>
      <c r="S268" s="25">
        <v>2.9169540367570423E-2</v>
      </c>
      <c r="U268" s="24">
        <f t="shared" si="38"/>
        <v>11.250000000000027</v>
      </c>
      <c r="V268" s="25">
        <v>2.9330974003724003E-2</v>
      </c>
      <c r="X268" s="74">
        <f t="shared" si="33"/>
        <v>-1.6143363615358022</v>
      </c>
      <c r="AA268" s="24">
        <f t="shared" si="42"/>
        <v>30.625</v>
      </c>
      <c r="AB268" s="25">
        <v>2.6609520136100007E-2</v>
      </c>
      <c r="AD268" s="24">
        <f t="shared" si="43"/>
        <v>30.625</v>
      </c>
      <c r="AE268" s="25">
        <v>2.6842225576826778E-2</v>
      </c>
      <c r="AF268" s="25"/>
      <c r="AG268" s="74">
        <f t="shared" si="34"/>
        <v>-2.3270544072677075</v>
      </c>
    </row>
    <row r="269" spans="2:33" ht="13.15" customHeight="1" x14ac:dyDescent="0.35">
      <c r="B269" s="24">
        <f t="shared" si="39"/>
        <v>30.75</v>
      </c>
      <c r="C269" s="25">
        <v>1.9964571762328284E-2</v>
      </c>
      <c r="E269" s="24">
        <f t="shared" si="40"/>
        <v>30.75</v>
      </c>
      <c r="F269" s="25">
        <v>2.1608936181958336E-2</v>
      </c>
      <c r="H269" s="24">
        <f t="shared" si="41"/>
        <v>30.75</v>
      </c>
      <c r="I269" s="25">
        <v>2.3549160794985782E-2</v>
      </c>
      <c r="K269" s="24">
        <f t="shared" si="35"/>
        <v>11.300000000000027</v>
      </c>
      <c r="L269" s="68">
        <v>2.8203150010996679E-2</v>
      </c>
      <c r="N269" s="24">
        <f t="shared" si="36"/>
        <v>11.300000000000027</v>
      </c>
      <c r="O269" s="25">
        <v>2.9665566712723572E-2</v>
      </c>
      <c r="R269" s="24">
        <f t="shared" si="37"/>
        <v>11.300000000000027</v>
      </c>
      <c r="S269" s="25">
        <v>2.9207626573296848E-2</v>
      </c>
      <c r="U269" s="24">
        <f t="shared" si="38"/>
        <v>11.300000000000027</v>
      </c>
      <c r="V269" s="25">
        <v>2.9368693602672909E-2</v>
      </c>
      <c r="X269" s="74">
        <f t="shared" si="33"/>
        <v>-1.6106702937606145</v>
      </c>
      <c r="AA269" s="24">
        <f t="shared" si="42"/>
        <v>30.75</v>
      </c>
      <c r="AB269" s="25">
        <v>2.6627137398083464E-2</v>
      </c>
      <c r="AD269" s="24">
        <f t="shared" si="43"/>
        <v>30.75</v>
      </c>
      <c r="AE269" s="25">
        <v>2.6861677227373971E-2</v>
      </c>
      <c r="AF269" s="25"/>
      <c r="AG269" s="74">
        <f t="shared" si="34"/>
        <v>-2.3453982929050667</v>
      </c>
    </row>
    <row r="270" spans="2:33" ht="13.15" customHeight="1" x14ac:dyDescent="0.35">
      <c r="B270" s="24">
        <f t="shared" si="39"/>
        <v>30.875</v>
      </c>
      <c r="C270" s="25">
        <v>1.9979206467183337E-2</v>
      </c>
      <c r="E270" s="24">
        <f t="shared" si="40"/>
        <v>30.875</v>
      </c>
      <c r="F270" s="25">
        <v>2.161013238649806E-2</v>
      </c>
      <c r="H270" s="24">
        <f t="shared" si="41"/>
        <v>30.875</v>
      </c>
      <c r="I270" s="25">
        <v>2.3551817422435891E-2</v>
      </c>
      <c r="K270" s="24">
        <f t="shared" si="35"/>
        <v>11.350000000000028</v>
      </c>
      <c r="L270" s="68">
        <v>2.8236704316209907E-2</v>
      </c>
      <c r="N270" s="24">
        <f t="shared" si="36"/>
        <v>11.350000000000028</v>
      </c>
      <c r="O270" s="25">
        <v>2.9714932692212877E-2</v>
      </c>
      <c r="R270" s="24">
        <f t="shared" si="37"/>
        <v>11.350000000000028</v>
      </c>
      <c r="S270" s="25">
        <v>2.924571277902327E-2</v>
      </c>
      <c r="U270" s="24">
        <f t="shared" si="38"/>
        <v>11.350000000000028</v>
      </c>
      <c r="V270" s="25">
        <v>2.9406413201621816E-2</v>
      </c>
      <c r="X270" s="74">
        <f t="shared" si="33"/>
        <v>-1.6070042259854618</v>
      </c>
      <c r="AA270" s="24">
        <f t="shared" si="42"/>
        <v>30.875</v>
      </c>
      <c r="AB270" s="25">
        <v>2.6644754660066917E-2</v>
      </c>
      <c r="AD270" s="24">
        <f t="shared" si="43"/>
        <v>30.875</v>
      </c>
      <c r="AE270" s="25">
        <v>2.6881128877921164E-2</v>
      </c>
      <c r="AF270" s="25"/>
      <c r="AG270" s="74">
        <f t="shared" si="34"/>
        <v>-2.3637421785424606</v>
      </c>
    </row>
    <row r="271" spans="2:33" ht="13.15" customHeight="1" x14ac:dyDescent="0.35">
      <c r="B271" s="24">
        <f t="shared" si="39"/>
        <v>31</v>
      </c>
      <c r="C271" s="25">
        <v>1.9994170383744847E-2</v>
      </c>
      <c r="E271" s="24">
        <f t="shared" si="40"/>
        <v>31</v>
      </c>
      <c r="F271" s="25">
        <v>2.1611328591037791E-2</v>
      </c>
      <c r="H271" s="24">
        <f t="shared" si="41"/>
        <v>31</v>
      </c>
      <c r="I271" s="25">
        <v>2.3554474049885997E-2</v>
      </c>
      <c r="K271" s="24">
        <f t="shared" si="35"/>
        <v>11.400000000000029</v>
      </c>
      <c r="L271" s="68">
        <v>2.8270258621423138E-2</v>
      </c>
      <c r="N271" s="24">
        <f t="shared" si="36"/>
        <v>11.400000000000029</v>
      </c>
      <c r="O271" s="25">
        <v>2.9764298671702185E-2</v>
      </c>
      <c r="R271" s="24">
        <f t="shared" si="37"/>
        <v>11.400000000000029</v>
      </c>
      <c r="S271" s="25">
        <v>2.9283798984749695E-2</v>
      </c>
      <c r="U271" s="24">
        <f t="shared" si="38"/>
        <v>11.400000000000029</v>
      </c>
      <c r="V271" s="25">
        <v>2.9444132800570722E-2</v>
      </c>
      <c r="X271" s="74">
        <f t="shared" si="33"/>
        <v>-1.6033381582102741</v>
      </c>
      <c r="AA271" s="24">
        <f t="shared" si="42"/>
        <v>31</v>
      </c>
      <c r="AB271" s="25">
        <v>2.6662371922050371E-2</v>
      </c>
      <c r="AD271" s="24">
        <f t="shared" si="43"/>
        <v>31</v>
      </c>
      <c r="AE271" s="25">
        <v>2.6900580528468349E-2</v>
      </c>
      <c r="AF271" s="25"/>
      <c r="AG271" s="74">
        <f t="shared" si="34"/>
        <v>-2.3820860641797852</v>
      </c>
    </row>
    <row r="272" spans="2:33" ht="13.15" customHeight="1" x14ac:dyDescent="0.35">
      <c r="B272" s="24">
        <f t="shared" si="39"/>
        <v>31.125</v>
      </c>
      <c r="C272" s="25">
        <v>2.0009452688436454E-2</v>
      </c>
      <c r="E272" s="24">
        <f t="shared" si="40"/>
        <v>31.125</v>
      </c>
      <c r="F272" s="25">
        <v>2.1612524795577511E-2</v>
      </c>
      <c r="H272" s="24">
        <f t="shared" si="41"/>
        <v>31.125</v>
      </c>
      <c r="I272" s="25">
        <v>2.3557130677336106E-2</v>
      </c>
      <c r="K272" s="24">
        <f t="shared" si="35"/>
        <v>11.450000000000029</v>
      </c>
      <c r="L272" s="68">
        <v>2.8303812926636369E-2</v>
      </c>
      <c r="N272" s="24">
        <f t="shared" si="36"/>
        <v>11.450000000000029</v>
      </c>
      <c r="O272" s="25">
        <v>2.981366465119149E-2</v>
      </c>
      <c r="R272" s="24">
        <f t="shared" si="37"/>
        <v>11.450000000000029</v>
      </c>
      <c r="S272" s="25">
        <v>2.9321885190476116E-2</v>
      </c>
      <c r="U272" s="24">
        <f t="shared" si="38"/>
        <v>11.450000000000029</v>
      </c>
      <c r="V272" s="25">
        <v>2.9481852399519629E-2</v>
      </c>
      <c r="X272" s="74">
        <f t="shared" si="33"/>
        <v>-1.5996720904351212</v>
      </c>
      <c r="AA272" s="24">
        <f t="shared" si="42"/>
        <v>31.125</v>
      </c>
      <c r="AB272" s="25">
        <v>2.6679989184033828E-2</v>
      </c>
      <c r="AD272" s="24">
        <f t="shared" si="43"/>
        <v>31.125</v>
      </c>
      <c r="AE272" s="25">
        <v>2.6920032179015535E-2</v>
      </c>
      <c r="AF272" s="25"/>
      <c r="AG272" s="74">
        <f t="shared" si="34"/>
        <v>-2.4004299498170747</v>
      </c>
    </row>
    <row r="273" spans="2:33" ht="13.15" customHeight="1" x14ac:dyDescent="0.35">
      <c r="B273" s="24">
        <f t="shared" si="39"/>
        <v>31.25</v>
      </c>
      <c r="C273" s="25">
        <v>2.0025042730859022E-2</v>
      </c>
      <c r="E273" s="24">
        <f t="shared" si="40"/>
        <v>31.25</v>
      </c>
      <c r="F273" s="25">
        <v>2.1613721000117242E-2</v>
      </c>
      <c r="H273" s="24">
        <f t="shared" si="41"/>
        <v>31.25</v>
      </c>
      <c r="I273" s="25">
        <v>2.3559787304786216E-2</v>
      </c>
      <c r="K273" s="24">
        <f t="shared" si="35"/>
        <v>11.50000000000003</v>
      </c>
      <c r="L273" s="68">
        <v>2.8337367231849601E-2</v>
      </c>
      <c r="N273" s="24">
        <f t="shared" si="36"/>
        <v>11.50000000000003</v>
      </c>
      <c r="O273" s="25">
        <v>2.9863030630680798E-2</v>
      </c>
      <c r="R273" s="24">
        <f t="shared" si="37"/>
        <v>11.50000000000003</v>
      </c>
      <c r="S273" s="25">
        <v>2.9359971396202542E-2</v>
      </c>
      <c r="U273" s="24">
        <f t="shared" si="38"/>
        <v>11.50000000000003</v>
      </c>
      <c r="V273" s="25">
        <v>2.9519571998468535E-2</v>
      </c>
      <c r="X273" s="74">
        <f t="shared" si="33"/>
        <v>-1.5960060226599335</v>
      </c>
      <c r="AA273" s="24">
        <f t="shared" si="42"/>
        <v>31.25</v>
      </c>
      <c r="AB273" s="25">
        <v>2.6697606446017281E-2</v>
      </c>
      <c r="AD273" s="24">
        <f t="shared" si="43"/>
        <v>31.25</v>
      </c>
      <c r="AE273" s="25">
        <v>2.6939483829562724E-2</v>
      </c>
      <c r="AF273" s="25"/>
      <c r="AG273" s="74">
        <f t="shared" si="34"/>
        <v>-2.4187738354544339</v>
      </c>
    </row>
    <row r="274" spans="2:33" ht="13.15" customHeight="1" x14ac:dyDescent="0.35">
      <c r="B274" s="24">
        <f t="shared" si="39"/>
        <v>31.375</v>
      </c>
      <c r="C274" s="25">
        <v>2.0040930030340912E-2</v>
      </c>
      <c r="E274" s="24">
        <f t="shared" si="40"/>
        <v>31.375</v>
      </c>
      <c r="F274" s="25">
        <v>2.1614917204656969E-2</v>
      </c>
      <c r="H274" s="24">
        <f t="shared" si="41"/>
        <v>31.375</v>
      </c>
      <c r="I274" s="25">
        <v>2.3562443932236322E-2</v>
      </c>
      <c r="K274" s="24">
        <f t="shared" si="35"/>
        <v>11.550000000000031</v>
      </c>
      <c r="L274" s="68">
        <v>2.8370921537062832E-2</v>
      </c>
      <c r="N274" s="24">
        <f t="shared" si="36"/>
        <v>11.550000000000031</v>
      </c>
      <c r="O274" s="25">
        <v>2.9834253627040688E-2</v>
      </c>
      <c r="R274" s="24">
        <f t="shared" si="37"/>
        <v>11.550000000000031</v>
      </c>
      <c r="S274" s="25">
        <v>2.9398057601928963E-2</v>
      </c>
      <c r="U274" s="24">
        <f t="shared" si="38"/>
        <v>11.550000000000031</v>
      </c>
      <c r="V274" s="25">
        <v>2.9557291597417441E-2</v>
      </c>
      <c r="X274" s="74">
        <f t="shared" si="33"/>
        <v>-1.5923399548847805</v>
      </c>
      <c r="AA274" s="24">
        <f t="shared" si="42"/>
        <v>31.375</v>
      </c>
      <c r="AB274" s="25">
        <v>2.6715223708000738E-2</v>
      </c>
      <c r="AD274" s="24">
        <f t="shared" si="43"/>
        <v>31.375</v>
      </c>
      <c r="AE274" s="25">
        <v>2.6958935480109913E-2</v>
      </c>
      <c r="AF274" s="25"/>
      <c r="AG274" s="74">
        <f t="shared" si="34"/>
        <v>-2.4371177210917585</v>
      </c>
    </row>
    <row r="275" spans="2:33" ht="13.15" customHeight="1" x14ac:dyDescent="0.35">
      <c r="B275" s="24">
        <f t="shared" si="39"/>
        <v>31.5</v>
      </c>
      <c r="C275" s="25">
        <v>2.0057104272570306E-2</v>
      </c>
      <c r="E275" s="24">
        <f t="shared" si="40"/>
        <v>31.5</v>
      </c>
      <c r="F275" s="25">
        <v>2.1616113409196697E-2</v>
      </c>
      <c r="H275" s="24">
        <f t="shared" si="41"/>
        <v>31.5</v>
      </c>
      <c r="I275" s="25">
        <v>2.3565100559686431E-2</v>
      </c>
      <c r="K275" s="24">
        <f t="shared" si="35"/>
        <v>11.600000000000032</v>
      </c>
      <c r="L275" s="68">
        <v>2.8404475842276063E-2</v>
      </c>
      <c r="N275" s="24">
        <f t="shared" si="36"/>
        <v>11.600000000000032</v>
      </c>
      <c r="O275" s="25">
        <v>2.978693422062418E-2</v>
      </c>
      <c r="R275" s="24">
        <f t="shared" si="37"/>
        <v>11.600000000000032</v>
      </c>
      <c r="S275" s="25">
        <v>2.9436143807655385E-2</v>
      </c>
      <c r="U275" s="24">
        <f t="shared" si="38"/>
        <v>11.600000000000032</v>
      </c>
      <c r="V275" s="25">
        <v>2.9595011196366348E-2</v>
      </c>
      <c r="X275" s="74">
        <f t="shared" si="33"/>
        <v>-1.5886738871096275</v>
      </c>
      <c r="AA275" s="24">
        <f t="shared" si="42"/>
        <v>31.5</v>
      </c>
      <c r="AB275" s="25">
        <v>2.6732840969984191E-2</v>
      </c>
      <c r="AD275" s="24">
        <f t="shared" si="43"/>
        <v>31.5</v>
      </c>
      <c r="AE275" s="25">
        <v>2.6978387130657099E-2</v>
      </c>
      <c r="AF275" s="25"/>
      <c r="AG275" s="74">
        <f t="shared" si="34"/>
        <v>-2.4554616067290826</v>
      </c>
    </row>
    <row r="276" spans="2:33" ht="13.15" customHeight="1" x14ac:dyDescent="0.35">
      <c r="B276" s="24">
        <f t="shared" si="39"/>
        <v>31.625</v>
      </c>
      <c r="C276" s="25">
        <v>2.0073555306307559E-2</v>
      </c>
      <c r="E276" s="24">
        <f t="shared" si="40"/>
        <v>31.625</v>
      </c>
      <c r="F276" s="25">
        <v>2.1617309613736421E-2</v>
      </c>
      <c r="H276" s="24">
        <f t="shared" si="41"/>
        <v>31.625</v>
      </c>
      <c r="I276" s="25">
        <v>2.3567757187136537E-2</v>
      </c>
      <c r="K276" s="24">
        <f t="shared" si="35"/>
        <v>11.650000000000032</v>
      </c>
      <c r="L276" s="68">
        <v>2.8438030147489295E-2</v>
      </c>
      <c r="N276" s="24">
        <f t="shared" si="36"/>
        <v>11.650000000000032</v>
      </c>
      <c r="O276" s="25">
        <v>2.9739614814207671E-2</v>
      </c>
      <c r="R276" s="24">
        <f t="shared" si="37"/>
        <v>11.650000000000032</v>
      </c>
      <c r="S276" s="25">
        <v>2.947423001338181E-2</v>
      </c>
      <c r="U276" s="24">
        <f t="shared" si="38"/>
        <v>11.650000000000032</v>
      </c>
      <c r="V276" s="25">
        <v>2.9632730795315254E-2</v>
      </c>
      <c r="X276" s="74">
        <f t="shared" si="33"/>
        <v>-1.5850078193344399</v>
      </c>
      <c r="AA276" s="24">
        <f t="shared" si="42"/>
        <v>31.625</v>
      </c>
      <c r="AB276" s="25">
        <v>2.6750458231967644E-2</v>
      </c>
      <c r="AD276" s="24">
        <f t="shared" si="43"/>
        <v>31.625</v>
      </c>
      <c r="AE276" s="25">
        <v>2.6997838781204292E-2</v>
      </c>
      <c r="AF276" s="25"/>
      <c r="AG276" s="74">
        <f t="shared" si="34"/>
        <v>-2.4738054923664765</v>
      </c>
    </row>
    <row r="277" spans="2:33" ht="13.15" customHeight="1" x14ac:dyDescent="0.35">
      <c r="B277" s="24">
        <f t="shared" si="39"/>
        <v>31.75</v>
      </c>
      <c r="C277" s="25">
        <v>2.009027314017504E-2</v>
      </c>
      <c r="E277" s="24">
        <f t="shared" si="40"/>
        <v>31.75</v>
      </c>
      <c r="F277" s="25">
        <v>2.1618505818276144E-2</v>
      </c>
      <c r="H277" s="24">
        <f t="shared" si="41"/>
        <v>31.75</v>
      </c>
      <c r="I277" s="25">
        <v>2.3570413814586647E-2</v>
      </c>
      <c r="K277" s="24">
        <f t="shared" si="35"/>
        <v>11.700000000000033</v>
      </c>
      <c r="L277" s="68">
        <v>2.8471584452702526E-2</v>
      </c>
      <c r="N277" s="24">
        <f t="shared" si="36"/>
        <v>11.700000000000033</v>
      </c>
      <c r="O277" s="25">
        <v>2.9692295407791162E-2</v>
      </c>
      <c r="R277" s="24">
        <f t="shared" si="37"/>
        <v>11.700000000000033</v>
      </c>
      <c r="S277" s="25">
        <v>2.9512316219108232E-2</v>
      </c>
      <c r="U277" s="24">
        <f t="shared" si="38"/>
        <v>11.700000000000033</v>
      </c>
      <c r="V277" s="25">
        <v>2.9670450394264161E-2</v>
      </c>
      <c r="X277" s="74">
        <f t="shared" si="33"/>
        <v>-1.5813417515592869</v>
      </c>
      <c r="AA277" s="24">
        <f t="shared" si="42"/>
        <v>31.75</v>
      </c>
      <c r="AB277" s="25">
        <v>2.6768075493951098E-2</v>
      </c>
      <c r="AD277" s="24">
        <f t="shared" si="43"/>
        <v>31.75</v>
      </c>
      <c r="AE277" s="25">
        <v>2.7017290431751478E-2</v>
      </c>
      <c r="AF277" s="25"/>
      <c r="AG277" s="74">
        <f t="shared" si="34"/>
        <v>-2.4921493780038011</v>
      </c>
    </row>
    <row r="278" spans="2:33" ht="13.15" customHeight="1" x14ac:dyDescent="0.35">
      <c r="B278" s="24">
        <f t="shared" si="39"/>
        <v>31.875</v>
      </c>
      <c r="C278" s="25">
        <v>2.0107247939522614E-2</v>
      </c>
      <c r="E278" s="24">
        <f t="shared" si="40"/>
        <v>31.875</v>
      </c>
      <c r="F278" s="25">
        <v>2.1619702022815872E-2</v>
      </c>
      <c r="H278" s="24">
        <f t="shared" si="41"/>
        <v>31.875</v>
      </c>
      <c r="I278" s="25">
        <v>2.3573070442036756E-2</v>
      </c>
      <c r="K278" s="24">
        <f t="shared" si="35"/>
        <v>11.750000000000034</v>
      </c>
      <c r="L278" s="68">
        <v>2.8505138757915757E-2</v>
      </c>
      <c r="N278" s="24">
        <f t="shared" si="36"/>
        <v>11.750000000000034</v>
      </c>
      <c r="O278" s="25">
        <v>2.9644976001374657E-2</v>
      </c>
      <c r="R278" s="24">
        <f t="shared" si="37"/>
        <v>11.750000000000034</v>
      </c>
      <c r="S278" s="25">
        <v>2.9550402424834657E-2</v>
      </c>
      <c r="U278" s="24">
        <f t="shared" si="38"/>
        <v>11.750000000000034</v>
      </c>
      <c r="V278" s="25">
        <v>2.9708169993213067E-2</v>
      </c>
      <c r="X278" s="74">
        <f t="shared" si="33"/>
        <v>-1.5776756837840993</v>
      </c>
      <c r="AA278" s="24">
        <f t="shared" si="42"/>
        <v>31.875</v>
      </c>
      <c r="AB278" s="25">
        <v>2.6785692755934554E-2</v>
      </c>
      <c r="AD278" s="24">
        <f t="shared" si="43"/>
        <v>31.875</v>
      </c>
      <c r="AE278" s="25">
        <v>2.7036742082298663E-2</v>
      </c>
      <c r="AF278" s="25"/>
      <c r="AG278" s="74">
        <f t="shared" si="34"/>
        <v>-2.5104932636410906</v>
      </c>
    </row>
    <row r="279" spans="2:33" ht="13.15" customHeight="1" x14ac:dyDescent="0.35">
      <c r="B279" s="24">
        <f t="shared" si="39"/>
        <v>32</v>
      </c>
      <c r="C279" s="25">
        <v>2.0124470023366568E-2</v>
      </c>
      <c r="E279" s="24">
        <f t="shared" si="40"/>
        <v>32</v>
      </c>
      <c r="F279" s="25">
        <v>2.1620898227355596E-2</v>
      </c>
      <c r="H279" s="24">
        <f t="shared" si="41"/>
        <v>32</v>
      </c>
      <c r="I279" s="25">
        <v>2.3575727069486862E-2</v>
      </c>
      <c r="K279" s="24">
        <f t="shared" si="35"/>
        <v>11.800000000000034</v>
      </c>
      <c r="L279" s="68">
        <v>2.8495522336620369E-2</v>
      </c>
      <c r="N279" s="24">
        <f t="shared" si="36"/>
        <v>11.800000000000034</v>
      </c>
      <c r="O279" s="25">
        <v>2.9597656594958149E-2</v>
      </c>
      <c r="R279" s="24">
        <f t="shared" si="37"/>
        <v>11.800000000000034</v>
      </c>
      <c r="S279" s="25">
        <v>2.9544183840114938E-2</v>
      </c>
      <c r="U279" s="24">
        <f t="shared" si="38"/>
        <v>11.800000000000034</v>
      </c>
      <c r="V279" s="25">
        <v>2.9701011501712483E-2</v>
      </c>
      <c r="X279" s="74">
        <f t="shared" ref="X279:X343" si="44">(S279-V279)*100*100</f>
        <v>-1.5682766159754586</v>
      </c>
      <c r="AA279" s="24">
        <f t="shared" si="42"/>
        <v>32</v>
      </c>
      <c r="AB279" s="25">
        <v>2.6803310017918008E-2</v>
      </c>
      <c r="AD279" s="24">
        <f t="shared" si="43"/>
        <v>32</v>
      </c>
      <c r="AE279" s="25">
        <v>2.7056193732845853E-2</v>
      </c>
      <c r="AF279" s="25"/>
      <c r="AG279" s="74">
        <f t="shared" ref="AG279:AG343" si="45">(AB279-AE279)*100*100</f>
        <v>-2.5288371492784498</v>
      </c>
    </row>
    <row r="280" spans="2:33" ht="13.15" customHeight="1" x14ac:dyDescent="0.35">
      <c r="B280" s="24">
        <f t="shared" si="39"/>
        <v>32.125</v>
      </c>
      <c r="C280" s="25">
        <v>2.0141929861399954E-2</v>
      </c>
      <c r="E280" s="24">
        <f t="shared" si="40"/>
        <v>32.125</v>
      </c>
      <c r="F280" s="25">
        <v>2.162209443189532E-2</v>
      </c>
      <c r="H280" s="24">
        <f t="shared" si="41"/>
        <v>32.125</v>
      </c>
      <c r="I280" s="25">
        <v>2.3578383696936971E-2</v>
      </c>
      <c r="K280" s="24">
        <f t="shared" ref="K280:K343" si="46">K279+0.05</f>
        <v>11.850000000000035</v>
      </c>
      <c r="L280" s="68">
        <v>2.8472800516206345E-2</v>
      </c>
      <c r="N280" s="24">
        <f t="shared" ref="N280:N343" si="47">N279+0.05</f>
        <v>11.850000000000035</v>
      </c>
      <c r="O280" s="25">
        <v>2.955033718854164E-2</v>
      </c>
      <c r="R280" s="24">
        <f t="shared" ref="R280:R343" si="48">R279+0.05</f>
        <v>11.850000000000035</v>
      </c>
      <c r="S280" s="25">
        <v>2.952451558686698E-2</v>
      </c>
      <c r="U280" s="24">
        <f t="shared" ref="U280:U343" si="49">U279+0.05</f>
        <v>11.850000000000035</v>
      </c>
      <c r="V280" s="25">
        <v>2.9680229304182643E-2</v>
      </c>
      <c r="X280" s="74">
        <f t="shared" si="44"/>
        <v>-1.557137173156635</v>
      </c>
      <c r="AA280" s="24">
        <f t="shared" si="42"/>
        <v>32.125</v>
      </c>
      <c r="AB280" s="25">
        <v>2.6820927279901461E-2</v>
      </c>
      <c r="AD280" s="24">
        <f t="shared" si="43"/>
        <v>32.125</v>
      </c>
      <c r="AE280" s="25">
        <v>2.7075645383393042E-2</v>
      </c>
      <c r="AF280" s="25"/>
      <c r="AG280" s="74">
        <f t="shared" si="45"/>
        <v>-2.5471810349158091</v>
      </c>
    </row>
    <row r="281" spans="2:33" ht="13.15" customHeight="1" x14ac:dyDescent="0.35">
      <c r="B281" s="24">
        <f t="shared" ref="B281:B343" si="50">B280+0.125</f>
        <v>32.25</v>
      </c>
      <c r="C281" s="25">
        <v>2.0159618071072544E-2</v>
      </c>
      <c r="E281" s="24">
        <f t="shared" ref="E281:E343" si="51">E280+0.125</f>
        <v>32.25</v>
      </c>
      <c r="F281" s="25">
        <v>2.1623290636435043E-2</v>
      </c>
      <c r="H281" s="24">
        <f t="shared" ref="H281:H343" si="52">H280+0.125</f>
        <v>32.25</v>
      </c>
      <c r="I281" s="25">
        <v>2.3581040324387077E-2</v>
      </c>
      <c r="K281" s="24">
        <f t="shared" si="46"/>
        <v>11.900000000000036</v>
      </c>
      <c r="L281" s="68">
        <v>2.8450078695792316E-2</v>
      </c>
      <c r="N281" s="24">
        <f t="shared" si="47"/>
        <v>11.900000000000036</v>
      </c>
      <c r="O281" s="25">
        <v>2.9503017782125131E-2</v>
      </c>
      <c r="R281" s="24">
        <f t="shared" si="48"/>
        <v>11.900000000000036</v>
      </c>
      <c r="S281" s="25">
        <v>2.9504847333619019E-2</v>
      </c>
      <c r="U281" s="24">
        <f t="shared" si="49"/>
        <v>11.900000000000036</v>
      </c>
      <c r="V281" s="25">
        <v>2.9659447106652803E-2</v>
      </c>
      <c r="X281" s="74">
        <f t="shared" si="44"/>
        <v>-1.545997730337846</v>
      </c>
      <c r="AA281" s="24">
        <f t="shared" ref="AA281:AA343" si="53">AA280+0.125</f>
        <v>32.25</v>
      </c>
      <c r="AB281" s="25">
        <v>2.6838544541884918E-2</v>
      </c>
      <c r="AD281" s="24">
        <f t="shared" ref="AD281:AD343" si="54">AD280+0.125</f>
        <v>32.25</v>
      </c>
      <c r="AE281" s="25">
        <v>2.7095097033940231E-2</v>
      </c>
      <c r="AF281" s="25"/>
      <c r="AG281" s="74">
        <f t="shared" si="45"/>
        <v>-2.5655249205531332</v>
      </c>
    </row>
    <row r="282" spans="2:33" ht="13.15" customHeight="1" x14ac:dyDescent="0.35">
      <c r="B282" s="24">
        <f t="shared" si="50"/>
        <v>32.375</v>
      </c>
      <c r="C282" s="25">
        <v>2.0177525414738343E-2</v>
      </c>
      <c r="E282" s="24">
        <f t="shared" si="51"/>
        <v>32.375</v>
      </c>
      <c r="F282" s="25">
        <v>2.1624486840974771E-2</v>
      </c>
      <c r="H282" s="24">
        <f t="shared" si="52"/>
        <v>32.375</v>
      </c>
      <c r="I282" s="25">
        <v>2.3583696951837183E-2</v>
      </c>
      <c r="K282" s="24">
        <f t="shared" si="46"/>
        <v>11.950000000000037</v>
      </c>
      <c r="L282" s="68">
        <v>2.8427356875378292E-2</v>
      </c>
      <c r="N282" s="24">
        <f t="shared" si="47"/>
        <v>11.950000000000037</v>
      </c>
      <c r="O282" s="25">
        <v>2.9455698375708623E-2</v>
      </c>
      <c r="R282" s="24">
        <f t="shared" si="48"/>
        <v>11.950000000000037</v>
      </c>
      <c r="S282" s="25">
        <v>2.9485179080371061E-2</v>
      </c>
      <c r="U282" s="24">
        <f t="shared" si="49"/>
        <v>11.950000000000037</v>
      </c>
      <c r="V282" s="25">
        <v>2.9638664909122963E-2</v>
      </c>
      <c r="X282" s="74">
        <f t="shared" si="44"/>
        <v>-1.5348582875190226</v>
      </c>
      <c r="AA282" s="24">
        <f t="shared" si="53"/>
        <v>32.375</v>
      </c>
      <c r="AB282" s="25">
        <v>2.6856161803868371E-2</v>
      </c>
      <c r="AD282" s="24">
        <f t="shared" si="54"/>
        <v>32.375</v>
      </c>
      <c r="AE282" s="25">
        <v>2.711454868448742E-2</v>
      </c>
      <c r="AF282" s="25"/>
      <c r="AG282" s="74">
        <f t="shared" si="45"/>
        <v>-2.5838688061904924</v>
      </c>
    </row>
    <row r="283" spans="2:33" ht="13.15" customHeight="1" x14ac:dyDescent="0.35">
      <c r="B283" s="24">
        <f t="shared" si="50"/>
        <v>32.5</v>
      </c>
      <c r="C283" s="25">
        <v>2.0195642796869001E-2</v>
      </c>
      <c r="E283" s="24">
        <f t="shared" si="51"/>
        <v>32.5</v>
      </c>
      <c r="F283" s="25">
        <v>2.1625683045514495E-2</v>
      </c>
      <c r="H283" s="24">
        <f t="shared" si="52"/>
        <v>32.5</v>
      </c>
      <c r="I283" s="25">
        <v>2.3586353579287293E-2</v>
      </c>
      <c r="K283" s="24">
        <f t="shared" si="46"/>
        <v>12.000000000000037</v>
      </c>
      <c r="L283" s="68">
        <v>2.8404635054964267E-2</v>
      </c>
      <c r="N283" s="24">
        <f t="shared" si="47"/>
        <v>12.000000000000037</v>
      </c>
      <c r="O283" s="25">
        <v>2.9408378969292114E-2</v>
      </c>
      <c r="R283" s="24">
        <f t="shared" si="48"/>
        <v>12.000000000000037</v>
      </c>
      <c r="S283" s="25">
        <v>2.9465510827123103E-2</v>
      </c>
      <c r="U283" s="24">
        <f t="shared" si="49"/>
        <v>12.000000000000037</v>
      </c>
      <c r="V283" s="25">
        <v>2.9617882711593123E-2</v>
      </c>
      <c r="X283" s="74">
        <f t="shared" si="44"/>
        <v>-1.523718844700199</v>
      </c>
      <c r="AA283" s="24">
        <f t="shared" si="53"/>
        <v>32.5</v>
      </c>
      <c r="AB283" s="25">
        <v>2.6873779065851824E-2</v>
      </c>
      <c r="AD283" s="24">
        <f t="shared" si="54"/>
        <v>32.5</v>
      </c>
      <c r="AE283" s="25">
        <v>2.7134000335034606E-2</v>
      </c>
      <c r="AF283" s="25"/>
      <c r="AG283" s="74">
        <f t="shared" si="45"/>
        <v>-2.602212691827817</v>
      </c>
    </row>
    <row r="284" spans="2:33" ht="13.15" customHeight="1" x14ac:dyDescent="0.35">
      <c r="B284" s="24">
        <f t="shared" si="50"/>
        <v>32.625</v>
      </c>
      <c r="C284" s="25">
        <v>2.021396126133122E-2</v>
      </c>
      <c r="E284" s="24">
        <f t="shared" si="51"/>
        <v>32.625</v>
      </c>
      <c r="F284" s="25">
        <v>2.1626879250054222E-2</v>
      </c>
      <c r="H284" s="24">
        <f t="shared" si="52"/>
        <v>32.625</v>
      </c>
      <c r="I284" s="25">
        <v>2.3589010206737402E-2</v>
      </c>
      <c r="K284" s="24">
        <f t="shared" si="46"/>
        <v>12.050000000000038</v>
      </c>
      <c r="L284" s="68">
        <v>2.8381913234550242E-2</v>
      </c>
      <c r="N284" s="24">
        <f t="shared" si="47"/>
        <v>12.050000000000038</v>
      </c>
      <c r="O284" s="25">
        <v>2.9361059562875606E-2</v>
      </c>
      <c r="R284" s="24">
        <f t="shared" si="48"/>
        <v>12.050000000000038</v>
      </c>
      <c r="S284" s="25">
        <v>2.9445842573875142E-2</v>
      </c>
      <c r="U284" s="24">
        <f t="shared" si="49"/>
        <v>12.050000000000038</v>
      </c>
      <c r="V284" s="25">
        <v>2.9597100514063283E-2</v>
      </c>
      <c r="X284" s="74">
        <f t="shared" si="44"/>
        <v>-1.51257940188141</v>
      </c>
      <c r="AA284" s="24">
        <f t="shared" si="53"/>
        <v>32.625</v>
      </c>
      <c r="AB284" s="25">
        <v>2.6891396327835281E-2</v>
      </c>
      <c r="AD284" s="24">
        <f t="shared" si="54"/>
        <v>32.625</v>
      </c>
      <c r="AE284" s="25">
        <v>2.7153451985581795E-2</v>
      </c>
      <c r="AF284" s="25"/>
      <c r="AG284" s="74">
        <f t="shared" si="45"/>
        <v>-2.6205565774651411</v>
      </c>
    </row>
    <row r="285" spans="2:33" ht="13.15" customHeight="1" x14ac:dyDescent="0.35">
      <c r="B285" s="24">
        <f t="shared" si="50"/>
        <v>32.75</v>
      </c>
      <c r="C285" s="25">
        <v>2.0232471988726596E-2</v>
      </c>
      <c r="E285" s="24">
        <f t="shared" si="51"/>
        <v>32.75</v>
      </c>
      <c r="F285" s="25">
        <v>2.1628075454593946E-2</v>
      </c>
      <c r="H285" s="24">
        <f t="shared" si="52"/>
        <v>32.75</v>
      </c>
      <c r="I285" s="25">
        <v>2.3591666834187511E-2</v>
      </c>
      <c r="K285" s="24">
        <f t="shared" si="46"/>
        <v>12.100000000000039</v>
      </c>
      <c r="L285" s="68">
        <v>2.8359191414136217E-2</v>
      </c>
      <c r="N285" s="24">
        <f t="shared" si="47"/>
        <v>12.100000000000039</v>
      </c>
      <c r="O285" s="25">
        <v>2.93137401564591E-2</v>
      </c>
      <c r="R285" s="24">
        <f t="shared" si="48"/>
        <v>12.100000000000039</v>
      </c>
      <c r="S285" s="25">
        <v>2.9426174320627184E-2</v>
      </c>
      <c r="U285" s="24">
        <f t="shared" si="49"/>
        <v>12.100000000000039</v>
      </c>
      <c r="V285" s="25">
        <v>2.9576318316533443E-2</v>
      </c>
      <c r="X285" s="74">
        <f t="shared" si="44"/>
        <v>-1.5014399590625866</v>
      </c>
      <c r="AA285" s="24">
        <f t="shared" si="53"/>
        <v>32.75</v>
      </c>
      <c r="AB285" s="25">
        <v>2.6909013589818735E-2</v>
      </c>
      <c r="AD285" s="24">
        <f t="shared" si="54"/>
        <v>32.75</v>
      </c>
      <c r="AE285" s="25">
        <v>2.7172903636128981E-2</v>
      </c>
      <c r="AF285" s="25"/>
      <c r="AG285" s="74">
        <f t="shared" si="45"/>
        <v>-2.6389004631024657</v>
      </c>
    </row>
    <row r="286" spans="2:33" ht="13.15" customHeight="1" x14ac:dyDescent="0.35">
      <c r="B286" s="24">
        <f t="shared" si="50"/>
        <v>32.875</v>
      </c>
      <c r="C286" s="25">
        <v>2.0251166293792023E-2</v>
      </c>
      <c r="E286" s="24">
        <f t="shared" si="51"/>
        <v>32.875</v>
      </c>
      <c r="F286" s="25">
        <v>2.1629271659133673E-2</v>
      </c>
      <c r="H286" s="24">
        <f t="shared" si="52"/>
        <v>32.875</v>
      </c>
      <c r="I286" s="25">
        <v>2.3594323461637617E-2</v>
      </c>
      <c r="K286" s="24">
        <f t="shared" si="46"/>
        <v>12.150000000000039</v>
      </c>
      <c r="L286" s="68">
        <v>2.8336469593722192E-2</v>
      </c>
      <c r="N286" s="24">
        <f t="shared" si="47"/>
        <v>12.150000000000039</v>
      </c>
      <c r="O286" s="25">
        <v>2.9266420750042592E-2</v>
      </c>
      <c r="R286" s="24">
        <f t="shared" si="48"/>
        <v>12.150000000000039</v>
      </c>
      <c r="S286" s="25">
        <v>2.9406506067379223E-2</v>
      </c>
      <c r="U286" s="24">
        <f t="shared" si="49"/>
        <v>12.150000000000039</v>
      </c>
      <c r="V286" s="25">
        <v>2.9555536119003602E-2</v>
      </c>
      <c r="X286" s="74">
        <f t="shared" si="44"/>
        <v>-1.4903005162437977</v>
      </c>
      <c r="AA286" s="24">
        <f t="shared" si="53"/>
        <v>32.875</v>
      </c>
      <c r="AB286" s="25">
        <v>2.6926630851802184E-2</v>
      </c>
      <c r="AD286" s="24">
        <f t="shared" si="54"/>
        <v>32.875</v>
      </c>
      <c r="AE286" s="25">
        <v>2.719235528667617E-2</v>
      </c>
      <c r="AF286" s="25"/>
      <c r="AG286" s="74">
        <f t="shared" si="45"/>
        <v>-2.6572443487398596</v>
      </c>
    </row>
    <row r="287" spans="2:33" ht="13.15" customHeight="1" x14ac:dyDescent="0.35">
      <c r="B287" s="24">
        <f t="shared" si="50"/>
        <v>33</v>
      </c>
      <c r="C287" s="25">
        <v>2.0270035622859301E-2</v>
      </c>
      <c r="E287" s="24">
        <f t="shared" si="51"/>
        <v>33</v>
      </c>
      <c r="F287" s="25">
        <v>2.1630467863673397E-2</v>
      </c>
      <c r="H287" s="24">
        <f t="shared" si="52"/>
        <v>33</v>
      </c>
      <c r="I287" s="25">
        <v>2.3596980089087727E-2</v>
      </c>
      <c r="K287" s="24">
        <f t="shared" si="46"/>
        <v>12.20000000000004</v>
      </c>
      <c r="L287" s="68">
        <v>2.8313747773308168E-2</v>
      </c>
      <c r="N287" s="24">
        <f t="shared" si="47"/>
        <v>12.20000000000004</v>
      </c>
      <c r="O287" s="25">
        <v>2.9219101343626083E-2</v>
      </c>
      <c r="R287" s="24">
        <f t="shared" si="48"/>
        <v>12.20000000000004</v>
      </c>
      <c r="S287" s="25">
        <v>2.9386837814131265E-2</v>
      </c>
      <c r="U287" s="24">
        <f t="shared" si="49"/>
        <v>12.20000000000004</v>
      </c>
      <c r="V287" s="25">
        <v>2.9534753921473762E-2</v>
      </c>
      <c r="X287" s="74">
        <f t="shared" si="44"/>
        <v>-1.479161073424974</v>
      </c>
      <c r="AA287" s="24">
        <f t="shared" si="53"/>
        <v>33</v>
      </c>
      <c r="AB287" s="25">
        <v>2.6944248113785645E-2</v>
      </c>
      <c r="AD287" s="24">
        <f t="shared" si="54"/>
        <v>33</v>
      </c>
      <c r="AE287" s="25">
        <v>2.7211806937223356E-2</v>
      </c>
      <c r="AF287" s="25"/>
      <c r="AG287" s="74">
        <f t="shared" si="45"/>
        <v>-2.6755882343771145</v>
      </c>
    </row>
    <row r="288" spans="2:33" ht="13.15" customHeight="1" x14ac:dyDescent="0.35">
      <c r="B288" s="24">
        <f t="shared" si="50"/>
        <v>33.125</v>
      </c>
      <c r="C288" s="25">
        <v>2.0289071551372231E-2</v>
      </c>
      <c r="E288" s="24">
        <f t="shared" si="51"/>
        <v>33.125</v>
      </c>
      <c r="F288" s="25">
        <v>2.1631664068213128E-2</v>
      </c>
      <c r="H288" s="24">
        <f t="shared" si="52"/>
        <v>33.125</v>
      </c>
      <c r="I288" s="25">
        <v>2.3599636716537833E-2</v>
      </c>
      <c r="K288" s="24">
        <f t="shared" si="46"/>
        <v>12.250000000000041</v>
      </c>
      <c r="L288" s="68">
        <v>2.8291025952894143E-2</v>
      </c>
      <c r="N288" s="24">
        <f t="shared" si="47"/>
        <v>12.250000000000041</v>
      </c>
      <c r="O288" s="25">
        <v>2.9171781937209575E-2</v>
      </c>
      <c r="R288" s="24">
        <f t="shared" si="48"/>
        <v>12.250000000000041</v>
      </c>
      <c r="S288" s="25">
        <v>2.9367169560883307E-2</v>
      </c>
      <c r="U288" s="24">
        <f t="shared" si="49"/>
        <v>12.250000000000041</v>
      </c>
      <c r="V288" s="25">
        <v>2.9513971723943922E-2</v>
      </c>
      <c r="X288" s="74">
        <f t="shared" si="44"/>
        <v>-1.4680216306061507</v>
      </c>
      <c r="AA288" s="24">
        <f t="shared" si="53"/>
        <v>33.125</v>
      </c>
      <c r="AB288" s="25">
        <v>2.6961865375769098E-2</v>
      </c>
      <c r="AD288" s="24">
        <f t="shared" si="54"/>
        <v>33.125</v>
      </c>
      <c r="AE288" s="25">
        <v>2.7231258587770545E-2</v>
      </c>
      <c r="AF288" s="25"/>
      <c r="AG288" s="74">
        <f t="shared" si="45"/>
        <v>-2.6939321200144737</v>
      </c>
    </row>
    <row r="289" spans="2:33" ht="13.15" customHeight="1" x14ac:dyDescent="0.35">
      <c r="B289" s="24">
        <f t="shared" si="50"/>
        <v>33.25</v>
      </c>
      <c r="C289" s="25">
        <v>2.0308265781459632E-2</v>
      </c>
      <c r="E289" s="24">
        <f t="shared" si="51"/>
        <v>33.25</v>
      </c>
      <c r="F289" s="25">
        <v>2.1632860272752848E-2</v>
      </c>
      <c r="H289" s="24">
        <f t="shared" si="52"/>
        <v>33.25</v>
      </c>
      <c r="I289" s="25">
        <v>2.3602293343987942E-2</v>
      </c>
      <c r="K289" s="24">
        <f t="shared" si="46"/>
        <v>12.300000000000042</v>
      </c>
      <c r="L289" s="68">
        <v>2.8268304132480118E-2</v>
      </c>
      <c r="N289" s="24">
        <f t="shared" si="47"/>
        <v>12.300000000000042</v>
      </c>
      <c r="O289" s="25">
        <v>2.9124462530793066E-2</v>
      </c>
      <c r="R289" s="24">
        <f t="shared" si="48"/>
        <v>12.300000000000042</v>
      </c>
      <c r="S289" s="25">
        <v>2.9347501307635346E-2</v>
      </c>
      <c r="U289" s="24">
        <f t="shared" si="49"/>
        <v>12.300000000000042</v>
      </c>
      <c r="V289" s="25">
        <v>2.9493189526414082E-2</v>
      </c>
      <c r="X289" s="74">
        <f t="shared" si="44"/>
        <v>-1.4568821877873617</v>
      </c>
      <c r="AA289" s="24">
        <f t="shared" si="53"/>
        <v>33.25</v>
      </c>
      <c r="AB289" s="25">
        <v>2.6979482637752555E-2</v>
      </c>
      <c r="AD289" s="24">
        <f t="shared" si="54"/>
        <v>33.25</v>
      </c>
      <c r="AE289" s="25">
        <v>2.7250710238317735E-2</v>
      </c>
      <c r="AF289" s="25"/>
      <c r="AG289" s="74">
        <f t="shared" si="45"/>
        <v>-2.7122760056517983</v>
      </c>
    </row>
    <row r="290" spans="2:33" ht="13.15" customHeight="1" x14ac:dyDescent="0.35">
      <c r="B290" s="24">
        <f t="shared" si="50"/>
        <v>33.375</v>
      </c>
      <c r="C290" s="25">
        <v>2.0327610139563006E-2</v>
      </c>
      <c r="E290" s="24">
        <f t="shared" si="51"/>
        <v>33.375</v>
      </c>
      <c r="F290" s="25">
        <v>2.1634056477292576E-2</v>
      </c>
      <c r="H290" s="24">
        <f t="shared" si="52"/>
        <v>33.375</v>
      </c>
      <c r="I290" s="25">
        <v>2.3604949971438048E-2</v>
      </c>
      <c r="K290" s="24">
        <f t="shared" si="46"/>
        <v>12.350000000000042</v>
      </c>
      <c r="L290" s="68">
        <v>2.8245582312066093E-2</v>
      </c>
      <c r="N290" s="24">
        <f t="shared" si="47"/>
        <v>12.350000000000042</v>
      </c>
      <c r="O290" s="25">
        <v>2.9077143124376557E-2</v>
      </c>
      <c r="R290" s="24">
        <f t="shared" si="48"/>
        <v>12.350000000000042</v>
      </c>
      <c r="S290" s="25">
        <v>2.9327833054387388E-2</v>
      </c>
      <c r="U290" s="24">
        <f t="shared" si="49"/>
        <v>12.350000000000042</v>
      </c>
      <c r="V290" s="25">
        <v>2.9472407328884242E-2</v>
      </c>
      <c r="X290" s="74">
        <f t="shared" si="44"/>
        <v>-1.4457427449685381</v>
      </c>
      <c r="AA290" s="24">
        <f t="shared" si="53"/>
        <v>33.375</v>
      </c>
      <c r="AB290" s="25">
        <v>2.6997099899736008E-2</v>
      </c>
      <c r="AD290" s="24">
        <f t="shared" si="54"/>
        <v>33.375</v>
      </c>
      <c r="AE290" s="25">
        <v>2.7270161888864924E-2</v>
      </c>
      <c r="AF290" s="25"/>
      <c r="AG290" s="74">
        <f t="shared" si="45"/>
        <v>-2.7306198912891571</v>
      </c>
    </row>
    <row r="291" spans="2:33" ht="13.15" customHeight="1" x14ac:dyDescent="0.35">
      <c r="B291" s="24">
        <f t="shared" si="50"/>
        <v>33.5</v>
      </c>
      <c r="C291" s="25">
        <v>2.0347096574117301E-2</v>
      </c>
      <c r="E291" s="24">
        <f t="shared" si="51"/>
        <v>33.5</v>
      </c>
      <c r="F291" s="25">
        <v>2.16352526818323E-2</v>
      </c>
      <c r="H291" s="24">
        <f t="shared" si="52"/>
        <v>33.5</v>
      </c>
      <c r="I291" s="25">
        <v>2.3607606598888158E-2</v>
      </c>
      <c r="K291" s="24">
        <f t="shared" si="46"/>
        <v>12.400000000000043</v>
      </c>
      <c r="L291" s="68">
        <v>2.8222860491652069E-2</v>
      </c>
      <c r="N291" s="24">
        <f t="shared" si="47"/>
        <v>12.400000000000043</v>
      </c>
      <c r="O291" s="25">
        <v>2.9029823717960049E-2</v>
      </c>
      <c r="R291" s="24">
        <f t="shared" si="48"/>
        <v>12.400000000000043</v>
      </c>
      <c r="S291" s="25">
        <v>2.9308164801139427E-2</v>
      </c>
      <c r="U291" s="24">
        <f t="shared" si="49"/>
        <v>12.400000000000043</v>
      </c>
      <c r="V291" s="25">
        <v>2.9451625131354402E-2</v>
      </c>
      <c r="X291" s="74">
        <f t="shared" si="44"/>
        <v>-1.4346033021497493</v>
      </c>
      <c r="AA291" s="24">
        <f t="shared" si="53"/>
        <v>33.5</v>
      </c>
      <c r="AB291" s="25">
        <v>2.7014717161719458E-2</v>
      </c>
      <c r="AD291" s="24">
        <f t="shared" si="54"/>
        <v>33.5</v>
      </c>
      <c r="AE291" s="25">
        <v>2.7289613539412113E-2</v>
      </c>
      <c r="AF291" s="25"/>
      <c r="AG291" s="74">
        <f t="shared" si="45"/>
        <v>-2.7489637769265509</v>
      </c>
    </row>
    <row r="292" spans="2:33" ht="13.15" customHeight="1" x14ac:dyDescent="0.35">
      <c r="B292" s="24">
        <f t="shared" si="50"/>
        <v>33.625</v>
      </c>
      <c r="C292" s="25">
        <v>2.0366717153283292E-2</v>
      </c>
      <c r="E292" s="24">
        <f t="shared" si="51"/>
        <v>33.625</v>
      </c>
      <c r="F292" s="25">
        <v>2.1636448886372027E-2</v>
      </c>
      <c r="H292" s="24">
        <f t="shared" si="52"/>
        <v>33.625</v>
      </c>
      <c r="I292" s="25">
        <v>2.3610263226338267E-2</v>
      </c>
      <c r="K292" s="24">
        <f t="shared" si="46"/>
        <v>12.450000000000044</v>
      </c>
      <c r="L292" s="68">
        <v>2.8200138671238044E-2</v>
      </c>
      <c r="N292" s="24">
        <f t="shared" si="47"/>
        <v>12.450000000000044</v>
      </c>
      <c r="O292" s="25">
        <v>2.8982504311543544E-2</v>
      </c>
      <c r="R292" s="24">
        <f t="shared" si="48"/>
        <v>12.450000000000044</v>
      </c>
      <c r="S292" s="25">
        <v>2.9288496547891469E-2</v>
      </c>
      <c r="U292" s="24">
        <f t="shared" si="49"/>
        <v>12.450000000000044</v>
      </c>
      <c r="V292" s="25">
        <v>2.9430842933824562E-2</v>
      </c>
      <c r="X292" s="74">
        <f t="shared" si="44"/>
        <v>-1.4234638593309257</v>
      </c>
      <c r="AA292" s="24">
        <f t="shared" si="53"/>
        <v>33.625</v>
      </c>
      <c r="AB292" s="25">
        <v>2.7032334423702915E-2</v>
      </c>
      <c r="AD292" s="24">
        <f t="shared" si="54"/>
        <v>33.625</v>
      </c>
      <c r="AE292" s="25">
        <v>2.7309065189959299E-2</v>
      </c>
      <c r="AF292" s="25"/>
      <c r="AG292" s="74">
        <f t="shared" si="45"/>
        <v>-2.7673076625638409</v>
      </c>
    </row>
    <row r="293" spans="2:33" ht="13.15" customHeight="1" x14ac:dyDescent="0.35">
      <c r="B293" s="24">
        <f t="shared" si="50"/>
        <v>33.75</v>
      </c>
      <c r="C293" s="25">
        <v>2.0386464062730522E-2</v>
      </c>
      <c r="E293" s="24">
        <f t="shared" si="51"/>
        <v>33.75</v>
      </c>
      <c r="F293" s="25">
        <v>2.1637645090911751E-2</v>
      </c>
      <c r="H293" s="24">
        <f t="shared" si="52"/>
        <v>33.75</v>
      </c>
      <c r="I293" s="25">
        <v>2.3612919853788373E-2</v>
      </c>
      <c r="K293" s="24">
        <f t="shared" si="46"/>
        <v>12.500000000000044</v>
      </c>
      <c r="L293" s="68">
        <v>2.8177416850824019E-2</v>
      </c>
      <c r="N293" s="24">
        <f t="shared" si="47"/>
        <v>12.500000000000044</v>
      </c>
      <c r="O293" s="25">
        <v>2.8935184905127035E-2</v>
      </c>
      <c r="R293" s="24">
        <f t="shared" si="48"/>
        <v>12.500000000000044</v>
      </c>
      <c r="S293" s="25">
        <v>2.9268828294643508E-2</v>
      </c>
      <c r="U293" s="24">
        <f t="shared" si="49"/>
        <v>12.500000000000044</v>
      </c>
      <c r="V293" s="25">
        <v>2.9410060736294721E-2</v>
      </c>
      <c r="X293" s="74">
        <f t="shared" si="44"/>
        <v>-1.4123244165121367</v>
      </c>
      <c r="AA293" s="24">
        <f t="shared" si="53"/>
        <v>33.75</v>
      </c>
      <c r="AB293" s="25">
        <v>2.7049951685686371E-2</v>
      </c>
      <c r="AD293" s="24">
        <f t="shared" si="54"/>
        <v>33.75</v>
      </c>
      <c r="AE293" s="25">
        <v>2.7328516840506488E-2</v>
      </c>
      <c r="AF293" s="25"/>
      <c r="AG293" s="74">
        <f t="shared" si="45"/>
        <v>-2.785651548201165</v>
      </c>
    </row>
    <row r="294" spans="2:33" ht="13.15" customHeight="1" x14ac:dyDescent="0.35">
      <c r="B294" s="24">
        <f t="shared" si="50"/>
        <v>33.875</v>
      </c>
      <c r="C294" s="25">
        <v>2.0406329603469171E-2</v>
      </c>
      <c r="E294" s="24">
        <f t="shared" si="51"/>
        <v>33.875</v>
      </c>
      <c r="F294" s="25">
        <v>2.1638841295451478E-2</v>
      </c>
      <c r="H294" s="24">
        <f t="shared" si="52"/>
        <v>33.875</v>
      </c>
      <c r="I294" s="25">
        <v>2.3615576481238482E-2</v>
      </c>
      <c r="K294" s="24">
        <f t="shared" si="46"/>
        <v>12.550000000000045</v>
      </c>
      <c r="L294" s="68">
        <v>2.8154695030409994E-2</v>
      </c>
      <c r="N294" s="24">
        <f t="shared" si="47"/>
        <v>12.550000000000045</v>
      </c>
      <c r="O294" s="25">
        <v>2.8887865498710526E-2</v>
      </c>
      <c r="R294" s="24">
        <f t="shared" si="48"/>
        <v>12.550000000000045</v>
      </c>
      <c r="S294" s="25">
        <v>2.924916004139555E-2</v>
      </c>
      <c r="U294" s="24">
        <f t="shared" si="49"/>
        <v>12.550000000000045</v>
      </c>
      <c r="V294" s="25">
        <v>2.9389278538764881E-2</v>
      </c>
      <c r="X294" s="74">
        <f t="shared" si="44"/>
        <v>-1.4011849736933133</v>
      </c>
      <c r="AA294" s="24">
        <f t="shared" si="53"/>
        <v>33.875</v>
      </c>
      <c r="AB294" s="25">
        <v>2.7067568947669825E-2</v>
      </c>
      <c r="AD294" s="24">
        <f t="shared" si="54"/>
        <v>33.875</v>
      </c>
      <c r="AE294" s="25">
        <v>2.7347968491053677E-2</v>
      </c>
      <c r="AF294" s="25"/>
      <c r="AG294" s="74">
        <f t="shared" si="45"/>
        <v>-2.8039954338385242</v>
      </c>
    </row>
    <row r="295" spans="2:33" ht="13.15" customHeight="1" x14ac:dyDescent="0.35">
      <c r="B295" s="24">
        <f t="shared" si="50"/>
        <v>34</v>
      </c>
      <c r="C295" s="25">
        <v>2.0426306189729876E-2</v>
      </c>
      <c r="E295" s="24">
        <f t="shared" si="51"/>
        <v>34</v>
      </c>
      <c r="F295" s="25">
        <v>2.1640037499991202E-2</v>
      </c>
      <c r="H295" s="24">
        <f t="shared" si="52"/>
        <v>34</v>
      </c>
      <c r="I295" s="25">
        <v>2.3618233108688588E-2</v>
      </c>
      <c r="K295" s="24">
        <f t="shared" si="46"/>
        <v>12.600000000000046</v>
      </c>
      <c r="L295" s="68">
        <v>2.813197320999597E-2</v>
      </c>
      <c r="N295" s="24">
        <f t="shared" si="47"/>
        <v>12.600000000000046</v>
      </c>
      <c r="O295" s="25">
        <v>2.8840546092294018E-2</v>
      </c>
      <c r="R295" s="24">
        <f t="shared" si="48"/>
        <v>12.600000000000046</v>
      </c>
      <c r="S295" s="25">
        <v>2.9229491788147592E-2</v>
      </c>
      <c r="U295" s="24">
        <f t="shared" si="49"/>
        <v>12.600000000000046</v>
      </c>
      <c r="V295" s="25">
        <v>2.9368496341235041E-2</v>
      </c>
      <c r="X295" s="74">
        <f t="shared" si="44"/>
        <v>-1.3900455308744897</v>
      </c>
      <c r="AA295" s="24">
        <f t="shared" si="53"/>
        <v>34</v>
      </c>
      <c r="AB295" s="25">
        <v>2.7085186209653278E-2</v>
      </c>
      <c r="AD295" s="24">
        <f t="shared" si="54"/>
        <v>34</v>
      </c>
      <c r="AE295" s="25">
        <v>2.7367420141600863E-2</v>
      </c>
      <c r="AF295" s="25"/>
      <c r="AG295" s="74">
        <f t="shared" si="45"/>
        <v>-2.8223393194758488</v>
      </c>
    </row>
    <row r="296" spans="2:33" ht="13.15" customHeight="1" x14ac:dyDescent="0.35">
      <c r="B296" s="24">
        <f t="shared" si="50"/>
        <v>34.125</v>
      </c>
      <c r="C296" s="25">
        <v>2.0446386346890083E-2</v>
      </c>
      <c r="E296" s="24">
        <f t="shared" si="51"/>
        <v>34.125</v>
      </c>
      <c r="F296" s="25">
        <v>2.1641233704530929E-2</v>
      </c>
      <c r="H296" s="24">
        <f t="shared" si="52"/>
        <v>34.125</v>
      </c>
      <c r="I296" s="25">
        <v>2.3620889736138698E-2</v>
      </c>
      <c r="K296" s="24">
        <f t="shared" si="46"/>
        <v>12.650000000000047</v>
      </c>
      <c r="L296" s="68">
        <v>2.8109251389581945E-2</v>
      </c>
      <c r="N296" s="24">
        <f t="shared" si="47"/>
        <v>12.650000000000047</v>
      </c>
      <c r="O296" s="25">
        <v>2.8793226685877509E-2</v>
      </c>
      <c r="R296" s="24">
        <f t="shared" si="48"/>
        <v>12.650000000000047</v>
      </c>
      <c r="S296" s="25">
        <v>2.9209823534899631E-2</v>
      </c>
      <c r="U296" s="24">
        <f t="shared" si="49"/>
        <v>12.650000000000047</v>
      </c>
      <c r="V296" s="25">
        <v>2.9347714143705201E-2</v>
      </c>
      <c r="X296" s="74">
        <f t="shared" si="44"/>
        <v>-1.3789060880557007</v>
      </c>
      <c r="AA296" s="24">
        <f t="shared" si="53"/>
        <v>34.125</v>
      </c>
      <c r="AB296" s="25">
        <v>2.7102803471636738E-2</v>
      </c>
      <c r="AD296" s="24">
        <f t="shared" si="54"/>
        <v>34.125</v>
      </c>
      <c r="AE296" s="25">
        <v>2.7386871792148049E-2</v>
      </c>
      <c r="AF296" s="25"/>
      <c r="AG296" s="74">
        <f t="shared" si="45"/>
        <v>-2.8406832051131037</v>
      </c>
    </row>
    <row r="297" spans="2:33" ht="13.15" customHeight="1" x14ac:dyDescent="0.35">
      <c r="B297" s="24">
        <f t="shared" si="50"/>
        <v>34.25</v>
      </c>
      <c r="C297" s="25">
        <v>2.0466562709445808E-2</v>
      </c>
      <c r="E297" s="24">
        <f t="shared" si="51"/>
        <v>34.25</v>
      </c>
      <c r="F297" s="25">
        <v>2.1642429909070657E-2</v>
      </c>
      <c r="H297" s="24">
        <f t="shared" si="52"/>
        <v>34.25</v>
      </c>
      <c r="I297" s="25">
        <v>2.3623546363588804E-2</v>
      </c>
      <c r="K297" s="24">
        <f t="shared" si="46"/>
        <v>12.700000000000047</v>
      </c>
      <c r="L297" s="68">
        <v>2.808652956916792E-2</v>
      </c>
      <c r="N297" s="24">
        <f t="shared" si="47"/>
        <v>12.700000000000047</v>
      </c>
      <c r="O297" s="25">
        <v>2.8745907279461001E-2</v>
      </c>
      <c r="R297" s="24">
        <f t="shared" si="48"/>
        <v>12.700000000000047</v>
      </c>
      <c r="S297" s="25">
        <v>2.9190155281651673E-2</v>
      </c>
      <c r="U297" s="24">
        <f t="shared" si="49"/>
        <v>12.700000000000047</v>
      </c>
      <c r="V297" s="25">
        <v>2.9326931946175361E-2</v>
      </c>
      <c r="X297" s="74">
        <f t="shared" si="44"/>
        <v>-1.3677666452368773</v>
      </c>
      <c r="AA297" s="24">
        <f t="shared" si="53"/>
        <v>34.25</v>
      </c>
      <c r="AB297" s="25">
        <v>2.7120420733620192E-2</v>
      </c>
      <c r="AD297" s="24">
        <f t="shared" si="54"/>
        <v>34.25</v>
      </c>
      <c r="AE297" s="25">
        <v>2.7406323442695241E-2</v>
      </c>
      <c r="AF297" s="25"/>
      <c r="AG297" s="74">
        <f t="shared" si="45"/>
        <v>-2.8590270907504975</v>
      </c>
    </row>
    <row r="298" spans="2:33" ht="13.15" customHeight="1" x14ac:dyDescent="0.35">
      <c r="B298" s="24">
        <f t="shared" si="50"/>
        <v>34.375</v>
      </c>
      <c r="C298" s="25">
        <v>2.0486828019027667E-2</v>
      </c>
      <c r="E298" s="24">
        <f t="shared" si="51"/>
        <v>34.375</v>
      </c>
      <c r="F298" s="25">
        <v>2.1643626113610377E-2</v>
      </c>
      <c r="H298" s="24">
        <f t="shared" si="52"/>
        <v>34.375</v>
      </c>
      <c r="I298" s="25">
        <v>2.3626202991038913E-2</v>
      </c>
      <c r="K298" s="24">
        <f t="shared" si="46"/>
        <v>12.750000000000048</v>
      </c>
      <c r="L298" s="68">
        <v>2.8063807748753895E-2</v>
      </c>
      <c r="N298" s="24">
        <f t="shared" si="47"/>
        <v>12.750000000000048</v>
      </c>
      <c r="O298" s="25">
        <v>2.8698587873044492E-2</v>
      </c>
      <c r="R298" s="24">
        <f t="shared" si="48"/>
        <v>12.750000000000048</v>
      </c>
      <c r="S298" s="25">
        <v>2.9170487028403712E-2</v>
      </c>
      <c r="U298" s="24">
        <f t="shared" si="49"/>
        <v>12.750000000000048</v>
      </c>
      <c r="V298" s="25">
        <v>2.9306149748645521E-2</v>
      </c>
      <c r="X298" s="74">
        <f t="shared" si="44"/>
        <v>-1.3566272024180883</v>
      </c>
      <c r="AA298" s="24">
        <f t="shared" si="53"/>
        <v>34.375</v>
      </c>
      <c r="AB298" s="25">
        <v>2.7138037995603645E-2</v>
      </c>
      <c r="AD298" s="24">
        <f t="shared" si="54"/>
        <v>34.375</v>
      </c>
      <c r="AE298" s="25">
        <v>2.7425775093242427E-2</v>
      </c>
      <c r="AF298" s="25"/>
      <c r="AG298" s="74">
        <f t="shared" si="45"/>
        <v>-2.8773709763878221</v>
      </c>
    </row>
    <row r="299" spans="2:33" ht="13.15" customHeight="1" x14ac:dyDescent="0.35">
      <c r="B299" s="24">
        <f t="shared" si="50"/>
        <v>34.5</v>
      </c>
      <c r="C299" s="25">
        <v>2.0507175122460038E-2</v>
      </c>
      <c r="E299" s="24">
        <f t="shared" si="51"/>
        <v>34.5</v>
      </c>
      <c r="F299" s="25">
        <v>2.1644822318150105E-2</v>
      </c>
      <c r="H299" s="24">
        <f t="shared" si="52"/>
        <v>34.5</v>
      </c>
      <c r="I299" s="25">
        <v>2.3628859618489022E-2</v>
      </c>
      <c r="K299" s="24">
        <f t="shared" si="46"/>
        <v>12.800000000000049</v>
      </c>
      <c r="L299" s="68">
        <v>2.8041085928339871E-2</v>
      </c>
      <c r="N299" s="24">
        <f t="shared" si="47"/>
        <v>12.800000000000049</v>
      </c>
      <c r="O299" s="25">
        <v>2.8651268466627987E-2</v>
      </c>
      <c r="R299" s="24">
        <f t="shared" si="48"/>
        <v>12.800000000000049</v>
      </c>
      <c r="S299" s="25">
        <v>2.9150818775155754E-2</v>
      </c>
      <c r="U299" s="24">
        <f t="shared" si="49"/>
        <v>12.800000000000049</v>
      </c>
      <c r="V299" s="25">
        <v>2.9285367551115681E-2</v>
      </c>
      <c r="X299" s="74">
        <f t="shared" si="44"/>
        <v>-1.3454877595992647</v>
      </c>
      <c r="AA299" s="24">
        <f t="shared" si="53"/>
        <v>34.5</v>
      </c>
      <c r="AB299" s="25">
        <v>2.7155655257587098E-2</v>
      </c>
      <c r="AD299" s="24">
        <f t="shared" si="54"/>
        <v>34.5</v>
      </c>
      <c r="AE299" s="25">
        <v>2.7445226743789616E-2</v>
      </c>
      <c r="AF299" s="25"/>
      <c r="AG299" s="74">
        <f t="shared" si="45"/>
        <v>-2.8957148620251809</v>
      </c>
    </row>
    <row r="300" spans="2:33" ht="13.15" customHeight="1" x14ac:dyDescent="0.35">
      <c r="B300" s="24">
        <f t="shared" si="50"/>
        <v>34.625</v>
      </c>
      <c r="C300" s="25">
        <v>2.0527596969862255E-2</v>
      </c>
      <c r="E300" s="24">
        <f t="shared" si="51"/>
        <v>34.625</v>
      </c>
      <c r="F300" s="25">
        <v>2.1646018522689828E-2</v>
      </c>
      <c r="H300" s="24">
        <f t="shared" si="52"/>
        <v>34.625</v>
      </c>
      <c r="I300" s="25">
        <v>2.3631516245939128E-2</v>
      </c>
      <c r="K300" s="24">
        <f t="shared" si="46"/>
        <v>12.850000000000049</v>
      </c>
      <c r="L300" s="68">
        <v>2.8018364107925846E-2</v>
      </c>
      <c r="N300" s="24">
        <f t="shared" si="47"/>
        <v>12.850000000000049</v>
      </c>
      <c r="O300" s="25">
        <v>2.8603949060211478E-2</v>
      </c>
      <c r="R300" s="24">
        <f t="shared" si="48"/>
        <v>12.850000000000049</v>
      </c>
      <c r="S300" s="25">
        <v>2.9131150521907796E-2</v>
      </c>
      <c r="U300" s="24">
        <f t="shared" si="49"/>
        <v>12.850000000000049</v>
      </c>
      <c r="V300" s="25">
        <v>2.926458535358584E-2</v>
      </c>
      <c r="X300" s="74">
        <f t="shared" si="44"/>
        <v>-1.3343483167804413</v>
      </c>
      <c r="AA300" s="24">
        <f t="shared" si="53"/>
        <v>34.625</v>
      </c>
      <c r="AB300" s="25">
        <v>2.7173272519570552E-2</v>
      </c>
      <c r="AD300" s="24">
        <f t="shared" si="54"/>
        <v>34.625</v>
      </c>
      <c r="AE300" s="25">
        <v>2.7464678394336806E-2</v>
      </c>
      <c r="AF300" s="25"/>
      <c r="AG300" s="74">
        <f t="shared" si="45"/>
        <v>-2.9140587476625401</v>
      </c>
    </row>
    <row r="301" spans="2:33" ht="13.15" customHeight="1" x14ac:dyDescent="0.35">
      <c r="B301" s="24">
        <f t="shared" si="50"/>
        <v>34.75</v>
      </c>
      <c r="C301" s="25">
        <v>2.0548086612790787E-2</v>
      </c>
      <c r="E301" s="24">
        <f t="shared" si="51"/>
        <v>34.75</v>
      </c>
      <c r="F301" s="25">
        <v>2.1647214727229556E-2</v>
      </c>
      <c r="H301" s="24">
        <f t="shared" si="52"/>
        <v>34.75</v>
      </c>
      <c r="I301" s="25">
        <v>2.3634172873389238E-2</v>
      </c>
      <c r="K301" s="24">
        <f t="shared" si="46"/>
        <v>12.90000000000005</v>
      </c>
      <c r="L301" s="68">
        <v>2.7995642287511821E-2</v>
      </c>
      <c r="N301" s="24">
        <f t="shared" si="47"/>
        <v>12.90000000000005</v>
      </c>
      <c r="O301" s="25">
        <v>2.855662965379497E-2</v>
      </c>
      <c r="R301" s="24">
        <f t="shared" si="48"/>
        <v>12.90000000000005</v>
      </c>
      <c r="S301" s="25">
        <v>2.9111482268659835E-2</v>
      </c>
      <c r="U301" s="24">
        <f t="shared" si="49"/>
        <v>12.90000000000005</v>
      </c>
      <c r="V301" s="25">
        <v>2.9243803156056E-2</v>
      </c>
      <c r="X301" s="74">
        <f t="shared" si="44"/>
        <v>-1.3232088739616523</v>
      </c>
      <c r="AA301" s="24">
        <f t="shared" si="53"/>
        <v>34.75</v>
      </c>
      <c r="AB301" s="25">
        <v>2.7190889781554005E-2</v>
      </c>
      <c r="AD301" s="24">
        <f t="shared" si="54"/>
        <v>34.75</v>
      </c>
      <c r="AE301" s="25">
        <v>2.7484130044883995E-2</v>
      </c>
      <c r="AF301" s="25"/>
      <c r="AG301" s="74">
        <f t="shared" si="45"/>
        <v>-2.9324026332998994</v>
      </c>
    </row>
    <row r="302" spans="2:33" ht="13.15" customHeight="1" x14ac:dyDescent="0.35">
      <c r="B302" s="24">
        <f t="shared" si="50"/>
        <v>34.875</v>
      </c>
      <c r="C302" s="25">
        <v>2.0568637202421358E-2</v>
      </c>
      <c r="E302" s="24">
        <f t="shared" si="51"/>
        <v>34.875</v>
      </c>
      <c r="F302" s="25">
        <v>2.164841093176928E-2</v>
      </c>
      <c r="H302" s="24">
        <f t="shared" si="52"/>
        <v>34.875</v>
      </c>
      <c r="I302" s="25">
        <v>2.3636829500839344E-2</v>
      </c>
      <c r="K302" s="24">
        <f t="shared" si="46"/>
        <v>12.950000000000051</v>
      </c>
      <c r="L302" s="68">
        <v>2.7972920467097793E-2</v>
      </c>
      <c r="N302" s="24">
        <f t="shared" si="47"/>
        <v>12.950000000000051</v>
      </c>
      <c r="O302" s="25">
        <v>2.8509310247378461E-2</v>
      </c>
      <c r="R302" s="24">
        <f t="shared" si="48"/>
        <v>12.950000000000051</v>
      </c>
      <c r="S302" s="25">
        <v>2.9091814015411877E-2</v>
      </c>
      <c r="U302" s="24">
        <f t="shared" si="49"/>
        <v>12.950000000000051</v>
      </c>
      <c r="V302" s="25">
        <v>2.922302095852616E-2</v>
      </c>
      <c r="X302" s="74">
        <f t="shared" si="44"/>
        <v>-1.3120694311428287</v>
      </c>
      <c r="AA302" s="24">
        <f t="shared" si="53"/>
        <v>34.875</v>
      </c>
      <c r="AB302" s="25">
        <v>2.7208507043537458E-2</v>
      </c>
      <c r="AD302" s="24">
        <f t="shared" si="54"/>
        <v>34.875</v>
      </c>
      <c r="AE302" s="25">
        <v>2.7503581695431181E-2</v>
      </c>
      <c r="AF302" s="25"/>
      <c r="AG302" s="74">
        <f t="shared" si="45"/>
        <v>-2.9507465189372235</v>
      </c>
    </row>
    <row r="303" spans="2:33" ht="13.15" customHeight="1" x14ac:dyDescent="0.35">
      <c r="B303" s="24">
        <f t="shared" si="50"/>
        <v>35</v>
      </c>
      <c r="C303" s="25">
        <v>2.0589241987770044E-2</v>
      </c>
      <c r="E303" s="24">
        <f t="shared" si="51"/>
        <v>35</v>
      </c>
      <c r="F303" s="25">
        <v>2.1649607136309007E-2</v>
      </c>
      <c r="H303" s="24">
        <f t="shared" si="52"/>
        <v>35</v>
      </c>
      <c r="I303" s="25">
        <v>2.3639486128289453E-2</v>
      </c>
      <c r="K303" s="24">
        <f t="shared" si="46"/>
        <v>13.000000000000052</v>
      </c>
      <c r="L303" s="68">
        <v>2.7950198646683768E-2</v>
      </c>
      <c r="N303" s="24">
        <f t="shared" si="47"/>
        <v>13.000000000000052</v>
      </c>
      <c r="O303" s="25">
        <v>2.8461990840961952E-2</v>
      </c>
      <c r="R303" s="24">
        <f t="shared" si="48"/>
        <v>13.000000000000052</v>
      </c>
      <c r="S303" s="25">
        <v>2.9072145762163916E-2</v>
      </c>
      <c r="U303" s="24">
        <f t="shared" si="49"/>
        <v>13.000000000000052</v>
      </c>
      <c r="V303" s="25">
        <v>2.920223876099632E-2</v>
      </c>
      <c r="X303" s="74">
        <f t="shared" si="44"/>
        <v>-1.3009299883240399</v>
      </c>
      <c r="AA303" s="24">
        <f t="shared" si="53"/>
        <v>35</v>
      </c>
      <c r="AB303" s="25">
        <v>2.7226124305520915E-2</v>
      </c>
      <c r="AD303" s="24">
        <f t="shared" si="54"/>
        <v>35</v>
      </c>
      <c r="AE303" s="25">
        <v>2.752303334597837E-2</v>
      </c>
      <c r="AF303" s="25"/>
      <c r="AG303" s="74">
        <f t="shared" si="45"/>
        <v>-2.9690904045745481</v>
      </c>
    </row>
    <row r="304" spans="2:33" ht="13.15" customHeight="1" x14ac:dyDescent="0.35">
      <c r="B304" s="24">
        <f t="shared" si="50"/>
        <v>35.125</v>
      </c>
      <c r="C304" s="25">
        <v>2.0609894313952336E-2</v>
      </c>
      <c r="E304" s="24">
        <f t="shared" si="51"/>
        <v>35.125</v>
      </c>
      <c r="F304" s="25">
        <v>2.1650803340848727E-2</v>
      </c>
      <c r="H304" s="24">
        <f t="shared" si="52"/>
        <v>35.125</v>
      </c>
      <c r="I304" s="25">
        <v>2.3642142755739559E-2</v>
      </c>
      <c r="K304" s="24">
        <f t="shared" si="46"/>
        <v>13.050000000000052</v>
      </c>
      <c r="L304" s="68">
        <v>2.7927476826269743E-2</v>
      </c>
      <c r="N304" s="24">
        <f t="shared" si="47"/>
        <v>13.050000000000052</v>
      </c>
      <c r="O304" s="25">
        <v>2.8414671434545444E-2</v>
      </c>
      <c r="R304" s="24">
        <f t="shared" si="48"/>
        <v>13.050000000000052</v>
      </c>
      <c r="S304" s="25">
        <v>2.9052477508915958E-2</v>
      </c>
      <c r="U304" s="24">
        <f t="shared" si="49"/>
        <v>13.050000000000052</v>
      </c>
      <c r="V304" s="25">
        <v>2.918145656346648E-2</v>
      </c>
      <c r="X304" s="74">
        <f t="shared" si="44"/>
        <v>-1.2897905455052163</v>
      </c>
      <c r="AA304" s="24">
        <f t="shared" si="53"/>
        <v>35.125</v>
      </c>
      <c r="AB304" s="25">
        <v>2.7243741567504368E-2</v>
      </c>
      <c r="AD304" s="24">
        <f t="shared" si="54"/>
        <v>35.125</v>
      </c>
      <c r="AE304" s="25">
        <v>2.7542484996525556E-2</v>
      </c>
      <c r="AF304" s="25"/>
      <c r="AG304" s="74">
        <f t="shared" si="45"/>
        <v>-2.9874342902118727</v>
      </c>
    </row>
    <row r="305" spans="2:33" ht="13.15" customHeight="1" x14ac:dyDescent="0.35">
      <c r="B305" s="24">
        <f t="shared" si="50"/>
        <v>35.25</v>
      </c>
      <c r="C305" s="25">
        <v>2.0630587620479247E-2</v>
      </c>
      <c r="E305" s="24">
        <f t="shared" si="51"/>
        <v>35.25</v>
      </c>
      <c r="F305" s="25">
        <v>2.1651999545388458E-2</v>
      </c>
      <c r="H305" s="24">
        <f t="shared" si="52"/>
        <v>35.25</v>
      </c>
      <c r="I305" s="25">
        <v>2.3644799383189669E-2</v>
      </c>
      <c r="K305" s="24">
        <f t="shared" si="46"/>
        <v>13.100000000000053</v>
      </c>
      <c r="L305" s="68">
        <v>2.7904755005855719E-2</v>
      </c>
      <c r="N305" s="24">
        <f t="shared" si="47"/>
        <v>13.100000000000053</v>
      </c>
      <c r="O305" s="25">
        <v>2.8367352028128935E-2</v>
      </c>
      <c r="R305" s="24">
        <f t="shared" si="48"/>
        <v>13.100000000000053</v>
      </c>
      <c r="S305" s="25">
        <v>2.9032809255668E-2</v>
      </c>
      <c r="U305" s="24">
        <f t="shared" si="49"/>
        <v>13.100000000000053</v>
      </c>
      <c r="V305" s="25">
        <v>2.916067436593664E-2</v>
      </c>
      <c r="X305" s="74">
        <f t="shared" si="44"/>
        <v>-1.2786511026863927</v>
      </c>
      <c r="AA305" s="24">
        <f t="shared" si="53"/>
        <v>35.25</v>
      </c>
      <c r="AB305" s="25">
        <v>2.7261358829487825E-2</v>
      </c>
      <c r="AD305" s="24">
        <f t="shared" si="54"/>
        <v>35.25</v>
      </c>
      <c r="AE305" s="25">
        <v>2.7561936647072748E-2</v>
      </c>
      <c r="AF305" s="25"/>
      <c r="AG305" s="74">
        <f t="shared" si="45"/>
        <v>-3.0057781758492315</v>
      </c>
    </row>
    <row r="306" spans="2:33" ht="13.15" customHeight="1" x14ac:dyDescent="0.35">
      <c r="B306" s="24">
        <f t="shared" si="50"/>
        <v>35.375</v>
      </c>
      <c r="C306" s="25">
        <v>2.0651315439589556E-2</v>
      </c>
      <c r="E306" s="24">
        <f t="shared" si="51"/>
        <v>35.375</v>
      </c>
      <c r="F306" s="25">
        <v>2.1653195749928182E-2</v>
      </c>
      <c r="H306" s="24">
        <f t="shared" si="52"/>
        <v>35.375</v>
      </c>
      <c r="I306" s="25">
        <v>2.3647456010639778E-2</v>
      </c>
      <c r="K306" s="24">
        <f t="shared" si="46"/>
        <v>13.150000000000054</v>
      </c>
      <c r="L306" s="68">
        <v>2.7882033185441694E-2</v>
      </c>
      <c r="N306" s="24">
        <f t="shared" si="47"/>
        <v>13.150000000000054</v>
      </c>
      <c r="O306" s="25">
        <v>2.8320032621712427E-2</v>
      </c>
      <c r="R306" s="24">
        <f t="shared" si="48"/>
        <v>13.150000000000054</v>
      </c>
      <c r="S306" s="25">
        <v>2.9013141002420039E-2</v>
      </c>
      <c r="U306" s="24">
        <f t="shared" si="49"/>
        <v>13.150000000000054</v>
      </c>
      <c r="V306" s="25">
        <v>2.9139892168406799E-2</v>
      </c>
      <c r="X306" s="74">
        <f t="shared" si="44"/>
        <v>-1.2675116598676039</v>
      </c>
      <c r="AA306" s="24">
        <f t="shared" si="53"/>
        <v>35.375</v>
      </c>
      <c r="AB306" s="25">
        <v>2.7278976091471278E-2</v>
      </c>
      <c r="AD306" s="24">
        <f t="shared" si="54"/>
        <v>35.375</v>
      </c>
      <c r="AE306" s="25">
        <v>2.7581388297619934E-2</v>
      </c>
      <c r="AF306" s="25"/>
      <c r="AG306" s="74">
        <f t="shared" si="45"/>
        <v>-3.024122061486556</v>
      </c>
    </row>
    <row r="307" spans="2:33" ht="13.15" customHeight="1" x14ac:dyDescent="0.35">
      <c r="B307" s="24">
        <f t="shared" si="50"/>
        <v>35.5</v>
      </c>
      <c r="C307" s="25">
        <v>2.0672071394617252E-2</v>
      </c>
      <c r="E307" s="24">
        <f t="shared" si="51"/>
        <v>35.5</v>
      </c>
      <c r="F307" s="25">
        <v>2.1654391954467909E-2</v>
      </c>
      <c r="H307" s="24">
        <f t="shared" si="52"/>
        <v>35.5</v>
      </c>
      <c r="I307" s="25">
        <v>2.3650112638089884E-2</v>
      </c>
      <c r="K307" s="24">
        <f t="shared" si="46"/>
        <v>13.200000000000054</v>
      </c>
      <c r="L307" s="68">
        <v>2.7859311365027669E-2</v>
      </c>
      <c r="N307" s="24">
        <f t="shared" si="47"/>
        <v>13.200000000000054</v>
      </c>
      <c r="O307" s="25">
        <v>2.8272713215295921E-2</v>
      </c>
      <c r="R307" s="24">
        <f t="shared" si="48"/>
        <v>13.200000000000054</v>
      </c>
      <c r="S307" s="25">
        <v>2.8993472749172081E-2</v>
      </c>
      <c r="U307" s="24">
        <f t="shared" si="49"/>
        <v>13.200000000000054</v>
      </c>
      <c r="V307" s="25">
        <v>2.9119109970876959E-2</v>
      </c>
      <c r="X307" s="74">
        <f t="shared" si="44"/>
        <v>-1.2563722170487803</v>
      </c>
      <c r="AA307" s="24">
        <f t="shared" si="53"/>
        <v>35.5</v>
      </c>
      <c r="AB307" s="25">
        <v>2.7296593353454732E-2</v>
      </c>
      <c r="AD307" s="24">
        <f t="shared" si="54"/>
        <v>35.5</v>
      </c>
      <c r="AE307" s="25">
        <v>2.7600839948167123E-2</v>
      </c>
      <c r="AF307" s="25"/>
      <c r="AG307" s="74">
        <f t="shared" si="45"/>
        <v>-3.0424659471239153</v>
      </c>
    </row>
    <row r="308" spans="2:33" ht="13.15" customHeight="1" x14ac:dyDescent="0.35">
      <c r="B308" s="24">
        <f t="shared" si="50"/>
        <v>35.625</v>
      </c>
      <c r="C308" s="25">
        <v>2.0692849198393416E-2</v>
      </c>
      <c r="E308" s="24">
        <f t="shared" si="51"/>
        <v>35.625</v>
      </c>
      <c r="F308" s="25">
        <v>2.1655588159007633E-2</v>
      </c>
      <c r="H308" s="24">
        <f t="shared" si="52"/>
        <v>35.625</v>
      </c>
      <c r="I308" s="25">
        <v>2.3652769265539993E-2</v>
      </c>
      <c r="K308" s="24">
        <f t="shared" si="46"/>
        <v>13.250000000000055</v>
      </c>
      <c r="L308" s="68">
        <v>2.7836589544613644E-2</v>
      </c>
      <c r="N308" s="24">
        <f t="shared" si="47"/>
        <v>13.250000000000055</v>
      </c>
      <c r="O308" s="25">
        <v>2.8225393808879413E-2</v>
      </c>
      <c r="R308" s="24">
        <f t="shared" si="48"/>
        <v>13.250000000000055</v>
      </c>
      <c r="S308" s="25">
        <v>2.897380449592412E-2</v>
      </c>
      <c r="U308" s="24">
        <f t="shared" si="49"/>
        <v>13.250000000000055</v>
      </c>
      <c r="V308" s="25">
        <v>2.9098327773347119E-2</v>
      </c>
      <c r="X308" s="74">
        <f t="shared" si="44"/>
        <v>-1.2452327742299916</v>
      </c>
      <c r="AA308" s="24">
        <f t="shared" si="53"/>
        <v>35.625</v>
      </c>
      <c r="AB308" s="25">
        <v>2.7314210615438188E-2</v>
      </c>
      <c r="AD308" s="24">
        <f t="shared" si="54"/>
        <v>35.625</v>
      </c>
      <c r="AE308" s="25">
        <v>2.7620291598714309E-2</v>
      </c>
      <c r="AF308" s="25"/>
      <c r="AG308" s="74">
        <f t="shared" si="45"/>
        <v>-3.0608098327612048</v>
      </c>
    </row>
    <row r="309" spans="2:33" ht="13.15" customHeight="1" x14ac:dyDescent="0.35">
      <c r="B309" s="24">
        <f t="shared" si="50"/>
        <v>35.75</v>
      </c>
      <c r="C309" s="25">
        <v>2.071364265168155E-2</v>
      </c>
      <c r="E309" s="24">
        <f t="shared" si="51"/>
        <v>35.75</v>
      </c>
      <c r="F309" s="25">
        <v>2.1656784363547364E-2</v>
      </c>
      <c r="H309" s="24">
        <f t="shared" si="52"/>
        <v>35.75</v>
      </c>
      <c r="I309" s="25">
        <v>2.3655425892990099E-2</v>
      </c>
      <c r="K309" s="24">
        <f t="shared" si="46"/>
        <v>13.300000000000056</v>
      </c>
      <c r="L309" s="68">
        <v>2.7813867724199619E-2</v>
      </c>
      <c r="N309" s="24">
        <f t="shared" si="47"/>
        <v>13.300000000000056</v>
      </c>
      <c r="O309" s="25">
        <v>2.8178074402462904E-2</v>
      </c>
      <c r="R309" s="24">
        <f t="shared" si="48"/>
        <v>13.300000000000056</v>
      </c>
      <c r="S309" s="25">
        <v>2.8954136242676162E-2</v>
      </c>
      <c r="U309" s="24">
        <f t="shared" si="49"/>
        <v>13.300000000000056</v>
      </c>
      <c r="V309" s="25">
        <v>2.9077545575817279E-2</v>
      </c>
      <c r="X309" s="74">
        <f t="shared" si="44"/>
        <v>-1.2340933314111679</v>
      </c>
      <c r="AA309" s="24">
        <f t="shared" si="53"/>
        <v>35.75</v>
      </c>
      <c r="AB309" s="25">
        <v>2.7331827877421642E-2</v>
      </c>
      <c r="AD309" s="24">
        <f t="shared" si="54"/>
        <v>35.75</v>
      </c>
      <c r="AE309" s="25">
        <v>2.7639743249261498E-2</v>
      </c>
      <c r="AF309" s="25"/>
      <c r="AG309" s="74">
        <f t="shared" si="45"/>
        <v>-3.079153718398564</v>
      </c>
    </row>
    <row r="310" spans="2:33" ht="13.15" customHeight="1" x14ac:dyDescent="0.35">
      <c r="B310" s="24">
        <f t="shared" si="50"/>
        <v>35.875</v>
      </c>
      <c r="C310" s="25">
        <v>2.0734445641645661E-2</v>
      </c>
      <c r="E310" s="24">
        <f t="shared" si="51"/>
        <v>35.875</v>
      </c>
      <c r="F310" s="25">
        <v>2.1657980568087085E-2</v>
      </c>
      <c r="H310" s="24">
        <f t="shared" si="52"/>
        <v>35.875</v>
      </c>
      <c r="I310" s="25">
        <v>2.3658082520440209E-2</v>
      </c>
      <c r="K310" s="24">
        <f t="shared" si="46"/>
        <v>13.350000000000056</v>
      </c>
      <c r="L310" s="68">
        <v>2.7791145903785595E-2</v>
      </c>
      <c r="N310" s="24">
        <f t="shared" si="47"/>
        <v>13.350000000000056</v>
      </c>
      <c r="O310" s="25">
        <v>2.8130754996046396E-2</v>
      </c>
      <c r="R310" s="24">
        <f t="shared" si="48"/>
        <v>13.350000000000056</v>
      </c>
      <c r="S310" s="25">
        <v>2.8934467989428204E-2</v>
      </c>
      <c r="U310" s="24">
        <f t="shared" si="49"/>
        <v>13.350000000000056</v>
      </c>
      <c r="V310" s="25">
        <v>2.9056763378287439E-2</v>
      </c>
      <c r="X310" s="74">
        <f t="shared" si="44"/>
        <v>-1.2229538885923443</v>
      </c>
      <c r="AA310" s="24">
        <f t="shared" si="53"/>
        <v>35.875</v>
      </c>
      <c r="AB310" s="25">
        <v>2.7349445139405095E-2</v>
      </c>
      <c r="AD310" s="24">
        <f t="shared" si="54"/>
        <v>35.875</v>
      </c>
      <c r="AE310" s="25">
        <v>2.7659194899808684E-2</v>
      </c>
      <c r="AF310" s="25"/>
      <c r="AG310" s="74">
        <f t="shared" si="45"/>
        <v>-3.0974976040358886</v>
      </c>
    </row>
    <row r="311" spans="2:33" ht="13.15" customHeight="1" x14ac:dyDescent="0.35">
      <c r="B311" s="24">
        <f t="shared" si="50"/>
        <v>36</v>
      </c>
      <c r="C311" s="25">
        <v>2.0755252140350261E-2</v>
      </c>
      <c r="E311" s="24">
        <f t="shared" si="51"/>
        <v>36</v>
      </c>
      <c r="F311" s="25">
        <v>2.1659176772626812E-2</v>
      </c>
      <c r="H311" s="24">
        <f t="shared" si="52"/>
        <v>36</v>
      </c>
      <c r="I311" s="25">
        <v>2.3660739147890318E-2</v>
      </c>
      <c r="K311" s="24">
        <f t="shared" si="46"/>
        <v>13.400000000000057</v>
      </c>
      <c r="L311" s="68">
        <v>2.776842408337157E-2</v>
      </c>
      <c r="N311" s="24">
        <f t="shared" si="47"/>
        <v>13.400000000000057</v>
      </c>
      <c r="O311" s="25">
        <v>2.8083435589629887E-2</v>
      </c>
      <c r="R311" s="24">
        <f t="shared" si="48"/>
        <v>13.400000000000057</v>
      </c>
      <c r="S311" s="25">
        <v>2.8914799736180243E-2</v>
      </c>
      <c r="U311" s="24">
        <f t="shared" si="49"/>
        <v>13.400000000000057</v>
      </c>
      <c r="V311" s="25">
        <v>2.9035981180757599E-2</v>
      </c>
      <c r="X311" s="74">
        <f t="shared" si="44"/>
        <v>-1.2118144457735556</v>
      </c>
      <c r="AA311" s="24">
        <f t="shared" si="53"/>
        <v>36</v>
      </c>
      <c r="AB311" s="25">
        <v>2.7367062401388552E-2</v>
      </c>
      <c r="AD311" s="24">
        <f t="shared" si="54"/>
        <v>36</v>
      </c>
      <c r="AE311" s="25">
        <v>2.7678646550355873E-2</v>
      </c>
      <c r="AF311" s="25"/>
      <c r="AG311" s="74">
        <f t="shared" si="45"/>
        <v>-3.1158414896732127</v>
      </c>
    </row>
    <row r="312" spans="2:33" ht="13.15" customHeight="1" x14ac:dyDescent="0.35">
      <c r="B312" s="24">
        <f t="shared" si="50"/>
        <v>36.125</v>
      </c>
      <c r="C312" s="25">
        <v>2.0776056203291492E-2</v>
      </c>
      <c r="E312" s="24">
        <f t="shared" si="51"/>
        <v>36.125</v>
      </c>
      <c r="F312" s="25">
        <v>2.1660372977166539E-2</v>
      </c>
      <c r="H312" s="24">
        <f t="shared" si="52"/>
        <v>36.125</v>
      </c>
      <c r="I312" s="25">
        <v>2.3663395775340424E-2</v>
      </c>
      <c r="K312" s="24">
        <f t="shared" si="46"/>
        <v>13.450000000000058</v>
      </c>
      <c r="L312" s="68">
        <v>2.7745702262957545E-2</v>
      </c>
      <c r="N312" s="24">
        <f t="shared" si="47"/>
        <v>13.450000000000058</v>
      </c>
      <c r="O312" s="25">
        <v>2.8036116183213378E-2</v>
      </c>
      <c r="R312" s="24">
        <f t="shared" si="48"/>
        <v>13.450000000000058</v>
      </c>
      <c r="S312" s="25">
        <v>2.8895131482932285E-2</v>
      </c>
      <c r="U312" s="24">
        <f t="shared" si="49"/>
        <v>13.450000000000058</v>
      </c>
      <c r="V312" s="25">
        <v>2.9015198983227759E-2</v>
      </c>
      <c r="X312" s="74">
        <f t="shared" si="44"/>
        <v>-1.200675002954732</v>
      </c>
      <c r="AA312" s="24">
        <f t="shared" si="53"/>
        <v>36.125</v>
      </c>
      <c r="AB312" s="25">
        <v>2.7384679663372009E-2</v>
      </c>
      <c r="AD312" s="24">
        <f t="shared" si="54"/>
        <v>36.125</v>
      </c>
      <c r="AE312" s="25">
        <v>2.7698098200903062E-2</v>
      </c>
      <c r="AF312" s="25"/>
      <c r="AG312" s="74">
        <f t="shared" si="45"/>
        <v>-3.1341853753105373</v>
      </c>
    </row>
    <row r="313" spans="2:33" ht="13.15" customHeight="1" x14ac:dyDescent="0.35">
      <c r="B313" s="24">
        <f t="shared" si="50"/>
        <v>36.25</v>
      </c>
      <c r="C313" s="25">
        <v>2.0796851967958656E-2</v>
      </c>
      <c r="E313" s="24">
        <f t="shared" si="51"/>
        <v>36.25</v>
      </c>
      <c r="F313" s="25">
        <v>2.1661569181706263E-2</v>
      </c>
      <c r="H313" s="24">
        <f t="shared" si="52"/>
        <v>36.25</v>
      </c>
      <c r="I313" s="25">
        <v>2.3666052402790533E-2</v>
      </c>
      <c r="K313" s="24">
        <f t="shared" si="46"/>
        <v>13.500000000000059</v>
      </c>
      <c r="L313" s="68">
        <v>2.772298044254352E-2</v>
      </c>
      <c r="N313" s="24">
        <f t="shared" si="47"/>
        <v>13.500000000000059</v>
      </c>
      <c r="O313" s="25">
        <v>2.798879677679687E-2</v>
      </c>
      <c r="R313" s="24">
        <f t="shared" si="48"/>
        <v>13.500000000000059</v>
      </c>
      <c r="S313" s="25">
        <v>2.8875463229684324E-2</v>
      </c>
      <c r="U313" s="24">
        <f t="shared" si="49"/>
        <v>13.500000000000059</v>
      </c>
      <c r="V313" s="25">
        <v>2.8994416785697918E-2</v>
      </c>
      <c r="X313" s="74">
        <f t="shared" si="44"/>
        <v>-1.1895355601359432</v>
      </c>
      <c r="AA313" s="24">
        <f t="shared" si="53"/>
        <v>36.25</v>
      </c>
      <c r="AB313" s="25">
        <v>2.7402296925355459E-2</v>
      </c>
      <c r="AD313" s="24">
        <f t="shared" si="54"/>
        <v>36.25</v>
      </c>
      <c r="AE313" s="25">
        <v>2.7717549851450255E-2</v>
      </c>
      <c r="AF313" s="25"/>
      <c r="AG313" s="74">
        <f t="shared" si="45"/>
        <v>-3.1525292609479658</v>
      </c>
    </row>
    <row r="314" spans="2:33" ht="13.15" customHeight="1" x14ac:dyDescent="0.35">
      <c r="B314" s="24">
        <f t="shared" si="50"/>
        <v>36.375</v>
      </c>
      <c r="C314" s="25">
        <v>2.081763365242539E-2</v>
      </c>
      <c r="E314" s="24">
        <f t="shared" si="51"/>
        <v>36.375</v>
      </c>
      <c r="F314" s="25">
        <v>2.1662765386245987E-2</v>
      </c>
      <c r="H314" s="24">
        <f t="shared" si="52"/>
        <v>36.375</v>
      </c>
      <c r="I314" s="25">
        <v>2.3668709030240639E-2</v>
      </c>
      <c r="K314" s="24">
        <f t="shared" si="46"/>
        <v>13.550000000000059</v>
      </c>
      <c r="L314" s="68">
        <v>2.7700258622129496E-2</v>
      </c>
      <c r="N314" s="24">
        <f t="shared" si="47"/>
        <v>13.550000000000059</v>
      </c>
      <c r="O314" s="25">
        <v>2.7941477370380365E-2</v>
      </c>
      <c r="R314" s="24">
        <f t="shared" si="48"/>
        <v>13.550000000000059</v>
      </c>
      <c r="S314" s="25">
        <v>2.8855794976436366E-2</v>
      </c>
      <c r="U314" s="24">
        <f t="shared" si="49"/>
        <v>13.550000000000059</v>
      </c>
      <c r="V314" s="25">
        <v>2.8973634588168078E-2</v>
      </c>
      <c r="X314" s="74">
        <f t="shared" si="44"/>
        <v>-1.1783961173171196</v>
      </c>
      <c r="AA314" s="24">
        <f t="shared" si="53"/>
        <v>36.375</v>
      </c>
      <c r="AB314" s="25">
        <v>2.7419914187338915E-2</v>
      </c>
      <c r="AD314" s="24">
        <f t="shared" si="54"/>
        <v>36.375</v>
      </c>
      <c r="AE314" s="25">
        <v>2.7737001501997441E-2</v>
      </c>
      <c r="AF314" s="25"/>
      <c r="AG314" s="74">
        <f t="shared" si="45"/>
        <v>-3.1708731465852553</v>
      </c>
    </row>
    <row r="315" spans="2:33" ht="13.15" customHeight="1" x14ac:dyDescent="0.35">
      <c r="B315" s="24">
        <f t="shared" si="50"/>
        <v>36.5</v>
      </c>
      <c r="C315" s="25">
        <v>2.083839555396981E-2</v>
      </c>
      <c r="E315" s="24">
        <f t="shared" si="51"/>
        <v>36.5</v>
      </c>
      <c r="F315" s="25">
        <v>2.1663961590785711E-2</v>
      </c>
      <c r="H315" s="24">
        <f t="shared" si="52"/>
        <v>36.5</v>
      </c>
      <c r="I315" s="25">
        <v>2.3671365657690749E-2</v>
      </c>
      <c r="K315" s="24">
        <f t="shared" si="46"/>
        <v>13.60000000000006</v>
      </c>
      <c r="L315" s="68">
        <v>2.7677536801715471E-2</v>
      </c>
      <c r="N315" s="24">
        <f t="shared" si="47"/>
        <v>13.60000000000006</v>
      </c>
      <c r="O315" s="25">
        <v>2.7894157963963856E-2</v>
      </c>
      <c r="R315" s="24">
        <f t="shared" si="48"/>
        <v>13.60000000000006</v>
      </c>
      <c r="S315" s="25">
        <v>2.8836126723188409E-2</v>
      </c>
      <c r="U315" s="24">
        <f t="shared" si="49"/>
        <v>13.60000000000006</v>
      </c>
      <c r="V315" s="25">
        <v>2.8952852390638238E-2</v>
      </c>
      <c r="X315" s="74">
        <f t="shared" si="44"/>
        <v>-1.167256674498296</v>
      </c>
      <c r="AA315" s="24">
        <f t="shared" si="53"/>
        <v>36.5</v>
      </c>
      <c r="AB315" s="25">
        <v>2.7437531449322372E-2</v>
      </c>
      <c r="AD315" s="24">
        <f t="shared" si="54"/>
        <v>36.5</v>
      </c>
      <c r="AE315" s="25">
        <v>2.7756453152544627E-2</v>
      </c>
      <c r="AF315" s="25"/>
      <c r="AG315" s="74">
        <f t="shared" si="45"/>
        <v>-3.1892170322225453</v>
      </c>
    </row>
    <row r="316" spans="2:33" ht="13.15" customHeight="1" x14ac:dyDescent="0.35">
      <c r="B316" s="24">
        <f t="shared" si="50"/>
        <v>36.625</v>
      </c>
      <c r="C316" s="25">
        <v>2.085913204772288E-2</v>
      </c>
      <c r="E316" s="24">
        <f t="shared" si="51"/>
        <v>36.625</v>
      </c>
      <c r="F316" s="25">
        <v>2.1665157795325438E-2</v>
      </c>
      <c r="H316" s="24">
        <f t="shared" si="52"/>
        <v>36.625</v>
      </c>
      <c r="I316" s="25">
        <v>2.3674022285140855E-2</v>
      </c>
      <c r="K316" s="24">
        <f t="shared" si="46"/>
        <v>13.650000000000061</v>
      </c>
      <c r="L316" s="68">
        <v>2.7654814981301446E-2</v>
      </c>
      <c r="N316" s="24">
        <f t="shared" si="47"/>
        <v>13.650000000000061</v>
      </c>
      <c r="O316" s="25">
        <v>2.7846838557547347E-2</v>
      </c>
      <c r="R316" s="24">
        <f t="shared" si="48"/>
        <v>13.650000000000061</v>
      </c>
      <c r="S316" s="25">
        <v>2.8816458469940447E-2</v>
      </c>
      <c r="U316" s="24">
        <f t="shared" si="49"/>
        <v>13.650000000000061</v>
      </c>
      <c r="V316" s="25">
        <v>2.8932070193108398E-2</v>
      </c>
      <c r="X316" s="74">
        <f t="shared" si="44"/>
        <v>-1.1561172316795072</v>
      </c>
      <c r="AA316" s="24">
        <f t="shared" si="53"/>
        <v>36.625</v>
      </c>
      <c r="AB316" s="25">
        <v>2.7455148711305818E-2</v>
      </c>
      <c r="AD316" s="24">
        <f t="shared" si="54"/>
        <v>36.625</v>
      </c>
      <c r="AE316" s="25">
        <v>2.7775904803091816E-2</v>
      </c>
      <c r="AF316" s="25"/>
      <c r="AG316" s="74">
        <f t="shared" si="45"/>
        <v>-3.2075609178599738</v>
      </c>
    </row>
    <row r="317" spans="2:33" ht="13.15" customHeight="1" x14ac:dyDescent="0.35">
      <c r="B317" s="24">
        <f t="shared" si="50"/>
        <v>36.75</v>
      </c>
      <c r="C317" s="25">
        <v>2.0879837585344403E-2</v>
      </c>
      <c r="E317" s="24">
        <f t="shared" si="51"/>
        <v>36.75</v>
      </c>
      <c r="F317" s="25">
        <v>2.1666353999865162E-2</v>
      </c>
      <c r="H317" s="24">
        <f t="shared" si="52"/>
        <v>36.75</v>
      </c>
      <c r="I317" s="25">
        <v>2.3676678912590964E-2</v>
      </c>
      <c r="K317" s="24">
        <f t="shared" si="46"/>
        <v>13.700000000000061</v>
      </c>
      <c r="L317" s="68">
        <v>2.7632093160887421E-2</v>
      </c>
      <c r="N317" s="24">
        <f t="shared" si="47"/>
        <v>13.700000000000061</v>
      </c>
      <c r="O317" s="25">
        <v>2.7799519151130839E-2</v>
      </c>
      <c r="R317" s="24">
        <f t="shared" si="48"/>
        <v>13.700000000000061</v>
      </c>
      <c r="S317" s="25">
        <v>2.879679021669249E-2</v>
      </c>
      <c r="U317" s="24">
        <f t="shared" si="49"/>
        <v>13.700000000000061</v>
      </c>
      <c r="V317" s="25">
        <v>2.8911287995578558E-2</v>
      </c>
      <c r="X317" s="74">
        <f t="shared" si="44"/>
        <v>-1.1449777888606836</v>
      </c>
      <c r="AA317" s="24">
        <f t="shared" si="53"/>
        <v>36.75</v>
      </c>
      <c r="AB317" s="25">
        <v>2.7472765973289282E-2</v>
      </c>
      <c r="AD317" s="24">
        <f t="shared" si="54"/>
        <v>36.75</v>
      </c>
      <c r="AE317" s="25">
        <v>2.7795356453639002E-2</v>
      </c>
      <c r="AF317" s="25"/>
      <c r="AG317" s="74">
        <f t="shared" si="45"/>
        <v>-3.225904803497194</v>
      </c>
    </row>
    <row r="318" spans="2:33" ht="13.15" customHeight="1" x14ac:dyDescent="0.35">
      <c r="B318" s="24">
        <f t="shared" si="50"/>
        <v>36.875</v>
      </c>
      <c r="C318" s="25">
        <v>2.0900506693725899E-2</v>
      </c>
      <c r="E318" s="24">
        <f t="shared" si="51"/>
        <v>36.875</v>
      </c>
      <c r="F318" s="25">
        <v>2.166755020440489E-2</v>
      </c>
      <c r="H318" s="24">
        <f t="shared" si="52"/>
        <v>36.875</v>
      </c>
      <c r="I318" s="25">
        <v>2.3679335540041074E-2</v>
      </c>
      <c r="K318" s="24">
        <f t="shared" si="46"/>
        <v>13.750000000000062</v>
      </c>
      <c r="L318" s="68">
        <v>2.7609371340473397E-2</v>
      </c>
      <c r="N318" s="24">
        <f t="shared" si="47"/>
        <v>13.750000000000062</v>
      </c>
      <c r="O318" s="25">
        <v>2.775219974471433E-2</v>
      </c>
      <c r="R318" s="24">
        <f t="shared" si="48"/>
        <v>13.750000000000062</v>
      </c>
      <c r="S318" s="25">
        <v>2.8777121963444528E-2</v>
      </c>
      <c r="U318" s="24">
        <f t="shared" si="49"/>
        <v>13.750000000000062</v>
      </c>
      <c r="V318" s="25">
        <v>2.8890505798048718E-2</v>
      </c>
      <c r="X318" s="74">
        <f t="shared" si="44"/>
        <v>-1.1338383460418946</v>
      </c>
      <c r="AA318" s="24">
        <f t="shared" si="53"/>
        <v>36.875</v>
      </c>
      <c r="AB318" s="25">
        <v>2.7490383235272732E-2</v>
      </c>
      <c r="AD318" s="24">
        <f t="shared" si="54"/>
        <v>36.875</v>
      </c>
      <c r="AE318" s="25">
        <v>2.7814808104186194E-2</v>
      </c>
      <c r="AF318" s="25"/>
      <c r="AG318" s="74">
        <f t="shared" si="45"/>
        <v>-3.2442486891346225</v>
      </c>
    </row>
    <row r="319" spans="2:33" ht="13.15" customHeight="1" x14ac:dyDescent="0.35">
      <c r="B319" s="24">
        <f t="shared" si="50"/>
        <v>37</v>
      </c>
      <c r="C319" s="25">
        <v>2.0921133973719842E-2</v>
      </c>
      <c r="E319" s="24">
        <f t="shared" si="51"/>
        <v>37</v>
      </c>
      <c r="F319" s="25">
        <v>2.1668746408944613E-2</v>
      </c>
      <c r="H319" s="24">
        <f t="shared" si="52"/>
        <v>37</v>
      </c>
      <c r="I319" s="25">
        <v>2.368199216749118E-2</v>
      </c>
      <c r="K319" s="24">
        <f t="shared" si="46"/>
        <v>13.800000000000063</v>
      </c>
      <c r="L319" s="68">
        <v>2.7586649520059372E-2</v>
      </c>
      <c r="N319" s="24">
        <f t="shared" si="47"/>
        <v>13.800000000000063</v>
      </c>
      <c r="O319" s="25">
        <v>2.7704880338297821E-2</v>
      </c>
      <c r="R319" s="24">
        <f t="shared" si="48"/>
        <v>13.800000000000063</v>
      </c>
      <c r="S319" s="25">
        <v>2.875745371019657E-2</v>
      </c>
      <c r="U319" s="24">
        <f t="shared" si="49"/>
        <v>13.800000000000063</v>
      </c>
      <c r="V319" s="25">
        <v>2.8869723600518878E-2</v>
      </c>
      <c r="X319" s="74">
        <f t="shared" si="44"/>
        <v>-1.1226989032230712</v>
      </c>
      <c r="AA319" s="24">
        <f t="shared" si="53"/>
        <v>37</v>
      </c>
      <c r="AB319" s="25">
        <v>2.7508000497256185E-2</v>
      </c>
      <c r="AD319" s="24">
        <f t="shared" si="54"/>
        <v>37</v>
      </c>
      <c r="AE319" s="25">
        <v>2.783425975473338E-2</v>
      </c>
      <c r="AF319" s="25"/>
      <c r="AG319" s="74">
        <f t="shared" si="45"/>
        <v>-3.2625925747719471</v>
      </c>
    </row>
    <row r="320" spans="2:33" ht="13.15" customHeight="1" x14ac:dyDescent="0.35">
      <c r="B320" s="24">
        <f t="shared" si="50"/>
        <v>37.125</v>
      </c>
      <c r="C320" s="25">
        <v>2.0941714098894466E-2</v>
      </c>
      <c r="E320" s="24">
        <f t="shared" si="51"/>
        <v>37.125</v>
      </c>
      <c r="F320" s="25">
        <v>2.1669942613484344E-2</v>
      </c>
      <c r="H320" s="24">
        <f t="shared" si="52"/>
        <v>37.125</v>
      </c>
      <c r="I320" s="25">
        <v>2.3684648794941289E-2</v>
      </c>
      <c r="K320" s="24">
        <f t="shared" si="46"/>
        <v>13.850000000000064</v>
      </c>
      <c r="L320" s="68">
        <v>2.7563927699645347E-2</v>
      </c>
      <c r="N320" s="24">
        <f t="shared" si="47"/>
        <v>13.850000000000064</v>
      </c>
      <c r="O320" s="25">
        <v>2.7657560931881313E-2</v>
      </c>
      <c r="R320" s="24">
        <f t="shared" si="48"/>
        <v>13.850000000000064</v>
      </c>
      <c r="S320" s="25">
        <v>2.8737785456948613E-2</v>
      </c>
      <c r="U320" s="24">
        <f t="shared" si="49"/>
        <v>13.850000000000064</v>
      </c>
      <c r="V320" s="25">
        <v>2.8848941402989037E-2</v>
      </c>
      <c r="X320" s="74">
        <f t="shared" si="44"/>
        <v>-1.1115594604042476</v>
      </c>
      <c r="AA320" s="24">
        <f t="shared" si="53"/>
        <v>37.125</v>
      </c>
      <c r="AB320" s="25">
        <v>2.7525617759239642E-2</v>
      </c>
      <c r="AD320" s="24">
        <f t="shared" si="54"/>
        <v>37.125</v>
      </c>
      <c r="AE320" s="25">
        <v>2.7853711405280569E-2</v>
      </c>
      <c r="AF320" s="25"/>
      <c r="AG320" s="74">
        <f t="shared" si="45"/>
        <v>-3.2809364604092712</v>
      </c>
    </row>
    <row r="321" spans="2:33" ht="13.15" customHeight="1" x14ac:dyDescent="0.35">
      <c r="B321" s="24">
        <f t="shared" si="50"/>
        <v>37.25</v>
      </c>
      <c r="C321" s="25">
        <v>2.0962241814313751E-2</v>
      </c>
      <c r="E321" s="24">
        <f t="shared" si="51"/>
        <v>37.25</v>
      </c>
      <c r="F321" s="25">
        <v>2.1671138818024065E-2</v>
      </c>
      <c r="H321" s="24">
        <f t="shared" si="52"/>
        <v>37.25</v>
      </c>
      <c r="I321" s="25">
        <v>2.3687305422391395E-2</v>
      </c>
      <c r="K321" s="24">
        <f t="shared" si="46"/>
        <v>13.900000000000064</v>
      </c>
      <c r="L321" s="68">
        <v>2.7541205879231322E-2</v>
      </c>
      <c r="N321" s="24">
        <f t="shared" si="47"/>
        <v>13.900000000000064</v>
      </c>
      <c r="O321" s="25">
        <v>2.7610241525464804E-2</v>
      </c>
      <c r="R321" s="24">
        <f t="shared" si="48"/>
        <v>13.900000000000064</v>
      </c>
      <c r="S321" s="25">
        <v>2.8718117203700651E-2</v>
      </c>
      <c r="U321" s="24">
        <f t="shared" si="49"/>
        <v>13.900000000000064</v>
      </c>
      <c r="V321" s="25">
        <v>2.8828159205459197E-2</v>
      </c>
      <c r="X321" s="74">
        <f t="shared" si="44"/>
        <v>-1.1004200175854586</v>
      </c>
      <c r="AA321" s="24">
        <f t="shared" si="53"/>
        <v>37.25</v>
      </c>
      <c r="AB321" s="25">
        <v>2.7543235021223095E-2</v>
      </c>
      <c r="AD321" s="24">
        <f t="shared" si="54"/>
        <v>37.25</v>
      </c>
      <c r="AE321" s="25">
        <v>2.7873163055827755E-2</v>
      </c>
      <c r="AF321" s="25"/>
      <c r="AG321" s="74">
        <f t="shared" si="45"/>
        <v>-3.2992803460465958</v>
      </c>
    </row>
    <row r="322" spans="2:33" ht="13.15" customHeight="1" x14ac:dyDescent="0.35">
      <c r="B322" s="24">
        <f t="shared" si="50"/>
        <v>37.375</v>
      </c>
      <c r="C322" s="25">
        <v>2.0982711935341822E-2</v>
      </c>
      <c r="E322" s="24">
        <f t="shared" si="51"/>
        <v>37.375</v>
      </c>
      <c r="F322" s="25">
        <v>2.1672335022563792E-2</v>
      </c>
      <c r="H322" s="24">
        <f t="shared" si="52"/>
        <v>37.375</v>
      </c>
      <c r="I322" s="25">
        <v>2.3689962049841504E-2</v>
      </c>
      <c r="K322" s="24">
        <f t="shared" si="46"/>
        <v>13.950000000000065</v>
      </c>
      <c r="L322" s="68">
        <v>2.7518484058817294E-2</v>
      </c>
      <c r="N322" s="24">
        <f t="shared" si="47"/>
        <v>13.950000000000065</v>
      </c>
      <c r="O322" s="25">
        <v>2.7562922119048299E-2</v>
      </c>
      <c r="R322" s="24">
        <f t="shared" si="48"/>
        <v>13.950000000000065</v>
      </c>
      <c r="S322" s="25">
        <v>2.8698448950452694E-2</v>
      </c>
      <c r="U322" s="24">
        <f t="shared" si="49"/>
        <v>13.950000000000065</v>
      </c>
      <c r="V322" s="25">
        <v>2.8807377007929357E-2</v>
      </c>
      <c r="X322" s="74">
        <f t="shared" si="44"/>
        <v>-1.0892805747666352</v>
      </c>
      <c r="AA322" s="24">
        <f t="shared" si="53"/>
        <v>37.375</v>
      </c>
      <c r="AB322" s="25">
        <v>2.7560852283206545E-2</v>
      </c>
      <c r="AD322" s="24">
        <f t="shared" si="54"/>
        <v>37.375</v>
      </c>
      <c r="AE322" s="25">
        <v>2.7892614706374944E-2</v>
      </c>
      <c r="AF322" s="25"/>
      <c r="AG322" s="74">
        <f t="shared" si="45"/>
        <v>-3.3176242316839897</v>
      </c>
    </row>
    <row r="323" spans="2:33" ht="13.15" customHeight="1" x14ac:dyDescent="0.35">
      <c r="B323" s="24">
        <f t="shared" si="50"/>
        <v>37.5</v>
      </c>
      <c r="C323" s="25">
        <v>2.1003119346471283E-2</v>
      </c>
      <c r="E323" s="24">
        <f t="shared" si="51"/>
        <v>37.5</v>
      </c>
      <c r="F323" s="25">
        <v>2.1673531227103516E-2</v>
      </c>
      <c r="H323" s="24">
        <f t="shared" si="52"/>
        <v>37.5</v>
      </c>
      <c r="I323" s="25">
        <v>2.369261867729161E-2</v>
      </c>
      <c r="K323" s="24">
        <f t="shared" si="46"/>
        <v>14.000000000000066</v>
      </c>
      <c r="L323" s="68">
        <v>2.7495762238403269E-2</v>
      </c>
      <c r="N323" s="24">
        <f t="shared" si="47"/>
        <v>14.000000000000066</v>
      </c>
      <c r="O323" s="25">
        <v>2.751560271263179E-2</v>
      </c>
      <c r="R323" s="24">
        <f t="shared" si="48"/>
        <v>14.000000000000066</v>
      </c>
      <c r="S323" s="25">
        <v>2.8678780697204732E-2</v>
      </c>
      <c r="U323" s="24">
        <f t="shared" si="49"/>
        <v>14.000000000000066</v>
      </c>
      <c r="V323" s="25">
        <v>2.8786594810399517E-2</v>
      </c>
      <c r="X323" s="74">
        <f t="shared" si="44"/>
        <v>-1.0781411319478462</v>
      </c>
      <c r="AA323" s="24">
        <f t="shared" si="53"/>
        <v>37.5</v>
      </c>
      <c r="AB323" s="25">
        <v>2.7578469545190009E-2</v>
      </c>
      <c r="AD323" s="24">
        <f t="shared" si="54"/>
        <v>37.5</v>
      </c>
      <c r="AE323" s="25">
        <v>2.791206635692213E-2</v>
      </c>
      <c r="AF323" s="25"/>
      <c r="AG323" s="74">
        <f t="shared" si="45"/>
        <v>-3.3359681173212099</v>
      </c>
    </row>
    <row r="324" spans="2:33" ht="13.15" customHeight="1" x14ac:dyDescent="0.35">
      <c r="B324" s="24">
        <f t="shared" si="50"/>
        <v>37.625</v>
      </c>
      <c r="C324" s="25">
        <v>2.1023459000174896E-2</v>
      </c>
      <c r="E324" s="24">
        <f t="shared" si="51"/>
        <v>37.625</v>
      </c>
      <c r="F324" s="25">
        <v>2.1674727431643243E-2</v>
      </c>
      <c r="H324" s="24">
        <f t="shared" si="52"/>
        <v>37.625</v>
      </c>
      <c r="I324" s="25">
        <v>2.369527530474172E-2</v>
      </c>
      <c r="K324" s="24">
        <f t="shared" si="46"/>
        <v>14.050000000000066</v>
      </c>
      <c r="L324" s="68">
        <v>2.7473040417989245E-2</v>
      </c>
      <c r="N324" s="24">
        <f t="shared" si="47"/>
        <v>14.050000000000066</v>
      </c>
      <c r="O324" s="25">
        <v>2.7468283306215282E-2</v>
      </c>
      <c r="R324" s="24">
        <f t="shared" si="48"/>
        <v>14.050000000000066</v>
      </c>
      <c r="S324" s="25">
        <v>2.8659112443956775E-2</v>
      </c>
      <c r="U324" s="24">
        <f t="shared" si="49"/>
        <v>14.050000000000066</v>
      </c>
      <c r="V324" s="25">
        <v>2.8765812612869677E-2</v>
      </c>
      <c r="X324" s="74">
        <f t="shared" si="44"/>
        <v>-1.0670016891290226</v>
      </c>
      <c r="AA324" s="24">
        <f t="shared" si="53"/>
        <v>37.625</v>
      </c>
      <c r="AB324" s="25">
        <v>2.7596086807173459E-2</v>
      </c>
      <c r="AD324" s="24">
        <f t="shared" si="54"/>
        <v>37.625</v>
      </c>
      <c r="AE324" s="25">
        <v>2.7931518007469323E-2</v>
      </c>
      <c r="AF324" s="25"/>
      <c r="AG324" s="74">
        <f t="shared" si="45"/>
        <v>-3.3543120029586384</v>
      </c>
    </row>
    <row r="325" spans="2:33" ht="13.15" customHeight="1" x14ac:dyDescent="0.35">
      <c r="B325" s="24">
        <f t="shared" si="50"/>
        <v>37.75</v>
      </c>
      <c r="C325" s="25">
        <v>2.1043725915780097E-2</v>
      </c>
      <c r="E325" s="24">
        <f t="shared" si="51"/>
        <v>37.75</v>
      </c>
      <c r="F325" s="25">
        <v>2.1675923636182967E-2</v>
      </c>
      <c r="H325" s="24">
        <f t="shared" si="52"/>
        <v>37.75</v>
      </c>
      <c r="I325" s="25">
        <v>2.3697931932191829E-2</v>
      </c>
      <c r="K325" s="24">
        <f t="shared" si="46"/>
        <v>14.100000000000067</v>
      </c>
      <c r="L325" s="68">
        <v>2.745031859757522E-2</v>
      </c>
      <c r="N325" s="24">
        <f t="shared" si="47"/>
        <v>14.100000000000067</v>
      </c>
      <c r="O325" s="25">
        <v>2.7420963899798773E-2</v>
      </c>
      <c r="R325" s="24">
        <f t="shared" si="48"/>
        <v>14.100000000000067</v>
      </c>
      <c r="S325" s="25">
        <v>2.8639444190708813E-2</v>
      </c>
      <c r="U325" s="24">
        <f t="shared" si="49"/>
        <v>14.100000000000067</v>
      </c>
      <c r="V325" s="25">
        <v>2.8745030415339837E-2</v>
      </c>
      <c r="X325" s="74">
        <f t="shared" si="44"/>
        <v>-1.0558622463102338</v>
      </c>
      <c r="AA325" s="24">
        <f t="shared" si="53"/>
        <v>37.75</v>
      </c>
      <c r="AB325" s="25">
        <v>2.7613704069156912E-2</v>
      </c>
      <c r="AD325" s="24">
        <f t="shared" si="54"/>
        <v>37.75</v>
      </c>
      <c r="AE325" s="25">
        <v>2.7950969658016505E-2</v>
      </c>
      <c r="AF325" s="25"/>
      <c r="AG325" s="74">
        <f t="shared" si="45"/>
        <v>-3.3726558885959284</v>
      </c>
    </row>
    <row r="326" spans="2:33" ht="13.15" customHeight="1" x14ac:dyDescent="0.35">
      <c r="B326" s="24">
        <f t="shared" si="50"/>
        <v>37.875</v>
      </c>
      <c r="C326" s="25">
        <v>2.1063915178365766E-2</v>
      </c>
      <c r="E326" s="24">
        <f t="shared" si="51"/>
        <v>37.875</v>
      </c>
      <c r="F326" s="25">
        <v>2.1677119840722694E-2</v>
      </c>
      <c r="H326" s="24">
        <f t="shared" si="52"/>
        <v>37.875</v>
      </c>
      <c r="I326" s="25">
        <v>2.3700588559641939E-2</v>
      </c>
      <c r="K326" s="24">
        <f t="shared" si="46"/>
        <v>14.150000000000068</v>
      </c>
      <c r="L326" s="68">
        <v>2.7427596777161195E-2</v>
      </c>
      <c r="N326" s="24">
        <f t="shared" si="47"/>
        <v>14.150000000000068</v>
      </c>
      <c r="O326" s="25">
        <v>2.7373644493382265E-2</v>
      </c>
      <c r="R326" s="24">
        <f t="shared" si="48"/>
        <v>14.150000000000068</v>
      </c>
      <c r="S326" s="25">
        <v>2.8619775937460856E-2</v>
      </c>
      <c r="U326" s="24">
        <f t="shared" si="49"/>
        <v>14.150000000000068</v>
      </c>
      <c r="V326" s="25">
        <v>2.8724248217809997E-2</v>
      </c>
      <c r="X326" s="74">
        <f t="shared" si="44"/>
        <v>-1.0447228034914102</v>
      </c>
      <c r="AA326" s="24">
        <f t="shared" si="53"/>
        <v>37.875</v>
      </c>
      <c r="AB326" s="25">
        <v>2.7631321331140369E-2</v>
      </c>
      <c r="AD326" s="24">
        <f t="shared" si="54"/>
        <v>37.875</v>
      </c>
      <c r="AE326" s="25">
        <v>2.7970421308563698E-2</v>
      </c>
      <c r="AF326" s="25"/>
      <c r="AG326" s="74">
        <f t="shared" si="45"/>
        <v>-3.3909997742332871</v>
      </c>
    </row>
    <row r="327" spans="2:33" ht="13.15" customHeight="1" x14ac:dyDescent="0.35">
      <c r="B327" s="24">
        <f t="shared" si="50"/>
        <v>38</v>
      </c>
      <c r="C327" s="25">
        <v>2.1084021937680809E-2</v>
      </c>
      <c r="E327" s="24">
        <f t="shared" si="51"/>
        <v>38</v>
      </c>
      <c r="F327" s="25">
        <v>2.1678316045262422E-2</v>
      </c>
      <c r="H327" s="24">
        <f t="shared" si="52"/>
        <v>38</v>
      </c>
      <c r="I327" s="25">
        <v>2.3703245187092045E-2</v>
      </c>
      <c r="K327" s="24">
        <f t="shared" si="46"/>
        <v>14.200000000000069</v>
      </c>
      <c r="L327" s="68">
        <v>2.740487495674717E-2</v>
      </c>
      <c r="N327" s="24">
        <f t="shared" si="47"/>
        <v>14.200000000000069</v>
      </c>
      <c r="O327" s="25">
        <v>2.7326325086965756E-2</v>
      </c>
      <c r="R327" s="24">
        <f t="shared" si="48"/>
        <v>14.200000000000069</v>
      </c>
      <c r="S327" s="25">
        <v>2.8600107684212898E-2</v>
      </c>
      <c r="U327" s="24">
        <f t="shared" si="49"/>
        <v>14.200000000000069</v>
      </c>
      <c r="V327" s="25">
        <v>2.8703466020280156E-2</v>
      </c>
      <c r="X327" s="74">
        <f t="shared" si="44"/>
        <v>-1.0335833606725866</v>
      </c>
      <c r="AA327" s="24">
        <f t="shared" si="53"/>
        <v>38</v>
      </c>
      <c r="AB327" s="25">
        <v>2.7648938593123826E-2</v>
      </c>
      <c r="AD327" s="24">
        <f t="shared" si="54"/>
        <v>38</v>
      </c>
      <c r="AE327" s="25">
        <v>2.7989872959110887E-2</v>
      </c>
      <c r="AF327" s="25"/>
      <c r="AG327" s="74">
        <f t="shared" si="45"/>
        <v>-3.4093436598706117</v>
      </c>
    </row>
    <row r="328" spans="2:33" ht="13.15" customHeight="1" x14ac:dyDescent="0.35">
      <c r="B328" s="24">
        <f t="shared" si="50"/>
        <v>38.125</v>
      </c>
      <c r="C328" s="25">
        <v>2.1104041407083971E-2</v>
      </c>
      <c r="E328" s="24">
        <f t="shared" si="51"/>
        <v>38.125</v>
      </c>
      <c r="F328" s="25">
        <v>2.1679512249802146E-2</v>
      </c>
      <c r="H328" s="24">
        <f t="shared" si="52"/>
        <v>38.125</v>
      </c>
      <c r="I328" s="25">
        <v>2.370590181454215E-2</v>
      </c>
      <c r="K328" s="24">
        <f t="shared" si="46"/>
        <v>14.250000000000069</v>
      </c>
      <c r="L328" s="68">
        <v>2.7382153136333146E-2</v>
      </c>
      <c r="N328" s="24">
        <f t="shared" si="47"/>
        <v>14.250000000000069</v>
      </c>
      <c r="O328" s="25">
        <v>2.7279005680549251E-2</v>
      </c>
      <c r="R328" s="24">
        <f t="shared" si="48"/>
        <v>14.250000000000069</v>
      </c>
      <c r="S328" s="25">
        <v>2.8580439430964936E-2</v>
      </c>
      <c r="U328" s="24">
        <f t="shared" si="49"/>
        <v>14.250000000000069</v>
      </c>
      <c r="V328" s="25">
        <v>2.8682683822750313E-2</v>
      </c>
      <c r="X328" s="74">
        <f t="shared" si="44"/>
        <v>-1.0224439178537632</v>
      </c>
      <c r="AA328" s="24">
        <f t="shared" si="53"/>
        <v>38.125</v>
      </c>
      <c r="AB328" s="25">
        <v>2.7666555855107276E-2</v>
      </c>
      <c r="AD328" s="24">
        <f t="shared" si="54"/>
        <v>38.125</v>
      </c>
      <c r="AE328" s="25">
        <v>2.8009324609658073E-2</v>
      </c>
      <c r="AF328" s="25"/>
      <c r="AG328" s="74">
        <f t="shared" si="45"/>
        <v>-3.4276875455079709</v>
      </c>
    </row>
    <row r="329" spans="2:33" ht="13.15" customHeight="1" x14ac:dyDescent="0.35">
      <c r="B329" s="24">
        <f t="shared" si="50"/>
        <v>38.25</v>
      </c>
      <c r="C329" s="25">
        <v>2.1123968862504481E-2</v>
      </c>
      <c r="E329" s="24">
        <f t="shared" si="51"/>
        <v>38.25</v>
      </c>
      <c r="F329" s="25">
        <v>2.1680708454341866E-2</v>
      </c>
      <c r="H329" s="24">
        <f t="shared" si="52"/>
        <v>38.25</v>
      </c>
      <c r="I329" s="25">
        <v>2.370855844199226E-2</v>
      </c>
      <c r="K329" s="24">
        <f t="shared" si="46"/>
        <v>14.30000000000007</v>
      </c>
      <c r="L329" s="68">
        <v>2.7359431315919121E-2</v>
      </c>
      <c r="N329" s="24">
        <f t="shared" si="47"/>
        <v>14.30000000000007</v>
      </c>
      <c r="O329" s="25">
        <v>2.7231686274132742E-2</v>
      </c>
      <c r="R329" s="24">
        <f t="shared" si="48"/>
        <v>14.30000000000007</v>
      </c>
      <c r="S329" s="25">
        <v>2.8560771177716979E-2</v>
      </c>
      <c r="U329" s="24">
        <f t="shared" si="49"/>
        <v>14.30000000000007</v>
      </c>
      <c r="V329" s="25">
        <v>2.8661901625220476E-2</v>
      </c>
      <c r="X329" s="74">
        <f t="shared" si="44"/>
        <v>-1.0113044750349742</v>
      </c>
      <c r="AA329" s="24">
        <f t="shared" si="53"/>
        <v>38.25</v>
      </c>
      <c r="AB329" s="25">
        <v>2.7684173117090732E-2</v>
      </c>
      <c r="AD329" s="24">
        <f t="shared" si="54"/>
        <v>38.25</v>
      </c>
      <c r="AE329" s="25">
        <v>2.8028776260205262E-2</v>
      </c>
      <c r="AF329" s="25"/>
      <c r="AG329" s="74">
        <f t="shared" si="45"/>
        <v>-3.4460314311452951</v>
      </c>
    </row>
    <row r="330" spans="2:33" ht="13.15" customHeight="1" x14ac:dyDescent="0.35">
      <c r="B330" s="24">
        <f t="shared" si="50"/>
        <v>38.375</v>
      </c>
      <c r="C330" s="25">
        <v>2.1143799641422972E-2</v>
      </c>
      <c r="E330" s="24">
        <f t="shared" si="51"/>
        <v>38.375</v>
      </c>
      <c r="F330" s="25">
        <v>2.1681904658881597E-2</v>
      </c>
      <c r="H330" s="24">
        <f t="shared" si="52"/>
        <v>38.375</v>
      </c>
      <c r="I330" s="25">
        <v>2.3711215069442366E-2</v>
      </c>
      <c r="K330" s="24">
        <f t="shared" si="46"/>
        <v>14.350000000000071</v>
      </c>
      <c r="L330" s="68">
        <v>2.7336709495505096E-2</v>
      </c>
      <c r="N330" s="24">
        <f t="shared" si="47"/>
        <v>14.350000000000071</v>
      </c>
      <c r="O330" s="25">
        <v>2.7184366867716234E-2</v>
      </c>
      <c r="R330" s="24">
        <f t="shared" si="48"/>
        <v>14.350000000000071</v>
      </c>
      <c r="S330" s="25">
        <v>2.8541102924469017E-2</v>
      </c>
      <c r="U330" s="24">
        <f t="shared" si="49"/>
        <v>14.350000000000071</v>
      </c>
      <c r="V330" s="25">
        <v>2.8641119427690633E-2</v>
      </c>
      <c r="X330" s="74">
        <f t="shared" si="44"/>
        <v>-1.0001650322161506</v>
      </c>
      <c r="AA330" s="24">
        <f t="shared" si="53"/>
        <v>38.375</v>
      </c>
      <c r="AB330" s="25">
        <v>2.7701790379074186E-2</v>
      </c>
      <c r="AD330" s="24">
        <f t="shared" si="54"/>
        <v>38.375</v>
      </c>
      <c r="AE330" s="25">
        <v>2.8048227910752451E-2</v>
      </c>
      <c r="AF330" s="25"/>
      <c r="AG330" s="74">
        <f t="shared" si="45"/>
        <v>-3.4643753167826543</v>
      </c>
    </row>
    <row r="331" spans="2:33" ht="13.15" customHeight="1" x14ac:dyDescent="0.35">
      <c r="B331" s="24">
        <f t="shared" si="50"/>
        <v>38.5</v>
      </c>
      <c r="C331" s="25">
        <v>2.1163529141872278E-2</v>
      </c>
      <c r="E331" s="24">
        <f t="shared" si="51"/>
        <v>38.5</v>
      </c>
      <c r="F331" s="25">
        <v>2.1683100863421321E-2</v>
      </c>
      <c r="H331" s="24">
        <f t="shared" si="52"/>
        <v>38.5</v>
      </c>
      <c r="I331" s="25">
        <v>2.3713871696892475E-2</v>
      </c>
      <c r="K331" s="24">
        <f t="shared" si="46"/>
        <v>14.400000000000071</v>
      </c>
      <c r="L331" s="68">
        <v>2.7313987675091071E-2</v>
      </c>
      <c r="N331" s="24">
        <f t="shared" si="47"/>
        <v>14.400000000000071</v>
      </c>
      <c r="O331" s="25">
        <v>2.7137047461299725E-2</v>
      </c>
      <c r="R331" s="24">
        <f t="shared" si="48"/>
        <v>14.400000000000071</v>
      </c>
      <c r="S331" s="25">
        <v>2.852143467122106E-2</v>
      </c>
      <c r="U331" s="24">
        <f t="shared" si="49"/>
        <v>14.400000000000071</v>
      </c>
      <c r="V331" s="25">
        <v>2.8620337230160796E-2</v>
      </c>
      <c r="X331" s="74">
        <f t="shared" si="44"/>
        <v>-0.98902558939736185</v>
      </c>
      <c r="AA331" s="24">
        <f t="shared" si="53"/>
        <v>38.5</v>
      </c>
      <c r="AB331" s="25">
        <v>2.7719407641057636E-2</v>
      </c>
      <c r="AD331" s="24">
        <f t="shared" si="54"/>
        <v>38.5</v>
      </c>
      <c r="AE331" s="25">
        <v>2.8067679561299637E-2</v>
      </c>
      <c r="AF331" s="25"/>
      <c r="AG331" s="74">
        <f t="shared" si="45"/>
        <v>-3.4827192024200135</v>
      </c>
    </row>
    <row r="332" spans="2:33" ht="13.15" customHeight="1" x14ac:dyDescent="0.35">
      <c r="B332" s="24">
        <f t="shared" si="50"/>
        <v>38.625</v>
      </c>
      <c r="C332" s="25">
        <v>2.1183152821457617E-2</v>
      </c>
      <c r="E332" s="24">
        <f t="shared" si="51"/>
        <v>38.625</v>
      </c>
      <c r="F332" s="25">
        <v>2.1684297067961048E-2</v>
      </c>
      <c r="H332" s="24">
        <f t="shared" si="52"/>
        <v>38.625</v>
      </c>
      <c r="I332" s="25">
        <v>2.3716528324342585E-2</v>
      </c>
      <c r="K332" s="24">
        <f t="shared" si="46"/>
        <v>14.450000000000072</v>
      </c>
      <c r="L332" s="68">
        <v>2.7291265854677046E-2</v>
      </c>
      <c r="N332" s="24">
        <f t="shared" si="47"/>
        <v>14.450000000000072</v>
      </c>
      <c r="O332" s="25">
        <v>2.7089728054883216E-2</v>
      </c>
      <c r="R332" s="24">
        <f t="shared" si="48"/>
        <v>14.450000000000072</v>
      </c>
      <c r="S332" s="25">
        <v>2.8501766417973102E-2</v>
      </c>
      <c r="U332" s="24">
        <f t="shared" si="49"/>
        <v>14.450000000000072</v>
      </c>
      <c r="V332" s="25">
        <v>2.8599555032630952E-2</v>
      </c>
      <c r="X332" s="74">
        <f t="shared" si="44"/>
        <v>-0.97788614657850359</v>
      </c>
      <c r="AA332" s="24">
        <f t="shared" si="53"/>
        <v>38.625</v>
      </c>
      <c r="AB332" s="25">
        <v>2.7737024903041099E-2</v>
      </c>
      <c r="AD332" s="24">
        <f t="shared" si="54"/>
        <v>38.625</v>
      </c>
      <c r="AE332" s="25">
        <v>2.8087131211846826E-2</v>
      </c>
      <c r="AF332" s="25"/>
      <c r="AG332" s="74">
        <f t="shared" si="45"/>
        <v>-3.5010630880572684</v>
      </c>
    </row>
    <row r="333" spans="2:33" ht="13.15" customHeight="1" x14ac:dyDescent="0.35">
      <c r="B333" s="24">
        <f t="shared" si="50"/>
        <v>38.75</v>
      </c>
      <c r="C333" s="25">
        <v>2.1202666196395777E-2</v>
      </c>
      <c r="E333" s="24">
        <f t="shared" si="51"/>
        <v>38.75</v>
      </c>
      <c r="F333" s="25">
        <v>2.1685493272500772E-2</v>
      </c>
      <c r="H333" s="24">
        <f t="shared" si="52"/>
        <v>38.75</v>
      </c>
      <c r="I333" s="25">
        <v>2.3719184951792691E-2</v>
      </c>
      <c r="K333" s="24">
        <f t="shared" si="46"/>
        <v>14.500000000000073</v>
      </c>
      <c r="L333" s="68">
        <v>2.7268544034263022E-2</v>
      </c>
      <c r="N333" s="24">
        <f t="shared" si="47"/>
        <v>14.500000000000073</v>
      </c>
      <c r="O333" s="25">
        <v>2.7042408648466708E-2</v>
      </c>
      <c r="R333" s="24">
        <f t="shared" si="48"/>
        <v>14.500000000000073</v>
      </c>
      <c r="S333" s="25">
        <v>2.8482098164725141E-2</v>
      </c>
      <c r="U333" s="24">
        <f t="shared" si="49"/>
        <v>14.500000000000073</v>
      </c>
      <c r="V333" s="25">
        <v>2.8578772835101116E-2</v>
      </c>
      <c r="X333" s="74">
        <f t="shared" si="44"/>
        <v>-0.96674670375974936</v>
      </c>
      <c r="AA333" s="24">
        <f t="shared" si="53"/>
        <v>38.75</v>
      </c>
      <c r="AB333" s="25">
        <v>2.7754642165024549E-2</v>
      </c>
      <c r="AD333" s="24">
        <f t="shared" si="54"/>
        <v>38.75</v>
      </c>
      <c r="AE333" s="25">
        <v>2.8106582862394019E-2</v>
      </c>
      <c r="AF333" s="25"/>
      <c r="AG333" s="74">
        <f t="shared" si="45"/>
        <v>-3.5194069736946969</v>
      </c>
    </row>
    <row r="334" spans="2:33" ht="13.15" customHeight="1" x14ac:dyDescent="0.35">
      <c r="B334" s="24">
        <f t="shared" si="50"/>
        <v>38.875</v>
      </c>
      <c r="C334" s="25">
        <v>2.1222064840572746E-2</v>
      </c>
      <c r="E334" s="24">
        <f t="shared" si="51"/>
        <v>38.875</v>
      </c>
      <c r="F334" s="25">
        <v>2.1686689477040496E-2</v>
      </c>
      <c r="H334" s="24">
        <f t="shared" si="52"/>
        <v>38.875</v>
      </c>
      <c r="I334" s="25">
        <v>2.3721841579242797E-2</v>
      </c>
      <c r="K334" s="24">
        <f t="shared" si="46"/>
        <v>14.550000000000074</v>
      </c>
      <c r="L334" s="68">
        <v>2.7245822213848997E-2</v>
      </c>
      <c r="N334" s="24">
        <f t="shared" si="47"/>
        <v>14.550000000000074</v>
      </c>
      <c r="O334" s="25">
        <v>2.6989171571562338E-2</v>
      </c>
      <c r="R334" s="24">
        <f t="shared" si="48"/>
        <v>14.550000000000074</v>
      </c>
      <c r="S334" s="25">
        <v>2.8462429911477183E-2</v>
      </c>
      <c r="U334" s="24">
        <f t="shared" si="49"/>
        <v>14.550000000000074</v>
      </c>
      <c r="V334" s="25">
        <v>2.8557990637571272E-2</v>
      </c>
      <c r="X334" s="74">
        <f t="shared" si="44"/>
        <v>-0.9556072609408911</v>
      </c>
      <c r="AA334" s="24">
        <f t="shared" si="53"/>
        <v>38.875</v>
      </c>
      <c r="AB334" s="25">
        <v>2.7772259427008006E-2</v>
      </c>
      <c r="AD334" s="24">
        <f t="shared" si="54"/>
        <v>38.875</v>
      </c>
      <c r="AE334" s="25">
        <v>2.8126034512941208E-2</v>
      </c>
      <c r="AF334" s="25"/>
      <c r="AG334" s="74">
        <f t="shared" si="45"/>
        <v>-3.5377508593320215</v>
      </c>
    </row>
    <row r="335" spans="2:33" ht="13.15" customHeight="1" x14ac:dyDescent="0.35">
      <c r="B335" s="24">
        <f t="shared" si="50"/>
        <v>39</v>
      </c>
      <c r="C335" s="25">
        <v>2.1241344384619599E-2</v>
      </c>
      <c r="E335" s="24">
        <f t="shared" si="51"/>
        <v>39</v>
      </c>
      <c r="F335" s="25">
        <v>2.1687885681580223E-2</v>
      </c>
      <c r="H335" s="24">
        <f t="shared" si="52"/>
        <v>39</v>
      </c>
      <c r="I335" s="25">
        <v>2.3724498206692906E-2</v>
      </c>
      <c r="K335" s="24">
        <f t="shared" si="46"/>
        <v>14.600000000000074</v>
      </c>
      <c r="L335" s="68">
        <v>2.7223100393434972E-2</v>
      </c>
      <c r="N335" s="24">
        <f t="shared" si="47"/>
        <v>14.600000000000074</v>
      </c>
      <c r="O335" s="25">
        <v>2.6933381774055375E-2</v>
      </c>
      <c r="R335" s="24">
        <f t="shared" si="48"/>
        <v>14.600000000000074</v>
      </c>
      <c r="S335" s="25">
        <v>2.8442761658229222E-2</v>
      </c>
      <c r="U335" s="24">
        <f t="shared" si="49"/>
        <v>14.600000000000074</v>
      </c>
      <c r="V335" s="25">
        <v>2.8537208440041432E-2</v>
      </c>
      <c r="X335" s="74">
        <f t="shared" si="44"/>
        <v>-0.94446781812210223</v>
      </c>
      <c r="AA335" s="24">
        <f t="shared" si="53"/>
        <v>39</v>
      </c>
      <c r="AB335" s="25">
        <v>2.7789876688991459E-2</v>
      </c>
      <c r="AD335" s="24">
        <f t="shared" si="54"/>
        <v>39</v>
      </c>
      <c r="AE335" s="25">
        <v>2.814548616348839E-2</v>
      </c>
      <c r="AF335" s="25"/>
      <c r="AG335" s="74">
        <f t="shared" si="45"/>
        <v>-3.556094744969311</v>
      </c>
    </row>
    <row r="336" spans="2:33" ht="13.15" customHeight="1" x14ac:dyDescent="0.35">
      <c r="B336" s="24">
        <f t="shared" si="50"/>
        <v>39.125</v>
      </c>
      <c r="C336" s="25">
        <v>2.126050051500597E-2</v>
      </c>
      <c r="E336" s="24">
        <f t="shared" si="51"/>
        <v>39.125</v>
      </c>
      <c r="F336" s="25">
        <v>2.1689081886119947E-2</v>
      </c>
      <c r="H336" s="24">
        <f t="shared" si="52"/>
        <v>39.125</v>
      </c>
      <c r="I336" s="25">
        <v>2.3727154834143015E-2</v>
      </c>
      <c r="K336" s="24">
        <f t="shared" si="46"/>
        <v>14.650000000000075</v>
      </c>
      <c r="L336" s="68">
        <v>2.7200378573020947E-2</v>
      </c>
      <c r="N336" s="24">
        <f t="shared" si="47"/>
        <v>14.650000000000075</v>
      </c>
      <c r="O336" s="25">
        <v>2.6877591976548414E-2</v>
      </c>
      <c r="R336" s="24">
        <f t="shared" si="48"/>
        <v>14.650000000000075</v>
      </c>
      <c r="S336" s="25">
        <v>2.8423093404981264E-2</v>
      </c>
      <c r="U336" s="24">
        <f t="shared" si="49"/>
        <v>14.650000000000075</v>
      </c>
      <c r="V336" s="25">
        <v>2.8516426242511592E-2</v>
      </c>
      <c r="X336" s="74">
        <f t="shared" si="44"/>
        <v>-0.93332837530327861</v>
      </c>
      <c r="AA336" s="24">
        <f t="shared" si="53"/>
        <v>39.125</v>
      </c>
      <c r="AB336" s="25">
        <v>2.7807493950974912E-2</v>
      </c>
      <c r="AD336" s="24">
        <f t="shared" si="54"/>
        <v>39.125</v>
      </c>
      <c r="AE336" s="25">
        <v>2.816493781403558E-2</v>
      </c>
      <c r="AF336" s="25"/>
      <c r="AG336" s="74">
        <f t="shared" si="45"/>
        <v>-3.5744386306066702</v>
      </c>
    </row>
    <row r="337" spans="2:33" ht="13.15" customHeight="1" x14ac:dyDescent="0.35">
      <c r="B337" s="24">
        <f t="shared" si="50"/>
        <v>39.25</v>
      </c>
      <c r="C337" s="25">
        <v>2.1279528973150927E-2</v>
      </c>
      <c r="E337" s="24">
        <f t="shared" si="51"/>
        <v>39.25</v>
      </c>
      <c r="F337" s="25">
        <v>2.1690278090659675E-2</v>
      </c>
      <c r="H337" s="24">
        <f t="shared" si="52"/>
        <v>39.25</v>
      </c>
      <c r="I337" s="25">
        <v>2.3729811461593121E-2</v>
      </c>
      <c r="K337" s="24">
        <f t="shared" si="46"/>
        <v>14.700000000000076</v>
      </c>
      <c r="L337" s="68">
        <v>2.7177656752606923E-2</v>
      </c>
      <c r="N337" s="24">
        <f t="shared" si="47"/>
        <v>14.700000000000076</v>
      </c>
      <c r="O337" s="25">
        <v>2.6821802179041454E-2</v>
      </c>
      <c r="R337" s="24">
        <f t="shared" si="48"/>
        <v>14.700000000000076</v>
      </c>
      <c r="S337" s="25">
        <v>2.8403425151733306E-2</v>
      </c>
      <c r="U337" s="24">
        <f t="shared" si="49"/>
        <v>14.700000000000076</v>
      </c>
      <c r="V337" s="25">
        <v>2.8495644044981751E-2</v>
      </c>
      <c r="X337" s="74">
        <f t="shared" si="44"/>
        <v>-0.9221889324844551</v>
      </c>
      <c r="AA337" s="24">
        <f t="shared" si="53"/>
        <v>39.25</v>
      </c>
      <c r="AB337" s="25">
        <v>2.7825111212958366E-2</v>
      </c>
      <c r="AD337" s="24">
        <f t="shared" si="54"/>
        <v>39.25</v>
      </c>
      <c r="AE337" s="25">
        <v>2.8184389464582769E-2</v>
      </c>
      <c r="AF337" s="25"/>
      <c r="AG337" s="74">
        <f t="shared" si="45"/>
        <v>-3.5927825162440294</v>
      </c>
    </row>
    <row r="338" spans="2:33" ht="13.15" customHeight="1" x14ac:dyDescent="0.35">
      <c r="B338" s="24">
        <f t="shared" si="50"/>
        <v>39.375</v>
      </c>
      <c r="C338" s="25">
        <v>2.1298425554550759E-2</v>
      </c>
      <c r="E338" s="24">
        <f t="shared" si="51"/>
        <v>39.375</v>
      </c>
      <c r="F338" s="25">
        <v>2.1691474295199398E-2</v>
      </c>
      <c r="H338" s="24">
        <f t="shared" si="52"/>
        <v>39.375</v>
      </c>
      <c r="I338" s="25">
        <v>2.3732468089043231E-2</v>
      </c>
      <c r="K338" s="24">
        <f t="shared" si="46"/>
        <v>14.750000000000076</v>
      </c>
      <c r="L338" s="68">
        <v>2.7154934932192898E-2</v>
      </c>
      <c r="N338" s="24">
        <f t="shared" si="47"/>
        <v>14.750000000000076</v>
      </c>
      <c r="O338" s="25">
        <v>2.6766012381534494E-2</v>
      </c>
      <c r="R338" s="24">
        <f t="shared" si="48"/>
        <v>14.750000000000076</v>
      </c>
      <c r="S338" s="25">
        <v>2.8383756898485345E-2</v>
      </c>
      <c r="U338" s="24">
        <f t="shared" si="49"/>
        <v>14.750000000000076</v>
      </c>
      <c r="V338" s="25">
        <v>2.8474861847451911E-2</v>
      </c>
      <c r="X338" s="74">
        <f t="shared" si="44"/>
        <v>-0.91104948966566623</v>
      </c>
      <c r="AA338" s="24">
        <f t="shared" si="53"/>
        <v>39.375</v>
      </c>
      <c r="AB338" s="25">
        <v>2.7842728474941823E-2</v>
      </c>
      <c r="AD338" s="24">
        <f t="shared" si="54"/>
        <v>39.375</v>
      </c>
      <c r="AE338" s="25">
        <v>2.8203841115129955E-2</v>
      </c>
      <c r="AF338" s="25"/>
      <c r="AG338" s="74">
        <f t="shared" si="45"/>
        <v>-3.6111264018813189</v>
      </c>
    </row>
    <row r="339" spans="2:33" ht="13.15" customHeight="1" x14ac:dyDescent="0.35">
      <c r="B339" s="24">
        <f t="shared" si="50"/>
        <v>39.5</v>
      </c>
      <c r="C339" s="25">
        <v>2.1317186107923332E-2</v>
      </c>
      <c r="E339" s="24">
        <f t="shared" si="51"/>
        <v>39.5</v>
      </c>
      <c r="F339" s="25">
        <v>2.1692670499739122E-2</v>
      </c>
      <c r="H339" s="24">
        <f t="shared" si="52"/>
        <v>39.5</v>
      </c>
      <c r="I339" s="25">
        <v>2.3735124716493344E-2</v>
      </c>
      <c r="K339" s="24">
        <f t="shared" si="46"/>
        <v>14.800000000000077</v>
      </c>
      <c r="L339" s="68">
        <v>2.7092162458371323E-2</v>
      </c>
      <c r="N339" s="24">
        <f t="shared" si="47"/>
        <v>14.800000000000077</v>
      </c>
      <c r="O339" s="25">
        <v>2.671022258402753E-2</v>
      </c>
      <c r="R339" s="24">
        <f t="shared" si="48"/>
        <v>14.800000000000077</v>
      </c>
      <c r="S339" s="25">
        <v>2.8363040992460859E-2</v>
      </c>
      <c r="U339" s="24">
        <f t="shared" si="49"/>
        <v>14.800000000000077</v>
      </c>
      <c r="V339" s="25">
        <v>2.8454102444067198E-2</v>
      </c>
      <c r="X339" s="74">
        <f t="shared" si="44"/>
        <v>-0.9106145160633905</v>
      </c>
      <c r="AA339" s="24">
        <f t="shared" si="53"/>
        <v>39.5</v>
      </c>
      <c r="AB339" s="25">
        <v>2.7860345736925272E-2</v>
      </c>
      <c r="AD339" s="24">
        <f t="shared" si="54"/>
        <v>39.5</v>
      </c>
      <c r="AE339" s="25">
        <v>2.8223292765677144E-2</v>
      </c>
      <c r="AF339" s="25"/>
      <c r="AG339" s="74">
        <f t="shared" si="45"/>
        <v>-3.6294702875187128</v>
      </c>
    </row>
    <row r="340" spans="2:33" ht="13.15" customHeight="1" x14ac:dyDescent="0.35">
      <c r="B340" s="24">
        <f t="shared" si="50"/>
        <v>39.625</v>
      </c>
      <c r="C340" s="25">
        <v>2.1335806534368604E-2</v>
      </c>
      <c r="E340" s="24">
        <f t="shared" si="51"/>
        <v>39.625</v>
      </c>
      <c r="F340" s="25">
        <v>2.169386670427885E-2</v>
      </c>
      <c r="H340" s="24">
        <f t="shared" si="52"/>
        <v>39.625</v>
      </c>
      <c r="I340" s="25">
        <v>2.373778134394345E-2</v>
      </c>
      <c r="K340" s="24">
        <f t="shared" si="46"/>
        <v>14.850000000000078</v>
      </c>
      <c r="L340" s="68">
        <v>2.7013215682212207E-2</v>
      </c>
      <c r="N340" s="24">
        <f t="shared" si="47"/>
        <v>14.850000000000078</v>
      </c>
      <c r="O340" s="25">
        <v>2.665443278652057E-2</v>
      </c>
      <c r="R340" s="24">
        <f t="shared" si="48"/>
        <v>14.850000000000078</v>
      </c>
      <c r="S340" s="25">
        <v>2.834190199589201E-2</v>
      </c>
      <c r="U340" s="24">
        <f t="shared" si="49"/>
        <v>14.850000000000078</v>
      </c>
      <c r="V340" s="25">
        <v>2.8433352246010325E-2</v>
      </c>
      <c r="X340" s="74">
        <f t="shared" si="44"/>
        <v>-0.91450250118314813</v>
      </c>
      <c r="AA340" s="24">
        <f t="shared" si="53"/>
        <v>39.625</v>
      </c>
      <c r="AB340" s="25">
        <v>2.7877962998908729E-2</v>
      </c>
      <c r="AD340" s="24">
        <f t="shared" si="54"/>
        <v>39.625</v>
      </c>
      <c r="AE340" s="25">
        <v>2.8242744416224333E-2</v>
      </c>
      <c r="AF340" s="25"/>
      <c r="AG340" s="74">
        <f t="shared" si="45"/>
        <v>-3.6478141731560374</v>
      </c>
    </row>
    <row r="341" spans="2:33" ht="13.15" customHeight="1" x14ac:dyDescent="0.35">
      <c r="B341" s="24">
        <f t="shared" si="50"/>
        <v>39.75</v>
      </c>
      <c r="C341" s="25">
        <v>2.1354282786545022E-2</v>
      </c>
      <c r="E341" s="24">
        <f t="shared" si="51"/>
        <v>39.75</v>
      </c>
      <c r="F341" s="25">
        <v>2.169506290881858E-2</v>
      </c>
      <c r="H341" s="24">
        <f t="shared" si="52"/>
        <v>39.75</v>
      </c>
      <c r="I341" s="25">
        <v>2.3740437971393552E-2</v>
      </c>
      <c r="K341" s="24">
        <f t="shared" si="46"/>
        <v>14.900000000000079</v>
      </c>
      <c r="L341" s="68">
        <v>2.6934268906053088E-2</v>
      </c>
      <c r="N341" s="24">
        <f t="shared" si="47"/>
        <v>14.900000000000079</v>
      </c>
      <c r="O341" s="25">
        <v>2.6598642989013609E-2</v>
      </c>
      <c r="R341" s="24">
        <f t="shared" si="48"/>
        <v>14.900000000000079</v>
      </c>
      <c r="S341" s="25">
        <v>2.8320762999323158E-2</v>
      </c>
      <c r="U341" s="24">
        <f t="shared" si="49"/>
        <v>14.900000000000079</v>
      </c>
      <c r="V341" s="25">
        <v>2.8412602047953452E-2</v>
      </c>
      <c r="X341" s="74">
        <f t="shared" si="44"/>
        <v>-0.9183904863029404</v>
      </c>
      <c r="AA341" s="24">
        <f t="shared" si="53"/>
        <v>39.75</v>
      </c>
      <c r="AB341" s="25">
        <v>2.7895580260892186E-2</v>
      </c>
      <c r="AD341" s="24">
        <f t="shared" si="54"/>
        <v>39.75</v>
      </c>
      <c r="AE341" s="25">
        <v>2.8262196066771515E-2</v>
      </c>
      <c r="AF341" s="25"/>
      <c r="AG341" s="74">
        <f t="shared" si="45"/>
        <v>-3.6661580587932923</v>
      </c>
    </row>
    <row r="342" spans="2:33" ht="13.15" customHeight="1" x14ac:dyDescent="0.35">
      <c r="B342" s="24">
        <f t="shared" si="50"/>
        <v>39.875</v>
      </c>
      <c r="C342" s="25">
        <v>2.1372610867861422E-2</v>
      </c>
      <c r="E342" s="24">
        <f t="shared" si="51"/>
        <v>39.875</v>
      </c>
      <c r="F342" s="25">
        <v>2.1696259113358301E-2</v>
      </c>
      <c r="H342" s="24">
        <f t="shared" si="52"/>
        <v>39.875</v>
      </c>
      <c r="I342" s="25">
        <v>2.3743094598843661E-2</v>
      </c>
      <c r="K342" s="24">
        <f t="shared" si="46"/>
        <v>14.950000000000079</v>
      </c>
      <c r="L342" s="68">
        <v>2.6855322129893971E-2</v>
      </c>
      <c r="N342" s="24">
        <f t="shared" si="47"/>
        <v>14.950000000000079</v>
      </c>
      <c r="O342" s="25">
        <v>2.6542853191506649E-2</v>
      </c>
      <c r="R342" s="24">
        <f t="shared" si="48"/>
        <v>14.950000000000079</v>
      </c>
      <c r="S342" s="25">
        <v>2.829962400275431E-2</v>
      </c>
      <c r="U342" s="24">
        <f t="shared" si="49"/>
        <v>14.950000000000079</v>
      </c>
      <c r="V342" s="25">
        <v>2.8391851849896576E-2</v>
      </c>
      <c r="X342" s="74">
        <f t="shared" si="44"/>
        <v>-0.92227847142266339</v>
      </c>
      <c r="AA342" s="24">
        <f t="shared" si="53"/>
        <v>39.875</v>
      </c>
      <c r="AB342" s="25">
        <v>2.7913197522875643E-2</v>
      </c>
      <c r="AD342" s="24">
        <f t="shared" si="54"/>
        <v>39.875</v>
      </c>
      <c r="AE342" s="25">
        <v>2.8281647717318704E-2</v>
      </c>
      <c r="AF342" s="25"/>
      <c r="AG342" s="74">
        <f t="shared" si="45"/>
        <v>-3.6845019444306168</v>
      </c>
    </row>
    <row r="343" spans="2:33" ht="13.15" customHeight="1" x14ac:dyDescent="0.35">
      <c r="B343" s="24">
        <f t="shared" si="50"/>
        <v>40</v>
      </c>
      <c r="C343" s="25">
        <v>2.1390786831683998E-2</v>
      </c>
      <c r="E343" s="24">
        <f t="shared" si="51"/>
        <v>40</v>
      </c>
      <c r="F343" s="25">
        <v>2.1697455317898028E-2</v>
      </c>
      <c r="H343" s="24">
        <f t="shared" si="52"/>
        <v>40</v>
      </c>
      <c r="I343" s="25">
        <v>2.3745751226293771E-2</v>
      </c>
      <c r="K343" s="24">
        <f t="shared" si="46"/>
        <v>15.00000000000008</v>
      </c>
      <c r="L343" s="68">
        <v>2.6776375353734855E-2</v>
      </c>
      <c r="N343" s="24">
        <f t="shared" si="47"/>
        <v>15.00000000000008</v>
      </c>
      <c r="O343" s="25">
        <v>2.6487063393999685E-2</v>
      </c>
      <c r="R343" s="24">
        <f t="shared" si="48"/>
        <v>15.00000000000008</v>
      </c>
      <c r="S343" s="25">
        <v>2.8278485006185457E-2</v>
      </c>
      <c r="U343" s="24">
        <f t="shared" si="49"/>
        <v>15.00000000000008</v>
      </c>
      <c r="V343" s="25">
        <v>2.8371101651839703E-2</v>
      </c>
      <c r="X343" s="74">
        <f t="shared" si="44"/>
        <v>-0.92616645654245566</v>
      </c>
      <c r="AA343" s="24">
        <f t="shared" si="53"/>
        <v>40</v>
      </c>
      <c r="AB343" s="25">
        <v>2.7930814784859093E-2</v>
      </c>
      <c r="AD343" s="24">
        <f t="shared" si="54"/>
        <v>40</v>
      </c>
      <c r="AE343" s="25">
        <v>2.8301099367865894E-2</v>
      </c>
      <c r="AF343" s="25"/>
      <c r="AG343" s="74">
        <f t="shared" si="45"/>
        <v>-3.7028458300680107</v>
      </c>
    </row>
    <row r="1048465" ht="12.85" customHeight="1" x14ac:dyDescent="0.35"/>
    <row r="1048466" ht="12.85" customHeight="1" x14ac:dyDescent="0.35"/>
    <row r="1048467" ht="12.85" customHeight="1" x14ac:dyDescent="0.35"/>
    <row r="1048468" ht="12.85" customHeight="1" x14ac:dyDescent="0.35"/>
    <row r="1048469" ht="12.85" customHeight="1" x14ac:dyDescent="0.35"/>
    <row r="1048470" ht="12.85" customHeight="1" x14ac:dyDescent="0.35"/>
    <row r="1048471" ht="12.85" customHeight="1" x14ac:dyDescent="0.35"/>
    <row r="1048472" ht="12.85" customHeight="1" x14ac:dyDescent="0.35"/>
    <row r="1048473" ht="12.85" customHeight="1" x14ac:dyDescent="0.35"/>
    <row r="1048474" ht="12.85" customHeight="1" x14ac:dyDescent="0.35"/>
    <row r="1048475" ht="12.85" customHeight="1" x14ac:dyDescent="0.35"/>
    <row r="1048476" ht="12.85" customHeight="1" x14ac:dyDescent="0.35"/>
    <row r="1048477" ht="12.85" customHeight="1" x14ac:dyDescent="0.35"/>
    <row r="1048478" ht="12.85" customHeight="1" x14ac:dyDescent="0.35"/>
    <row r="1048479" ht="12.85" customHeight="1" x14ac:dyDescent="0.35"/>
    <row r="1048480" ht="12.85" customHeight="1" x14ac:dyDescent="0.35"/>
    <row r="1048481" ht="12.85" customHeight="1" x14ac:dyDescent="0.35"/>
    <row r="1048482" ht="12.85" customHeight="1" x14ac:dyDescent="0.35"/>
    <row r="1048483" ht="12.85" customHeight="1" x14ac:dyDescent="0.35"/>
    <row r="1048484" ht="12.85" customHeight="1" x14ac:dyDescent="0.35"/>
    <row r="1048485" ht="12.85" customHeight="1" x14ac:dyDescent="0.35"/>
    <row r="1048486" ht="12.85" customHeight="1" x14ac:dyDescent="0.35"/>
    <row r="1048487" ht="12.85" customHeight="1" x14ac:dyDescent="0.35"/>
    <row r="1048488" ht="12.85" customHeight="1" x14ac:dyDescent="0.35"/>
    <row r="1048489" ht="12.85" customHeight="1" x14ac:dyDescent="0.35"/>
    <row r="1048490" ht="12.85" customHeight="1" x14ac:dyDescent="0.35"/>
    <row r="1048491" ht="12.85" customHeight="1" x14ac:dyDescent="0.35"/>
    <row r="1048492" ht="12.85" customHeight="1" x14ac:dyDescent="0.35"/>
    <row r="1048493" ht="12.85" customHeight="1" x14ac:dyDescent="0.35"/>
    <row r="1048494" ht="12.85" customHeight="1" x14ac:dyDescent="0.35"/>
    <row r="1048495" ht="12.85" customHeight="1" x14ac:dyDescent="0.35"/>
    <row r="1048496" ht="12.85" customHeight="1" x14ac:dyDescent="0.35"/>
    <row r="1048497" ht="12.85" customHeight="1" x14ac:dyDescent="0.35"/>
    <row r="1048498" ht="12.85" customHeight="1" x14ac:dyDescent="0.35"/>
    <row r="1048499" ht="12.85" customHeight="1" x14ac:dyDescent="0.35"/>
    <row r="1048500" ht="12.85" customHeight="1" x14ac:dyDescent="0.35"/>
    <row r="1048501" ht="12.85" customHeight="1" x14ac:dyDescent="0.35"/>
    <row r="1048502" ht="12.85" customHeight="1" x14ac:dyDescent="0.35"/>
    <row r="1048503" ht="12.85" customHeight="1" x14ac:dyDescent="0.35"/>
    <row r="1048504" ht="12.85" customHeight="1" x14ac:dyDescent="0.35"/>
    <row r="1048505" ht="12.85" customHeight="1" x14ac:dyDescent="0.35"/>
    <row r="1048506" ht="12.85" customHeight="1" x14ac:dyDescent="0.35"/>
    <row r="1048507" ht="12.85" customHeight="1" x14ac:dyDescent="0.35"/>
    <row r="1048508" ht="12.85" customHeight="1" x14ac:dyDescent="0.35"/>
    <row r="1048509" ht="12.85" customHeight="1" x14ac:dyDescent="0.35"/>
    <row r="1048510" ht="12.85" customHeight="1" x14ac:dyDescent="0.35"/>
    <row r="1048511" ht="12.85" customHeight="1" x14ac:dyDescent="0.35"/>
    <row r="1048512" ht="12.85" customHeight="1" x14ac:dyDescent="0.35"/>
    <row r="1048513" ht="12.85" customHeight="1" x14ac:dyDescent="0.35"/>
    <row r="1048514" ht="12.85" customHeight="1" x14ac:dyDescent="0.35"/>
    <row r="1048515" ht="12.85" customHeight="1" x14ac:dyDescent="0.35"/>
    <row r="1048516" ht="12.85" customHeight="1" x14ac:dyDescent="0.35"/>
    <row r="1048517" ht="12.85" customHeight="1" x14ac:dyDescent="0.35"/>
    <row r="1048518" ht="12.85" customHeight="1" x14ac:dyDescent="0.35"/>
    <row r="1048519" ht="12.85" customHeight="1" x14ac:dyDescent="0.35"/>
    <row r="1048520" ht="12.85" customHeight="1" x14ac:dyDescent="0.35"/>
    <row r="1048521" ht="12.85" customHeight="1" x14ac:dyDescent="0.35"/>
    <row r="1048522" ht="12.85" customHeight="1" x14ac:dyDescent="0.35"/>
    <row r="1048523" ht="12.85" customHeight="1" x14ac:dyDescent="0.35"/>
    <row r="1048524" ht="12.85" customHeight="1" x14ac:dyDescent="0.35"/>
    <row r="1048525" ht="12.85" customHeight="1" x14ac:dyDescent="0.35"/>
    <row r="1048526" ht="12.85" customHeight="1" x14ac:dyDescent="0.35"/>
    <row r="1048527" ht="12.85" customHeight="1" x14ac:dyDescent="0.35"/>
    <row r="1048528" ht="12.85" customHeight="1" x14ac:dyDescent="0.35"/>
    <row r="1048529" ht="12.85" customHeight="1" x14ac:dyDescent="0.35"/>
    <row r="1048530" ht="12.85" customHeight="1" x14ac:dyDescent="0.35"/>
    <row r="1048531" ht="12.85" customHeight="1" x14ac:dyDescent="0.35"/>
    <row r="1048532" ht="12.85" customHeight="1" x14ac:dyDescent="0.35"/>
    <row r="1048533" ht="12.85" customHeight="1" x14ac:dyDescent="0.35"/>
    <row r="1048534" ht="12.85" customHeight="1" x14ac:dyDescent="0.35"/>
    <row r="1048535" ht="12.85" customHeight="1" x14ac:dyDescent="0.35"/>
    <row r="1048536" ht="12.85" customHeight="1" x14ac:dyDescent="0.35"/>
    <row r="1048537" ht="12.85" customHeight="1" x14ac:dyDescent="0.35"/>
    <row r="1048538" ht="12.85" customHeight="1" x14ac:dyDescent="0.35"/>
    <row r="1048539" ht="12.85" customHeight="1" x14ac:dyDescent="0.35"/>
    <row r="1048540" ht="12.85" customHeight="1" x14ac:dyDescent="0.35"/>
    <row r="1048541" ht="12.85" customHeight="1" x14ac:dyDescent="0.35"/>
    <row r="1048542" ht="12.85" customHeight="1" x14ac:dyDescent="0.35"/>
    <row r="1048543" ht="12.85" customHeight="1" x14ac:dyDescent="0.35"/>
    <row r="1048544" ht="12.85" customHeight="1" x14ac:dyDescent="0.35"/>
    <row r="1048545" ht="12.85" customHeight="1" x14ac:dyDescent="0.35"/>
    <row r="1048546" ht="12.85" customHeight="1" x14ac:dyDescent="0.35"/>
    <row r="1048547" ht="12.85" customHeight="1" x14ac:dyDescent="0.35"/>
    <row r="1048548" ht="12.85" customHeight="1" x14ac:dyDescent="0.35"/>
    <row r="1048549" ht="12.85" customHeight="1" x14ac:dyDescent="0.35"/>
    <row r="1048550" ht="12.85" customHeight="1" x14ac:dyDescent="0.35"/>
    <row r="1048551" ht="12.85" customHeight="1" x14ac:dyDescent="0.35"/>
    <row r="1048552" ht="12.85" customHeight="1" x14ac:dyDescent="0.35"/>
    <row r="1048553" ht="12.85" customHeight="1" x14ac:dyDescent="0.35"/>
    <row r="1048554" ht="12.85" customHeight="1" x14ac:dyDescent="0.35"/>
    <row r="1048555" ht="12.85" customHeight="1" x14ac:dyDescent="0.35"/>
    <row r="1048556" ht="12.85" customHeight="1" x14ac:dyDescent="0.35"/>
    <row r="1048557" ht="12.85" customHeight="1" x14ac:dyDescent="0.35"/>
    <row r="1048558" ht="12.85" customHeight="1" x14ac:dyDescent="0.35"/>
    <row r="1048559" ht="12.85" customHeight="1" x14ac:dyDescent="0.35"/>
    <row r="1048560" ht="12.85" customHeight="1" x14ac:dyDescent="0.35"/>
    <row r="1048561" ht="12.85" customHeight="1" x14ac:dyDescent="0.35"/>
    <row r="1048562" ht="12.85" customHeight="1" x14ac:dyDescent="0.35"/>
    <row r="1048563" ht="12.85" customHeight="1" x14ac:dyDescent="0.35"/>
    <row r="1048564" ht="12.85" customHeight="1" x14ac:dyDescent="0.35"/>
    <row r="1048565" ht="12.85" customHeight="1" x14ac:dyDescent="0.35"/>
    <row r="1048566" ht="12.85" customHeight="1" x14ac:dyDescent="0.35"/>
    <row r="1048567" ht="12.85" customHeight="1" x14ac:dyDescent="0.35"/>
    <row r="1048568" ht="12.85" customHeight="1" x14ac:dyDescent="0.35"/>
    <row r="1048569" ht="12.85" customHeight="1" x14ac:dyDescent="0.35"/>
    <row r="1048570" ht="12.85" customHeight="1" x14ac:dyDescent="0.35"/>
    <row r="1048571" ht="12.85" customHeight="1" x14ac:dyDescent="0.35"/>
    <row r="1048572" ht="12.85" customHeight="1" x14ac:dyDescent="0.35"/>
    <row r="1048573" ht="12.85" customHeight="1" x14ac:dyDescent="0.35"/>
    <row r="1048574" ht="12.85" customHeight="1" x14ac:dyDescent="0.35"/>
    <row r="1048575" ht="12.85" customHeight="1" x14ac:dyDescent="0.35"/>
    <row r="1048576" ht="12.85" customHeight="1" x14ac:dyDescent="0.35"/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56"/>
  <sheetViews>
    <sheetView zoomScale="80" zoomScaleNormal="80" workbookViewId="0"/>
  </sheetViews>
  <sheetFormatPr baseColWidth="10" defaultColWidth="9.06640625" defaultRowHeight="12.75" x14ac:dyDescent="0.35"/>
  <cols>
    <col min="1" max="1" width="5.1328125" style="15"/>
    <col min="2" max="2" width="14.53125" style="15"/>
    <col min="3" max="9" width="10.19921875" style="15"/>
    <col min="10" max="12" width="15.33203125" style="15"/>
    <col min="13" max="13" width="14.53125" style="75"/>
    <col min="14" max="14" width="5.1328125" style="15"/>
    <col min="15" max="15" width="15.33203125" style="15"/>
    <col min="16" max="256" width="14.53125" style="15"/>
    <col min="257" max="1025" width="11.53125"/>
  </cols>
  <sheetData>
    <row r="2" spans="2:1024" ht="15" customHeight="1" x14ac:dyDescent="0.35">
      <c r="B2" s="12" t="s">
        <v>146</v>
      </c>
    </row>
    <row r="3" spans="2:1024" ht="13.15" customHeight="1" x14ac:dyDescent="0.35">
      <c r="K3" s="76" t="s">
        <v>58</v>
      </c>
      <c r="L3" s="14" t="s">
        <v>147</v>
      </c>
    </row>
    <row r="5" spans="2:1024" ht="13.15" customHeight="1" x14ac:dyDescent="0.35">
      <c r="B5" s="17" t="s">
        <v>22</v>
      </c>
      <c r="C5" s="17"/>
    </row>
    <row r="6" spans="2:1024" ht="13.15" customHeight="1" x14ac:dyDescent="0.35">
      <c r="B6" s="11"/>
      <c r="C6" s="11"/>
    </row>
    <row r="7" spans="2:1024" ht="13.15" customHeight="1" x14ac:dyDescent="0.35">
      <c r="B7" s="13" t="s">
        <v>25</v>
      </c>
      <c r="C7" s="13"/>
      <c r="E7" s="13" t="s">
        <v>19</v>
      </c>
      <c r="F7" s="13"/>
      <c r="G7" s="13"/>
      <c r="H7" s="13"/>
    </row>
    <row r="8" spans="2:1024" ht="13.15" customHeight="1" x14ac:dyDescent="0.35">
      <c r="B8" s="15" t="s">
        <v>140</v>
      </c>
      <c r="C8" s="18" t="str">
        <f>[1]!OBCALL("calibratedModel-valuation"&amp;"-"&amp;ROW(),Calibration!$B$11,"getModel")</f>
        <v>calibratedModel-valuation-8 
[13708]</v>
      </c>
      <c r="E8" s="11" t="str">
        <f>[1]!obMake("baseDate-valuation",obLibs&amp;"org.joda.time.LocalDate",[1]!obMake("","Date",F8))</f>
        <v>baseDate-valuation 
[9332]</v>
      </c>
      <c r="F8" s="16">
        <v>40918</v>
      </c>
      <c r="G8" s="11"/>
      <c r="H8" s="11"/>
      <c r="I8" s="11"/>
      <c r="P8" s="15">
        <f>1/365</f>
        <v>2.7397260273972603E-3</v>
      </c>
    </row>
    <row r="9" spans="2:1024" ht="13.15" customHeight="1" x14ac:dyDescent="0.35">
      <c r="E9" s="11" t="str">
        <f>[1]!obMake("shortPeriod-valuation","String",F9)</f>
        <v>shortPeriod-valuation 
[5461]</v>
      </c>
      <c r="F9" s="37" t="s">
        <v>61</v>
      </c>
      <c r="G9" s="11"/>
      <c r="H9" s="11"/>
      <c r="I9" s="11"/>
    </row>
    <row r="10" spans="2:1024" ht="13.15" customHeight="1" x14ac:dyDescent="0.35">
      <c r="E10" s="11" t="str">
        <f>[1]!obMake("businessDayCal-valuation",obLibs&amp;"net.finmath.time.businessdaycalendar."&amp;F10)</f>
        <v>businessDayCal-valuation 
[8641]</v>
      </c>
      <c r="F10" s="38" t="s">
        <v>40</v>
      </c>
      <c r="G10" s="11"/>
      <c r="H10" s="11"/>
      <c r="I10" s="11"/>
    </row>
    <row r="11" spans="2:1024" s="19" customFormat="1" ht="13.15" customHeight="1" x14ac:dyDescent="0.35">
      <c r="B11" s="19" t="s">
        <v>148</v>
      </c>
      <c r="M11" s="77"/>
      <c r="AMI11"/>
      <c r="AMJ11"/>
    </row>
    <row r="13" spans="2:1024" ht="13.15" customHeight="1" x14ac:dyDescent="0.35">
      <c r="B13" s="13" t="s">
        <v>149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78"/>
      <c r="O13" s="13"/>
      <c r="P13" s="13"/>
    </row>
    <row r="15" spans="2:1024" ht="13.15" customHeight="1" x14ac:dyDescent="0.35">
      <c r="C15" s="22" t="s">
        <v>150</v>
      </c>
      <c r="D15" s="22" t="s">
        <v>151</v>
      </c>
      <c r="E15" s="22" t="s">
        <v>152</v>
      </c>
      <c r="F15" s="22"/>
      <c r="G15" s="22"/>
      <c r="H15" s="22"/>
      <c r="I15" s="22"/>
      <c r="J15" s="79" t="s">
        <v>80</v>
      </c>
      <c r="K15" s="22" t="s">
        <v>81</v>
      </c>
      <c r="L15" s="79" t="s">
        <v>82</v>
      </c>
      <c r="M15" s="80" t="s">
        <v>153</v>
      </c>
      <c r="O15" s="81" t="s">
        <v>51</v>
      </c>
      <c r="P15" s="41" t="s">
        <v>154</v>
      </c>
      <c r="IW15" s="15"/>
      <c r="IX15" s="15"/>
      <c r="IY15" s="15"/>
    </row>
    <row r="16" spans="2:1024" ht="13.15" customHeight="1" x14ac:dyDescent="0.35">
      <c r="B16" s="18" t="str">
        <f>[1]!obMake("swapLeg-1-"&amp;ROW(),obLibs&amp;"net.finmath.marketdata.products.SwapLeg",[1]!obMake("",obLibs&amp;"net.finmath.time.RegularSchedule",[1]!obMake("",obLibs&amp;"net.finmath.time.TimeDiscretization",[1]!obMake("","double",C16),[1]!obMake("","double",D16),[1]!obMake("","double",E16),[1]!OBCALL("","net.finmath.time.TimeDiscretization$ShortPeriodLocation","valueOf",[1]!obMake("","String","SHORT_PERIOD_AT_START")))),[1]!obMake("","String",J16),[1]!obMake("","double",K16),[1]!obMake("","String",L16),[1]!obMake("","boolean",M16))</f>
        <v>swapLeg-1-16 
[9225]</v>
      </c>
      <c r="C16" s="37">
        <v>0</v>
      </c>
      <c r="D16" s="37">
        <v>10</v>
      </c>
      <c r="E16" s="37">
        <v>0.25</v>
      </c>
      <c r="J16" s="38" t="s">
        <v>34</v>
      </c>
      <c r="K16" s="37">
        <v>0</v>
      </c>
      <c r="L16" s="38" t="s">
        <v>33</v>
      </c>
      <c r="M16" s="82" t="b">
        <f>TRUE()</f>
        <v>1</v>
      </c>
      <c r="O16" s="68">
        <f>[1]!OBGET([1]!OBCALL("",B16,"getValue",$C$8))</f>
        <v>1.0196736369638413</v>
      </c>
      <c r="P16" s="83" t="s">
        <v>155</v>
      </c>
      <c r="IW16" s="15"/>
      <c r="IX16" s="15"/>
      <c r="IY16" s="15"/>
    </row>
    <row r="17" spans="2:259" ht="13.15" customHeight="1" x14ac:dyDescent="0.35">
      <c r="B17" s="18" t="str">
        <f>[1]!obMake("swapLeg-1-"&amp;ROW(),obLibs&amp;"net.finmath.marketdata.products.SwapLeg",[1]!obMake("",obLibs&amp;"net.finmath.time.RegularSchedule",[1]!obMake("",obLibs&amp;"net.finmath.time.TimeDiscretization",[1]!obMake("","double",C17),[1]!obMake("","double",D17),[1]!obMake("","double",E17),[1]!OBCALL("","net.finmath.time.TimeDiscretization$ShortPeriodLocation","valueOf",[1]!obMake("","String","SHORT_PERIOD_AT_START")))),[1]!obMake("","String",J17),[1]!obMake("","double",K17),[1]!obMake("","String",L17),[1]!obMake("","boolean",M17))</f>
        <v>swapLeg-1-17 
[9689]</v>
      </c>
      <c r="C17" s="37">
        <v>0</v>
      </c>
      <c r="D17" s="37">
        <v>10</v>
      </c>
      <c r="E17" s="37">
        <v>0.25</v>
      </c>
      <c r="J17" s="38" t="s">
        <v>34</v>
      </c>
      <c r="K17" s="37">
        <v>0</v>
      </c>
      <c r="L17" s="38" t="s">
        <v>34</v>
      </c>
      <c r="M17" s="82" t="b">
        <f>TRUE()</f>
        <v>1</v>
      </c>
      <c r="O17" s="68">
        <f>[1]!OBGET([1]!OBCALL("",B17,"getValue",$C$8))</f>
        <v>1.0000065291625526</v>
      </c>
      <c r="P17" s="83" t="s">
        <v>156</v>
      </c>
      <c r="IW17" s="15"/>
      <c r="IX17" s="15"/>
      <c r="IY17" s="15"/>
    </row>
    <row r="18" spans="2:259" ht="13.15" customHeight="1" x14ac:dyDescent="0.35">
      <c r="B18" s="18" t="str">
        <f>[1]!obMake("swapLeg-1-"&amp;ROW(),obLibs&amp;"net.finmath.marketdata.products.SwapLeg",[1]!obMake("",obLibs&amp;"net.finmath.time.RegularSchedule",[1]!obMake("",obLibs&amp;"net.finmath.time.TimeDiscretization",[1]!obMake("","double",C18),[1]!obMake("","double",D18),[1]!obMake("","double",E18),[1]!OBCALL("","net.finmath.time.TimeDiscretization$ShortPeriodLocation","valueOf",[1]!obMake("","String","SHORT_PERIOD_AT_START")))),[1]!obMake("","String",J18),[1]!obMake("","double",K18),[1]!obMake("","String",L18),[1]!obMake("","boolean",M18))</f>
        <v>swapLeg-1-18 
[10485]</v>
      </c>
      <c r="C18" s="37">
        <v>0</v>
      </c>
      <c r="D18" s="37">
        <v>10</v>
      </c>
      <c r="E18" s="37">
        <v>1</v>
      </c>
      <c r="J18" s="38" t="str">
        <f>""</f>
        <v/>
      </c>
      <c r="K18" s="64">
        <v>1.6E-2</v>
      </c>
      <c r="L18" s="38" t="s">
        <v>33</v>
      </c>
      <c r="M18" s="82" t="b">
        <f>TRUE()</f>
        <v>1</v>
      </c>
      <c r="O18" s="68">
        <f>[1]!OBGET([1]!OBCALL("",B18,"getValue",$C$8))</f>
        <v>1.0261360228123646</v>
      </c>
      <c r="P18" s="83" t="s">
        <v>157</v>
      </c>
      <c r="IW18" s="15"/>
      <c r="IX18" s="15"/>
      <c r="IY18" s="15"/>
    </row>
    <row r="19" spans="2:259" ht="13.15" customHeight="1" x14ac:dyDescent="0.35">
      <c r="B19" s="18" t="str">
        <f>[1]!obMake("swapLeg-1-"&amp;ROW(),obLibs&amp;"net.finmath.marketdata.products.SwapLeg",[1]!obMake("",obLibs&amp;"net.finmath.time.RegularSchedule",[1]!obMake("",obLibs&amp;"net.finmath.time.TimeDiscretization",[1]!obMake("","double",C19),[1]!obMake("","double",D19),[1]!obMake("","double",E19),[1]!OBCALL("","net.finmath.time.TimeDiscretization$ShortPeriodLocation","valueOf",[1]!obMake("","String","SHORT_PERIOD_AT_START")))),[1]!obMake("","String",J19),[1]!obMake("","double",K19),[1]!obMake("","String",L19),[1]!obMake("","boolean",M19))</f>
        <v>swapLeg-1-19 
[8743]</v>
      </c>
      <c r="C19" s="37">
        <v>0</v>
      </c>
      <c r="D19" s="37">
        <v>10</v>
      </c>
      <c r="E19" s="37">
        <v>1</v>
      </c>
      <c r="J19" s="38" t="str">
        <f>""</f>
        <v/>
      </c>
      <c r="K19" s="64">
        <v>1.6E-2</v>
      </c>
      <c r="L19" s="38" t="s">
        <v>34</v>
      </c>
      <c r="M19" s="82" t="b">
        <f>TRUE()</f>
        <v>1</v>
      </c>
      <c r="O19" s="68">
        <f>[1]!OBGET([1]!OBCALL("",B19,"getValue",$C$8))</f>
        <v>1.0067454368705744</v>
      </c>
      <c r="P19" s="83" t="s">
        <v>157</v>
      </c>
      <c r="IW19" s="15"/>
      <c r="IX19" s="15"/>
      <c r="IY19" s="15"/>
    </row>
    <row r="23" spans="2:259" ht="13.15" customHeight="1" x14ac:dyDescent="0.35">
      <c r="B23" s="13" t="s">
        <v>158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78"/>
      <c r="O23" s="13"/>
      <c r="P23" s="13"/>
    </row>
    <row r="25" spans="2:259" ht="13.15" customHeight="1" x14ac:dyDescent="0.35">
      <c r="C25" s="22" t="s">
        <v>150</v>
      </c>
      <c r="D25" s="22" t="s">
        <v>74</v>
      </c>
      <c r="E25" s="22" t="s">
        <v>75</v>
      </c>
      <c r="F25" s="22" t="s">
        <v>76</v>
      </c>
      <c r="G25" s="22" t="s">
        <v>77</v>
      </c>
      <c r="H25" s="22" t="s">
        <v>78</v>
      </c>
      <c r="I25" s="22" t="s">
        <v>79</v>
      </c>
      <c r="J25" s="43" t="s">
        <v>80</v>
      </c>
      <c r="K25" s="22" t="s">
        <v>81</v>
      </c>
      <c r="L25" s="43" t="s">
        <v>82</v>
      </c>
      <c r="M25" s="80" t="s">
        <v>153</v>
      </c>
      <c r="O25" s="81" t="s">
        <v>51</v>
      </c>
      <c r="P25" s="41" t="s">
        <v>154</v>
      </c>
    </row>
    <row r="26" spans="2:259" ht="13.15" customHeight="1" x14ac:dyDescent="0.35">
      <c r="B26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26)),[1]!obMake("",obLibs&amp;"org.joda.time.LocalDate",[1]!obMake("","Date",D26)),[1]!obMake("","String",E26),[1]!obMake("","String",F26),$E$9,[1]!obMake("","String",G26),$E$10,[1]!obMake("","int",H26),[1]!obMake("","int",I26)),[1]!obMake("","String",J26),[1]!obMake("","double",K26),[1]!obMake("","String",L26),[1]!obMake("","boolean",M26))</f>
        <v>swapLeg-1-26 
[10944]</v>
      </c>
      <c r="C26" s="84">
        <v>40920</v>
      </c>
      <c r="D26" s="84">
        <v>41286</v>
      </c>
      <c r="E26" s="37" t="s">
        <v>101</v>
      </c>
      <c r="F26" s="37" t="s">
        <v>102</v>
      </c>
      <c r="G26" s="37" t="s">
        <v>103</v>
      </c>
      <c r="H26" s="37">
        <v>0</v>
      </c>
      <c r="I26" s="37">
        <v>0</v>
      </c>
      <c r="J26" s="30" t="s">
        <v>33</v>
      </c>
      <c r="K26" s="37">
        <v>0</v>
      </c>
      <c r="L26" s="30" t="s">
        <v>33</v>
      </c>
      <c r="M26" s="82" t="b">
        <v>1</v>
      </c>
      <c r="O26" s="68">
        <f>[1]!OBGET([1]!OBCALL("",B26,"getValue",$C$8))</f>
        <v>1.1102230233754581E-16</v>
      </c>
      <c r="P26" s="83" t="s">
        <v>159</v>
      </c>
    </row>
    <row r="27" spans="2:259" ht="13.15" customHeight="1" x14ac:dyDescent="0.35">
      <c r="B27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27)),[1]!obMake("",obLibs&amp;"org.joda.time.LocalDate",[1]!obMake("","Date",D27)),[1]!obMake("","String",E27),[1]!obMake("","String",F27),$E$9,[1]!obMake("","String",G27),$E$10,[1]!obMake("","int",H27),[1]!obMake("","int",I27)),[1]!obMake("","String",J27),[1]!obMake("","double",K27),[1]!obMake("","String",L27),[1]!obMake("","boolean",M27))</f>
        <v>swapLeg-1-27 
[10974]</v>
      </c>
      <c r="C27" s="84">
        <v>40920</v>
      </c>
      <c r="D27" s="84">
        <v>44573</v>
      </c>
      <c r="E27" s="37" t="s">
        <v>128</v>
      </c>
      <c r="F27" s="37" t="str">
        <f>"act/360"</f>
        <v>act/360</v>
      </c>
      <c r="G27" s="37" t="s">
        <v>103</v>
      </c>
      <c r="H27" s="37">
        <v>0</v>
      </c>
      <c r="I27" s="37">
        <v>0</v>
      </c>
      <c r="J27" s="38" t="s">
        <v>34</v>
      </c>
      <c r="K27" s="37">
        <v>0</v>
      </c>
      <c r="L27" s="38" t="s">
        <v>33</v>
      </c>
      <c r="M27" s="82" t="b">
        <f>TRUE()</f>
        <v>1</v>
      </c>
      <c r="O27" s="68">
        <f>[1]!OBGET([1]!OBCALL("",B27,"getValue",$C$8))</f>
        <v>2.1703204096053471E-2</v>
      </c>
      <c r="P27" s="83" t="s">
        <v>155</v>
      </c>
      <c r="IW27" s="15"/>
      <c r="IX27" s="15"/>
      <c r="IY27" s="15"/>
    </row>
    <row r="28" spans="2:259" ht="13.15" customHeight="1" x14ac:dyDescent="0.35">
      <c r="B28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28)),[1]!obMake("",obLibs&amp;"org.joda.time.LocalDate",[1]!obMake("","Date",D28)),[1]!obMake("","String",E28),[1]!obMake("","String",F28),$E$9,[1]!obMake("","String",G28),$E$10,[1]!obMake("","int",H28),[1]!obMake("","int",I28)),[1]!obMake("","String",J28),[1]!obMake("","double",K28),[1]!obMake("","String",L28),[1]!obMake("","boolean",M28))</f>
        <v>swapLeg-1-28 
[11004]</v>
      </c>
      <c r="C28" s="84">
        <v>40920</v>
      </c>
      <c r="D28" s="84">
        <v>44573</v>
      </c>
      <c r="E28" s="37" t="s">
        <v>101</v>
      </c>
      <c r="F28" s="37" t="s">
        <v>160</v>
      </c>
      <c r="G28" s="37" t="s">
        <v>103</v>
      </c>
      <c r="H28" s="37">
        <v>0</v>
      </c>
      <c r="I28" s="37">
        <v>0</v>
      </c>
      <c r="J28" s="38" t="str">
        <f>""</f>
        <v/>
      </c>
      <c r="K28" s="64">
        <v>1.5570000000000001E-2</v>
      </c>
      <c r="L28" s="38" t="s">
        <v>33</v>
      </c>
      <c r="M28" s="82" t="b">
        <f>TRUE()</f>
        <v>1</v>
      </c>
      <c r="O28" s="68">
        <f>[1]!OBGET([1]!OBCALL("",B28,"getValue",$C$8))</f>
        <v>2.1703208912503925E-2</v>
      </c>
      <c r="P28" s="83" t="s">
        <v>157</v>
      </c>
      <c r="IW28" s="15"/>
      <c r="IX28" s="15"/>
      <c r="IY28" s="15"/>
    </row>
    <row r="30" spans="2:259" ht="13.15" customHeight="1" x14ac:dyDescent="0.35">
      <c r="B30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30)),[1]!obMake("",obLibs&amp;"org.joda.time.LocalDate",[1]!obMake("","Date",D30)),[1]!obMake("","String",E30),[1]!obMake("","String",F30),$E$9,[1]!obMake("","String",G30),$E$10,[1]!obMake("","int",H30),[1]!obMake("","int",I30)),[1]!obMake("","String",J30),[1]!obMake("","double",K30),[1]!obMake("","String",L30),[1]!obMake("","boolean",M30))</f>
        <v>swapLeg-1-30 
[10854]</v>
      </c>
      <c r="C30" s="84">
        <v>40910</v>
      </c>
      <c r="D30" s="84">
        <v>41276</v>
      </c>
      <c r="E30" s="37" t="s">
        <v>128</v>
      </c>
      <c r="F30" s="37" t="s">
        <v>160</v>
      </c>
      <c r="G30" s="37" t="s">
        <v>103</v>
      </c>
      <c r="H30" s="37">
        <v>0</v>
      </c>
      <c r="I30" s="37">
        <v>0</v>
      </c>
      <c r="J30" s="38" t="s">
        <v>34</v>
      </c>
      <c r="K30" s="64">
        <v>0</v>
      </c>
      <c r="L30" s="38" t="s">
        <v>33</v>
      </c>
      <c r="M30" s="82" t="b">
        <v>0</v>
      </c>
      <c r="O30" s="68">
        <f>[1]!OBGET([1]!OBCALL("",B30,"getValue",$C$8))</f>
        <v>3.1796113272291684E-3</v>
      </c>
      <c r="P30" s="83" t="s">
        <v>161</v>
      </c>
    </row>
    <row r="33" spans="2:16" ht="13.15" customHeight="1" x14ac:dyDescent="0.35">
      <c r="B33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33)),[1]!obMake("",obLibs&amp;"org.joda.time.LocalDate",[1]!obMake("","Date",D33)),[1]!obMake("","String",E33),[1]!obMake("","String",F33),$E$9,[1]!obMake("","String",G33),$E$10,[1]!obMake("","int",H33),[1]!obMake("","int",I33)),[1]!obMake("","String",J33),[1]!obMake("","double",K33),[1]!obMake("","String",L33),[1]!obMake("","boolean",M33))</f>
        <v>swapLeg-1-33 
[10884]</v>
      </c>
      <c r="C33" s="84">
        <v>40920</v>
      </c>
      <c r="D33" s="84">
        <v>42197</v>
      </c>
      <c r="E33" s="37" t="s">
        <v>128</v>
      </c>
      <c r="F33" s="37" t="str">
        <f>"act/360"</f>
        <v>act/360</v>
      </c>
      <c r="G33" s="37" t="s">
        <v>103</v>
      </c>
      <c r="H33" s="37">
        <v>0</v>
      </c>
      <c r="I33" s="37">
        <v>0</v>
      </c>
      <c r="J33" s="38" t="s">
        <v>34</v>
      </c>
      <c r="K33" s="37">
        <v>0</v>
      </c>
      <c r="L33" s="38" t="s">
        <v>33</v>
      </c>
      <c r="M33" s="82" t="b">
        <v>0</v>
      </c>
      <c r="O33" s="68">
        <f>[1]!OBGET([1]!OBCALL("",B33,"getValue",$C$8))</f>
        <v>1.907894075683346E-2</v>
      </c>
    </row>
    <row r="34" spans="2:16" ht="13.15" customHeight="1" x14ac:dyDescent="0.35">
      <c r="B34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34)),[1]!obMake("",obLibs&amp;"org.joda.time.LocalDate",[1]!obMake("","Date",D34)),[1]!obMake("","String",E34),[1]!obMake("","String",F34),$E$9,[1]!obMake("","String",G34),$E$10,[1]!obMake("","int",H34),[1]!obMake("","int",I34)),[1]!obMake("","String",J34),[1]!obMake("","double",K34),[1]!obMake("","String",L34),[1]!obMake("","boolean",M34))</f>
        <v>swapLeg-1-34 
[10515]</v>
      </c>
      <c r="C34" s="84">
        <v>40920</v>
      </c>
      <c r="D34" s="84">
        <v>42197</v>
      </c>
      <c r="E34" s="37" t="s">
        <v>101</v>
      </c>
      <c r="F34" s="37" t="s">
        <v>160</v>
      </c>
      <c r="G34" s="37" t="s">
        <v>103</v>
      </c>
      <c r="H34" s="37">
        <v>0</v>
      </c>
      <c r="I34" s="37">
        <v>0</v>
      </c>
      <c r="J34" s="38" t="str">
        <f>""</f>
        <v/>
      </c>
      <c r="K34" s="64">
        <v>5.5649999999999996E-3</v>
      </c>
      <c r="L34" s="38" t="s">
        <v>33</v>
      </c>
      <c r="M34" s="82" t="b">
        <v>0</v>
      </c>
      <c r="O34" s="68">
        <f>[1]!OBGET([1]!OBCALL("",B34,"getValue",$C$8))</f>
        <v>1.9414148198516355E-2</v>
      </c>
    </row>
    <row r="37" spans="2:16" ht="13.15" customHeight="1" x14ac:dyDescent="0.35">
      <c r="B37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37)),[1]!obMake("",obLibs&amp;"org.joda.time.LocalDate",[1]!obMake("","Date",D37)),[1]!obMake("","String",E37),[1]!obMake("","String",F37),$E$9,[1]!obMake("","String",G37),$E$10,[1]!obMake("","int",H37),[1]!obMake("","int",I37)),[1]!obMake("","String",J37),[1]!obMake("","double",K37),[1]!obMake("","String",L37),[1]!obMake("","boolean",M37))</f>
        <v>swapLeg-1-37 
[10187]</v>
      </c>
      <c r="C37" s="84">
        <v>40920</v>
      </c>
      <c r="D37" s="84">
        <v>41286</v>
      </c>
      <c r="E37" s="37" t="s">
        <v>128</v>
      </c>
      <c r="F37" s="37" t="s">
        <v>102</v>
      </c>
      <c r="G37" s="37" t="s">
        <v>103</v>
      </c>
      <c r="H37" s="37">
        <v>0</v>
      </c>
      <c r="I37" s="37">
        <v>0</v>
      </c>
      <c r="J37" s="30" t="s">
        <v>33</v>
      </c>
      <c r="K37" s="37">
        <v>0</v>
      </c>
      <c r="L37" s="30" t="s">
        <v>33</v>
      </c>
      <c r="M37" s="82" t="b">
        <v>0</v>
      </c>
      <c r="O37" s="68">
        <f>[1]!OBGET([1]!OBCALL("",B37,"getValue",$C$8))</f>
        <v>6.4358341903769873E-4</v>
      </c>
    </row>
    <row r="39" spans="2:16" ht="13.15" customHeight="1" x14ac:dyDescent="0.35">
      <c r="B39" s="41" t="s">
        <v>162</v>
      </c>
    </row>
    <row r="41" spans="2:16" ht="13.15" customHeight="1" x14ac:dyDescent="0.35">
      <c r="B41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41)),[1]!obMake("",obLibs&amp;"org.joda.time.LocalDate",[1]!obMake("","Date",D41)),[1]!obMake("","String",E41),[1]!obMake("","String",F41),$E$9,[1]!obMake("","String",G41),$E$10,[1]!obMake("","int",H41),[1]!obMake("","int",I41)),[1]!obMake("","String",J41),[1]!obMake("","double",K41),[1]!obMake("","String",L41),[1]!obMake("","boolean",M41))</f>
        <v>swapLeg-1-41 
[10914]</v>
      </c>
      <c r="C41" s="84">
        <v>40920</v>
      </c>
      <c r="D41" s="84">
        <v>44573</v>
      </c>
      <c r="E41" s="37" t="s">
        <v>128</v>
      </c>
      <c r="F41" s="37" t="s">
        <v>102</v>
      </c>
      <c r="G41" s="37" t="s">
        <v>103</v>
      </c>
      <c r="H41" s="37">
        <v>0</v>
      </c>
      <c r="I41" s="37">
        <v>0</v>
      </c>
      <c r="J41" s="30" t="s">
        <v>132</v>
      </c>
      <c r="K41" s="37">
        <v>0</v>
      </c>
      <c r="L41" s="30" t="s">
        <v>33</v>
      </c>
      <c r="M41" s="82" t="b">
        <v>0</v>
      </c>
      <c r="O41" s="68">
        <f>[1]!OBGET([1]!OBCALL("",B41,"getValue",$C$8))</f>
        <v>0.14776770183553181</v>
      </c>
    </row>
    <row r="42" spans="2:16" ht="13.15" customHeight="1" x14ac:dyDescent="0.35">
      <c r="B42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42)),[1]!obMake("",obLibs&amp;"org.joda.time.LocalDate",[1]!obMake("","Date",D42)),[1]!obMake("","String",E42),[1]!obMake("","String",F42),$E$9,[1]!obMake("","String",G42),$E$10,[1]!obMake("","int",H42),[1]!obMake("","int",I42)),[1]!obMake("","String",J42),[1]!obMake("","double",K42),[1]!obMake("","String",L42),[1]!obMake("","boolean",M42))</f>
        <v>swapLeg-1-42 
[10959]</v>
      </c>
      <c r="C42" s="84">
        <v>40920</v>
      </c>
      <c r="D42" s="84">
        <v>44573</v>
      </c>
      <c r="E42" s="37" t="s">
        <v>128</v>
      </c>
      <c r="F42" s="37" t="s">
        <v>102</v>
      </c>
      <c r="G42" s="37" t="s">
        <v>103</v>
      </c>
      <c r="H42" s="37">
        <v>0</v>
      </c>
      <c r="I42" s="37">
        <v>0</v>
      </c>
      <c r="J42" s="30" t="s">
        <v>133</v>
      </c>
      <c r="K42" s="37">
        <v>0</v>
      </c>
      <c r="L42" s="30" t="s">
        <v>33</v>
      </c>
      <c r="M42" s="82" t="b">
        <v>0</v>
      </c>
      <c r="O42" s="68">
        <f>[1]!OBGET([1]!OBCALL("",B42,"getValue",$C$8))</f>
        <v>0.14849959183103234</v>
      </c>
      <c r="P42" s="85">
        <f>O41-O42</f>
        <v>-7.3188999550052869E-4</v>
      </c>
    </row>
    <row r="44" spans="2:16" ht="13.15" customHeight="1" x14ac:dyDescent="0.35">
      <c r="B44" s="41" t="s">
        <v>163</v>
      </c>
    </row>
    <row r="46" spans="2:16" ht="13.15" customHeight="1" x14ac:dyDescent="0.35">
      <c r="B46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46)),[1]!obMake("",obLibs&amp;"org.joda.time.LocalDate",[1]!obMake("","Date",D46)),[1]!obMake("","String",E46),[1]!obMake("","String",F46),$E$9,[1]!obMake("","String",G46),$E$10,[1]!obMake("","int",H46),[1]!obMake("","int",I46)),[1]!obMake("","String",J46),[1]!obMake("","double",K46),[1]!obMake("","String",L46),[1]!obMake("","boolean",M46))</f>
        <v>swapLeg-1-46 
[10989]</v>
      </c>
      <c r="C46" s="84">
        <v>40918</v>
      </c>
      <c r="D46" s="84">
        <v>44573</v>
      </c>
      <c r="E46" s="37" t="s">
        <v>128</v>
      </c>
      <c r="F46" s="37" t="s">
        <v>104</v>
      </c>
      <c r="G46" s="37" t="s">
        <v>103</v>
      </c>
      <c r="H46" s="37">
        <v>0</v>
      </c>
      <c r="I46" s="37">
        <v>0</v>
      </c>
      <c r="J46" s="38" t="s">
        <v>34</v>
      </c>
      <c r="K46" s="64">
        <v>5.0000000000000001E-3</v>
      </c>
      <c r="L46" s="30" t="s">
        <v>136</v>
      </c>
      <c r="M46" s="82" t="b">
        <v>1</v>
      </c>
      <c r="O46" s="68">
        <f>[1]!OBGET([1]!OBCALL("",B46,"getValue",$C$8))</f>
        <v>1.0000221421741944</v>
      </c>
    </row>
    <row r="47" spans="2:16" ht="13.15" customHeight="1" x14ac:dyDescent="0.35">
      <c r="B47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47)),[1]!obMake("",obLibs&amp;"org.joda.time.LocalDate",[1]!obMake("","Date",D47)),[1]!obMake("","String",E47),[1]!obMake("","String",F47),$E$9,[1]!obMake("","String",G47),$E$10,[1]!obMake("","int",H47),[1]!obMake("","int",I47)),[1]!obMake("","String",J47),[1]!obMake("","double",K47),[1]!obMake("","String",L47),[1]!obMake("","boolean",M47))</f>
        <v>swapLeg-1-47 
[11019]</v>
      </c>
      <c r="C47" s="84">
        <v>40918</v>
      </c>
      <c r="D47" s="84">
        <v>44573</v>
      </c>
      <c r="E47" s="37" t="s">
        <v>128</v>
      </c>
      <c r="F47" s="37" t="s">
        <v>104</v>
      </c>
      <c r="G47" s="37" t="s">
        <v>103</v>
      </c>
      <c r="H47" s="37">
        <v>0</v>
      </c>
      <c r="I47" s="37">
        <v>0</v>
      </c>
      <c r="J47" s="38" t="s">
        <v>138</v>
      </c>
      <c r="K47" s="64">
        <v>5.0000000000000001E-3</v>
      </c>
      <c r="L47" s="30" t="s">
        <v>136</v>
      </c>
      <c r="M47" s="82" t="b">
        <v>1</v>
      </c>
      <c r="O47" s="68">
        <f>[1]!OBGET([1]!OBCALL("",B47,"getValue",$C$8))</f>
        <v>1.0010542900914896</v>
      </c>
      <c r="P47" s="85">
        <f>O46-O47</f>
        <v>-1.032147917295223E-3</v>
      </c>
    </row>
    <row r="48" spans="2:16" ht="13.15" customHeight="1" x14ac:dyDescent="0.35">
      <c r="B48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48)),[1]!obMake("",obLibs&amp;"org.joda.time.LocalDate",[1]!obMake("","Date",D48)),[1]!obMake("","String",E48),[1]!obMake("","String",F48),$E$9,[1]!obMake("","String",G48),$E$10,[1]!obMake("","int",H48),[1]!obMake("","int",I48)),[1]!obMake("","String",J48),[1]!obMake("","double",K48),[1]!obMake("","String",L48),[1]!obMake("","boolean",M48))</f>
        <v>swapLeg-1-48 
[10869]</v>
      </c>
      <c r="C48" s="84">
        <v>40918</v>
      </c>
      <c r="D48" s="84">
        <v>44573</v>
      </c>
      <c r="E48" s="37" t="s">
        <v>128</v>
      </c>
      <c r="F48" s="37" t="s">
        <v>104</v>
      </c>
      <c r="G48" s="37" t="s">
        <v>103</v>
      </c>
      <c r="H48" s="37">
        <v>0</v>
      </c>
      <c r="I48" s="37">
        <v>0</v>
      </c>
      <c r="J48" s="38" t="s">
        <v>138</v>
      </c>
      <c r="K48" s="64">
        <v>5.0000000000000001E-3</v>
      </c>
      <c r="L48" s="30" t="s">
        <v>137</v>
      </c>
      <c r="M48" s="82" t="b">
        <v>1</v>
      </c>
      <c r="O48" s="68">
        <f>[1]!OBGET([1]!OBCALL("",B48,"getValue",$C$8))</f>
        <v>1.0000221656796984</v>
      </c>
      <c r="P48" s="85"/>
    </row>
    <row r="50" spans="2:16" ht="13.15" customHeight="1" x14ac:dyDescent="0.35">
      <c r="B50" s="41" t="s">
        <v>164</v>
      </c>
    </row>
    <row r="52" spans="2:16" ht="13.15" customHeight="1" x14ac:dyDescent="0.35">
      <c r="B52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52)),[1]!obMake("",obLibs&amp;"org.joda.time.LocalDate",[1]!obMake("","Date",D52)),[1]!obMake("","String",E52),[1]!obMake("","String",F52),$E$9,[1]!obMake("","String",G52),$E$10,[1]!obMake("","int",H52),[1]!obMake("","int",I52)),[1]!obMake("","String",J52),[1]!obMake("","double",K52),[1]!obMake("","String",L52),[1]!obMake("","boolean",M52))</f>
        <v>swapLeg-1-52 
[10899]</v>
      </c>
      <c r="C52" s="84">
        <v>40918</v>
      </c>
      <c r="D52" s="84">
        <v>44573</v>
      </c>
      <c r="E52" s="37" t="s">
        <v>128</v>
      </c>
      <c r="F52" s="37" t="s">
        <v>104</v>
      </c>
      <c r="G52" s="37" t="s">
        <v>103</v>
      </c>
      <c r="H52" s="37">
        <v>0</v>
      </c>
      <c r="I52" s="37">
        <v>0</v>
      </c>
      <c r="J52" s="38" t="s">
        <v>138</v>
      </c>
      <c r="K52" s="64">
        <v>5.0000000000000001E-3</v>
      </c>
      <c r="L52" s="30" t="s">
        <v>137</v>
      </c>
      <c r="M52" s="82" t="b">
        <v>1</v>
      </c>
      <c r="O52" s="68">
        <f>[1]!OBGET([1]!OBCALL("",B52,"getValue",$C$8))</f>
        <v>1.0000221656796984</v>
      </c>
      <c r="P52" s="85"/>
    </row>
    <row r="53" spans="2:16" ht="13.15" customHeight="1" x14ac:dyDescent="0.35">
      <c r="B53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53)),[1]!obMake("",obLibs&amp;"org.joda.time.LocalDate",[1]!obMake("","Date",D53)),[1]!obMake("","String",E53),[1]!obMake("","String",F53),$E$9,[1]!obMake("","String",G53),$E$10,[1]!obMake("","int",H53),[1]!obMake("","int",I53)),[1]!obMake("","String",J53),[1]!obMake("","double",K53),[1]!obMake("","String",L53),[1]!obMake("","boolean",M53))</f>
        <v>swapLeg-1-53 
[10217]</v>
      </c>
      <c r="C53" s="84">
        <v>40918</v>
      </c>
      <c r="D53" s="84">
        <v>44573</v>
      </c>
      <c r="E53" s="37" t="s">
        <v>128</v>
      </c>
      <c r="F53" s="37" t="s">
        <v>104</v>
      </c>
      <c r="G53" s="37" t="s">
        <v>103</v>
      </c>
      <c r="H53" s="37">
        <v>0</v>
      </c>
      <c r="I53" s="37">
        <v>0</v>
      </c>
      <c r="J53" s="38" t="s">
        <v>34</v>
      </c>
      <c r="K53" s="64">
        <v>5.0000000000000001E-3</v>
      </c>
      <c r="L53" s="30" t="s">
        <v>137</v>
      </c>
      <c r="M53" s="82" t="b">
        <v>1</v>
      </c>
      <c r="O53" s="68">
        <f>[1]!OBGET([1]!OBCALL("",B53,"getValue",$C$8))</f>
        <v>0.99899067881406223</v>
      </c>
      <c r="P53" s="85">
        <f>O52-O53</f>
        <v>1.0314868656361442E-3</v>
      </c>
    </row>
    <row r="55" spans="2:16" ht="13.15" customHeight="1" x14ac:dyDescent="0.35">
      <c r="B55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55)),[1]!obMake("",obLibs&amp;"org.joda.time.LocalDate",[1]!obMake("","Date",D55)),[1]!obMake("","String",E55),[1]!obMake("","String",F55),$E$9,[1]!obMake("","String",G55),$E$10,[1]!obMake("","int",H55),[1]!obMake("","int",I55)),[1]!obMake("","String",J55),[1]!obMake("","double",K55),[1]!obMake("","String",L55),[1]!obMake("","boolean",M55))</f>
        <v>swapLeg-1-55 
[9920]</v>
      </c>
      <c r="C55" s="84">
        <v>40918</v>
      </c>
      <c r="D55" s="84">
        <v>44573</v>
      </c>
      <c r="E55" s="37" t="s">
        <v>128</v>
      </c>
      <c r="F55" s="37" t="s">
        <v>104</v>
      </c>
      <c r="G55" s="37" t="s">
        <v>103</v>
      </c>
      <c r="H55" s="37">
        <v>0</v>
      </c>
      <c r="I55" s="37">
        <v>0</v>
      </c>
      <c r="J55" s="38" t="str">
        <f>""</f>
        <v/>
      </c>
      <c r="K55" s="64">
        <v>2.0299999999999999E-2</v>
      </c>
      <c r="L55" s="30" t="s">
        <v>136</v>
      </c>
      <c r="M55" s="82" t="b">
        <v>1</v>
      </c>
      <c r="O55" s="68">
        <f>[1]!OBGET([1]!OBCALL("",B55,"getValue",$C$8))</f>
        <v>1.0018302350417085</v>
      </c>
      <c r="P55" s="85"/>
    </row>
    <row r="56" spans="2:16" ht="13.15" customHeight="1" x14ac:dyDescent="0.35">
      <c r="B56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56)),[1]!obMake("",obLibs&amp;"org.joda.time.LocalDate",[1]!obMake("","Date",D56)),[1]!obMake("","String",E56),[1]!obMake("","String",F56),$E$9,[1]!obMake("","String",G56),$E$10,[1]!obMake("","int",H56),[1]!obMake("","int",I56)),[1]!obMake("","String",J56),[1]!obMake("","double",K56),[1]!obMake("","String",L56),[1]!obMake("","boolean",M56))</f>
        <v>swapLeg-1-56 
[10929]</v>
      </c>
      <c r="C56" s="84">
        <v>40918</v>
      </c>
      <c r="D56" s="84">
        <v>44573</v>
      </c>
      <c r="E56" s="37" t="s">
        <v>128</v>
      </c>
      <c r="F56" s="37" t="s">
        <v>104</v>
      </c>
      <c r="G56" s="37" t="s">
        <v>103</v>
      </c>
      <c r="H56" s="37">
        <v>0</v>
      </c>
      <c r="I56" s="37">
        <v>0</v>
      </c>
      <c r="J56" s="38" t="str">
        <f>""</f>
        <v/>
      </c>
      <c r="K56" s="64">
        <v>2.0299999999999999E-2</v>
      </c>
      <c r="L56" s="30" t="s">
        <v>137</v>
      </c>
      <c r="M56" s="82" t="b">
        <v>1</v>
      </c>
      <c r="O56" s="68">
        <f>[1]!OBGET([1]!OBCALL("",B56,"getValue",$C$8))</f>
        <v>1.0008207933438453</v>
      </c>
      <c r="P56" s="85">
        <f>O55-O56</f>
        <v>1.0094416978632115E-3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71"/>
  <sheetViews>
    <sheetView zoomScale="80" zoomScaleNormal="80" workbookViewId="0"/>
  </sheetViews>
  <sheetFormatPr baseColWidth="10" defaultColWidth="9.06640625" defaultRowHeight="12.75" x14ac:dyDescent="0.35"/>
  <cols>
    <col min="1" max="1" width="5.1328125" style="15"/>
    <col min="2" max="2" width="14.53125" style="15"/>
    <col min="3" max="9" width="10.19921875" style="15"/>
    <col min="10" max="12" width="15.33203125" style="15"/>
    <col min="13" max="13" width="14.53125" style="75"/>
    <col min="14" max="14" width="5.1328125" style="15"/>
    <col min="15" max="16" width="15.33203125" style="15"/>
    <col min="17" max="257" width="14.53125" style="15"/>
    <col min="258" max="1025" width="11.53125"/>
  </cols>
  <sheetData>
    <row r="2" spans="2:1024" ht="15" customHeight="1" x14ac:dyDescent="0.35">
      <c r="B2" s="12" t="s">
        <v>165</v>
      </c>
    </row>
    <row r="3" spans="2:1024" ht="13.15" customHeight="1" x14ac:dyDescent="0.35">
      <c r="K3" s="76" t="s">
        <v>58</v>
      </c>
      <c r="L3" s="14" t="s">
        <v>166</v>
      </c>
      <c r="S3" s="15" t="s">
        <v>167</v>
      </c>
    </row>
    <row r="4" spans="2:1024" ht="13.15" customHeight="1" x14ac:dyDescent="0.35">
      <c r="B4" s="41" t="s">
        <v>168</v>
      </c>
      <c r="C4" s="82" t="b">
        <v>0</v>
      </c>
      <c r="D4" s="86" t="s">
        <v>169</v>
      </c>
      <c r="K4" s="76"/>
      <c r="L4" s="14" t="s">
        <v>170</v>
      </c>
      <c r="S4" s="15" t="s">
        <v>171</v>
      </c>
    </row>
    <row r="5" spans="2:1024" ht="13.15" customHeight="1" x14ac:dyDescent="0.35">
      <c r="L5" s="14" t="s">
        <v>172</v>
      </c>
      <c r="S5" s="15" t="s">
        <v>173</v>
      </c>
    </row>
    <row r="6" spans="2:1024" ht="13.15" customHeight="1" x14ac:dyDescent="0.35">
      <c r="B6" s="17" t="s">
        <v>22</v>
      </c>
      <c r="C6" s="17"/>
      <c r="S6" s="15" t="s">
        <v>133</v>
      </c>
    </row>
    <row r="7" spans="2:1024" ht="13.15" customHeight="1" x14ac:dyDescent="0.35">
      <c r="B7" s="11"/>
      <c r="C7" s="11"/>
      <c r="S7" s="15" t="s">
        <v>174</v>
      </c>
    </row>
    <row r="8" spans="2:1024" ht="13.15" customHeight="1" x14ac:dyDescent="0.35">
      <c r="B8" s="13" t="s">
        <v>25</v>
      </c>
      <c r="C8" s="13"/>
      <c r="E8" s="13" t="s">
        <v>19</v>
      </c>
      <c r="F8" s="13"/>
      <c r="G8" s="13"/>
      <c r="H8" s="13"/>
      <c r="S8" s="15" t="s">
        <v>175</v>
      </c>
    </row>
    <row r="9" spans="2:1024" ht="13.15" customHeight="1" x14ac:dyDescent="0.35">
      <c r="B9" s="15" t="s">
        <v>176</v>
      </c>
      <c r="C9" s="18" t="e">
        <f>IF(C4,Calibration!$B$11,NA())</f>
        <v>#N/A</v>
      </c>
      <c r="E9" s="11" t="str">
        <f>[1]!obMake("baseDate-sensitivities",obLibs&amp;"org.joda.time.LocalDate",[1]!obMake("","Date",F9))</f>
        <v>baseDate-sensitivities 
[8622]</v>
      </c>
      <c r="F9" s="16">
        <v>40918</v>
      </c>
      <c r="G9" s="11"/>
      <c r="H9" s="11"/>
      <c r="I9" s="11"/>
      <c r="O9" s="15" t="s">
        <v>177</v>
      </c>
      <c r="P9" s="38">
        <f>1/365</f>
        <v>2.7397260273972603E-3</v>
      </c>
      <c r="Q9" s="38">
        <f>0.01/100</f>
        <v>1E-4</v>
      </c>
      <c r="S9" s="15" t="s">
        <v>178</v>
      </c>
    </row>
    <row r="10" spans="2:1024" ht="13.15" customHeight="1" x14ac:dyDescent="0.35">
      <c r="B10" s="15" t="s">
        <v>140</v>
      </c>
      <c r="C10" s="18" t="e">
        <f>[1]!OBCALL("calibratedModel-sensitivities"&amp;"-"&amp;ROW(),C9,"getModel")</f>
        <v>#N/A</v>
      </c>
      <c r="E10" s="11" t="str">
        <f>[1]!obMake("shortPeriod-sensitivities","String",F10)</f>
        <v>shortPeriod-sensitivities 
[5460]</v>
      </c>
      <c r="F10" s="37" t="s">
        <v>61</v>
      </c>
      <c r="G10" s="11"/>
      <c r="H10" s="11"/>
      <c r="I10" s="11"/>
      <c r="O10" s="15" t="s">
        <v>179</v>
      </c>
      <c r="Q10" s="38" t="s">
        <v>167</v>
      </c>
      <c r="S10" s="15" t="s">
        <v>180</v>
      </c>
    </row>
    <row r="11" spans="2:1024" ht="13.15" customHeight="1" x14ac:dyDescent="0.35">
      <c r="E11" s="11" t="str">
        <f>[1]!obMake("businessDayCal-sensitivities",obLibs&amp;"net.finmath.time.businessdaycalendar."&amp;F11)</f>
        <v>businessDayCal-sensitivities 
[8087]</v>
      </c>
      <c r="F11" s="38" t="s">
        <v>40</v>
      </c>
      <c r="G11" s="11"/>
      <c r="H11" s="11"/>
      <c r="I11" s="11"/>
      <c r="O11" s="15" t="s">
        <v>181</v>
      </c>
      <c r="Q11" s="15" t="str">
        <f>[1]!OBCALL("calibratedCurves-"&amp;Q10,Calibration!$B$11,"getCloneShifted",[1]!obMake("","String",Q10),[1]!obMake("","double",Q9))</f>
        <v>calibratedCurves-discount-EUR-OIS-10Y 
[13711]</v>
      </c>
    </row>
    <row r="12" spans="2:1024" s="19" customFormat="1" ht="13.15" customHeight="1" x14ac:dyDescent="0.35">
      <c r="B12" s="19" t="s">
        <v>148</v>
      </c>
      <c r="M12" s="77"/>
      <c r="O12" s="19" t="s">
        <v>182</v>
      </c>
      <c r="Q12" s="19" t="str">
        <f>[1]!OBCALL("calibratedModel-"&amp;ROW(),Q11,"getModel")</f>
        <v>calibratedModel-12 
[13712]</v>
      </c>
      <c r="S12" s="15"/>
      <c r="AMJ12"/>
    </row>
    <row r="14" spans="2:1024" ht="13.15" customHeight="1" x14ac:dyDescent="0.35">
      <c r="B14" s="13" t="s">
        <v>149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78"/>
      <c r="O14" s="13"/>
      <c r="P14" s="13"/>
      <c r="Q14" s="13"/>
    </row>
    <row r="16" spans="2:1024" ht="13.15" customHeight="1" x14ac:dyDescent="0.35">
      <c r="C16" s="22" t="s">
        <v>150</v>
      </c>
      <c r="D16" s="22" t="s">
        <v>151</v>
      </c>
      <c r="E16" s="22" t="s">
        <v>152</v>
      </c>
      <c r="F16" s="22"/>
      <c r="G16" s="22"/>
      <c r="H16" s="22"/>
      <c r="I16" s="22"/>
      <c r="J16" s="79" t="s">
        <v>80</v>
      </c>
      <c r="K16" s="22" t="s">
        <v>81</v>
      </c>
      <c r="L16" s="79" t="s">
        <v>82</v>
      </c>
      <c r="M16" s="80" t="s">
        <v>153</v>
      </c>
      <c r="O16" s="81" t="s">
        <v>51</v>
      </c>
      <c r="P16" s="81" t="s">
        <v>183</v>
      </c>
      <c r="Q16" s="81" t="s">
        <v>184</v>
      </c>
      <c r="IX16" s="15"/>
      <c r="IY16" s="15"/>
      <c r="IZ16" s="15"/>
    </row>
    <row r="17" spans="2:260" ht="13.15" customHeight="1" x14ac:dyDescent="0.35">
      <c r="B17" s="18" t="str">
        <f>[1]!obMake("swapLeg-2-"&amp;ROW(),obLibs&amp;"net.finmath.marketdata.products.SwapLeg",[1]!obMake("",obLibs&amp;"net.finmath.time.RegularSchedule",[1]!obMake("",obLibs&amp;"net.finmath.time.TimeDiscretization",[1]!obMake("","double",C17),[1]!obMake("","double",D17),[1]!obMake("","double",E17),[1]!OBCALL("","net.finmath.time.TimeDiscretization$ShortPeriodLocation","valueOf",[1]!obMake("","String","SHORT_PERIOD_AT_START")))),[1]!obMake("","String",J17),[1]!obMake("","double",K17),[1]!obMake("","String",L17),[1]!obMake("","boolean",M17))</f>
        <v>swapLeg-2-17 
[8144]</v>
      </c>
      <c r="C17" s="37">
        <v>0</v>
      </c>
      <c r="D17" s="37">
        <v>10</v>
      </c>
      <c r="E17" s="37">
        <v>0.25</v>
      </c>
      <c r="J17" s="38" t="s">
        <v>34</v>
      </c>
      <c r="K17" s="37">
        <v>0</v>
      </c>
      <c r="L17" s="38" t="s">
        <v>33</v>
      </c>
      <c r="M17" s="82" t="b">
        <f>TRUE()</f>
        <v>1</v>
      </c>
      <c r="O17" s="68" t="e">
        <f>[1]!OBGET([1]!OBCALL("",B17,"getValue",$C$10))</f>
        <v>#N/A</v>
      </c>
      <c r="P17" s="68" t="e">
        <f>([1]!OBGET([1]!OBCALL("",B17,"getValue",[1]!obMake("","double",$P$9),$C$10))-O17)/$P$9/O17</f>
        <v>#N/A</v>
      </c>
      <c r="Q17" s="87" t="e">
        <f>([1]!OBGET([1]!OBCALL("",B17,"getValue",Q$12))-$O17)/Q$9</f>
        <v>#N/A</v>
      </c>
      <c r="IX17" s="15"/>
      <c r="IY17" s="15"/>
      <c r="IZ17" s="15"/>
    </row>
    <row r="18" spans="2:260" ht="13.15" customHeight="1" x14ac:dyDescent="0.35">
      <c r="B18" s="18" t="str">
        <f>[1]!obMake("swapLeg-2-"&amp;ROW(),obLibs&amp;"net.finmath.marketdata.products.SwapLeg",[1]!obMake("",obLibs&amp;"net.finmath.time.RegularSchedule",[1]!obMake("",obLibs&amp;"net.finmath.time.TimeDiscretization",[1]!obMake("","double",C18),[1]!obMake("","double",D18),[1]!obMake("","double",E18),[1]!OBCALL("","net.finmath.time.TimeDiscretization$ShortPeriodLocation","valueOf",[1]!obMake("","String","SHORT_PERIOD_AT_START")))),[1]!obMake("","String",J18),[1]!obMake("","double",K18),[1]!obMake("","String",L18),[1]!obMake("","boolean",M18))</f>
        <v>swapLeg-2-18 
[9312]</v>
      </c>
      <c r="C18" s="37">
        <v>0</v>
      </c>
      <c r="D18" s="37">
        <v>10</v>
      </c>
      <c r="E18" s="37">
        <v>0.25</v>
      </c>
      <c r="J18" s="38" t="s">
        <v>34</v>
      </c>
      <c r="K18" s="37">
        <v>0</v>
      </c>
      <c r="L18" s="38" t="s">
        <v>34</v>
      </c>
      <c r="M18" s="82" t="b">
        <f>TRUE()</f>
        <v>1</v>
      </c>
      <c r="O18" s="68" t="e">
        <f>[1]!OBGET([1]!OBCALL("",B18,"getValue",$C$10))</f>
        <v>#N/A</v>
      </c>
      <c r="P18" s="68" t="e">
        <f>([1]!OBGET([1]!OBCALL("",B18,"getValue",[1]!obMake("","double",$P$9),$C$10))-O18)/$P$9/O18</f>
        <v>#N/A</v>
      </c>
      <c r="Q18" s="87" t="e">
        <f>([1]!OBGET([1]!OBCALL("",B18,"getValue",Q$12))-$O18)/Q$9</f>
        <v>#N/A</v>
      </c>
      <c r="IX18" s="15"/>
      <c r="IY18" s="15"/>
      <c r="IZ18" s="15"/>
    </row>
    <row r="19" spans="2:260" ht="13.15" customHeight="1" x14ac:dyDescent="0.35">
      <c r="B19" s="18" t="str">
        <f>[1]!obMake("swapLeg-2-"&amp;ROW(),obLibs&amp;"net.finmath.marketdata.products.SwapLeg",[1]!obMake("",obLibs&amp;"net.finmath.time.RegularSchedule",[1]!obMake("",obLibs&amp;"net.finmath.time.TimeDiscretization",[1]!obMake("","double",C19),[1]!obMake("","double",D19),[1]!obMake("","double",E19),[1]!OBCALL("","net.finmath.time.TimeDiscretization$ShortPeriodLocation","valueOf",[1]!obMake("","String","SHORT_PERIOD_AT_START")))),[1]!obMake("","String",J19),[1]!obMake("","double",K19),[1]!obMake("","String",L19),[1]!obMake("","boolean",M19))</f>
        <v>swapLeg-2-19 
[9947]</v>
      </c>
      <c r="C19" s="37">
        <v>0</v>
      </c>
      <c r="D19" s="37">
        <v>10</v>
      </c>
      <c r="E19" s="37">
        <v>1</v>
      </c>
      <c r="J19" s="38" t="str">
        <f>""</f>
        <v/>
      </c>
      <c r="K19" s="64">
        <v>1.6E-2</v>
      </c>
      <c r="L19" s="38" t="s">
        <v>33</v>
      </c>
      <c r="M19" s="82" t="b">
        <f>TRUE()</f>
        <v>1</v>
      </c>
      <c r="O19" s="68" t="e">
        <f>[1]!OBGET([1]!OBCALL("",B19,"getValue",$C$10))</f>
        <v>#N/A</v>
      </c>
      <c r="P19" s="68" t="e">
        <f>([1]!OBGET([1]!OBCALL("",B19,"getValue",[1]!obMake("","double",$P$9),$C$10))-O19)/$P$9/O19</f>
        <v>#N/A</v>
      </c>
      <c r="Q19" s="87" t="e">
        <f>([1]!OBGET([1]!OBCALL("",B19,"getValue",Q$12))-$O19)/Q$9</f>
        <v>#N/A</v>
      </c>
      <c r="IX19" s="15"/>
      <c r="IY19" s="15"/>
      <c r="IZ19" s="15"/>
    </row>
    <row r="20" spans="2:260" ht="13.15" customHeight="1" x14ac:dyDescent="0.35">
      <c r="B20" s="18" t="str">
        <f>[1]!obMake("swapLeg-2-"&amp;ROW(),obLibs&amp;"net.finmath.marketdata.products.SwapLeg",[1]!obMake("",obLibs&amp;"net.finmath.time.RegularSchedule",[1]!obMake("",obLibs&amp;"net.finmath.time.TimeDiscretization",[1]!obMake("","double",C20),[1]!obMake("","double",D20),[1]!obMake("","double",E20),[1]!OBCALL("","net.finmath.time.TimeDiscretization$ShortPeriodLocation","valueOf",[1]!obMake("","String","SHORT_PERIOD_AT_START")))),[1]!obMake("","String",J20),[1]!obMake("","double",K20),[1]!obMake("","String",L20),[1]!obMake("","boolean",M20))</f>
        <v>swapLeg-2-20 
[8713]</v>
      </c>
      <c r="C20" s="37">
        <v>0</v>
      </c>
      <c r="D20" s="37">
        <v>10</v>
      </c>
      <c r="E20" s="37">
        <v>1</v>
      </c>
      <c r="J20" s="38" t="str">
        <f>""</f>
        <v/>
      </c>
      <c r="K20" s="64">
        <v>1.6E-2</v>
      </c>
      <c r="L20" s="38" t="s">
        <v>34</v>
      </c>
      <c r="M20" s="82" t="b">
        <f>TRUE()</f>
        <v>1</v>
      </c>
      <c r="O20" s="68" t="e">
        <f>[1]!OBGET([1]!OBCALL("",B20,"getValue",$C$10))</f>
        <v>#N/A</v>
      </c>
      <c r="P20" s="68" t="e">
        <f>([1]!OBGET([1]!OBCALL("",B20,"getValue",[1]!obMake("","double",$P$9),$C$10))-O20)/$P$9/O20</f>
        <v>#N/A</v>
      </c>
      <c r="Q20" s="87" t="e">
        <f>([1]!OBGET([1]!OBCALL("",B20,"getValue",Q$12))-$O20)/Q$9</f>
        <v>#N/A</v>
      </c>
      <c r="IX20" s="15"/>
      <c r="IY20" s="15"/>
      <c r="IZ20" s="15"/>
    </row>
    <row r="21" spans="2:260" ht="13.15" customHeight="1" x14ac:dyDescent="0.35">
      <c r="Q21" s="88"/>
    </row>
    <row r="22" spans="2:260" ht="13.15" customHeight="1" x14ac:dyDescent="0.35">
      <c r="Q22" s="88"/>
    </row>
    <row r="23" spans="2:260" ht="13.15" customHeight="1" x14ac:dyDescent="0.35">
      <c r="Q23" s="88"/>
    </row>
    <row r="24" spans="2:260" ht="13.15" customHeight="1" x14ac:dyDescent="0.35">
      <c r="B24" s="13" t="s">
        <v>158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78"/>
      <c r="O24" s="13"/>
      <c r="P24" s="13"/>
      <c r="Q24" s="13"/>
    </row>
    <row r="25" spans="2:260" ht="13.15" customHeight="1" x14ac:dyDescent="0.35">
      <c r="Q25" s="88"/>
    </row>
    <row r="26" spans="2:260" ht="13.15" customHeight="1" x14ac:dyDescent="0.35">
      <c r="C26" s="22" t="s">
        <v>150</v>
      </c>
      <c r="D26" s="22" t="s">
        <v>74</v>
      </c>
      <c r="E26" s="22" t="s">
        <v>75</v>
      </c>
      <c r="F26" s="22" t="s">
        <v>76</v>
      </c>
      <c r="G26" s="22" t="s">
        <v>77</v>
      </c>
      <c r="H26" s="22" t="s">
        <v>78</v>
      </c>
      <c r="I26" s="22" t="s">
        <v>79</v>
      </c>
      <c r="J26" s="43" t="s">
        <v>80</v>
      </c>
      <c r="K26" s="22" t="s">
        <v>81</v>
      </c>
      <c r="L26" s="43" t="s">
        <v>82</v>
      </c>
      <c r="M26" s="80" t="s">
        <v>153</v>
      </c>
      <c r="O26" s="81" t="s">
        <v>51</v>
      </c>
      <c r="P26" s="81" t="s">
        <v>183</v>
      </c>
      <c r="Q26" s="89" t="s">
        <v>185</v>
      </c>
    </row>
    <row r="27" spans="2:260" ht="13.15" customHeight="1" x14ac:dyDescent="0.35">
      <c r="B27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27)),[1]!obMake("",obLibs&amp;"org.joda.time.LocalDate",[1]!obMake("","Date",D27)),[1]!obMake("","String",E27),[1]!obMake("","String",F27),$E$10,[1]!obMake("","String",G27),$E$11,[1]!obMake("","int",H27),[1]!obMake("","int",I27)),[1]!obMake("","String",J27),[1]!obMake("","double",K27),[1]!obMake("","String",L27),[1]!obMake("","boolean",M27))</f>
        <v>swapLeg-2-27 
[10749]</v>
      </c>
      <c r="C27" s="84">
        <v>40920</v>
      </c>
      <c r="D27" s="84">
        <v>41286</v>
      </c>
      <c r="E27" s="37" t="s">
        <v>101</v>
      </c>
      <c r="F27" s="37" t="s">
        <v>102</v>
      </c>
      <c r="G27" s="37" t="s">
        <v>103</v>
      </c>
      <c r="H27" s="37">
        <v>0</v>
      </c>
      <c r="I27" s="37">
        <v>0</v>
      </c>
      <c r="J27" s="30" t="s">
        <v>33</v>
      </c>
      <c r="K27" s="37">
        <v>0</v>
      </c>
      <c r="L27" s="30" t="s">
        <v>33</v>
      </c>
      <c r="M27" s="82" t="b">
        <v>0</v>
      </c>
      <c r="O27" s="68" t="e">
        <f>[1]!OBGET([1]!OBCALL("",B27,"getValue",$C$10))</f>
        <v>#N/A</v>
      </c>
      <c r="P27" s="68" t="e">
        <f>([1]!OBGET([1]!OBCALL("",B27,"getValue",[1]!obMake("","double",$P$9),$C$10))-O27)/$P$9/O27</f>
        <v>#N/A</v>
      </c>
      <c r="Q27" s="87" t="e">
        <f>([1]!OBGET([1]!OBCALL("",B27,"getValue",Q$12))-$O27)/Q$9</f>
        <v>#N/A</v>
      </c>
    </row>
    <row r="28" spans="2:260" ht="13.15" customHeight="1" x14ac:dyDescent="0.35">
      <c r="B28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28)),[1]!obMake("",obLibs&amp;"org.joda.time.LocalDate",[1]!obMake("","Date",D28)),[1]!obMake("","String",E28),[1]!obMake("","String",F28),$E$10,[1]!obMake("","String",G28),$E$11,[1]!obMake("","int",H28),[1]!obMake("","int",I28)),[1]!obMake("","String",J28),[1]!obMake("","double",K28),[1]!obMake("","String",L28),[1]!obMake("","boolean",M28))</f>
        <v>swapLeg-2-28 
[9300]</v>
      </c>
      <c r="C28" s="84">
        <v>40920</v>
      </c>
      <c r="D28" s="84">
        <v>44573</v>
      </c>
      <c r="E28" s="37" t="s">
        <v>128</v>
      </c>
      <c r="F28" s="37" t="str">
        <f>"act/360"</f>
        <v>act/360</v>
      </c>
      <c r="G28" s="37" t="s">
        <v>103</v>
      </c>
      <c r="H28" s="37">
        <v>0</v>
      </c>
      <c r="I28" s="37">
        <v>0</v>
      </c>
      <c r="J28" s="38" t="s">
        <v>34</v>
      </c>
      <c r="K28" s="37">
        <v>0</v>
      </c>
      <c r="L28" s="38" t="s">
        <v>33</v>
      </c>
      <c r="M28" s="82" t="b">
        <v>0</v>
      </c>
      <c r="O28" s="68" t="e">
        <f>[1]!OBGET([1]!OBCALL("",B28,"getValue",$C$10))</f>
        <v>#N/A</v>
      </c>
      <c r="P28" s="68" t="e">
        <f>([1]!OBGET([1]!OBCALL("",B28,"getValue",[1]!obMake("","double",$P$9),$C$10))-O28)/$P$9/O28</f>
        <v>#N/A</v>
      </c>
      <c r="Q28" s="87" t="e">
        <f>([1]!OBGET([1]!OBCALL("",B28,"getValue",Q$12))-$O28)/Q$9</f>
        <v>#N/A</v>
      </c>
      <c r="IX28" s="15"/>
      <c r="IY28" s="15"/>
      <c r="IZ28" s="15"/>
    </row>
    <row r="29" spans="2:260" ht="13.15" customHeight="1" x14ac:dyDescent="0.35">
      <c r="B29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29)),[1]!obMake("",obLibs&amp;"org.joda.time.LocalDate",[1]!obMake("","Date",D29)),[1]!obMake("","String",E29),[1]!obMake("","String",F29),$E$10,[1]!obMake("","String",G29),$E$11,[1]!obMake("","int",H29),[1]!obMake("","int",I29)),[1]!obMake("","String",J29),[1]!obMake("","double",K29),[1]!obMake("","String",L29),[1]!obMake("","boolean",M29))</f>
        <v>swapLeg-2-29 
[9677]</v>
      </c>
      <c r="C29" s="84">
        <v>40920</v>
      </c>
      <c r="D29" s="84">
        <v>44573</v>
      </c>
      <c r="E29" s="37" t="s">
        <v>101</v>
      </c>
      <c r="F29" s="37" t="s">
        <v>160</v>
      </c>
      <c r="G29" s="37" t="s">
        <v>103</v>
      </c>
      <c r="H29" s="37">
        <v>0</v>
      </c>
      <c r="I29" s="37">
        <v>0</v>
      </c>
      <c r="J29" s="38" t="str">
        <f>""</f>
        <v/>
      </c>
      <c r="K29" s="64">
        <v>1.5570000000000001E-2</v>
      </c>
      <c r="L29" s="38" t="s">
        <v>33</v>
      </c>
      <c r="M29" s="82" t="b">
        <v>0</v>
      </c>
      <c r="O29" s="68" t="e">
        <f>[1]!OBGET([1]!OBCALL("",B29,"getValue",$C$10))</f>
        <v>#N/A</v>
      </c>
      <c r="P29" s="68" t="e">
        <f>([1]!OBGET([1]!OBCALL("",B29,"getValue",[1]!obMake("","double",$P$9),$C$10))-O29)/$P$9/O29</f>
        <v>#N/A</v>
      </c>
      <c r="Q29" s="87" t="e">
        <f>([1]!OBGET([1]!OBCALL("",B29,"getValue",Q$12))-$O29)/Q$9</f>
        <v>#N/A</v>
      </c>
      <c r="R29" s="87"/>
      <c r="IX29" s="15"/>
      <c r="IY29" s="15"/>
      <c r="IZ29" s="15"/>
    </row>
    <row r="30" spans="2:260" ht="13.15" customHeight="1" x14ac:dyDescent="0.35">
      <c r="Q30" s="87"/>
    </row>
    <row r="31" spans="2:260" ht="13.15" customHeight="1" x14ac:dyDescent="0.35">
      <c r="B31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31)),[1]!obMake("",obLibs&amp;"org.joda.time.LocalDate",[1]!obMake("","Date",D31)),[1]!obMake("","String",E31),[1]!obMake("","String",F31),$E$10,[1]!obMake("","String",G31),$E$11,[1]!obMake("","int",H31),[1]!obMake("","int",I31)),[1]!obMake("","String",J31),[1]!obMake("","double",K31),[1]!obMake("","String",L31),[1]!obMake("","boolean",M31))</f>
        <v>swapLeg-2-31 
[8701]</v>
      </c>
      <c r="C31" s="84">
        <v>40910</v>
      </c>
      <c r="D31" s="84">
        <v>41276</v>
      </c>
      <c r="E31" s="37" t="s">
        <v>128</v>
      </c>
      <c r="F31" s="37" t="s">
        <v>160</v>
      </c>
      <c r="G31" s="37" t="s">
        <v>103</v>
      </c>
      <c r="H31" s="37">
        <v>0</v>
      </c>
      <c r="I31" s="37">
        <v>0</v>
      </c>
      <c r="J31" s="38" t="s">
        <v>34</v>
      </c>
      <c r="K31" s="64">
        <v>0</v>
      </c>
      <c r="L31" s="38" t="s">
        <v>33</v>
      </c>
      <c r="M31" s="82" t="b">
        <v>0</v>
      </c>
      <c r="O31" s="68" t="e">
        <f>[1]!OBGET([1]!OBCALL("",B31,"getValue",$C$10))</f>
        <v>#N/A</v>
      </c>
      <c r="P31" s="68" t="e">
        <f>([1]!OBGET([1]!OBCALL("",B31,"getValue",[1]!obMake("","double",$P$9),$C$10))-O31)/$P$9/O31</f>
        <v>#N/A</v>
      </c>
      <c r="Q31" s="87" t="e">
        <f>([1]!OBGET([1]!OBCALL("",B31,"getValue",Q$12))-$O31)/Q$9</f>
        <v>#N/A</v>
      </c>
    </row>
    <row r="32" spans="2:260" ht="13.15" customHeight="1" x14ac:dyDescent="0.35">
      <c r="Q32" s="87"/>
    </row>
    <row r="33" spans="2:17" ht="13.15" customHeight="1" x14ac:dyDescent="0.35">
      <c r="Q33" s="87"/>
    </row>
    <row r="34" spans="2:17" ht="13.15" customHeight="1" x14ac:dyDescent="0.35">
      <c r="B34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34)),[1]!obMake("",obLibs&amp;"org.joda.time.LocalDate",[1]!obMake("","Date",D34)),[1]!obMake("","String",E34),[1]!obMake("","String",F34),$E$10,[1]!obMake("","String",G34),$E$11,[1]!obMake("","int",H34),[1]!obMake("","int",I34)),[1]!obMake("","String",J34),[1]!obMake("","double",K34),[1]!obMake("","String",L34),[1]!obMake("","boolean",M34))</f>
        <v>swapLeg-2-34 
[10764]</v>
      </c>
      <c r="C34" s="84">
        <v>40920</v>
      </c>
      <c r="D34" s="84">
        <v>42197</v>
      </c>
      <c r="E34" s="37" t="s">
        <v>128</v>
      </c>
      <c r="F34" s="37" t="str">
        <f>"act/360"</f>
        <v>act/360</v>
      </c>
      <c r="G34" s="37" t="s">
        <v>103</v>
      </c>
      <c r="H34" s="37">
        <v>0</v>
      </c>
      <c r="I34" s="37">
        <v>0</v>
      </c>
      <c r="J34" s="30" t="s">
        <v>33</v>
      </c>
      <c r="K34" s="37">
        <v>0</v>
      </c>
      <c r="L34" s="38" t="s">
        <v>33</v>
      </c>
      <c r="M34" s="82" t="b">
        <v>0</v>
      </c>
      <c r="O34" s="68" t="e">
        <f>[1]!OBGET([1]!OBCALL("",B34,"getValue",$C$10))</f>
        <v>#N/A</v>
      </c>
      <c r="P34" s="68" t="e">
        <f>([1]!OBGET([1]!OBCALL("",B34,"getValue",[1]!obMake("","double",$P$9),$C$10))-O34)/$P$9/O34</f>
        <v>#N/A</v>
      </c>
      <c r="Q34" s="87" t="e">
        <f>([1]!OBGET([1]!OBCALL("",B34,"getValue",Q$12))-$O34)/Q$9</f>
        <v>#N/A</v>
      </c>
    </row>
    <row r="35" spans="2:17" ht="13.15" customHeight="1" x14ac:dyDescent="0.35">
      <c r="B35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35)),[1]!obMake("",obLibs&amp;"org.joda.time.LocalDate",[1]!obMake("","Date",D35)),[1]!obMake("","String",E35),[1]!obMake("","String",F35),$E$10,[1]!obMake("","String",G35),$E$11,[1]!obMake("","int",H35),[1]!obMake("","int",I35)),[1]!obMake("","String",J35),[1]!obMake("","double",K35),[1]!obMake("","String",L35),[1]!obMake("","boolean",M35))</f>
        <v>swapLeg-2-35 
[9285]</v>
      </c>
      <c r="C35" s="84">
        <v>40920</v>
      </c>
      <c r="D35" s="84">
        <v>42197</v>
      </c>
      <c r="E35" s="37" t="s">
        <v>101</v>
      </c>
      <c r="F35" s="37" t="s">
        <v>160</v>
      </c>
      <c r="G35" s="37" t="s">
        <v>103</v>
      </c>
      <c r="H35" s="37">
        <v>0</v>
      </c>
      <c r="I35" s="37">
        <v>0</v>
      </c>
      <c r="J35" s="38" t="str">
        <f>""</f>
        <v/>
      </c>
      <c r="K35" s="64">
        <v>5.5649999999999996E-3</v>
      </c>
      <c r="L35" s="38" t="s">
        <v>33</v>
      </c>
      <c r="M35" s="82" t="b">
        <v>0</v>
      </c>
      <c r="O35" s="68" t="e">
        <f>[1]!OBGET([1]!OBCALL("",B35,"getValue",$C$10))</f>
        <v>#N/A</v>
      </c>
      <c r="P35" s="68" t="e">
        <f>([1]!OBGET([1]!OBCALL("",B35,"getValue",[1]!obMake("","double",$P$9),$C$10))-O35)/$P$9/O35</f>
        <v>#N/A</v>
      </c>
      <c r="Q35" s="87" t="e">
        <f>([1]!OBGET([1]!OBCALL("",B35,"getValue",Q$12))-$O35)/Q$9</f>
        <v>#N/A</v>
      </c>
    </row>
    <row r="36" spans="2:17" ht="13.15" customHeight="1" x14ac:dyDescent="0.35">
      <c r="P36" s="68"/>
    </row>
    <row r="38" spans="2:17" ht="13.15" customHeight="1" x14ac:dyDescent="0.35">
      <c r="B38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38)),[1]!obMake("",obLibs&amp;"org.joda.time.LocalDate",[1]!obMake("","Date",D38)),[1]!obMake("","String",E38),[1]!obMake("","String",F38),$E$10,[1]!obMake("","String",G38),$E$11,[1]!obMake("","int",H38),[1]!obMake("","int",I38)),[1]!obMake("","String",J38),[1]!obMake("","double",K38),[1]!obMake("","String",L38),[1]!obMake("","boolean",M38))</f>
        <v>swapLeg-2-38 
[10500]</v>
      </c>
      <c r="C38" s="84">
        <v>40920</v>
      </c>
      <c r="D38" s="84">
        <v>41286</v>
      </c>
      <c r="E38" s="37" t="s">
        <v>128</v>
      </c>
      <c r="F38" s="37" t="s">
        <v>102</v>
      </c>
      <c r="G38" s="37" t="s">
        <v>103</v>
      </c>
      <c r="H38" s="37">
        <v>0</v>
      </c>
      <c r="I38" s="37">
        <v>0</v>
      </c>
      <c r="J38" s="30" t="s">
        <v>33</v>
      </c>
      <c r="K38" s="37">
        <v>0</v>
      </c>
      <c r="L38" s="30" t="s">
        <v>33</v>
      </c>
      <c r="M38" s="82" t="b">
        <v>0</v>
      </c>
      <c r="O38" s="68" t="e">
        <f>[1]!OBGET([1]!OBCALL("",B38,"getValue",$C$10))</f>
        <v>#N/A</v>
      </c>
      <c r="P38" s="68" t="e">
        <f>([1]!OBGET([1]!OBCALL("",B38,"getValue",[1]!obMake("","double",$P$9),$C$10))-O38)/$P$9/O38</f>
        <v>#N/A</v>
      </c>
      <c r="Q38" s="87" t="e">
        <f>([1]!OBGET([1]!OBCALL("",B38,"getValue",Q$12))-$O38)/Q$9</f>
        <v>#N/A</v>
      </c>
    </row>
    <row r="40" spans="2:17" ht="13.15" customHeight="1" x14ac:dyDescent="0.35">
      <c r="B40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40)),[1]!obMake("",obLibs&amp;"org.joda.time.LocalDate",[1]!obMake("","Date",D40)),[1]!obMake("","String",E40),[1]!obMake("","String",F40),$E$10,[1]!obMake("","String",G40),$E$11,[1]!obMake("","int",H40),[1]!obMake("","int",I40)),[1]!obMake("","String",J40),[1]!obMake("","double",K40),[1]!obMake("","String",L40),[1]!obMake("","boolean",M40))</f>
        <v>swapLeg-2-40 
[8686]</v>
      </c>
      <c r="C40" s="84">
        <v>40917</v>
      </c>
      <c r="D40" s="84">
        <v>44573</v>
      </c>
      <c r="E40" s="37" t="s">
        <v>101</v>
      </c>
      <c r="F40" s="37" t="str">
        <f>"act/360"</f>
        <v>act/360</v>
      </c>
      <c r="G40" s="37" t="s">
        <v>103</v>
      </c>
      <c r="H40" s="37">
        <v>0</v>
      </c>
      <c r="I40" s="37">
        <v>0</v>
      </c>
      <c r="J40" s="38" t="str">
        <f>""</f>
        <v/>
      </c>
      <c r="K40" s="64">
        <v>0</v>
      </c>
      <c r="L40" s="38" t="s">
        <v>134</v>
      </c>
      <c r="M40" s="82" t="b">
        <v>1</v>
      </c>
      <c r="O40" s="68" t="e">
        <f>[1]!OBGET([1]!OBCALL("",B40,"getValue",$C$10))</f>
        <v>#N/A</v>
      </c>
      <c r="P40" s="68" t="e">
        <f>([1]!OBGET([1]!OBCALL("",B40,"getValue",[1]!obMake("","double",$P$9),$C$10))-O40)/$P$9/O40</f>
        <v>#N/A</v>
      </c>
      <c r="Q40" s="87" t="e">
        <f>([1]!OBGET([1]!OBCALL("",B40,"getValue",Q$12))-$O40)/Q$9</f>
        <v>#N/A</v>
      </c>
    </row>
    <row r="41" spans="2:17" ht="13.15" customHeight="1" x14ac:dyDescent="0.35">
      <c r="Q41" s="87"/>
    </row>
    <row r="42" spans="2:17" ht="13.15" customHeight="1" x14ac:dyDescent="0.35">
      <c r="B42" s="41" t="s">
        <v>163</v>
      </c>
      <c r="Q42" s="87"/>
    </row>
    <row r="43" spans="2:17" ht="13.15" customHeight="1" x14ac:dyDescent="0.35">
      <c r="Q43" s="87"/>
    </row>
    <row r="44" spans="2:17" ht="13.15" customHeight="1" x14ac:dyDescent="0.35">
      <c r="B44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44)),[1]!obMake("",obLibs&amp;"org.joda.time.LocalDate",[1]!obMake("","Date",D44)),[1]!obMake("","String",E44),[1]!obMake("","String",F44),$E$10,[1]!obMake("","String",G44),$E$11,[1]!obMake("","int",H44),[1]!obMake("","int",I44)),[1]!obMake("","String",J44),[1]!obMake("","double",K44),[1]!obMake("","String",L44),[1]!obMake("","boolean",M44))</f>
        <v>swapLeg-2-44 
[10779]</v>
      </c>
      <c r="C44" s="84">
        <v>40918</v>
      </c>
      <c r="D44" s="84">
        <v>44573</v>
      </c>
      <c r="E44" s="37" t="s">
        <v>128</v>
      </c>
      <c r="F44" s="37" t="s">
        <v>104</v>
      </c>
      <c r="G44" s="37" t="s">
        <v>103</v>
      </c>
      <c r="H44" s="37">
        <v>0</v>
      </c>
      <c r="I44" s="37">
        <v>0</v>
      </c>
      <c r="J44" s="38" t="s">
        <v>34</v>
      </c>
      <c r="K44" s="64">
        <v>5.0000000000000001E-3</v>
      </c>
      <c r="L44" s="30" t="s">
        <v>136</v>
      </c>
      <c r="M44" s="82" t="b">
        <v>1</v>
      </c>
      <c r="O44" s="68" t="e">
        <f>[1]!OBGET([1]!OBCALL("",B44,"getValue",$C$10))</f>
        <v>#N/A</v>
      </c>
      <c r="P44" s="68" t="e">
        <f>([1]!OBGET([1]!OBCALL("",B44,"getValue",[1]!obMake("","double",$Q$9),$C$10))-O44)/$Q$9/O44</f>
        <v>#N/A</v>
      </c>
      <c r="Q44" s="87" t="e">
        <f>([1]!OBGET([1]!OBCALL("",B44,"getValue",Q$12))-$O44)/Q$9</f>
        <v>#N/A</v>
      </c>
    </row>
    <row r="45" spans="2:17" ht="13.15" customHeight="1" x14ac:dyDescent="0.35">
      <c r="B45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45)),[1]!obMake("",obLibs&amp;"org.joda.time.LocalDate",[1]!obMake("","Date",D45)),[1]!obMake("","String",E45),[1]!obMake("","String",F45),$E$10,[1]!obMake("","String",G45),$E$11,[1]!obMake("","int",H45),[1]!obMake("","int",I45)),[1]!obMake("","String",J45),[1]!obMake("","double",K45),[1]!obMake("","String",L45),[1]!obMake("","boolean",M45))</f>
        <v>swapLeg-2-45 
[9270]</v>
      </c>
      <c r="C45" s="84">
        <v>40918</v>
      </c>
      <c r="D45" s="84">
        <v>44573</v>
      </c>
      <c r="E45" s="37" t="s">
        <v>128</v>
      </c>
      <c r="F45" s="37" t="s">
        <v>104</v>
      </c>
      <c r="G45" s="37" t="s">
        <v>103</v>
      </c>
      <c r="H45" s="37">
        <v>0</v>
      </c>
      <c r="I45" s="37">
        <v>0</v>
      </c>
      <c r="J45" s="38" t="s">
        <v>138</v>
      </c>
      <c r="K45" s="64">
        <v>5.0000000000000001E-3</v>
      </c>
      <c r="L45" s="30" t="s">
        <v>137</v>
      </c>
      <c r="M45" s="82" t="b">
        <v>1</v>
      </c>
      <c r="O45" s="68" t="e">
        <f>[1]!OBGET([1]!OBCALL("",B45,"getValue",$C$10))</f>
        <v>#N/A</v>
      </c>
      <c r="P45" s="68" t="e">
        <f>([1]!OBGET([1]!OBCALL("",B45,"getValue",[1]!obMake("","double",$Q$9),$C$10))-O45)/$Q$9/O45</f>
        <v>#N/A</v>
      </c>
      <c r="Q45" s="87" t="e">
        <f>([1]!OBGET([1]!OBCALL("",B45,"getValue",Q$12))-$O45)/Q$9</f>
        <v>#N/A</v>
      </c>
    </row>
    <row r="46" spans="2:17" ht="13.15" customHeight="1" x14ac:dyDescent="0.35">
      <c r="Q46" s="87"/>
    </row>
    <row r="47" spans="2:17" ht="13.15" customHeight="1" x14ac:dyDescent="0.35">
      <c r="B47" s="41" t="s">
        <v>164</v>
      </c>
      <c r="Q47" s="87"/>
    </row>
    <row r="48" spans="2:17" ht="13.15" customHeight="1" x14ac:dyDescent="0.35">
      <c r="Q48" s="87"/>
    </row>
    <row r="49" spans="2:21" ht="13.15" customHeight="1" x14ac:dyDescent="0.35">
      <c r="B49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49)),[1]!obMake("",obLibs&amp;"org.joda.time.LocalDate",[1]!obMake("","Date",D49)),[1]!obMake("","String",E49),[1]!obMake("","String",F49),$E$10,[1]!obMake("","String",G49),$E$11,[1]!obMake("","int",H49),[1]!obMake("","int",I49)),[1]!obMake("","String",J49),[1]!obMake("","double",K49),[1]!obMake("","String",L49),[1]!obMake("","boolean",M49))</f>
        <v>swapLeg-2-49 
[10202]</v>
      </c>
      <c r="C49" s="84">
        <v>40918</v>
      </c>
      <c r="D49" s="84">
        <v>44573</v>
      </c>
      <c r="E49" s="37" t="s">
        <v>128</v>
      </c>
      <c r="F49" s="37" t="s">
        <v>104</v>
      </c>
      <c r="G49" s="37" t="s">
        <v>103</v>
      </c>
      <c r="H49" s="37">
        <v>0</v>
      </c>
      <c r="I49" s="37">
        <v>0</v>
      </c>
      <c r="J49" s="38" t="s">
        <v>138</v>
      </c>
      <c r="K49" s="64">
        <v>5.0000000000000001E-3</v>
      </c>
      <c r="L49" s="30" t="s">
        <v>137</v>
      </c>
      <c r="M49" s="82" t="b">
        <v>1</v>
      </c>
      <c r="O49" s="68" t="e">
        <f>[1]!OBGET([1]!OBCALL("",B49,"getValue",$C$10))</f>
        <v>#N/A</v>
      </c>
      <c r="P49" s="68" t="e">
        <f>([1]!OBGET([1]!OBCALL("",B49,"getValue",[1]!obMake("","double",$Q$9),$C$10))-O49)/$Q$9/O49</f>
        <v>#N/A</v>
      </c>
      <c r="Q49" s="87" t="e">
        <f>([1]!OBGET([1]!OBCALL("",B49,"getValue",Q$12))-$O49)/Q$9</f>
        <v>#N/A</v>
      </c>
    </row>
    <row r="50" spans="2:21" ht="13.15" customHeight="1" x14ac:dyDescent="0.35">
      <c r="B50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50)),[1]!obMake("",obLibs&amp;"org.joda.time.LocalDate",[1]!obMake("","Date",D50)),[1]!obMake("","String",E50),[1]!obMake("","String",F50),$E$10,[1]!obMake("","String",G50),$E$11,[1]!obMake("","int",H50),[1]!obMake("","int",I50)),[1]!obMake("","String",J50),[1]!obMake("","double",K50),[1]!obMake("","String",L50),[1]!obMake("","boolean",M50))</f>
        <v>swapLeg-2-50 
[8671]</v>
      </c>
      <c r="C50" s="84">
        <v>40918</v>
      </c>
      <c r="D50" s="84">
        <v>44573</v>
      </c>
      <c r="E50" s="37" t="s">
        <v>128</v>
      </c>
      <c r="F50" s="37" t="s">
        <v>104</v>
      </c>
      <c r="G50" s="37" t="s">
        <v>103</v>
      </c>
      <c r="H50" s="37">
        <v>0</v>
      </c>
      <c r="I50" s="37">
        <v>0</v>
      </c>
      <c r="J50" s="38" t="s">
        <v>34</v>
      </c>
      <c r="K50" s="64">
        <v>5.0000000000000001E-3</v>
      </c>
      <c r="L50" s="30" t="s">
        <v>137</v>
      </c>
      <c r="M50" s="82" t="b">
        <v>1</v>
      </c>
      <c r="O50" s="68" t="e">
        <f>[1]!OBGET([1]!OBCALL("",B50,"getValue",$C$10))</f>
        <v>#N/A</v>
      </c>
      <c r="P50" s="68" t="e">
        <f>([1]!OBGET([1]!OBCALL("",B50,"getValue",[1]!obMake("","double",$Q$9),$C$10))-O50)/$Q$9/O50</f>
        <v>#N/A</v>
      </c>
      <c r="Q50" s="87" t="e">
        <f>([1]!OBGET([1]!OBCALL("",B50,"getValue",Q$12))-$O50)/Q$9</f>
        <v>#N/A</v>
      </c>
      <c r="R50" s="15" t="s">
        <v>186</v>
      </c>
    </row>
    <row r="51" spans="2:21" ht="13.15" customHeight="1" x14ac:dyDescent="0.35">
      <c r="Q51" s="87"/>
    </row>
    <row r="52" spans="2:21" ht="13.15" customHeight="1" x14ac:dyDescent="0.35">
      <c r="B52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52)),[1]!obMake("",obLibs&amp;"org.joda.time.LocalDate",[1]!obMake("","Date",D52)),[1]!obMake("","String",E52),[1]!obMake("","String",F52),$E$10,[1]!obMake("","String",G52),$E$11,[1]!obMake("","int",H52),[1]!obMake("","int",I52)),[1]!obMake("","String",J52),[1]!obMake("","double",K52),[1]!obMake("","String",L52),[1]!obMake("","boolean",M52))</f>
        <v>swapLeg-2-52 
[10794]</v>
      </c>
      <c r="C52" s="84">
        <v>40918</v>
      </c>
      <c r="D52" s="84">
        <v>44573</v>
      </c>
      <c r="E52" s="37" t="s">
        <v>128</v>
      </c>
      <c r="F52" s="37" t="s">
        <v>104</v>
      </c>
      <c r="G52" s="37" t="s">
        <v>103</v>
      </c>
      <c r="H52" s="37">
        <v>0</v>
      </c>
      <c r="I52" s="37">
        <v>0</v>
      </c>
      <c r="J52" s="38" t="str">
        <f>""</f>
        <v/>
      </c>
      <c r="K52" s="64">
        <v>2.0299999999999999E-2</v>
      </c>
      <c r="L52" s="30" t="s">
        <v>136</v>
      </c>
      <c r="M52" s="82" t="b">
        <v>1</v>
      </c>
      <c r="O52" s="68" t="e">
        <f>[1]!OBGET([1]!OBCALL("",B52,"getValue",$C$10))</f>
        <v>#N/A</v>
      </c>
      <c r="P52" s="68" t="e">
        <f>([1]!OBGET([1]!OBCALL("",B52,"getValue",[1]!obMake("","double",$Q$9),$C$10))-O52)/$Q$9/O52</f>
        <v>#N/A</v>
      </c>
      <c r="Q52" s="87" t="e">
        <f>([1]!OBGET([1]!OBCALL("",B52,"getValue",Q$12))-$O52)/Q$9</f>
        <v>#N/A</v>
      </c>
      <c r="R52" s="15" t="s">
        <v>186</v>
      </c>
    </row>
    <row r="53" spans="2:21" ht="13.15" customHeight="1" x14ac:dyDescent="0.35">
      <c r="B53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53)),[1]!obMake("",obLibs&amp;"org.joda.time.LocalDate",[1]!obMake("","Date",D53)),[1]!obMake("","String",E53),[1]!obMake("","String",F53),$E$10,[1]!obMake("","String",G53),$E$11,[1]!obMake("","int",H53),[1]!obMake("","int",I53)),[1]!obMake("","String",J53),[1]!obMake("","double",K53),[1]!obMake("","String",L53),[1]!obMake("","boolean",M53))</f>
        <v>swapLeg-2-53 
[9255]</v>
      </c>
      <c r="C53" s="84">
        <v>40918</v>
      </c>
      <c r="D53" s="84">
        <v>44573</v>
      </c>
      <c r="E53" s="37" t="s">
        <v>128</v>
      </c>
      <c r="F53" s="37" t="s">
        <v>104</v>
      </c>
      <c r="G53" s="37" t="s">
        <v>103</v>
      </c>
      <c r="H53" s="37">
        <v>0</v>
      </c>
      <c r="I53" s="37">
        <v>0</v>
      </c>
      <c r="J53" s="38" t="str">
        <f>""</f>
        <v/>
      </c>
      <c r="K53" s="64">
        <v>2.0299999999999999E-2</v>
      </c>
      <c r="L53" s="30" t="s">
        <v>137</v>
      </c>
      <c r="M53" s="82" t="b">
        <v>1</v>
      </c>
      <c r="O53" s="68" t="e">
        <f>[1]!OBGET([1]!OBCALL("",B53,"getValue",$C$10))</f>
        <v>#N/A</v>
      </c>
      <c r="P53" s="68" t="e">
        <f>([1]!OBGET([1]!OBCALL("",B53,"getValue",[1]!obMake("","double",$Q$9),$C$10))-O53)/$Q$9/O53</f>
        <v>#N/A</v>
      </c>
      <c r="Q53" s="87" t="e">
        <f>([1]!OBGET([1]!OBCALL("",B53,"getValue",Q$12))-$O53)/Q$9</f>
        <v>#N/A</v>
      </c>
    </row>
    <row r="56" spans="2:21" ht="13.15" customHeight="1" x14ac:dyDescent="0.35">
      <c r="B56" s="41" t="s">
        <v>187</v>
      </c>
    </row>
    <row r="58" spans="2:21" ht="13.15" customHeight="1" x14ac:dyDescent="0.35">
      <c r="B58" s="32" t="s">
        <v>188</v>
      </c>
      <c r="C58" s="84">
        <v>41133</v>
      </c>
      <c r="D58" s="84">
        <v>41225</v>
      </c>
      <c r="F58" s="14" t="s">
        <v>189</v>
      </c>
    </row>
    <row r="59" spans="2:21" ht="13.15" customHeight="1" x14ac:dyDescent="0.35">
      <c r="B59" s="32" t="s">
        <v>190</v>
      </c>
      <c r="C59" s="84">
        <v>41194</v>
      </c>
      <c r="D59" s="84">
        <v>41286</v>
      </c>
    </row>
    <row r="60" spans="2:21" ht="13.15" customHeight="1" x14ac:dyDescent="0.35">
      <c r="Q60" s="87"/>
    </row>
    <row r="61" spans="2:21" ht="13.15" customHeight="1" x14ac:dyDescent="0.35">
      <c r="B61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61)),[1]!obMake("",obLibs&amp;"org.joda.time.LocalDate",[1]!obMake("","Date",D61)),[1]!obMake("","String",E61),[1]!obMake("","String",F61),$E$10,[1]!obMake("","String",G61),$E$11,[1]!obMake("","int",H61),[1]!obMake("","int",I61)),[1]!obMake("","String",J61),[1]!obMake("","double",K61),[1]!obMake("","String",L61),[1]!obMake("","boolean",M61))</f>
        <v>swapLeg-2-61 
[9935]</v>
      </c>
      <c r="C61" s="84">
        <v>41133</v>
      </c>
      <c r="D61" s="84">
        <v>41225</v>
      </c>
      <c r="E61" s="37" t="s">
        <v>122</v>
      </c>
      <c r="F61" s="37" t="s">
        <v>104</v>
      </c>
      <c r="G61" s="37" t="s">
        <v>103</v>
      </c>
      <c r="H61" s="37">
        <v>0</v>
      </c>
      <c r="I61" s="37">
        <v>0</v>
      </c>
      <c r="J61" s="30" t="s">
        <v>34</v>
      </c>
      <c r="K61" s="37">
        <v>0</v>
      </c>
      <c r="L61" s="30" t="s">
        <v>33</v>
      </c>
      <c r="M61" s="82" t="b">
        <v>0</v>
      </c>
      <c r="O61" s="68" t="e">
        <f>[1]!OBGET([1]!OBCALL("",B61,"getValue",$C$10))</f>
        <v>#N/A</v>
      </c>
      <c r="P61" s="68" t="e">
        <f>([1]!OBGET([1]!OBCALL("",B61,"getValue",[1]!obMake("","double",$Q$9),$C$10))-O61)/$Q$9/O61</f>
        <v>#N/A</v>
      </c>
      <c r="Q61" s="87" t="e">
        <f>([1]!OBGET([1]!OBCALL("",B61,"getValue",U61))-$O61)/Q$9</f>
        <v>#N/A</v>
      </c>
      <c r="R61" s="38" t="s">
        <v>191</v>
      </c>
      <c r="T61" s="15" t="e">
        <f>[1]!OBCALL("calibratedCurves-"&amp;R61,$C$9,"getCloneShifted",[1]!obMake("","String",R61),[1]!obMake("","double",$Q$9))</f>
        <v>#N/A</v>
      </c>
      <c r="U61" s="15" t="e">
        <f>[1]!OBCALL("calibratedModel-"&amp;ROW(),T61,"getModel")</f>
        <v>#N/A</v>
      </c>
    </row>
    <row r="62" spans="2:21" ht="13.15" customHeight="1" x14ac:dyDescent="0.35">
      <c r="B62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62)),[1]!obMake("",obLibs&amp;"org.joda.time.LocalDate",[1]!obMake("","Date",D62)),[1]!obMake("","String",E62),[1]!obMake("","String",F62),$E$10,[1]!obMake("","String",G62),$E$11,[1]!obMake("","int",H62),[1]!obMake("","int",I62)),[1]!obMake("","String",J62),[1]!obMake("","double",K62),[1]!obMake("","String",L62),[1]!obMake("","boolean",M62))</f>
        <v>swapLeg-2-62 
[10824]</v>
      </c>
      <c r="C62" s="84">
        <v>41133</v>
      </c>
      <c r="D62" s="84">
        <v>41225</v>
      </c>
      <c r="E62" s="37" t="s">
        <v>122</v>
      </c>
      <c r="F62" s="37" t="s">
        <v>104</v>
      </c>
      <c r="G62" s="37" t="s">
        <v>103</v>
      </c>
      <c r="H62" s="37">
        <v>0</v>
      </c>
      <c r="I62" s="37">
        <v>0</v>
      </c>
      <c r="J62" s="30" t="s">
        <v>34</v>
      </c>
      <c r="K62" s="37">
        <v>0</v>
      </c>
      <c r="L62" s="30" t="s">
        <v>33</v>
      </c>
      <c r="M62" s="82" t="b">
        <v>0</v>
      </c>
      <c r="O62" s="68" t="e">
        <f>[1]!OBGET([1]!OBCALL("",B62,"getValue",$C$10))</f>
        <v>#N/A</v>
      </c>
      <c r="P62" s="68" t="e">
        <f>([1]!OBGET([1]!OBCALL("",B62,"getValue",[1]!obMake("","double",$Q$9),$C$10))-O62)/$Q$9/O62</f>
        <v>#N/A</v>
      </c>
      <c r="Q62" s="87" t="e">
        <f>([1]!OBGET([1]!OBCALL("",B62,"getValue",U62))-$O62)/Q$9</f>
        <v>#N/A</v>
      </c>
      <c r="R62" s="38" t="s">
        <v>192</v>
      </c>
      <c r="T62" s="15" t="e">
        <f>[1]!OBCALL("calibratedCurves-"&amp;R62,$C$9,"getCloneShifted",[1]!obMake("","String",R62),[1]!obMake("","double",$Q$9))</f>
        <v>#N/A</v>
      </c>
      <c r="U62" s="15" t="e">
        <f>[1]!OBCALL("calibratedModel-"&amp;ROW(),T62,"getModel")</f>
        <v>#N/A</v>
      </c>
    </row>
    <row r="63" spans="2:21" ht="13.15" customHeight="1" x14ac:dyDescent="0.35">
      <c r="B63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63)),[1]!obMake("",obLibs&amp;"org.joda.time.LocalDate",[1]!obMake("","Date",D63)),[1]!obMake("","String",E63),[1]!obMake("","String",F63),$E$10,[1]!obMake("","String",G63),$E$11,[1]!obMake("","int",H63),[1]!obMake("","int",I63)),[1]!obMake("","String",J63),[1]!obMake("","double",K63),[1]!obMake("","String",L63),[1]!obMake("","boolean",M63))</f>
        <v>swapLeg-2-63 
[8656]</v>
      </c>
      <c r="C63" s="84">
        <v>41133</v>
      </c>
      <c r="D63" s="84">
        <v>41225</v>
      </c>
      <c r="E63" s="37" t="s">
        <v>122</v>
      </c>
      <c r="F63" s="37" t="s">
        <v>104</v>
      </c>
      <c r="G63" s="37" t="s">
        <v>103</v>
      </c>
      <c r="H63" s="37">
        <v>0</v>
      </c>
      <c r="I63" s="37">
        <v>0</v>
      </c>
      <c r="J63" s="30" t="s">
        <v>34</v>
      </c>
      <c r="K63" s="37">
        <v>0</v>
      </c>
      <c r="L63" s="30" t="s">
        <v>33</v>
      </c>
      <c r="M63" s="82" t="b">
        <v>0</v>
      </c>
      <c r="O63" s="68" t="e">
        <f>[1]!OBGET([1]!OBCALL("",B63,"getValue",$C$10))</f>
        <v>#N/A</v>
      </c>
      <c r="P63" s="68" t="e">
        <f>([1]!OBGET([1]!OBCALL("",B63,"getValue",[1]!obMake("","double",$Q$9),$C$10))-O63)/$Q$9/O63</f>
        <v>#N/A</v>
      </c>
      <c r="Q63" s="87" t="e">
        <f>([1]!OBGET([1]!OBCALL("",B63,"getValue",U63))-$O63)/Q$9</f>
        <v>#N/A</v>
      </c>
      <c r="R63" s="38" t="s">
        <v>193</v>
      </c>
      <c r="T63" s="15" t="e">
        <f>[1]!OBCALL("calibratedCurves-"&amp;R63,$C$9,"getCloneShifted",[1]!obMake("","String",R63),[1]!obMake("","double",$Q$9))</f>
        <v>#N/A</v>
      </c>
      <c r="U63" s="15" t="e">
        <f>[1]!OBCALL("calibratedModel-"&amp;ROW(),T63,"getModel")</f>
        <v>#N/A</v>
      </c>
    </row>
    <row r="64" spans="2:21" ht="13.15" customHeight="1" x14ac:dyDescent="0.35">
      <c r="B64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64)),[1]!obMake("",obLibs&amp;"org.joda.time.LocalDate",[1]!obMake("","Date",D64)),[1]!obMake("","String",E64),[1]!obMake("","String",F64),$E$10,[1]!obMake("","String",G64),$E$11,[1]!obMake("","int",H64),[1]!obMake("","int",I64)),[1]!obMake("","String",J64),[1]!obMake("","double",K64),[1]!obMake("","String",L64),[1]!obMake("","boolean",M64))</f>
        <v>swapLeg-2-64 
[9195]</v>
      </c>
      <c r="C64" s="84">
        <v>41133</v>
      </c>
      <c r="D64" s="84">
        <v>41225</v>
      </c>
      <c r="E64" s="37" t="s">
        <v>122</v>
      </c>
      <c r="F64" s="37" t="s">
        <v>104</v>
      </c>
      <c r="G64" s="37" t="s">
        <v>103</v>
      </c>
      <c r="H64" s="37">
        <v>0</v>
      </c>
      <c r="I64" s="37">
        <v>0</v>
      </c>
      <c r="J64" s="30" t="s">
        <v>34</v>
      </c>
      <c r="K64" s="37">
        <v>0</v>
      </c>
      <c r="L64" s="30" t="s">
        <v>33</v>
      </c>
      <c r="M64" s="82" t="b">
        <v>0</v>
      </c>
      <c r="O64" s="68" t="e">
        <f>[1]!OBGET([1]!OBCALL("",B64,"getValue",$C$10))</f>
        <v>#N/A</v>
      </c>
      <c r="P64" s="68" t="e">
        <f>([1]!OBGET([1]!OBCALL("",B64,"getValue",[1]!obMake("","double",$Q$9),$C$10))-O64)/$Q$9/O64</f>
        <v>#N/A</v>
      </c>
      <c r="Q64" s="87" t="e">
        <f>([1]!OBGET([1]!OBCALL("",B64,"getValue",U64))-$O64)/Q$9</f>
        <v>#N/A</v>
      </c>
      <c r="R64" s="38" t="s">
        <v>194</v>
      </c>
      <c r="T64" s="15" t="e">
        <f>[1]!OBCALL("calibratedCurves-"&amp;R64,$C$9,"getCloneShifted",[1]!obMake("","String",R64),[1]!obMake("","double",$Q$9))</f>
        <v>#N/A</v>
      </c>
      <c r="U64" s="15" t="e">
        <f>[1]!OBCALL("calibratedModel-"&amp;ROW(),T64,"getModel")</f>
        <v>#N/A</v>
      </c>
    </row>
    <row r="65" spans="2:21" ht="13.15" customHeight="1" x14ac:dyDescent="0.35">
      <c r="B65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65)),[1]!obMake("",obLibs&amp;"org.joda.time.LocalDate",[1]!obMake("","Date",D65)),[1]!obMake("","String",E65),[1]!obMake("","String",F65),$E$10,[1]!obMake("","String",G65),$E$11,[1]!obMake("","int",H65),[1]!obMake("","int",I65)),[1]!obMake("","String",J65),[1]!obMake("","double",K65),[1]!obMake("","String",L65),[1]!obMake("","boolean",M65))</f>
        <v>swapLeg-2-65 
[10809]</v>
      </c>
      <c r="C65" s="84">
        <v>41133</v>
      </c>
      <c r="D65" s="84">
        <v>41225</v>
      </c>
      <c r="E65" s="37" t="s">
        <v>122</v>
      </c>
      <c r="F65" s="37" t="s">
        <v>104</v>
      </c>
      <c r="G65" s="37" t="s">
        <v>103</v>
      </c>
      <c r="H65" s="37">
        <v>0</v>
      </c>
      <c r="I65" s="37">
        <v>0</v>
      </c>
      <c r="J65" s="30" t="s">
        <v>34</v>
      </c>
      <c r="K65" s="37">
        <v>0</v>
      </c>
      <c r="L65" s="30" t="s">
        <v>33</v>
      </c>
      <c r="M65" s="82" t="b">
        <v>0</v>
      </c>
      <c r="O65" s="68" t="e">
        <f>[1]!OBGET([1]!OBCALL("",B65,"getValue",$C$10))</f>
        <v>#N/A</v>
      </c>
      <c r="P65" s="68" t="e">
        <f>([1]!OBGET([1]!OBCALL("",B65,"getValue",[1]!obMake("","double",$Q$9),$C$10))-O65)/$Q$9/O65</f>
        <v>#N/A</v>
      </c>
      <c r="Q65" s="87" t="e">
        <f>([1]!OBGET([1]!OBCALL("",B65,"getValue",U65))-$O65)/Q$9</f>
        <v>#N/A</v>
      </c>
      <c r="R65" s="38" t="s">
        <v>195</v>
      </c>
      <c r="T65" s="15" t="e">
        <f>[1]!OBCALL("calibratedCurves-"&amp;R65,$C$9,"getCloneShifted",[1]!obMake("","String",R65),[1]!obMake("","double",$Q$9))</f>
        <v>#N/A</v>
      </c>
      <c r="U65" s="15" t="e">
        <f>[1]!OBCALL("calibratedModel-"&amp;ROW(),T65,"getModel")</f>
        <v>#N/A</v>
      </c>
    </row>
    <row r="66" spans="2:21" ht="13.15" customHeight="1" x14ac:dyDescent="0.35">
      <c r="B66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66)),[1]!obMake("",obLibs&amp;"org.joda.time.LocalDate",[1]!obMake("","Date",D66)),[1]!obMake("","String",E66),[1]!obMake("","String",F66),$E$10,[1]!obMake("","String",G66),$E$11,[1]!obMake("","int",H66),[1]!obMake("","int",I66)),[1]!obMake("","String",J66),[1]!obMake("","double",K66),[1]!obMake("","String",L66),[1]!obMake("","boolean",M66))</f>
        <v>swapLeg-2-66 
[9647]</v>
      </c>
      <c r="C66" s="84">
        <v>41133</v>
      </c>
      <c r="D66" s="84">
        <v>41225</v>
      </c>
      <c r="E66" s="37" t="s">
        <v>122</v>
      </c>
      <c r="F66" s="37" t="s">
        <v>104</v>
      </c>
      <c r="G66" s="37" t="s">
        <v>103</v>
      </c>
      <c r="H66" s="37">
        <v>0</v>
      </c>
      <c r="I66" s="37">
        <v>0</v>
      </c>
      <c r="J66" s="30" t="s">
        <v>34</v>
      </c>
      <c r="K66" s="37">
        <v>0</v>
      </c>
      <c r="L66" s="30" t="s">
        <v>33</v>
      </c>
      <c r="M66" s="82" t="b">
        <v>0</v>
      </c>
      <c r="O66" s="68" t="e">
        <f>[1]!OBGET([1]!OBCALL("",B66,"getValue",$C$10))</f>
        <v>#N/A</v>
      </c>
      <c r="P66" s="68" t="e">
        <f>([1]!OBGET([1]!OBCALL("",B66,"getValue",[1]!obMake("","double",$Q$9),$C$10))-O66)/$Q$9/O66</f>
        <v>#N/A</v>
      </c>
      <c r="Q66" s="87" t="e">
        <f>([1]!OBGET([1]!OBCALL("",B66,"getValue",U66))-$O66)/Q$9</f>
        <v>#N/A</v>
      </c>
      <c r="R66" s="38" t="s">
        <v>196</v>
      </c>
      <c r="T66" s="15" t="e">
        <f>[1]!OBCALL("calibratedCurves-"&amp;R66,$C$9,"getCloneShifted",[1]!obMake("","String",R66),[1]!obMake("","double",$Q$9))</f>
        <v>#N/A</v>
      </c>
      <c r="U66" s="15" t="e">
        <f>[1]!OBCALL("calibratedModel-"&amp;ROW(),T66,"getModel")</f>
        <v>#N/A</v>
      </c>
    </row>
    <row r="67" spans="2:21" ht="13.15" customHeight="1" x14ac:dyDescent="0.35">
      <c r="B67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67)),[1]!obMake("",obLibs&amp;"org.joda.time.LocalDate",[1]!obMake("","Date",D67)),[1]!obMake("","String",E67),[1]!obMake("","String",F67),$E$10,[1]!obMake("","String",G67),$E$11,[1]!obMake("","int",H67),[1]!obMake("","int",I67)),[1]!obMake("","String",J67),[1]!obMake("","double",K67),[1]!obMake("","String",L67),[1]!obMake("","boolean",M67))</f>
        <v>swapLeg-2-67 
[9240]</v>
      </c>
      <c r="C67" s="84">
        <v>41133</v>
      </c>
      <c r="D67" s="84">
        <v>41225</v>
      </c>
      <c r="E67" s="37" t="s">
        <v>122</v>
      </c>
      <c r="F67" s="37" t="s">
        <v>104</v>
      </c>
      <c r="G67" s="37" t="s">
        <v>103</v>
      </c>
      <c r="H67" s="37">
        <v>0</v>
      </c>
      <c r="I67" s="37">
        <v>0</v>
      </c>
      <c r="J67" s="30" t="s">
        <v>34</v>
      </c>
      <c r="K67" s="37">
        <v>0</v>
      </c>
      <c r="L67" s="30" t="s">
        <v>33</v>
      </c>
      <c r="M67" s="82" t="b">
        <v>0</v>
      </c>
      <c r="O67" s="68" t="e">
        <f>[1]!OBGET([1]!OBCALL("",B67,"getValue",$C$10))</f>
        <v>#N/A</v>
      </c>
      <c r="P67" s="68" t="e">
        <f>([1]!OBGET([1]!OBCALL("",B67,"getValue",[1]!obMake("","double",$Q$9),$C$10))-O67)/$Q$9/O67</f>
        <v>#N/A</v>
      </c>
      <c r="Q67" s="87" t="e">
        <f>([1]!OBGET([1]!OBCALL("",B67,"getValue",U67))-$O67)/Q$9</f>
        <v>#N/A</v>
      </c>
      <c r="R67" s="38" t="s">
        <v>197</v>
      </c>
      <c r="T67" s="15" t="e">
        <f>[1]!OBCALL("calibratedCurves-"&amp;R67,$C$9,"getCloneShifted",[1]!obMake("","String",R67),[1]!obMake("","double",$Q$9))</f>
        <v>#N/A</v>
      </c>
      <c r="U67" s="15" t="e">
        <f>[1]!OBCALL("calibratedModel-"&amp;ROW(),T67,"getModel")</f>
        <v>#N/A</v>
      </c>
    </row>
    <row r="68" spans="2:21" ht="13.15" customHeight="1" x14ac:dyDescent="0.35">
      <c r="B68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68)),[1]!obMake("",obLibs&amp;"org.joda.time.LocalDate",[1]!obMake("","Date",D68)),[1]!obMake("","String",E68),[1]!obMake("","String",F68),$E$10,[1]!obMake("","String",G68),$E$11,[1]!obMake("","int",H68),[1]!obMake("","int",I68)),[1]!obMake("","String",J68),[1]!obMake("","double",K68),[1]!obMake("","String",L68),[1]!obMake("","boolean",M68))</f>
        <v>swapLeg-2-68 
[10734]</v>
      </c>
      <c r="C68" s="84">
        <v>41133</v>
      </c>
      <c r="D68" s="84">
        <v>41225</v>
      </c>
      <c r="E68" s="37" t="s">
        <v>122</v>
      </c>
      <c r="F68" s="37" t="s">
        <v>104</v>
      </c>
      <c r="G68" s="37" t="s">
        <v>103</v>
      </c>
      <c r="H68" s="37">
        <v>0</v>
      </c>
      <c r="I68" s="37">
        <v>0</v>
      </c>
      <c r="J68" s="30" t="s">
        <v>34</v>
      </c>
      <c r="K68" s="37">
        <v>0</v>
      </c>
      <c r="L68" s="30" t="s">
        <v>33</v>
      </c>
      <c r="M68" s="82" t="b">
        <v>0</v>
      </c>
      <c r="O68" s="68" t="e">
        <f>[1]!OBGET([1]!OBCALL("",B68,"getValue",$C$10))</f>
        <v>#N/A</v>
      </c>
      <c r="P68" s="68" t="e">
        <f>([1]!OBGET([1]!OBCALL("",B68,"getValue",[1]!obMake("","double",$Q$9),$C$10))-O68)/$Q$9/O68</f>
        <v>#N/A</v>
      </c>
      <c r="Q68" s="87" t="e">
        <f>([1]!OBGET([1]!OBCALL("",B68,"getValue",U68))-$O68)/Q$9</f>
        <v>#N/A</v>
      </c>
      <c r="R68" s="38" t="s">
        <v>198</v>
      </c>
      <c r="T68" s="15" t="e">
        <f>[1]!OBCALL("calibratedCurves-"&amp;R68,$C$9,"getCloneShifted",[1]!obMake("","String",R68),[1]!obMake("","double",$Q$9))</f>
        <v>#N/A</v>
      </c>
      <c r="U68" s="15" t="e">
        <f>[1]!OBCALL("calibratedModel-"&amp;ROW(),T68,"getModel")</f>
        <v>#N/A</v>
      </c>
    </row>
    <row r="69" spans="2:21" ht="13.15" customHeight="1" x14ac:dyDescent="0.35">
      <c r="B69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69)),[1]!obMake("",obLibs&amp;"org.joda.time.LocalDate",[1]!obMake("","Date",D69)),[1]!obMake("","String",E69),[1]!obMake("","String",F69),$E$10,[1]!obMake("","String",G69),$E$11,[1]!obMake("","int",H69),[1]!obMake("","int",I69)),[1]!obMake("","String",J69),[1]!obMake("","double",K69),[1]!obMake("","String",L69),[1]!obMake("","boolean",M69))</f>
        <v>swapLeg-2-69 
[9662]</v>
      </c>
      <c r="C69" s="84">
        <v>41133</v>
      </c>
      <c r="D69" s="84">
        <v>41225</v>
      </c>
      <c r="E69" s="37" t="s">
        <v>122</v>
      </c>
      <c r="F69" s="37" t="s">
        <v>104</v>
      </c>
      <c r="G69" s="37" t="s">
        <v>103</v>
      </c>
      <c r="H69" s="37">
        <v>0</v>
      </c>
      <c r="I69" s="37">
        <v>0</v>
      </c>
      <c r="J69" s="30" t="s">
        <v>34</v>
      </c>
      <c r="K69" s="37">
        <v>0</v>
      </c>
      <c r="L69" s="30" t="s">
        <v>33</v>
      </c>
      <c r="M69" s="82" t="b">
        <v>0</v>
      </c>
      <c r="O69" s="68" t="e">
        <f>[1]!OBGET([1]!OBCALL("",B69,"getValue",$C$10))</f>
        <v>#N/A</v>
      </c>
      <c r="P69" s="68" t="e">
        <f>([1]!OBGET([1]!OBCALL("",B69,"getValue",[1]!obMake("","double",$Q$9),$C$10))-O69)/$Q$9/O69</f>
        <v>#N/A</v>
      </c>
      <c r="Q69" s="87" t="e">
        <f>([1]!OBGET([1]!OBCALL("",B69,"getValue",U69))-$O69)/Q$9</f>
        <v>#N/A</v>
      </c>
      <c r="R69" s="38" t="s">
        <v>199</v>
      </c>
      <c r="T69" s="15" t="e">
        <f>[1]!OBCALL("calibratedCurves-"&amp;R69,$C$9,"getCloneShifted",[1]!obMake("","String",R69),[1]!obMake("","double",$Q$9))</f>
        <v>#N/A</v>
      </c>
      <c r="U69" s="15" t="e">
        <f>[1]!OBCALL("calibratedModel-"&amp;ROW(),T69,"getModel")</f>
        <v>#N/A</v>
      </c>
    </row>
    <row r="70" spans="2:21" ht="13.15" customHeight="1" x14ac:dyDescent="0.35">
      <c r="B70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70)),[1]!obMake("",obLibs&amp;"org.joda.time.LocalDate",[1]!obMake("","Date",D70)),[1]!obMake("","String",E70),[1]!obMake("","String",F70),$E$10,[1]!obMake("","String",G70),$E$11,[1]!obMake("","int",H70),[1]!obMake("","int",I70)),[1]!obMake("","String",J70),[1]!obMake("","double",K70),[1]!obMake("","String",L70),[1]!obMake("","boolean",M70))</f>
        <v>swapLeg-2-70 
[10839]</v>
      </c>
      <c r="C70" s="84">
        <v>41133</v>
      </c>
      <c r="D70" s="84">
        <v>41225</v>
      </c>
      <c r="E70" s="37" t="s">
        <v>122</v>
      </c>
      <c r="F70" s="37" t="s">
        <v>104</v>
      </c>
      <c r="G70" s="37" t="s">
        <v>103</v>
      </c>
      <c r="H70" s="37">
        <v>0</v>
      </c>
      <c r="I70" s="37">
        <v>0</v>
      </c>
      <c r="J70" s="30" t="s">
        <v>34</v>
      </c>
      <c r="K70" s="37">
        <v>0</v>
      </c>
      <c r="L70" s="30" t="s">
        <v>33</v>
      </c>
      <c r="M70" s="82" t="b">
        <v>0</v>
      </c>
      <c r="O70" s="68" t="e">
        <f>[1]!OBGET([1]!OBCALL("",B70,"getValue",$C$10))</f>
        <v>#N/A</v>
      </c>
      <c r="P70" s="68" t="e">
        <f>([1]!OBGET([1]!OBCALL("",B70,"getValue",[1]!obMake("","double",$Q$9),$C$10))-O70)/$Q$9/O70</f>
        <v>#N/A</v>
      </c>
      <c r="Q70" s="87" t="e">
        <f>([1]!OBGET([1]!OBCALL("",B70,"getValue",U70))-$O70)/Q$9</f>
        <v>#N/A</v>
      </c>
      <c r="R70" s="38" t="s">
        <v>200</v>
      </c>
      <c r="T70" s="15" t="e">
        <f>[1]!OBCALL("calibratedCurves-"&amp;R70,$C$9,"getCloneShifted",[1]!obMake("","String",R70),[1]!obMake("","double",$Q$9))</f>
        <v>#N/A</v>
      </c>
      <c r="U70" s="15" t="e">
        <f>[1]!OBCALL("calibratedModel-"&amp;ROW(),T70,"getModel")</f>
        <v>#N/A</v>
      </c>
    </row>
    <row r="71" spans="2:21" ht="13.15" customHeight="1" x14ac:dyDescent="0.35">
      <c r="Q71" s="87" t="e">
        <f>SUM(Q61:Q70)</f>
        <v>#N/A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Load Libs</vt:lpstr>
      <vt:lpstr>Curves Definition</vt:lpstr>
      <vt:lpstr>Calibration</vt:lpstr>
      <vt:lpstr>Curves View</vt:lpstr>
      <vt:lpstr>Valuation</vt:lpstr>
      <vt:lpstr>Sensitivities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Curve Calibration</dc:title>
  <dc:subject>Calibration of Discount and Forward Curves</dc:subject>
  <cp:keywords>Rate Curve Tenor Basis Spread Cross Currency Spread</cp:keywords>
  <cp:lastModifiedBy>fries</cp:lastModifiedBy>
  <cp:revision>396</cp:revision>
  <dcterms:created xsi:type="dcterms:W3CDTF">2012-11-30T18:44:25Z</dcterms:created>
  <dcterms:modified xsi:type="dcterms:W3CDTF">2015-12-10T18:53:50Z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