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90" windowWidth="11340" windowHeight="6795" activeTab="2"/>
  </bookViews>
  <sheets>
    <sheet name="Income Statement" sheetId="4" r:id="rId1"/>
    <sheet name="Balance Sheet" sheetId="1" r:id="rId2"/>
    <sheet name="Answers" sheetId="2" r:id="rId3"/>
    <sheet name="Sheet3" sheetId="3" r:id="rId4"/>
  </sheets>
  <calcPr calcId="152511"/>
</workbook>
</file>

<file path=xl/calcChain.xml><?xml version="1.0" encoding="utf-8"?>
<calcChain xmlns="http://schemas.openxmlformats.org/spreadsheetml/2006/main">
  <c r="D16" i="2" l="1"/>
  <c r="D17" i="2"/>
  <c r="C8" i="1"/>
  <c r="D7" i="2" s="1"/>
  <c r="E8" i="1"/>
  <c r="G8" i="1"/>
  <c r="C12" i="1"/>
  <c r="D18" i="2" s="1"/>
  <c r="E12" i="1"/>
  <c r="E14" i="1" s="1"/>
  <c r="G12" i="1"/>
  <c r="G14" i="1" s="1"/>
  <c r="C14" i="1"/>
  <c r="D20" i="2" s="1"/>
  <c r="C20" i="1"/>
  <c r="C24" i="1" s="1"/>
  <c r="E20" i="1"/>
  <c r="E24" i="1" s="1"/>
  <c r="G20" i="1"/>
  <c r="G24" i="1"/>
  <c r="C28" i="1"/>
  <c r="E28" i="1"/>
  <c r="E30" i="1" s="1"/>
  <c r="G28" i="1"/>
  <c r="G30" i="1" s="1"/>
  <c r="C7" i="4"/>
  <c r="C9" i="4"/>
  <c r="D27" i="2" s="1"/>
  <c r="C13" i="4"/>
  <c r="C15" i="4" s="1"/>
  <c r="C23" i="4"/>
  <c r="D44" i="2" s="1"/>
  <c r="E32" i="1" l="1"/>
  <c r="D26" i="2"/>
  <c r="C30" i="1"/>
  <c r="G32" i="1"/>
  <c r="C32" i="1"/>
  <c r="C17" i="4"/>
  <c r="D19" i="2"/>
  <c r="D36" i="2"/>
  <c r="D34" i="2"/>
  <c r="D28" i="2"/>
  <c r="D8" i="2"/>
  <c r="C19" i="4" l="1"/>
  <c r="D43" i="2" s="1"/>
  <c r="D37" i="2"/>
  <c r="D38" i="2"/>
  <c r="D35" i="2"/>
</calcChain>
</file>

<file path=xl/sharedStrings.xml><?xml version="1.0" encoding="utf-8"?>
<sst xmlns="http://schemas.openxmlformats.org/spreadsheetml/2006/main" count="78" uniqueCount="77">
  <si>
    <t>Cash</t>
  </si>
  <si>
    <t>ST Inv</t>
  </si>
  <si>
    <t>AR</t>
  </si>
  <si>
    <t>Inv</t>
  </si>
  <si>
    <t>CA</t>
  </si>
  <si>
    <t>Gross FA</t>
  </si>
  <si>
    <t>Acc Dep</t>
  </si>
  <si>
    <t>Net FA</t>
  </si>
  <si>
    <t>TTL Assets</t>
  </si>
  <si>
    <t>AP</t>
  </si>
  <si>
    <t>NP</t>
  </si>
  <si>
    <t>Accruals</t>
  </si>
  <si>
    <t>CL</t>
  </si>
  <si>
    <t>LTD</t>
  </si>
  <si>
    <t>Liabilities</t>
  </si>
  <si>
    <t>CS</t>
  </si>
  <si>
    <t>RE</t>
  </si>
  <si>
    <t>TTL Equity</t>
  </si>
  <si>
    <t>TTL L&amp;E</t>
  </si>
  <si>
    <t>1999E</t>
  </si>
  <si>
    <t>Check</t>
  </si>
  <si>
    <t>a.</t>
  </si>
  <si>
    <t>Liquidity</t>
  </si>
  <si>
    <t>Asset Management</t>
  </si>
  <si>
    <t>Debt Management</t>
  </si>
  <si>
    <t>Profitablitity</t>
  </si>
  <si>
    <t>Market Value</t>
  </si>
  <si>
    <t>b.</t>
  </si>
  <si>
    <t>Sales</t>
  </si>
  <si>
    <t>COGS</t>
  </si>
  <si>
    <t>Other Expenses</t>
  </si>
  <si>
    <t>Depreciation</t>
  </si>
  <si>
    <t>Total Op Costs</t>
  </si>
  <si>
    <t>EBIT</t>
  </si>
  <si>
    <t>Interest Expense</t>
  </si>
  <si>
    <t>Taxes</t>
  </si>
  <si>
    <t>Net Income</t>
  </si>
  <si>
    <t>EBT</t>
  </si>
  <si>
    <t>The 1997 liquidity position was slightly below the industry average,and they declined in 1998.  Projections for 1999 show that the company has addressed the problem and should improve.</t>
  </si>
  <si>
    <t>Would managers, creditors, and owners have the same interest in liquidity ratios?</t>
  </si>
  <si>
    <t>Look for book answer.</t>
  </si>
  <si>
    <t>c.</t>
  </si>
  <si>
    <t>1999 Current Ratio</t>
  </si>
  <si>
    <t>1999 Quick Ratio</t>
  </si>
  <si>
    <t xml:space="preserve">1999 Inventory Turnover </t>
  </si>
  <si>
    <t>1999 DSO</t>
  </si>
  <si>
    <t>1999 FA Turnover</t>
  </si>
  <si>
    <t>1999 Op Cap Requirement</t>
  </si>
  <si>
    <t>1999 TTL Asset Turnover</t>
  </si>
  <si>
    <t>All CA that do not pay interest - CL that do not charge interest + Net PPE divided by sales</t>
  </si>
  <si>
    <t>Computron is more efficient than competitors with its fixed assets, but is less efficient with current assets.  Its total asset turnover is not as efficient as the industry average.  This raises the question as to whether more investment in fixed assets would help alleviate the current asset inefficiencies.</t>
  </si>
  <si>
    <t>d.</t>
  </si>
  <si>
    <t>1999 Debt</t>
  </si>
  <si>
    <t>1999 TIE</t>
  </si>
  <si>
    <t>1999 Fixed Charge Coverage</t>
  </si>
  <si>
    <t>EBIT + Lease Paymentss divided by Interest+ Lease Payments+Sinking Fund Payments(1-T)</t>
  </si>
  <si>
    <t>EPS</t>
  </si>
  <si>
    <t>DPS</t>
  </si>
  <si>
    <t>BV per share</t>
  </si>
  <si>
    <t>Stock Price</t>
  </si>
  <si>
    <t>Shares O/S</t>
  </si>
  <si>
    <t>Tax Rate</t>
  </si>
  <si>
    <t>Lease Payments</t>
  </si>
  <si>
    <t>Sinking Fund Payments</t>
  </si>
  <si>
    <t>Computron is leveraged more than the industry average.  Computron is really focusing on cutting debt in 1999.</t>
  </si>
  <si>
    <t>e.</t>
  </si>
  <si>
    <t>1999 ROA</t>
  </si>
  <si>
    <t>1999 Op Profit AT</t>
  </si>
  <si>
    <t>1999 Profit Margin</t>
  </si>
  <si>
    <t>1999 BEP</t>
  </si>
  <si>
    <t>1999 ROE</t>
  </si>
  <si>
    <t>Computron is now operating more profitably than the industry average.  However, they need to increase their volume as their returns on assets and equity are below the industry average.</t>
  </si>
  <si>
    <t>f.</t>
  </si>
  <si>
    <t>1999 PE Ratio</t>
  </si>
  <si>
    <t>1999 Mkt/Book Ratio</t>
  </si>
  <si>
    <t>Investors have a low opinion of Computron, although it is better than in the past.</t>
  </si>
  <si>
    <t>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</si>
</sst>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5" formatCode="_(* #,##0_);_(* \(#,##0\);_(* &quot;-&quot;??_);_(@_)"/>
    <numFmt numFmtId="166" formatCode="#.#\ \x"/>
    <numFmt numFmtId="170" formatCode="_(&quot;$&quot;* #,##0.000_);_(&quot;$&quot;* \(#,##0.000\);_(&quot;$&quot;* &quot;-&quot;??_);_(@_)"/>
    <numFmt numFmtId="171" formatCode="_(* #,##0.000_);_(* \(#,##0.000\);_(* &quot;-&quot;??_);_(@_)"/>
    <numFmt numFmtId="172" formatCode="0.0%"/>
  </numFmts>
  <fonts count="3" x14ac:knownFonts="1">
    <font>
      <sz val="10"/>
      <name val="Arial"/>
    </font>
    <font>
      <sz val="10"/>
      <name val="Arial"/>
    </font>
    <font>
      <b/>
      <sz val="10"/>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2" fillId="0" borderId="0" xfId="0" applyFont="1"/>
    <xf numFmtId="0" fontId="2" fillId="0" borderId="1" xfId="0" applyFont="1" applyBorder="1"/>
    <xf numFmtId="165" fontId="0" fillId="0" borderId="0" xfId="1" applyNumberFormat="1" applyFont="1"/>
    <xf numFmtId="165" fontId="0" fillId="0" borderId="2" xfId="1" applyNumberFormat="1" applyFont="1" applyBorder="1"/>
    <xf numFmtId="165" fontId="0" fillId="0" borderId="3" xfId="1" applyNumberFormat="1" applyFont="1" applyBorder="1"/>
    <xf numFmtId="9" fontId="0" fillId="0" borderId="0" xfId="0" applyNumberFormat="1"/>
    <xf numFmtId="9" fontId="0" fillId="0" borderId="0" xfId="3" applyFont="1"/>
    <xf numFmtId="166" fontId="0" fillId="0" borderId="0" xfId="3" applyNumberFormat="1" applyFont="1"/>
    <xf numFmtId="170" fontId="0" fillId="0" borderId="0" xfId="2" applyNumberFormat="1" applyFont="1"/>
    <xf numFmtId="171" fontId="0" fillId="0" borderId="0" xfId="1" applyNumberFormat="1" applyFont="1"/>
    <xf numFmtId="172" fontId="0" fillId="0" borderId="0" xfId="3" applyNumberFormat="1" applyFont="1"/>
    <xf numFmtId="0" fontId="0" fillId="0" borderId="0" xfId="0" applyAlignment="1">
      <alignment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A9" workbookViewId="0">
      <selection activeCell="C25" sqref="C25"/>
    </sheetView>
  </sheetViews>
  <sheetFormatPr defaultRowHeight="12.75" x14ac:dyDescent="0.2"/>
  <cols>
    <col min="1" max="1" width="20.85546875" bestFit="1" customWidth="1"/>
    <col min="3" max="3" width="12.85546875" bestFit="1" customWidth="1"/>
  </cols>
  <sheetData>
    <row r="1" spans="1:3" x14ac:dyDescent="0.2">
      <c r="C1" t="s">
        <v>19</v>
      </c>
    </row>
    <row r="2" spans="1:3" x14ac:dyDescent="0.2">
      <c r="A2" t="s">
        <v>28</v>
      </c>
      <c r="C2" s="3">
        <v>7035600</v>
      </c>
    </row>
    <row r="3" spans="1:3" x14ac:dyDescent="0.2">
      <c r="C3" s="3"/>
    </row>
    <row r="4" spans="1:3" x14ac:dyDescent="0.2">
      <c r="A4" t="s">
        <v>29</v>
      </c>
      <c r="C4" s="3">
        <v>5728000</v>
      </c>
    </row>
    <row r="5" spans="1:3" x14ac:dyDescent="0.2">
      <c r="A5" t="s">
        <v>30</v>
      </c>
      <c r="C5" s="3">
        <v>680000</v>
      </c>
    </row>
    <row r="6" spans="1:3" x14ac:dyDescent="0.2">
      <c r="A6" t="s">
        <v>31</v>
      </c>
      <c r="C6" s="3">
        <v>116960</v>
      </c>
    </row>
    <row r="7" spans="1:3" x14ac:dyDescent="0.2">
      <c r="A7" t="s">
        <v>32</v>
      </c>
      <c r="C7" s="4">
        <f>SUM(C4:C6)</f>
        <v>6524960</v>
      </c>
    </row>
    <row r="8" spans="1:3" x14ac:dyDescent="0.2">
      <c r="C8" s="3"/>
    </row>
    <row r="9" spans="1:3" x14ac:dyDescent="0.2">
      <c r="A9" t="s">
        <v>33</v>
      </c>
      <c r="C9" s="4">
        <f>C2-C7</f>
        <v>510640</v>
      </c>
    </row>
    <row r="10" spans="1:3" x14ac:dyDescent="0.2">
      <c r="C10" s="3"/>
    </row>
    <row r="11" spans="1:3" x14ac:dyDescent="0.2">
      <c r="A11" t="s">
        <v>34</v>
      </c>
      <c r="C11" s="3">
        <v>88000</v>
      </c>
    </row>
    <row r="12" spans="1:3" x14ac:dyDescent="0.2">
      <c r="C12" s="3"/>
    </row>
    <row r="13" spans="1:3" x14ac:dyDescent="0.2">
      <c r="A13" t="s">
        <v>37</v>
      </c>
      <c r="C13" s="4">
        <f>C9-C11</f>
        <v>422640</v>
      </c>
    </row>
    <row r="14" spans="1:3" x14ac:dyDescent="0.2">
      <c r="C14" s="3"/>
    </row>
    <row r="15" spans="1:3" x14ac:dyDescent="0.2">
      <c r="A15" t="s">
        <v>35</v>
      </c>
      <c r="B15" s="6">
        <v>0.4</v>
      </c>
      <c r="C15" s="3">
        <f>C13*$B$15</f>
        <v>169056</v>
      </c>
    </row>
    <row r="16" spans="1:3" x14ac:dyDescent="0.2">
      <c r="C16" s="3"/>
    </row>
    <row r="17" spans="1:3" ht="13.5" thickBot="1" x14ac:dyDescent="0.25">
      <c r="A17" t="s">
        <v>36</v>
      </c>
      <c r="C17" s="5">
        <f>C13-C15</f>
        <v>253584</v>
      </c>
    </row>
    <row r="18" spans="1:3" ht="13.5" thickTop="1" x14ac:dyDescent="0.2">
      <c r="C18" s="3"/>
    </row>
    <row r="19" spans="1:3" x14ac:dyDescent="0.2">
      <c r="A19" t="s">
        <v>56</v>
      </c>
      <c r="C19" s="9">
        <f>C17/C27</f>
        <v>1.0143359999999999</v>
      </c>
    </row>
    <row r="20" spans="1:3" x14ac:dyDescent="0.2">
      <c r="C20" s="3"/>
    </row>
    <row r="21" spans="1:3" x14ac:dyDescent="0.2">
      <c r="A21" t="s">
        <v>57</v>
      </c>
    </row>
    <row r="22" spans="1:3" x14ac:dyDescent="0.2">
      <c r="C22" s="3"/>
    </row>
    <row r="23" spans="1:3" x14ac:dyDescent="0.2">
      <c r="A23" t="s">
        <v>58</v>
      </c>
      <c r="C23" s="10">
        <f>'Balance Sheet'!C28/'Income Statement'!C27</f>
        <v>6.2094079999999998</v>
      </c>
    </row>
    <row r="24" spans="1:3" x14ac:dyDescent="0.2">
      <c r="C24" s="3"/>
    </row>
    <row r="25" spans="1:3" x14ac:dyDescent="0.2">
      <c r="A25" t="s">
        <v>59</v>
      </c>
      <c r="C25" s="10">
        <v>12.17</v>
      </c>
    </row>
    <row r="26" spans="1:3" x14ac:dyDescent="0.2">
      <c r="C26" s="3"/>
    </row>
    <row r="27" spans="1:3" x14ac:dyDescent="0.2">
      <c r="A27" t="s">
        <v>60</v>
      </c>
      <c r="C27" s="3">
        <v>250000</v>
      </c>
    </row>
    <row r="28" spans="1:3" x14ac:dyDescent="0.2">
      <c r="C28" s="3"/>
    </row>
    <row r="29" spans="1:3" x14ac:dyDescent="0.2">
      <c r="A29" t="s">
        <v>61</v>
      </c>
      <c r="C29" s="3">
        <v>0.4</v>
      </c>
    </row>
    <row r="31" spans="1:3" x14ac:dyDescent="0.2">
      <c r="A31" t="s">
        <v>62</v>
      </c>
      <c r="C31" s="3">
        <v>40000</v>
      </c>
    </row>
    <row r="33" spans="1:3" x14ac:dyDescent="0.2">
      <c r="A33" t="s">
        <v>63</v>
      </c>
      <c r="C33">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2"/>
  <sheetViews>
    <sheetView topLeftCell="A5" workbookViewId="0">
      <selection activeCell="B18" sqref="B18"/>
    </sheetView>
  </sheetViews>
  <sheetFormatPr defaultRowHeight="12.75" x14ac:dyDescent="0.2"/>
  <cols>
    <col min="3" max="3" width="12.85546875" bestFit="1" customWidth="1"/>
    <col min="5" max="5" width="10.28515625" bestFit="1" customWidth="1"/>
    <col min="7" max="7" width="10.28515625" bestFit="1" customWidth="1"/>
  </cols>
  <sheetData>
    <row r="2" spans="1:7" x14ac:dyDescent="0.2">
      <c r="C2" s="2" t="s">
        <v>19</v>
      </c>
      <c r="D2" s="2"/>
      <c r="E2" s="2">
        <v>1998</v>
      </c>
      <c r="F2" s="2"/>
      <c r="G2" s="2">
        <v>1997</v>
      </c>
    </row>
    <row r="3" spans="1:7" x14ac:dyDescent="0.2">
      <c r="A3" t="s">
        <v>0</v>
      </c>
      <c r="C3" s="3">
        <v>14000</v>
      </c>
      <c r="D3" s="3"/>
      <c r="E3" s="3">
        <v>7282</v>
      </c>
      <c r="F3" s="3"/>
      <c r="G3" s="3">
        <v>9000</v>
      </c>
    </row>
    <row r="4" spans="1:7" x14ac:dyDescent="0.2">
      <c r="A4" t="s">
        <v>1</v>
      </c>
      <c r="C4" s="3">
        <v>71632</v>
      </c>
      <c r="D4" s="3"/>
      <c r="E4" s="3">
        <v>0</v>
      </c>
      <c r="F4" s="3"/>
      <c r="G4" s="3">
        <v>48600</v>
      </c>
    </row>
    <row r="5" spans="1:7" x14ac:dyDescent="0.2">
      <c r="A5" t="s">
        <v>2</v>
      </c>
      <c r="C5" s="3">
        <v>878000</v>
      </c>
      <c r="D5" s="3"/>
      <c r="E5" s="3">
        <v>632160</v>
      </c>
      <c r="F5" s="3"/>
      <c r="G5" s="3">
        <v>351200</v>
      </c>
    </row>
    <row r="6" spans="1:7" x14ac:dyDescent="0.2">
      <c r="A6" t="s">
        <v>3</v>
      </c>
      <c r="C6" s="3">
        <v>1716480</v>
      </c>
      <c r="D6" s="3"/>
      <c r="E6" s="3">
        <v>1287360</v>
      </c>
      <c r="F6" s="3"/>
      <c r="G6" s="3">
        <v>715200</v>
      </c>
    </row>
    <row r="7" spans="1:7" x14ac:dyDescent="0.2">
      <c r="C7" s="3"/>
      <c r="D7" s="3"/>
      <c r="E7" s="3"/>
      <c r="F7" s="3"/>
      <c r="G7" s="3"/>
    </row>
    <row r="8" spans="1:7" x14ac:dyDescent="0.2">
      <c r="A8" t="s">
        <v>4</v>
      </c>
      <c r="C8" s="4">
        <f>SUM(C3:C6)</f>
        <v>2680112</v>
      </c>
      <c r="D8" s="4"/>
      <c r="E8" s="4">
        <f>SUM(E3:E6)</f>
        <v>1926802</v>
      </c>
      <c r="F8" s="4"/>
      <c r="G8" s="4">
        <f>SUM(G3:G6)</f>
        <v>1124000</v>
      </c>
    </row>
    <row r="9" spans="1:7" x14ac:dyDescent="0.2">
      <c r="C9" s="3"/>
      <c r="D9" s="3"/>
      <c r="E9" s="3"/>
      <c r="F9" s="3"/>
      <c r="G9" s="3"/>
    </row>
    <row r="10" spans="1:7" x14ac:dyDescent="0.2">
      <c r="A10" t="s">
        <v>5</v>
      </c>
      <c r="C10" s="3">
        <v>1197160</v>
      </c>
      <c r="D10" s="3"/>
      <c r="E10" s="3">
        <v>1202950</v>
      </c>
      <c r="F10" s="3"/>
      <c r="G10" s="3">
        <v>491000</v>
      </c>
    </row>
    <row r="11" spans="1:7" x14ac:dyDescent="0.2">
      <c r="A11" t="s">
        <v>6</v>
      </c>
      <c r="C11" s="3">
        <v>-380120</v>
      </c>
      <c r="D11" s="3"/>
      <c r="E11" s="3">
        <v>-263160</v>
      </c>
      <c r="F11" s="3"/>
      <c r="G11" s="3">
        <v>-146200</v>
      </c>
    </row>
    <row r="12" spans="1:7" x14ac:dyDescent="0.2">
      <c r="A12" t="s">
        <v>7</v>
      </c>
      <c r="C12" s="4">
        <f>SUM(C10:C11)</f>
        <v>817040</v>
      </c>
      <c r="D12" s="4"/>
      <c r="E12" s="4">
        <f>SUM(E10:E11)</f>
        <v>939790</v>
      </c>
      <c r="F12" s="4"/>
      <c r="G12" s="4">
        <f>SUM(G10:G11)</f>
        <v>344800</v>
      </c>
    </row>
    <row r="13" spans="1:7" x14ac:dyDescent="0.2">
      <c r="C13" s="3"/>
      <c r="D13" s="3"/>
      <c r="E13" s="3"/>
      <c r="F13" s="3"/>
      <c r="G13" s="3"/>
    </row>
    <row r="14" spans="1:7" ht="13.5" thickBot="1" x14ac:dyDescent="0.25">
      <c r="A14" t="s">
        <v>8</v>
      </c>
      <c r="C14" s="5">
        <f>C12+C8</f>
        <v>3497152</v>
      </c>
      <c r="D14" s="5"/>
      <c r="E14" s="5">
        <f>E12+E8</f>
        <v>2866592</v>
      </c>
      <c r="F14" s="5"/>
      <c r="G14" s="5">
        <f>G12+G8</f>
        <v>1468800</v>
      </c>
    </row>
    <row r="15" spans="1:7" ht="13.5" thickTop="1" x14ac:dyDescent="0.2">
      <c r="C15" s="3"/>
      <c r="D15" s="3"/>
      <c r="E15" s="3"/>
      <c r="F15" s="3"/>
      <c r="G15" s="3"/>
    </row>
    <row r="16" spans="1:7" x14ac:dyDescent="0.2">
      <c r="A16" t="s">
        <v>9</v>
      </c>
      <c r="C16" s="3">
        <v>436800</v>
      </c>
      <c r="D16" s="3"/>
      <c r="E16" s="3">
        <v>524160</v>
      </c>
      <c r="F16" s="3"/>
      <c r="G16" s="3">
        <v>145600</v>
      </c>
    </row>
    <row r="17" spans="1:7" x14ac:dyDescent="0.2">
      <c r="A17" t="s">
        <v>10</v>
      </c>
      <c r="C17" s="3">
        <v>600000</v>
      </c>
      <c r="D17" s="3"/>
      <c r="E17" s="3">
        <v>720000</v>
      </c>
      <c r="F17" s="3"/>
      <c r="G17" s="3">
        <v>200000</v>
      </c>
    </row>
    <row r="18" spans="1:7" x14ac:dyDescent="0.2">
      <c r="A18" t="s">
        <v>11</v>
      </c>
      <c r="C18" s="3">
        <v>408000</v>
      </c>
      <c r="D18" s="3"/>
      <c r="E18" s="3">
        <v>489600</v>
      </c>
      <c r="F18" s="3"/>
      <c r="G18" s="3">
        <v>136000</v>
      </c>
    </row>
    <row r="19" spans="1:7" x14ac:dyDescent="0.2">
      <c r="C19" s="3"/>
      <c r="D19" s="3"/>
      <c r="E19" s="3"/>
      <c r="F19" s="3"/>
      <c r="G19" s="3"/>
    </row>
    <row r="20" spans="1:7" x14ac:dyDescent="0.2">
      <c r="A20" t="s">
        <v>12</v>
      </c>
      <c r="C20" s="4">
        <f>SUM(C15:C18)</f>
        <v>1444800</v>
      </c>
      <c r="D20" s="4"/>
      <c r="E20" s="4">
        <f>SUM(E15:E18)</f>
        <v>1733760</v>
      </c>
      <c r="F20" s="4"/>
      <c r="G20" s="4">
        <f>SUM(G15:G18)</f>
        <v>481600</v>
      </c>
    </row>
    <row r="21" spans="1:7" x14ac:dyDescent="0.2">
      <c r="C21" s="3"/>
      <c r="D21" s="3"/>
      <c r="E21" s="3"/>
      <c r="F21" s="3"/>
      <c r="G21" s="3"/>
    </row>
    <row r="22" spans="1:7" x14ac:dyDescent="0.2">
      <c r="A22" t="s">
        <v>13</v>
      </c>
      <c r="C22" s="3">
        <v>500000</v>
      </c>
      <c r="D22" s="3"/>
      <c r="E22" s="3">
        <v>1000000</v>
      </c>
      <c r="F22" s="3"/>
      <c r="G22" s="3">
        <v>323432</v>
      </c>
    </row>
    <row r="23" spans="1:7" x14ac:dyDescent="0.2">
      <c r="C23" s="3"/>
      <c r="D23" s="3"/>
      <c r="E23" s="3"/>
      <c r="F23" s="3"/>
      <c r="G23" s="3"/>
    </row>
    <row r="24" spans="1:7" x14ac:dyDescent="0.2">
      <c r="A24" t="s">
        <v>14</v>
      </c>
      <c r="C24" s="4">
        <f>+C22+C20</f>
        <v>1944800</v>
      </c>
      <c r="D24" s="4"/>
      <c r="E24" s="4">
        <f>+E22+E20</f>
        <v>2733760</v>
      </c>
      <c r="F24" s="4"/>
      <c r="G24" s="4">
        <f>+G22+G20</f>
        <v>805032</v>
      </c>
    </row>
    <row r="25" spans="1:7" x14ac:dyDescent="0.2">
      <c r="C25" s="3"/>
      <c r="D25" s="3"/>
      <c r="E25" s="3"/>
      <c r="F25" s="3"/>
      <c r="G25" s="3"/>
    </row>
    <row r="26" spans="1:7" x14ac:dyDescent="0.2">
      <c r="A26" t="s">
        <v>15</v>
      </c>
      <c r="C26" s="3">
        <v>1680936</v>
      </c>
      <c r="D26" s="3"/>
      <c r="E26" s="3">
        <v>460000</v>
      </c>
      <c r="F26" s="3"/>
      <c r="G26" s="3">
        <v>460000</v>
      </c>
    </row>
    <row r="27" spans="1:7" x14ac:dyDescent="0.2">
      <c r="A27" t="s">
        <v>16</v>
      </c>
      <c r="C27" s="3">
        <v>-128584</v>
      </c>
      <c r="D27" s="3"/>
      <c r="E27" s="3">
        <v>-327168</v>
      </c>
      <c r="F27" s="3"/>
      <c r="G27" s="3">
        <v>203768</v>
      </c>
    </row>
    <row r="28" spans="1:7" x14ac:dyDescent="0.2">
      <c r="A28" t="s">
        <v>17</v>
      </c>
      <c r="C28" s="4">
        <f>SUM(C26:C27)</f>
        <v>1552352</v>
      </c>
      <c r="D28" s="4"/>
      <c r="E28" s="4">
        <f>SUM(E26:E27)</f>
        <v>132832</v>
      </c>
      <c r="F28" s="4"/>
      <c r="G28" s="4">
        <f>SUM(G26:G27)</f>
        <v>663768</v>
      </c>
    </row>
    <row r="29" spans="1:7" x14ac:dyDescent="0.2">
      <c r="C29" s="3"/>
      <c r="D29" s="3"/>
      <c r="E29" s="3"/>
      <c r="F29" s="3"/>
      <c r="G29" s="3"/>
    </row>
    <row r="30" spans="1:7" ht="13.5" thickBot="1" x14ac:dyDescent="0.25">
      <c r="A30" t="s">
        <v>18</v>
      </c>
      <c r="C30" s="5">
        <f>C28+C24</f>
        <v>3497152</v>
      </c>
      <c r="D30" s="5"/>
      <c r="E30" s="5">
        <f>E28+E24</f>
        <v>2866592</v>
      </c>
      <c r="F30" s="5"/>
      <c r="G30" s="5">
        <f>G28+G24</f>
        <v>1468800</v>
      </c>
    </row>
    <row r="31" spans="1:7" ht="13.5" thickTop="1" x14ac:dyDescent="0.2">
      <c r="C31" s="3"/>
      <c r="D31" s="3"/>
      <c r="E31" s="3"/>
      <c r="F31" s="3"/>
      <c r="G31" s="3"/>
    </row>
    <row r="32" spans="1:7" x14ac:dyDescent="0.2">
      <c r="B32" t="s">
        <v>20</v>
      </c>
      <c r="C32" s="3">
        <f>C14-C30</f>
        <v>0</v>
      </c>
      <c r="D32" s="3"/>
      <c r="E32" s="3">
        <f>E14-E30</f>
        <v>0</v>
      </c>
      <c r="F32" s="3"/>
      <c r="G32" s="3">
        <f>G14-G30</f>
        <v>0</v>
      </c>
    </row>
    <row r="33" spans="3:7" x14ac:dyDescent="0.2">
      <c r="C33" s="3"/>
      <c r="D33" s="3"/>
      <c r="E33" s="3"/>
      <c r="F33" s="3"/>
      <c r="G33" s="3"/>
    </row>
    <row r="34" spans="3:7" x14ac:dyDescent="0.2">
      <c r="C34" s="3"/>
      <c r="D34" s="3"/>
      <c r="E34" s="3"/>
      <c r="F34" s="3"/>
      <c r="G34" s="3"/>
    </row>
    <row r="35" spans="3:7" x14ac:dyDescent="0.2">
      <c r="C35" s="3"/>
      <c r="D35" s="3"/>
      <c r="E35" s="3"/>
      <c r="F35" s="3"/>
      <c r="G35" s="3"/>
    </row>
    <row r="36" spans="3:7" x14ac:dyDescent="0.2">
      <c r="C36" s="3"/>
      <c r="D36" s="3"/>
      <c r="E36" s="3"/>
      <c r="F36" s="3"/>
      <c r="G36" s="3"/>
    </row>
    <row r="37" spans="3:7" x14ac:dyDescent="0.2">
      <c r="C37" s="3"/>
      <c r="D37" s="3"/>
      <c r="E37" s="3"/>
      <c r="F37" s="3"/>
      <c r="G37" s="3"/>
    </row>
    <row r="38" spans="3:7" x14ac:dyDescent="0.2">
      <c r="C38" s="3"/>
      <c r="D38" s="3"/>
      <c r="E38" s="3"/>
      <c r="F38" s="3"/>
      <c r="G38" s="3"/>
    </row>
    <row r="39" spans="3:7" x14ac:dyDescent="0.2">
      <c r="C39" s="3"/>
      <c r="D39" s="3"/>
      <c r="E39" s="3"/>
      <c r="F39" s="3"/>
      <c r="G39" s="3"/>
    </row>
    <row r="40" spans="3:7" x14ac:dyDescent="0.2">
      <c r="C40" s="3"/>
      <c r="D40" s="3"/>
      <c r="E40" s="3"/>
      <c r="F40" s="3"/>
      <c r="G40" s="3"/>
    </row>
    <row r="41" spans="3:7" x14ac:dyDescent="0.2">
      <c r="C41" s="3"/>
      <c r="D41" s="3"/>
      <c r="E41" s="3"/>
      <c r="F41" s="3"/>
      <c r="G41" s="3"/>
    </row>
    <row r="42" spans="3:7" x14ac:dyDescent="0.2">
      <c r="C42" s="3"/>
      <c r="D42" s="3"/>
      <c r="E42" s="3"/>
      <c r="F42" s="3"/>
      <c r="G42" s="3"/>
    </row>
  </sheetData>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abSelected="1" topLeftCell="A25" workbookViewId="0">
      <selection activeCell="B48" sqref="B48"/>
    </sheetView>
  </sheetViews>
  <sheetFormatPr defaultRowHeight="12.75" x14ac:dyDescent="0.2"/>
  <cols>
    <col min="2" max="2" width="20.85546875" bestFit="1" customWidth="1"/>
    <col min="7" max="9" width="10.7109375" customWidth="1"/>
  </cols>
  <sheetData>
    <row r="1" spans="1:9" x14ac:dyDescent="0.2">
      <c r="A1" t="s">
        <v>21</v>
      </c>
      <c r="B1" t="s">
        <v>22</v>
      </c>
    </row>
    <row r="2" spans="1:9" x14ac:dyDescent="0.2">
      <c r="B2" t="s">
        <v>23</v>
      </c>
    </row>
    <row r="3" spans="1:9" x14ac:dyDescent="0.2">
      <c r="B3" t="s">
        <v>24</v>
      </c>
    </row>
    <row r="4" spans="1:9" x14ac:dyDescent="0.2">
      <c r="B4" t="s">
        <v>25</v>
      </c>
    </row>
    <row r="5" spans="1:9" x14ac:dyDescent="0.2">
      <c r="B5" t="s">
        <v>26</v>
      </c>
    </row>
    <row r="7" spans="1:9" x14ac:dyDescent="0.2">
      <c r="A7" t="s">
        <v>27</v>
      </c>
      <c r="B7" t="s">
        <v>42</v>
      </c>
      <c r="D7" s="8">
        <f>'Balance Sheet'!C8/'Balance Sheet'!C20</f>
        <v>1.8550055370985603</v>
      </c>
    </row>
    <row r="8" spans="1:9" x14ac:dyDescent="0.2">
      <c r="B8" t="s">
        <v>43</v>
      </c>
      <c r="D8" s="8">
        <f>('Balance Sheet'!C8-'Balance Sheet'!C6)/'Balance Sheet'!C20</f>
        <v>0.66696566998892581</v>
      </c>
    </row>
    <row r="10" spans="1:9" x14ac:dyDescent="0.2">
      <c r="B10" s="12" t="s">
        <v>38</v>
      </c>
      <c r="C10" s="12"/>
      <c r="D10" s="12"/>
      <c r="E10" s="12"/>
      <c r="F10" s="12"/>
      <c r="G10" s="12"/>
      <c r="H10" s="12"/>
      <c r="I10" s="12"/>
    </row>
    <row r="11" spans="1:9" x14ac:dyDescent="0.2">
      <c r="B11" s="12"/>
      <c r="C11" s="12"/>
      <c r="D11" s="12"/>
      <c r="E11" s="12"/>
      <c r="F11" s="12"/>
      <c r="G11" s="12"/>
      <c r="H11" s="12"/>
      <c r="I11" s="12"/>
    </row>
    <row r="13" spans="1:9" x14ac:dyDescent="0.2">
      <c r="B13" t="s">
        <v>39</v>
      </c>
      <c r="E13" s="7"/>
      <c r="F13" s="7"/>
      <c r="G13" s="7"/>
    </row>
    <row r="14" spans="1:9" x14ac:dyDescent="0.2">
      <c r="B14" s="1" t="s">
        <v>40</v>
      </c>
      <c r="E14" s="7"/>
      <c r="F14" s="7"/>
      <c r="G14" s="7"/>
    </row>
    <row r="15" spans="1:9" x14ac:dyDescent="0.2">
      <c r="E15" s="7"/>
      <c r="F15" s="7"/>
      <c r="G15" s="7"/>
    </row>
    <row r="16" spans="1:9" x14ac:dyDescent="0.2">
      <c r="A16" t="s">
        <v>41</v>
      </c>
      <c r="B16" t="s">
        <v>44</v>
      </c>
      <c r="D16" s="8">
        <f>'Income Statement'!C2/'Balance Sheet'!C6</f>
        <v>4.0988534675615211</v>
      </c>
      <c r="E16" s="7"/>
      <c r="F16" s="7"/>
      <c r="G16" s="7"/>
    </row>
    <row r="17" spans="1:9" x14ac:dyDescent="0.2">
      <c r="B17" t="s">
        <v>45</v>
      </c>
      <c r="D17" s="8">
        <f>'Balance Sheet'!C5/('Income Statement'!C2/360)</f>
        <v>44.925805901415657</v>
      </c>
    </row>
    <row r="18" spans="1:9" x14ac:dyDescent="0.2">
      <c r="B18" t="s">
        <v>46</v>
      </c>
      <c r="D18" s="8">
        <f>'Income Statement'!$C$2/'Balance Sheet'!C12</f>
        <v>8.6110839126603356</v>
      </c>
    </row>
    <row r="19" spans="1:9" x14ac:dyDescent="0.2">
      <c r="B19" t="s">
        <v>47</v>
      </c>
      <c r="D19" s="11">
        <f>(('Balance Sheet'!C8-'Balance Sheet'!C4)+'Balance Sheet'!C12-('Balance Sheet'!C20-'Balance Sheet'!C17))/'Income Statement'!C2</f>
        <v>0.3668088009551424</v>
      </c>
      <c r="E19" s="12" t="s">
        <v>49</v>
      </c>
      <c r="F19" s="12"/>
      <c r="G19" s="12"/>
      <c r="H19" s="12"/>
      <c r="I19" s="12"/>
    </row>
    <row r="20" spans="1:9" x14ac:dyDescent="0.2">
      <c r="B20" t="s">
        <v>48</v>
      </c>
      <c r="D20" s="8">
        <f>'Income Statement'!$C$2/'Balance Sheet'!C14</f>
        <v>2.01180846586022</v>
      </c>
      <c r="E20" s="12"/>
      <c r="F20" s="12"/>
      <c r="G20" s="12"/>
      <c r="H20" s="12"/>
      <c r="I20" s="12"/>
    </row>
    <row r="22" spans="1:9" x14ac:dyDescent="0.2">
      <c r="B22" s="12" t="s">
        <v>50</v>
      </c>
      <c r="C22" s="12"/>
      <c r="D22" s="12"/>
      <c r="E22" s="12"/>
      <c r="F22" s="12"/>
      <c r="G22" s="12"/>
      <c r="H22" s="12"/>
      <c r="I22" s="12"/>
    </row>
    <row r="23" spans="1:9" x14ac:dyDescent="0.2">
      <c r="B23" s="12"/>
      <c r="C23" s="12"/>
      <c r="D23" s="12"/>
      <c r="E23" s="12"/>
      <c r="F23" s="12"/>
      <c r="G23" s="12"/>
      <c r="H23" s="12"/>
      <c r="I23" s="12"/>
    </row>
    <row r="24" spans="1:9" x14ac:dyDescent="0.2">
      <c r="B24" s="12"/>
      <c r="C24" s="12"/>
      <c r="D24" s="12"/>
      <c r="E24" s="12"/>
      <c r="F24" s="12"/>
      <c r="G24" s="12"/>
      <c r="H24" s="12"/>
      <c r="I24" s="12"/>
    </row>
    <row r="26" spans="1:9" x14ac:dyDescent="0.2">
      <c r="A26" t="s">
        <v>51</v>
      </c>
      <c r="B26" t="s">
        <v>52</v>
      </c>
      <c r="D26" s="11">
        <f>'Balance Sheet'!C24/'Balance Sheet'!C14</f>
        <v>0.55610965722965433</v>
      </c>
    </row>
    <row r="27" spans="1:9" x14ac:dyDescent="0.2">
      <c r="B27" t="s">
        <v>53</v>
      </c>
      <c r="D27" s="8">
        <f>'Income Statement'!C9/'Income Statement'!C11</f>
        <v>5.8027272727272727</v>
      </c>
    </row>
    <row r="28" spans="1:9" x14ac:dyDescent="0.2">
      <c r="B28" t="s">
        <v>54</v>
      </c>
      <c r="D28" s="8">
        <f>('Income Statement'!C9+'Income Statement'!C31)/('Income Statement'!C11+'Income Statement'!C31)</f>
        <v>4.3018749999999999</v>
      </c>
      <c r="E28" s="12" t="s">
        <v>55</v>
      </c>
      <c r="F28" s="12"/>
      <c r="G28" s="12"/>
      <c r="H28" s="12"/>
      <c r="I28" s="12"/>
    </row>
    <row r="29" spans="1:9" x14ac:dyDescent="0.2">
      <c r="E29" s="12"/>
      <c r="F29" s="12"/>
      <c r="G29" s="12"/>
      <c r="H29" s="12"/>
      <c r="I29" s="12"/>
    </row>
    <row r="31" spans="1:9" x14ac:dyDescent="0.2">
      <c r="B31" s="12" t="s">
        <v>64</v>
      </c>
      <c r="C31" s="12"/>
      <c r="D31" s="12"/>
      <c r="E31" s="12"/>
      <c r="F31" s="12"/>
      <c r="G31" s="12"/>
      <c r="H31" s="12"/>
      <c r="I31" s="12"/>
    </row>
    <row r="32" spans="1:9" x14ac:dyDescent="0.2">
      <c r="B32" s="12"/>
      <c r="C32" s="12"/>
      <c r="D32" s="12"/>
      <c r="E32" s="12"/>
      <c r="F32" s="12"/>
      <c r="G32" s="12"/>
      <c r="H32" s="12"/>
      <c r="I32" s="12"/>
    </row>
    <row r="34" spans="1:9" x14ac:dyDescent="0.2">
      <c r="A34" t="s">
        <v>65</v>
      </c>
      <c r="B34" t="s">
        <v>67</v>
      </c>
      <c r="D34" s="11">
        <f>'Income Statement'!C9*(1-'Income Statement'!C29)/'Income Statement'!C2</f>
        <v>4.3547671840354768E-2</v>
      </c>
    </row>
    <row r="35" spans="1:9" x14ac:dyDescent="0.2">
      <c r="B35" t="s">
        <v>68</v>
      </c>
      <c r="D35" s="11">
        <f>'Income Statement'!C17/'Income Statement'!C2</f>
        <v>3.6042981408835065E-2</v>
      </c>
    </row>
    <row r="36" spans="1:9" x14ac:dyDescent="0.2">
      <c r="B36" t="s">
        <v>69</v>
      </c>
      <c r="D36" s="11">
        <f>'Income Statement'!C9/'Balance Sheet'!C14</f>
        <v>0.14601595812821405</v>
      </c>
    </row>
    <row r="37" spans="1:9" x14ac:dyDescent="0.2">
      <c r="B37" t="s">
        <v>66</v>
      </c>
      <c r="D37" s="11">
        <f>'Income Statement'!C17/'Balance Sheet'!C14</f>
        <v>7.2511575133136913E-2</v>
      </c>
    </row>
    <row r="38" spans="1:9" x14ac:dyDescent="0.2">
      <c r="B38" t="s">
        <v>70</v>
      </c>
      <c r="D38" s="11">
        <f>'Income Statement'!C17/'Balance Sheet'!C28</f>
        <v>0.16335470305703861</v>
      </c>
    </row>
    <row r="40" spans="1:9" x14ac:dyDescent="0.2">
      <c r="B40" s="12" t="s">
        <v>71</v>
      </c>
      <c r="C40" s="12"/>
      <c r="D40" s="12"/>
      <c r="E40" s="12"/>
      <c r="F40" s="12"/>
      <c r="G40" s="12"/>
      <c r="H40" s="12"/>
      <c r="I40" s="12"/>
    </row>
    <row r="41" spans="1:9" x14ac:dyDescent="0.2">
      <c r="B41" s="12"/>
      <c r="C41" s="12"/>
      <c r="D41" s="12"/>
      <c r="E41" s="12"/>
      <c r="F41" s="12"/>
      <c r="G41" s="12"/>
      <c r="H41" s="12"/>
      <c r="I41" s="12"/>
    </row>
    <row r="43" spans="1:9" x14ac:dyDescent="0.2">
      <c r="A43" t="s">
        <v>72</v>
      </c>
      <c r="B43" t="s">
        <v>73</v>
      </c>
      <c r="D43" s="8">
        <f>'Income Statement'!C25/'Income Statement'!C19</f>
        <v>11.997996719035902</v>
      </c>
    </row>
    <row r="44" spans="1:9" x14ac:dyDescent="0.2">
      <c r="B44" t="s">
        <v>74</v>
      </c>
      <c r="D44" s="8">
        <f>'Income Statement'!C25/'Income Statement'!C23</f>
        <v>1.9599291913174333</v>
      </c>
    </row>
    <row r="46" spans="1:9" x14ac:dyDescent="0.2">
      <c r="B46" t="s">
        <v>75</v>
      </c>
    </row>
    <row r="48" spans="1:9" x14ac:dyDescent="0.2">
      <c r="A48" t="s">
        <v>76</v>
      </c>
    </row>
  </sheetData>
  <mergeCells count="6">
    <mergeCell ref="E28:I29"/>
    <mergeCell ref="B31:I32"/>
    <mergeCell ref="B40:I41"/>
    <mergeCell ref="B10:I11"/>
    <mergeCell ref="E19:I20"/>
    <mergeCell ref="B22:I24"/>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Income Statement</vt:lpstr>
      <vt:lpstr>Balance Sheet</vt:lpstr>
      <vt:lpstr>Answers</vt:lpstr>
      <vt:lpstr>Sheet3</vt:lpstr>
    </vt:vector>
  </TitlesOfParts>
  <Company>Enron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bneff2</dc:creator>
  <cp:lastModifiedBy>Felienne</cp:lastModifiedBy>
  <dcterms:created xsi:type="dcterms:W3CDTF">2000-06-18T20:25:14Z</dcterms:created>
  <dcterms:modified xsi:type="dcterms:W3CDTF">2014-09-03T10:59:17Z</dcterms:modified>
</cp:coreProperties>
</file>