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7545" windowHeight="4785" firstSheet="1" activeTab="4"/>
  </bookViews>
  <sheets>
    <sheet name="Preliminary Economics" sheetId="1" r:id="rId1"/>
    <sheet name="Coal &amp; NG Prices" sheetId="2" r:id="rId2"/>
    <sheet name="O&amp;M" sheetId="3" r:id="rId3"/>
    <sheet name="NOX Sip Call States" sheetId="6" r:id="rId4"/>
    <sheet name="Development" sheetId="5" r:id="rId5"/>
  </sheets>
  <definedNames>
    <definedName name="_xlnm.Print_Area" localSheetId="0">'Preliminary Economics'!$A$1:$I$52</definedName>
  </definedNames>
  <calcPr calcId="152511" iterate="1"/>
</workbook>
</file>

<file path=xl/calcChain.xml><?xml version="1.0" encoding="utf-8"?>
<calcChain xmlns="http://schemas.openxmlformats.org/spreadsheetml/2006/main">
  <c r="CC9" i="2" l="1"/>
  <c r="CD9" i="2"/>
  <c r="CE9" i="2" s="1"/>
  <c r="CF9" i="2" s="1"/>
  <c r="CG9" i="2" s="1"/>
  <c r="CH9" i="2" s="1"/>
  <c r="CI9" i="2" s="1"/>
  <c r="CJ9" i="2" s="1"/>
  <c r="CA10" i="2"/>
  <c r="CB10" i="2"/>
  <c r="CF14" i="2" s="1"/>
  <c r="CC10" i="2"/>
  <c r="CD10" i="2"/>
  <c r="CE10" i="2"/>
  <c r="CF10" i="2"/>
  <c r="CG10" i="2"/>
  <c r="CH10" i="2"/>
  <c r="CI10" i="2"/>
  <c r="CJ10" i="2"/>
  <c r="B3" i="3"/>
  <c r="B8" i="3" s="1"/>
  <c r="C3" i="3"/>
  <c r="B4" i="3"/>
  <c r="C4" i="3"/>
  <c r="C8" i="3" s="1"/>
  <c r="C10" i="1" s="1"/>
  <c r="C5" i="3"/>
  <c r="B6" i="3"/>
  <c r="C6" i="3"/>
  <c r="B7" i="3"/>
  <c r="C7" i="3"/>
  <c r="B11" i="3"/>
  <c r="C11" i="3"/>
  <c r="C16" i="3" s="1"/>
  <c r="B12" i="3"/>
  <c r="C12" i="3"/>
  <c r="C13" i="3"/>
  <c r="B14" i="3"/>
  <c r="B16" i="3" s="1"/>
  <c r="C14" i="3"/>
  <c r="B15" i="3"/>
  <c r="C15" i="3"/>
  <c r="B21" i="3"/>
  <c r="B23" i="3"/>
  <c r="D6" i="1"/>
  <c r="B10" i="1" s="1"/>
  <c r="D10" i="1" s="1"/>
  <c r="G6" i="1"/>
  <c r="J6" i="1"/>
  <c r="B14" i="1" s="1"/>
  <c r="B12" i="1"/>
  <c r="B17" i="1" s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B37" i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B30" i="1" l="1"/>
  <c r="J30" i="1"/>
  <c r="R30" i="1"/>
  <c r="Z30" i="1"/>
  <c r="F43" i="1"/>
  <c r="N43" i="1"/>
  <c r="V43" i="1"/>
  <c r="AD43" i="1"/>
  <c r="C30" i="1"/>
  <c r="K30" i="1"/>
  <c r="S30" i="1"/>
  <c r="W43" i="1"/>
  <c r="I43" i="1"/>
  <c r="D30" i="1"/>
  <c r="L30" i="1"/>
  <c r="T30" i="1"/>
  <c r="AB30" i="1"/>
  <c r="H43" i="1"/>
  <c r="P43" i="1"/>
  <c r="X43" i="1"/>
  <c r="M30" i="1"/>
  <c r="AC30" i="1"/>
  <c r="Y43" i="1"/>
  <c r="F30" i="1"/>
  <c r="N30" i="1"/>
  <c r="V30" i="1"/>
  <c r="AD30" i="1"/>
  <c r="B43" i="1"/>
  <c r="J43" i="1"/>
  <c r="R43" i="1"/>
  <c r="Z43" i="1"/>
  <c r="AA43" i="1"/>
  <c r="Y30" i="1"/>
  <c r="M43" i="1"/>
  <c r="AC43" i="1"/>
  <c r="G43" i="1"/>
  <c r="E30" i="1"/>
  <c r="Q43" i="1"/>
  <c r="G30" i="1"/>
  <c r="O30" i="1"/>
  <c r="W30" i="1"/>
  <c r="AE30" i="1"/>
  <c r="C43" i="1"/>
  <c r="K43" i="1"/>
  <c r="S43" i="1"/>
  <c r="Q30" i="1"/>
  <c r="U43" i="1"/>
  <c r="AE43" i="1"/>
  <c r="H30" i="1"/>
  <c r="P30" i="1"/>
  <c r="X30" i="1"/>
  <c r="D43" i="1"/>
  <c r="L43" i="1"/>
  <c r="T43" i="1"/>
  <c r="AB43" i="1"/>
  <c r="I30" i="1"/>
  <c r="E43" i="1"/>
  <c r="AA30" i="1"/>
  <c r="O43" i="1"/>
  <c r="U30" i="1"/>
  <c r="C12" i="1"/>
  <c r="D12" i="1" s="1"/>
  <c r="C14" i="1"/>
  <c r="B19" i="1"/>
  <c r="D14" i="1"/>
  <c r="D31" i="1" l="1"/>
  <c r="L31" i="1"/>
  <c r="T31" i="1"/>
  <c r="AB31" i="1"/>
  <c r="H44" i="1"/>
  <c r="P44" i="1"/>
  <c r="X44" i="1"/>
  <c r="M31" i="1"/>
  <c r="AC31" i="1"/>
  <c r="G31" i="1"/>
  <c r="AA44" i="1"/>
  <c r="F31" i="1"/>
  <c r="N31" i="1"/>
  <c r="V31" i="1"/>
  <c r="AD31" i="1"/>
  <c r="B44" i="1"/>
  <c r="J44" i="1"/>
  <c r="R44" i="1"/>
  <c r="Z44" i="1"/>
  <c r="H31" i="1"/>
  <c r="P31" i="1"/>
  <c r="X31" i="1"/>
  <c r="D44" i="1"/>
  <c r="L44" i="1"/>
  <c r="T44" i="1"/>
  <c r="AB44" i="1"/>
  <c r="M44" i="1"/>
  <c r="U44" i="1"/>
  <c r="V44" i="1"/>
  <c r="C31" i="1"/>
  <c r="AA31" i="1"/>
  <c r="O44" i="1"/>
  <c r="AE44" i="1"/>
  <c r="E31" i="1"/>
  <c r="I44" i="1"/>
  <c r="Y44" i="1"/>
  <c r="O31" i="1"/>
  <c r="S44" i="1"/>
  <c r="I31" i="1"/>
  <c r="Q31" i="1"/>
  <c r="Y31" i="1"/>
  <c r="E44" i="1"/>
  <c r="AC44" i="1"/>
  <c r="S31" i="1"/>
  <c r="W44" i="1"/>
  <c r="U31" i="1"/>
  <c r="W31" i="1"/>
  <c r="C44" i="1"/>
  <c r="B31" i="1"/>
  <c r="J31" i="1"/>
  <c r="R31" i="1"/>
  <c r="Z31" i="1"/>
  <c r="F44" i="1"/>
  <c r="N44" i="1"/>
  <c r="AD44" i="1"/>
  <c r="K31" i="1"/>
  <c r="G44" i="1"/>
  <c r="Q44" i="1"/>
  <c r="AE31" i="1"/>
  <c r="K44" i="1"/>
  <c r="B46" i="1"/>
  <c r="G51" i="1" s="1"/>
  <c r="B33" i="1"/>
  <c r="G26" i="1" s="1"/>
  <c r="B47" i="1" l="1"/>
  <c r="H51" i="1" s="1"/>
  <c r="B34" i="1"/>
  <c r="H26" i="1" s="1"/>
</calcChain>
</file>

<file path=xl/comments1.xml><?xml version="1.0" encoding="utf-8"?>
<comments xmlns="http://schemas.openxmlformats.org/spreadsheetml/2006/main">
  <authors>
    <author>rwalker2</author>
  </authors>
  <commentList>
    <comment ref="D37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Get a better market price from desk  -- this is  Fred Mitro's SWAG</t>
        </r>
      </text>
    </comment>
  </commentList>
</comments>
</file>

<file path=xl/sharedStrings.xml><?xml version="1.0" encoding="utf-8"?>
<sst xmlns="http://schemas.openxmlformats.org/spreadsheetml/2006/main" count="193" uniqueCount="136">
  <si>
    <t>/MMBTU</t>
  </si>
  <si>
    <t>/MWH</t>
  </si>
  <si>
    <t>Heat Rate</t>
  </si>
  <si>
    <t>$3.00/MMBTU</t>
  </si>
  <si>
    <t>Gas Price</t>
  </si>
  <si>
    <t>$4.00/MMBTU</t>
  </si>
  <si>
    <t>MW</t>
  </si>
  <si>
    <t>30 Year NPV of Dispatch Spread @ 18% Discount Rate</t>
  </si>
  <si>
    <t>Dispatch Spread ($3 Gas)</t>
  </si>
  <si>
    <t>Dispatch Spread ($4 Gas)</t>
  </si>
  <si>
    <t>Run Hours</t>
  </si>
  <si>
    <t>NPV ($4 Gas)</t>
  </si>
  <si>
    <t>NPV ($3 Gas)</t>
  </si>
  <si>
    <t>Year</t>
  </si>
  <si>
    <t>Yearly Dispatch Spread ($3 Gas)</t>
  </si>
  <si>
    <t>Yearly Dispatch Spread ($4 Gas)</t>
  </si>
  <si>
    <t>Revenue per Year</t>
  </si>
  <si>
    <t>(Excluding O&amp;M)</t>
  </si>
  <si>
    <t>Market Price</t>
  </si>
  <si>
    <t>In $MM's</t>
  </si>
  <si>
    <t>O&amp;M</t>
  </si>
  <si>
    <t>PB</t>
  </si>
  <si>
    <t>AO</t>
  </si>
  <si>
    <t>Chem</t>
  </si>
  <si>
    <t>Maint</t>
  </si>
  <si>
    <t>SusCap</t>
  </si>
  <si>
    <t>Fixed CFB</t>
  </si>
  <si>
    <t>Var. CFB</t>
  </si>
  <si>
    <t>Fixed CC</t>
  </si>
  <si>
    <t>Var. CC</t>
  </si>
  <si>
    <t>Fixed O&amp;M CBF</t>
  </si>
  <si>
    <t>Fixed O&amp;M CC Gas</t>
  </si>
  <si>
    <t>Yearly O&amp;M Difference</t>
  </si>
  <si>
    <t>Subtract from Spread because Coal O&amp;M is bigger</t>
  </si>
  <si>
    <t>Add to spread because Gas Maj. Maint. Is bigger</t>
  </si>
  <si>
    <t>Maj Maintenance Gas</t>
  </si>
  <si>
    <t>No Coal Maj Maint.</t>
  </si>
  <si>
    <t>Fuel Cost</t>
  </si>
  <si>
    <t>Variable O&amp;M</t>
  </si>
  <si>
    <t>Dispatch Cost</t>
  </si>
  <si>
    <t>Coal $/MWh</t>
  </si>
  <si>
    <t>Gas $/MWh @ $3.00/MMBTU</t>
  </si>
  <si>
    <t>Gas $/MWh @ $4.00/MMBTU</t>
  </si>
  <si>
    <t>(Including O&amp;M and Major Maintenance)</t>
  </si>
  <si>
    <t>Including O&amp;M and major maintenance</t>
  </si>
  <si>
    <t xml:space="preserve">     </t>
  </si>
  <si>
    <t>10 year avg:</t>
  </si>
  <si>
    <t>Plant</t>
  </si>
  <si>
    <t>Operator</t>
  </si>
  <si>
    <t>State</t>
  </si>
  <si>
    <t>Online Date</t>
  </si>
  <si>
    <t>AES Total Energy Project (Phillips Petroleum)</t>
  </si>
  <si>
    <t>AES Puerto Rico, L.P.</t>
  </si>
  <si>
    <t xml:space="preserve">Bearcreek </t>
  </si>
  <si>
    <t>Composite Power Corp.</t>
  </si>
  <si>
    <t>MT</t>
  </si>
  <si>
    <t>Black Dog</t>
  </si>
  <si>
    <t>Northern States Power</t>
  </si>
  <si>
    <t>MN</t>
  </si>
  <si>
    <t xml:space="preserve">Burger </t>
  </si>
  <si>
    <t>Ohio Edison Co.</t>
  </si>
  <si>
    <t xml:space="preserve">OH </t>
  </si>
  <si>
    <t>Unavailable</t>
  </si>
  <si>
    <t>Crystal River</t>
  </si>
  <si>
    <t>Florida Power Corp.</t>
  </si>
  <si>
    <t>FL</t>
  </si>
  <si>
    <t>Delaware City Refinery</t>
  </si>
  <si>
    <t>Motiva Enterprises, L.L.C.</t>
  </si>
  <si>
    <t>DE</t>
  </si>
  <si>
    <t>Hawthorn</t>
  </si>
  <si>
    <t>Kansas City Power &amp; Light Co.</t>
  </si>
  <si>
    <t>MO</t>
  </si>
  <si>
    <t>Kentucky Pioneer Energy Project</t>
  </si>
  <si>
    <t>Global Energy, Ltd.</t>
  </si>
  <si>
    <t>KY</t>
  </si>
  <si>
    <t>Perry (Kmp)</t>
  </si>
  <si>
    <t>Kentucky Mountain Power</t>
  </si>
  <si>
    <t>Red Hills Generation Facility</t>
  </si>
  <si>
    <t>Tractebel Power, Inc.</t>
  </si>
  <si>
    <t>MS</t>
  </si>
  <si>
    <t>Seward Cogenearation Facility</t>
  </si>
  <si>
    <t>Marlow Power &amp; Steam, Inc.</t>
  </si>
  <si>
    <t>AK</t>
  </si>
  <si>
    <t>Upshur County</t>
  </si>
  <si>
    <t>Anker Coal Group, Inc.</t>
  </si>
  <si>
    <t>WV</t>
  </si>
  <si>
    <t>Wygen No. 1</t>
  </si>
  <si>
    <t>Black Hills Corp.</t>
  </si>
  <si>
    <t>WY</t>
  </si>
  <si>
    <t>Two Elks Plant</t>
  </si>
  <si>
    <t>Two Elk Power</t>
  </si>
  <si>
    <t>Crow Tribe Coal Reserve</t>
  </si>
  <si>
    <t>Westmoreland Energy Company</t>
  </si>
  <si>
    <t>University of Illinois</t>
  </si>
  <si>
    <t>Abbot Power Plant - University</t>
  </si>
  <si>
    <t>IL</t>
  </si>
  <si>
    <t xml:space="preserve">Seward </t>
  </si>
  <si>
    <t>Reliant Energy Power Generation, Inc.</t>
  </si>
  <si>
    <t>PA</t>
  </si>
  <si>
    <t>PG&amp;E</t>
  </si>
  <si>
    <t>MA</t>
  </si>
  <si>
    <t xml:space="preserve">Salem </t>
  </si>
  <si>
    <t>Lakeland</t>
  </si>
  <si>
    <t>Lakeland Electric</t>
  </si>
  <si>
    <t xml:space="preserve">Marion </t>
  </si>
  <si>
    <t>Southern Illinois Power Cooerative</t>
  </si>
  <si>
    <t>Jacksonville Electric Authority</t>
  </si>
  <si>
    <t>Jacksonville</t>
  </si>
  <si>
    <t>Kentucky Power Cooperative</t>
  </si>
  <si>
    <t>Merchant Power Park</t>
  </si>
  <si>
    <t>WI</t>
  </si>
  <si>
    <t>NOX SIP Call States</t>
  </si>
  <si>
    <t>Alabama</t>
  </si>
  <si>
    <t>Connecticut</t>
  </si>
  <si>
    <t>District of Columbia</t>
  </si>
  <si>
    <t>Delaware</t>
  </si>
  <si>
    <t>Georgia</t>
  </si>
  <si>
    <t>Illinois</t>
  </si>
  <si>
    <t>Indiana</t>
  </si>
  <si>
    <t>Kentucky</t>
  </si>
  <si>
    <t>Maryland</t>
  </si>
  <si>
    <t>Michigan</t>
  </si>
  <si>
    <t>Missouri</t>
  </si>
  <si>
    <t>North Carolina</t>
  </si>
  <si>
    <t>New Jersey</t>
  </si>
  <si>
    <t>Ohio</t>
  </si>
  <si>
    <t>Pennsylvania</t>
  </si>
  <si>
    <t>Rhode Island</t>
  </si>
  <si>
    <t>South Carolina</t>
  </si>
  <si>
    <t>Tennessee</t>
  </si>
  <si>
    <t>Virginia</t>
  </si>
  <si>
    <t>Wisconsin</t>
  </si>
  <si>
    <t>West Virginia</t>
  </si>
  <si>
    <t>New York</t>
  </si>
  <si>
    <t>Massachusetts</t>
  </si>
  <si>
    <t>Wisconsin Energy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</si>
</sst>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  <numFmt numFmtId="172" formatCode="0.000"/>
  </numFmts>
  <fonts count="9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8" fontId="0" fillId="0" borderId="0" xfId="0" applyNumberFormat="1"/>
    <xf numFmtId="165" fontId="0" fillId="0" borderId="0" xfId="1" applyNumberFormat="1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6" fontId="0" fillId="0" borderId="0" xfId="0" applyNumberFormat="1"/>
    <xf numFmtId="165" fontId="4" fillId="0" borderId="0" xfId="1" applyNumberFormat="1" applyFont="1"/>
    <xf numFmtId="165" fontId="3" fillId="0" borderId="0" xfId="1" applyNumberFormat="1" applyFont="1"/>
    <xf numFmtId="165" fontId="3" fillId="0" borderId="0" xfId="0" applyNumberFormat="1" applyFont="1"/>
    <xf numFmtId="6" fontId="2" fillId="0" borderId="0" xfId="0" applyNumberFormat="1" applyFont="1"/>
    <xf numFmtId="6" fontId="5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165" fontId="0" fillId="0" borderId="0" xfId="0" applyNumberFormat="1"/>
    <xf numFmtId="8" fontId="3" fillId="0" borderId="0" xfId="0" applyNumberFormat="1" applyFont="1"/>
    <xf numFmtId="8" fontId="0" fillId="0" borderId="0" xfId="0" applyNumberFormat="1" applyAlignment="1">
      <alignment horizontal="center"/>
    </xf>
    <xf numFmtId="8" fontId="0" fillId="0" borderId="4" xfId="0" applyNumberFormat="1" applyBorder="1" applyAlignment="1">
      <alignment horizontal="center"/>
    </xf>
    <xf numFmtId="172" fontId="0" fillId="0" borderId="0" xfId="0" applyNumberFormat="1"/>
    <xf numFmtId="14" fontId="2" fillId="0" borderId="0" xfId="0" applyNumberFormat="1" applyFont="1"/>
    <xf numFmtId="172" fontId="0" fillId="0" borderId="0" xfId="0" applyNumberFormat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8" fillId="0" borderId="0" xfId="0" applyFont="1"/>
    <xf numFmtId="0" fontId="0" fillId="0" borderId="5" xfId="0" applyBorder="1"/>
    <xf numFmtId="0" fontId="0" fillId="0" borderId="6" xfId="0" applyBorder="1"/>
    <xf numFmtId="0" fontId="0" fillId="2" borderId="4" xfId="0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2" borderId="6" xfId="0" applyFill="1" applyBorder="1"/>
    <xf numFmtId="0" fontId="0" fillId="0" borderId="4" xfId="0" applyBorder="1"/>
    <xf numFmtId="0" fontId="0" fillId="0" borderId="7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0427698574338"/>
          <c:y val="9.0278083896497593E-2"/>
          <c:w val="0.56008146639511203"/>
          <c:h val="0.67014116123169365"/>
        </c:manualLayout>
      </c:layout>
      <c:lineChart>
        <c:grouping val="standard"/>
        <c:varyColors val="0"/>
        <c:ser>
          <c:idx val="0"/>
          <c:order val="0"/>
          <c:tx>
            <c:v>Gas Prices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'Coal &amp; NG Prices'!$A$2:$GJ$2</c:f>
              <c:numCache>
                <c:formatCode>m/d/yyyy</c:formatCode>
                <c:ptCount val="192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</c:numCache>
            </c:numRef>
          </c:cat>
          <c:val>
            <c:numRef>
              <c:f>'Coal &amp; NG Prices'!$A$3:$GJ$3</c:f>
              <c:numCache>
                <c:formatCode>0.000</c:formatCode>
                <c:ptCount val="192"/>
                <c:pt idx="0">
                  <c:v>1.639</c:v>
                </c:pt>
                <c:pt idx="1">
                  <c:v>1.4159999999999999</c:v>
                </c:pt>
                <c:pt idx="2">
                  <c:v>1.4279999999999999</c:v>
                </c:pt>
                <c:pt idx="3">
                  <c:v>1.5660000000000001</c:v>
                </c:pt>
                <c:pt idx="4">
                  <c:v>1.6719999999999999</c:v>
                </c:pt>
                <c:pt idx="5">
                  <c:v>1.7569999999999999</c:v>
                </c:pt>
                <c:pt idx="6">
                  <c:v>1.532</c:v>
                </c:pt>
                <c:pt idx="7">
                  <c:v>1.385</c:v>
                </c:pt>
                <c:pt idx="8">
                  <c:v>1.575</c:v>
                </c:pt>
                <c:pt idx="9">
                  <c:v>1.6439999999999999</c:v>
                </c:pt>
                <c:pt idx="10">
                  <c:v>1.772</c:v>
                </c:pt>
                <c:pt idx="11">
                  <c:v>2.2410000000000001</c:v>
                </c:pt>
                <c:pt idx="12">
                  <c:v>3.448</c:v>
                </c:pt>
                <c:pt idx="13">
                  <c:v>2.34</c:v>
                </c:pt>
                <c:pt idx="14">
                  <c:v>2.746</c:v>
                </c:pt>
                <c:pt idx="15">
                  <c:v>2.7789999999999999</c:v>
                </c:pt>
                <c:pt idx="16">
                  <c:v>2.214</c:v>
                </c:pt>
                <c:pt idx="17">
                  <c:v>2.3610000000000002</c:v>
                </c:pt>
                <c:pt idx="18">
                  <c:v>2.6459999999999999</c:v>
                </c:pt>
                <c:pt idx="19">
                  <c:v>2.3220000000000001</c:v>
                </c:pt>
                <c:pt idx="20">
                  <c:v>1.853</c:v>
                </c:pt>
                <c:pt idx="21">
                  <c:v>1.8280000000000001</c:v>
                </c:pt>
                <c:pt idx="22">
                  <c:v>2.6520000000000001</c:v>
                </c:pt>
                <c:pt idx="23">
                  <c:v>3.9009999999999998</c:v>
                </c:pt>
                <c:pt idx="24">
                  <c:v>3.9980000000000002</c:v>
                </c:pt>
                <c:pt idx="25">
                  <c:v>2.9860000000000002</c:v>
                </c:pt>
                <c:pt idx="26">
                  <c:v>1.78</c:v>
                </c:pt>
                <c:pt idx="27">
                  <c:v>1.8049999999999999</c:v>
                </c:pt>
                <c:pt idx="28">
                  <c:v>2.1219999999999999</c:v>
                </c:pt>
                <c:pt idx="29">
                  <c:v>2.3460000000000001</c:v>
                </c:pt>
                <c:pt idx="30">
                  <c:v>2.145</c:v>
                </c:pt>
                <c:pt idx="31">
                  <c:v>2.161</c:v>
                </c:pt>
                <c:pt idx="32">
                  <c:v>2.5150000000000001</c:v>
                </c:pt>
                <c:pt idx="33">
                  <c:v>3.3460000000000001</c:v>
                </c:pt>
                <c:pt idx="34">
                  <c:v>3.266</c:v>
                </c:pt>
                <c:pt idx="35">
                  <c:v>2.577</c:v>
                </c:pt>
                <c:pt idx="36">
                  <c:v>2.3090000000000002</c:v>
                </c:pt>
                <c:pt idx="37">
                  <c:v>2.0009999999999999</c:v>
                </c:pt>
                <c:pt idx="38">
                  <c:v>2.286</c:v>
                </c:pt>
                <c:pt idx="39">
                  <c:v>2.2999999999999998</c:v>
                </c:pt>
                <c:pt idx="40">
                  <c:v>2.262</c:v>
                </c:pt>
                <c:pt idx="41">
                  <c:v>2.0169999999999999</c:v>
                </c:pt>
                <c:pt idx="42">
                  <c:v>2.3580000000000001</c:v>
                </c:pt>
                <c:pt idx="43">
                  <c:v>1.9419999999999999</c:v>
                </c:pt>
                <c:pt idx="44">
                  <c:v>1.6719999999999999</c:v>
                </c:pt>
                <c:pt idx="45">
                  <c:v>2.0310000000000001</c:v>
                </c:pt>
                <c:pt idx="46">
                  <c:v>1.972</c:v>
                </c:pt>
                <c:pt idx="47">
                  <c:v>2.149</c:v>
                </c:pt>
                <c:pt idx="48">
                  <c:v>1.7649999999999999</c:v>
                </c:pt>
                <c:pt idx="49">
                  <c:v>1.81</c:v>
                </c:pt>
                <c:pt idx="50">
                  <c:v>1.6659999999999999</c:v>
                </c:pt>
                <c:pt idx="51">
                  <c:v>1.8520000000000001</c:v>
                </c:pt>
                <c:pt idx="52">
                  <c:v>2.3479999999999999</c:v>
                </c:pt>
                <c:pt idx="53">
                  <c:v>2.226</c:v>
                </c:pt>
                <c:pt idx="54">
                  <c:v>2.262</c:v>
                </c:pt>
                <c:pt idx="55">
                  <c:v>2.601</c:v>
                </c:pt>
                <c:pt idx="56">
                  <c:v>2.9119999999999999</c:v>
                </c:pt>
                <c:pt idx="57">
                  <c:v>2.56</c:v>
                </c:pt>
                <c:pt idx="58">
                  <c:v>3.0920000000000001</c:v>
                </c:pt>
                <c:pt idx="59">
                  <c:v>2.12</c:v>
                </c:pt>
                <c:pt idx="60">
                  <c:v>2.3439999999999999</c:v>
                </c:pt>
                <c:pt idx="61">
                  <c:v>2.61</c:v>
                </c:pt>
                <c:pt idx="62">
                  <c:v>2.6030000000000002</c:v>
                </c:pt>
                <c:pt idx="63">
                  <c:v>2.9</c:v>
                </c:pt>
                <c:pt idx="64">
                  <c:v>3.089</c:v>
                </c:pt>
                <c:pt idx="65">
                  <c:v>4.4059999999999997</c:v>
                </c:pt>
                <c:pt idx="66">
                  <c:v>4.3689999999999998</c:v>
                </c:pt>
                <c:pt idx="67">
                  <c:v>3.82</c:v>
                </c:pt>
                <c:pt idx="68">
                  <c:v>4.6180000000000003</c:v>
                </c:pt>
                <c:pt idx="69">
                  <c:v>5.3120000000000003</c:v>
                </c:pt>
                <c:pt idx="70">
                  <c:v>5.29</c:v>
                </c:pt>
                <c:pt idx="71">
                  <c:v>5.383</c:v>
                </c:pt>
                <c:pt idx="72">
                  <c:v>5.3479999999999999</c:v>
                </c:pt>
                <c:pt idx="73">
                  <c:v>5.1180000000000003</c:v>
                </c:pt>
                <c:pt idx="74">
                  <c:v>4.8640000000000008</c:v>
                </c:pt>
                <c:pt idx="75">
                  <c:v>4.6100000000000003</c:v>
                </c:pt>
                <c:pt idx="76">
                  <c:v>4.5250000000000004</c:v>
                </c:pt>
                <c:pt idx="77">
                  <c:v>4.51</c:v>
                </c:pt>
                <c:pt idx="78">
                  <c:v>4.4950000000000001</c:v>
                </c:pt>
                <c:pt idx="79">
                  <c:v>4.4950000000000001</c:v>
                </c:pt>
                <c:pt idx="80">
                  <c:v>4.4850000000000003</c:v>
                </c:pt>
                <c:pt idx="81">
                  <c:v>4.49</c:v>
                </c:pt>
                <c:pt idx="82">
                  <c:v>4.6120000000000001</c:v>
                </c:pt>
                <c:pt idx="83">
                  <c:v>4.7220000000000004</c:v>
                </c:pt>
                <c:pt idx="84">
                  <c:v>4.702</c:v>
                </c:pt>
                <c:pt idx="85">
                  <c:v>4.4910000000000005</c:v>
                </c:pt>
                <c:pt idx="86">
                  <c:v>4.29</c:v>
                </c:pt>
                <c:pt idx="87">
                  <c:v>4.0869999999999997</c:v>
                </c:pt>
                <c:pt idx="88">
                  <c:v>4.0140000000000002</c:v>
                </c:pt>
                <c:pt idx="89">
                  <c:v>4.0060000000000002</c:v>
                </c:pt>
                <c:pt idx="90">
                  <c:v>4.0140000000000002</c:v>
                </c:pt>
                <c:pt idx="91">
                  <c:v>4.024</c:v>
                </c:pt>
                <c:pt idx="92">
                  <c:v>4.0310000000000006</c:v>
                </c:pt>
                <c:pt idx="93">
                  <c:v>4.0369999999999999</c:v>
                </c:pt>
                <c:pt idx="94">
                  <c:v>4.1580000000000004</c:v>
                </c:pt>
                <c:pt idx="95">
                  <c:v>4.2569999999999997</c:v>
                </c:pt>
                <c:pt idx="96">
                  <c:v>4.2619999999999996</c:v>
                </c:pt>
                <c:pt idx="97">
                  <c:v>4.0919999999999996</c:v>
                </c:pt>
                <c:pt idx="98">
                  <c:v>3.907</c:v>
                </c:pt>
                <c:pt idx="99">
                  <c:v>3.7069999999999999</c:v>
                </c:pt>
                <c:pt idx="100">
                  <c:v>3.6490000000000005</c:v>
                </c:pt>
                <c:pt idx="101">
                  <c:v>3.6590000000000003</c:v>
                </c:pt>
                <c:pt idx="102">
                  <c:v>3.6669999999999998</c:v>
                </c:pt>
                <c:pt idx="103">
                  <c:v>3.6690000000000005</c:v>
                </c:pt>
                <c:pt idx="104">
                  <c:v>3.6590000000000003</c:v>
                </c:pt>
                <c:pt idx="105">
                  <c:v>3.6540000000000004</c:v>
                </c:pt>
                <c:pt idx="106">
                  <c:v>3.778</c:v>
                </c:pt>
                <c:pt idx="107">
                  <c:v>3.907</c:v>
                </c:pt>
                <c:pt idx="108">
                  <c:v>3.952</c:v>
                </c:pt>
                <c:pt idx="109">
                  <c:v>3.7919999999999998</c:v>
                </c:pt>
                <c:pt idx="110">
                  <c:v>3.637</c:v>
                </c:pt>
                <c:pt idx="111">
                  <c:v>3.4769999999999999</c:v>
                </c:pt>
                <c:pt idx="112">
                  <c:v>3.4590000000000005</c:v>
                </c:pt>
                <c:pt idx="113">
                  <c:v>3.4890000000000003</c:v>
                </c:pt>
                <c:pt idx="114">
                  <c:v>3.5169999999999999</c:v>
                </c:pt>
                <c:pt idx="115">
                  <c:v>3.5390000000000006</c:v>
                </c:pt>
                <c:pt idx="116">
                  <c:v>3.5490000000000004</c:v>
                </c:pt>
                <c:pt idx="117">
                  <c:v>3.5640000000000005</c:v>
                </c:pt>
                <c:pt idx="118">
                  <c:v>3.6880000000000002</c:v>
                </c:pt>
                <c:pt idx="119">
                  <c:v>3.827</c:v>
                </c:pt>
                <c:pt idx="120">
                  <c:v>3.8790000000000004</c:v>
                </c:pt>
                <c:pt idx="121">
                  <c:v>3.7230000000000003</c:v>
                </c:pt>
                <c:pt idx="122">
                  <c:v>3.5710000000000002</c:v>
                </c:pt>
                <c:pt idx="123">
                  <c:v>3.4140000000000006</c:v>
                </c:pt>
                <c:pt idx="124">
                  <c:v>3.3969999999999998</c:v>
                </c:pt>
                <c:pt idx="125">
                  <c:v>3.4280000000000004</c:v>
                </c:pt>
                <c:pt idx="126">
                  <c:v>3.4560000000000004</c:v>
                </c:pt>
                <c:pt idx="127">
                  <c:v>3.4780000000000002</c:v>
                </c:pt>
                <c:pt idx="128">
                  <c:v>3.4870000000000001</c:v>
                </c:pt>
                <c:pt idx="129">
                  <c:v>3.5010000000000003</c:v>
                </c:pt>
                <c:pt idx="130">
                  <c:v>3.62</c:v>
                </c:pt>
                <c:pt idx="131">
                  <c:v>3.7560000000000002</c:v>
                </c:pt>
                <c:pt idx="132">
                  <c:v>3.8560000000000003</c:v>
                </c:pt>
                <c:pt idx="133">
                  <c:v>3.7040000000000006</c:v>
                </c:pt>
                <c:pt idx="134">
                  <c:v>3.5550000000000002</c:v>
                </c:pt>
                <c:pt idx="135">
                  <c:v>3.4010000000000002</c:v>
                </c:pt>
                <c:pt idx="136">
                  <c:v>3.3849999999999998</c:v>
                </c:pt>
                <c:pt idx="137">
                  <c:v>3.4169999999999998</c:v>
                </c:pt>
                <c:pt idx="138">
                  <c:v>3.4449999999999998</c:v>
                </c:pt>
                <c:pt idx="139">
                  <c:v>3.4670000000000001</c:v>
                </c:pt>
                <c:pt idx="140">
                  <c:v>3.4750000000000001</c:v>
                </c:pt>
                <c:pt idx="141">
                  <c:v>3.488</c:v>
                </c:pt>
                <c:pt idx="142">
                  <c:v>3.6019999999999999</c:v>
                </c:pt>
                <c:pt idx="143">
                  <c:v>3.7349999999999999</c:v>
                </c:pt>
                <c:pt idx="144">
                  <c:v>3.8580000000000001</c:v>
                </c:pt>
                <c:pt idx="145">
                  <c:v>3.71</c:v>
                </c:pt>
                <c:pt idx="146">
                  <c:v>3.5640000000000005</c:v>
                </c:pt>
                <c:pt idx="147">
                  <c:v>3.4130000000000003</c:v>
                </c:pt>
                <c:pt idx="148">
                  <c:v>3.3980000000000001</c:v>
                </c:pt>
                <c:pt idx="149">
                  <c:v>3.4310000000000005</c:v>
                </c:pt>
                <c:pt idx="150">
                  <c:v>3.4590000000000005</c:v>
                </c:pt>
                <c:pt idx="151">
                  <c:v>3.4810000000000003</c:v>
                </c:pt>
                <c:pt idx="152">
                  <c:v>3.488</c:v>
                </c:pt>
                <c:pt idx="153">
                  <c:v>3.5</c:v>
                </c:pt>
                <c:pt idx="154">
                  <c:v>3.6090000000000004</c:v>
                </c:pt>
                <c:pt idx="155">
                  <c:v>3.7390000000000003</c:v>
                </c:pt>
                <c:pt idx="156">
                  <c:v>3.875</c:v>
                </c:pt>
                <c:pt idx="157">
                  <c:v>3.7310000000000003</c:v>
                </c:pt>
                <c:pt idx="158">
                  <c:v>3.5880000000000001</c:v>
                </c:pt>
                <c:pt idx="159">
                  <c:v>3.44</c:v>
                </c:pt>
                <c:pt idx="160">
                  <c:v>3.4260000000000002</c:v>
                </c:pt>
                <c:pt idx="161">
                  <c:v>3.46</c:v>
                </c:pt>
                <c:pt idx="162">
                  <c:v>3.488</c:v>
                </c:pt>
                <c:pt idx="163">
                  <c:v>3.51</c:v>
                </c:pt>
                <c:pt idx="164">
                  <c:v>3.5160000000000005</c:v>
                </c:pt>
                <c:pt idx="165">
                  <c:v>3.5270000000000001</c:v>
                </c:pt>
                <c:pt idx="166">
                  <c:v>3.6310000000000002</c:v>
                </c:pt>
                <c:pt idx="167">
                  <c:v>3.758</c:v>
                </c:pt>
                <c:pt idx="168">
                  <c:v>3.907</c:v>
                </c:pt>
                <c:pt idx="169">
                  <c:v>3.7669999999999999</c:v>
                </c:pt>
                <c:pt idx="170">
                  <c:v>3.6269999999999998</c:v>
                </c:pt>
                <c:pt idx="171">
                  <c:v>3.4819999999999998</c:v>
                </c:pt>
                <c:pt idx="172">
                  <c:v>3.4690000000000003</c:v>
                </c:pt>
                <c:pt idx="173">
                  <c:v>3.5040000000000004</c:v>
                </c:pt>
                <c:pt idx="174">
                  <c:v>3.532</c:v>
                </c:pt>
                <c:pt idx="175">
                  <c:v>3.5540000000000003</c:v>
                </c:pt>
                <c:pt idx="176">
                  <c:v>3.5590000000000006</c:v>
                </c:pt>
                <c:pt idx="177">
                  <c:v>3.5690000000000004</c:v>
                </c:pt>
                <c:pt idx="178">
                  <c:v>3.6680000000000001</c:v>
                </c:pt>
                <c:pt idx="179">
                  <c:v>3.7919999999999998</c:v>
                </c:pt>
                <c:pt idx="180">
                  <c:v>3.9490000000000003</c:v>
                </c:pt>
                <c:pt idx="181">
                  <c:v>3.8130000000000002</c:v>
                </c:pt>
                <c:pt idx="182">
                  <c:v>3.6760000000000002</c:v>
                </c:pt>
                <c:pt idx="183">
                  <c:v>3.5340000000000003</c:v>
                </c:pt>
                <c:pt idx="184">
                  <c:v>3.5219999999999998</c:v>
                </c:pt>
                <c:pt idx="185">
                  <c:v>3.5580000000000003</c:v>
                </c:pt>
                <c:pt idx="186">
                  <c:v>3.5860000000000003</c:v>
                </c:pt>
                <c:pt idx="187">
                  <c:v>3.6080000000000001</c:v>
                </c:pt>
                <c:pt idx="188">
                  <c:v>3.6120000000000001</c:v>
                </c:pt>
                <c:pt idx="189">
                  <c:v>3.6210000000000004</c:v>
                </c:pt>
                <c:pt idx="190">
                  <c:v>3.7149999999999999</c:v>
                </c:pt>
                <c:pt idx="191">
                  <c:v>3.8360000000000003</c:v>
                </c:pt>
              </c:numCache>
            </c:numRef>
          </c:val>
          <c:smooth val="0"/>
        </c:ser>
        <c:ser>
          <c:idx val="1"/>
          <c:order val="1"/>
          <c:tx>
            <c:v>Coal Prices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'Coal &amp; NG Prices'!$A$2:$GJ$2</c:f>
              <c:numCache>
                <c:formatCode>m/d/yyyy</c:formatCode>
                <c:ptCount val="192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</c:numCache>
            </c:numRef>
          </c:cat>
          <c:val>
            <c:numRef>
              <c:f>'Coal &amp; NG Prices'!$A$4:$GJ$4</c:f>
              <c:numCache>
                <c:formatCode>0.000</c:formatCode>
                <c:ptCount val="192"/>
                <c:pt idx="41">
                  <c:v>1.0666666666666667</c:v>
                </c:pt>
                <c:pt idx="42">
                  <c:v>1.0666666666666667</c:v>
                </c:pt>
                <c:pt idx="43">
                  <c:v>1.09375</c:v>
                </c:pt>
                <c:pt idx="44">
                  <c:v>1.0666666666666667</c:v>
                </c:pt>
                <c:pt idx="45">
                  <c:v>1.0666666666666667</c:v>
                </c:pt>
                <c:pt idx="46">
                  <c:v>1.1666666666666667</c:v>
                </c:pt>
                <c:pt idx="47">
                  <c:v>1.15625</c:v>
                </c:pt>
                <c:pt idx="48">
                  <c:v>1.0625</c:v>
                </c:pt>
                <c:pt idx="49">
                  <c:v>1.0625</c:v>
                </c:pt>
                <c:pt idx="50">
                  <c:v>1.0416666666666667</c:v>
                </c:pt>
                <c:pt idx="51">
                  <c:v>0.97916666666666663</c:v>
                </c:pt>
                <c:pt idx="52">
                  <c:v>1.0208333333333333</c:v>
                </c:pt>
                <c:pt idx="53">
                  <c:v>0.97916666666666663</c:v>
                </c:pt>
                <c:pt idx="54">
                  <c:v>0.94166666666666665</c:v>
                </c:pt>
                <c:pt idx="55">
                  <c:v>1</c:v>
                </c:pt>
                <c:pt idx="56">
                  <c:v>1</c:v>
                </c:pt>
                <c:pt idx="57">
                  <c:v>0.98124999999999996</c:v>
                </c:pt>
                <c:pt idx="58">
                  <c:v>0.95833333333333337</c:v>
                </c:pt>
                <c:pt idx="59">
                  <c:v>0.875</c:v>
                </c:pt>
                <c:pt idx="60">
                  <c:v>0.97916666666666663</c:v>
                </c:pt>
                <c:pt idx="61">
                  <c:v>0.96458333333333335</c:v>
                </c:pt>
                <c:pt idx="62">
                  <c:v>0.96458333333333335</c:v>
                </c:pt>
                <c:pt idx="63">
                  <c:v>0.97499999999999998</c:v>
                </c:pt>
                <c:pt idx="64">
                  <c:v>0.94374999999999998</c:v>
                </c:pt>
                <c:pt idx="65">
                  <c:v>0.94374999999999998</c:v>
                </c:pt>
                <c:pt idx="66">
                  <c:v>0.96666666666666667</c:v>
                </c:pt>
                <c:pt idx="67">
                  <c:v>0.97499999999999998</c:v>
                </c:pt>
                <c:pt idx="68">
                  <c:v>1.0833333333333333</c:v>
                </c:pt>
                <c:pt idx="69">
                  <c:v>1.10625</c:v>
                </c:pt>
                <c:pt idx="70">
                  <c:v>1.1195833333333334</c:v>
                </c:pt>
                <c:pt idx="71">
                  <c:v>1.1191666666666666</c:v>
                </c:pt>
                <c:pt idx="72">
                  <c:v>1.1191666666666666</c:v>
                </c:pt>
                <c:pt idx="73">
                  <c:v>1.1191666666666666</c:v>
                </c:pt>
                <c:pt idx="74">
                  <c:v>1.1191666666666666</c:v>
                </c:pt>
                <c:pt idx="75">
                  <c:v>1.0895833333333333</c:v>
                </c:pt>
                <c:pt idx="76">
                  <c:v>1.0895833333333333</c:v>
                </c:pt>
                <c:pt idx="77">
                  <c:v>1.0895833333333333</c:v>
                </c:pt>
                <c:pt idx="78">
                  <c:v>1.0895833333333333</c:v>
                </c:pt>
                <c:pt idx="79">
                  <c:v>1.0895833333333333</c:v>
                </c:pt>
                <c:pt idx="80">
                  <c:v>1.0895833333333333</c:v>
                </c:pt>
                <c:pt idx="81">
                  <c:v>1.0908333333333333</c:v>
                </c:pt>
                <c:pt idx="82">
                  <c:v>1.0908333333333333</c:v>
                </c:pt>
                <c:pt idx="83">
                  <c:v>1.0908333333333333</c:v>
                </c:pt>
                <c:pt idx="84">
                  <c:v>1.0891666666666666</c:v>
                </c:pt>
                <c:pt idx="85">
                  <c:v>1.0891666666666666</c:v>
                </c:pt>
                <c:pt idx="86">
                  <c:v>1.0891666666666666</c:v>
                </c:pt>
                <c:pt idx="87">
                  <c:v>1.0870833333333334</c:v>
                </c:pt>
                <c:pt idx="88">
                  <c:v>1.0870833333333334</c:v>
                </c:pt>
                <c:pt idx="89">
                  <c:v>1.0870833333333334</c:v>
                </c:pt>
                <c:pt idx="90">
                  <c:v>1.0870833333333334</c:v>
                </c:pt>
                <c:pt idx="91">
                  <c:v>1.0870833333333334</c:v>
                </c:pt>
                <c:pt idx="92">
                  <c:v>1.0870833333333334</c:v>
                </c:pt>
                <c:pt idx="93">
                  <c:v>1.0895833333333333</c:v>
                </c:pt>
                <c:pt idx="94">
                  <c:v>1.0895833333333333</c:v>
                </c:pt>
                <c:pt idx="95">
                  <c:v>1.0895833333333333</c:v>
                </c:pt>
                <c:pt idx="96">
                  <c:v>1.0995833333333334</c:v>
                </c:pt>
                <c:pt idx="97">
                  <c:v>1.0995833333333334</c:v>
                </c:pt>
                <c:pt idx="98">
                  <c:v>1.0995833333333334</c:v>
                </c:pt>
                <c:pt idx="99">
                  <c:v>1.0995833333333334</c:v>
                </c:pt>
                <c:pt idx="100">
                  <c:v>1.0995833333333334</c:v>
                </c:pt>
                <c:pt idx="101">
                  <c:v>1.0995833333333334</c:v>
                </c:pt>
                <c:pt idx="102">
                  <c:v>1.0995833333333334</c:v>
                </c:pt>
                <c:pt idx="103">
                  <c:v>1.0995833333333334</c:v>
                </c:pt>
                <c:pt idx="104">
                  <c:v>1.0995833333333334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1.1100000000000001</c:v>
                </c:pt>
                <c:pt idx="109">
                  <c:v>1.1100000000000001</c:v>
                </c:pt>
                <c:pt idx="110">
                  <c:v>1.1100000000000001</c:v>
                </c:pt>
                <c:pt idx="111">
                  <c:v>1.1100000000000001</c:v>
                </c:pt>
                <c:pt idx="112">
                  <c:v>1.1100000000000001</c:v>
                </c:pt>
                <c:pt idx="113">
                  <c:v>1.1100000000000001</c:v>
                </c:pt>
                <c:pt idx="114">
                  <c:v>1.1100000000000001</c:v>
                </c:pt>
                <c:pt idx="115">
                  <c:v>1.1100000000000001</c:v>
                </c:pt>
                <c:pt idx="116">
                  <c:v>1.1100000000000001</c:v>
                </c:pt>
                <c:pt idx="117">
                  <c:v>1.1104166666666666</c:v>
                </c:pt>
                <c:pt idx="118">
                  <c:v>1.1179166666666667</c:v>
                </c:pt>
                <c:pt idx="119">
                  <c:v>1.1179166666666667</c:v>
                </c:pt>
                <c:pt idx="120">
                  <c:v>1.1270833333333334</c:v>
                </c:pt>
                <c:pt idx="121">
                  <c:v>1.1270833333333334</c:v>
                </c:pt>
                <c:pt idx="122">
                  <c:v>1.1270833333333334</c:v>
                </c:pt>
                <c:pt idx="123">
                  <c:v>1.1270833333333334</c:v>
                </c:pt>
                <c:pt idx="124">
                  <c:v>1.1270833333333334</c:v>
                </c:pt>
                <c:pt idx="125">
                  <c:v>1.1270833333333334</c:v>
                </c:pt>
                <c:pt idx="126">
                  <c:v>1.1270833333333334</c:v>
                </c:pt>
                <c:pt idx="127">
                  <c:v>1.1270833333333334</c:v>
                </c:pt>
                <c:pt idx="128">
                  <c:v>1.1270833333333334</c:v>
                </c:pt>
                <c:pt idx="129">
                  <c:v>1.1283333333333334</c:v>
                </c:pt>
                <c:pt idx="130">
                  <c:v>1.1283333333333334</c:v>
                </c:pt>
                <c:pt idx="131">
                  <c:v>1.1283333333333334</c:v>
                </c:pt>
                <c:pt idx="132">
                  <c:v>1.1375</c:v>
                </c:pt>
                <c:pt idx="133">
                  <c:v>1.1375</c:v>
                </c:pt>
                <c:pt idx="134">
                  <c:v>1.1375</c:v>
                </c:pt>
                <c:pt idx="135">
                  <c:v>1.1375</c:v>
                </c:pt>
                <c:pt idx="136">
                  <c:v>1.1375</c:v>
                </c:pt>
                <c:pt idx="137">
                  <c:v>1.1375</c:v>
                </c:pt>
                <c:pt idx="138">
                  <c:v>1.1375</c:v>
                </c:pt>
                <c:pt idx="139">
                  <c:v>1.1375</c:v>
                </c:pt>
                <c:pt idx="140">
                  <c:v>1.1375</c:v>
                </c:pt>
                <c:pt idx="141">
                  <c:v>1.1387499999999999</c:v>
                </c:pt>
                <c:pt idx="142">
                  <c:v>1.1387499999999999</c:v>
                </c:pt>
                <c:pt idx="143">
                  <c:v>1.1387499999999999</c:v>
                </c:pt>
                <c:pt idx="144">
                  <c:v>1.1479166666666667</c:v>
                </c:pt>
                <c:pt idx="145">
                  <c:v>1.1479166666666667</c:v>
                </c:pt>
                <c:pt idx="146">
                  <c:v>1.1479166666666667</c:v>
                </c:pt>
                <c:pt idx="147">
                  <c:v>1.1479166666666667</c:v>
                </c:pt>
                <c:pt idx="148">
                  <c:v>1.1479166666666667</c:v>
                </c:pt>
                <c:pt idx="149">
                  <c:v>1.1479166666666667</c:v>
                </c:pt>
                <c:pt idx="150">
                  <c:v>1.1479166666666667</c:v>
                </c:pt>
                <c:pt idx="151">
                  <c:v>1.1479166666666667</c:v>
                </c:pt>
                <c:pt idx="152">
                  <c:v>1.1479166666666667</c:v>
                </c:pt>
                <c:pt idx="153">
                  <c:v>1.1491666666666667</c:v>
                </c:pt>
                <c:pt idx="154">
                  <c:v>1.1491666666666667</c:v>
                </c:pt>
                <c:pt idx="155">
                  <c:v>1.1491666666666667</c:v>
                </c:pt>
                <c:pt idx="156">
                  <c:v>1.1583333333333334</c:v>
                </c:pt>
                <c:pt idx="157">
                  <c:v>1.1583333333333334</c:v>
                </c:pt>
                <c:pt idx="158">
                  <c:v>1.1583333333333334</c:v>
                </c:pt>
                <c:pt idx="159">
                  <c:v>1.1583333333333334</c:v>
                </c:pt>
                <c:pt idx="160">
                  <c:v>1.1583333333333334</c:v>
                </c:pt>
                <c:pt idx="161">
                  <c:v>1.1583333333333334</c:v>
                </c:pt>
                <c:pt idx="162">
                  <c:v>1.1583333333333334</c:v>
                </c:pt>
                <c:pt idx="163">
                  <c:v>1.1583333333333334</c:v>
                </c:pt>
                <c:pt idx="164">
                  <c:v>1.1583333333333334</c:v>
                </c:pt>
                <c:pt idx="165">
                  <c:v>1.1595833333333334</c:v>
                </c:pt>
                <c:pt idx="166">
                  <c:v>1.1595833333333334</c:v>
                </c:pt>
                <c:pt idx="167">
                  <c:v>1.1595833333333334</c:v>
                </c:pt>
                <c:pt idx="168">
                  <c:v>1.16875</c:v>
                </c:pt>
                <c:pt idx="169">
                  <c:v>1.16875</c:v>
                </c:pt>
                <c:pt idx="170">
                  <c:v>1.16875</c:v>
                </c:pt>
                <c:pt idx="171">
                  <c:v>1.16875</c:v>
                </c:pt>
                <c:pt idx="172">
                  <c:v>1.16875</c:v>
                </c:pt>
                <c:pt idx="173">
                  <c:v>1.16875</c:v>
                </c:pt>
                <c:pt idx="174">
                  <c:v>1.16875</c:v>
                </c:pt>
                <c:pt idx="175">
                  <c:v>1.16875</c:v>
                </c:pt>
                <c:pt idx="176">
                  <c:v>1.16875</c:v>
                </c:pt>
                <c:pt idx="177">
                  <c:v>1.17</c:v>
                </c:pt>
                <c:pt idx="178">
                  <c:v>1.17</c:v>
                </c:pt>
                <c:pt idx="179">
                  <c:v>1.17</c:v>
                </c:pt>
                <c:pt idx="180">
                  <c:v>1.1791666666666667</c:v>
                </c:pt>
                <c:pt idx="181">
                  <c:v>1.1791666666666667</c:v>
                </c:pt>
                <c:pt idx="182">
                  <c:v>1.1791666666666667</c:v>
                </c:pt>
                <c:pt idx="183">
                  <c:v>1.1791666666666667</c:v>
                </c:pt>
                <c:pt idx="184">
                  <c:v>1.1791666666666667</c:v>
                </c:pt>
                <c:pt idx="185">
                  <c:v>1.1791666666666667</c:v>
                </c:pt>
                <c:pt idx="186">
                  <c:v>1.1791666666666667</c:v>
                </c:pt>
                <c:pt idx="187">
                  <c:v>1.1791666666666667</c:v>
                </c:pt>
                <c:pt idx="188">
                  <c:v>1.1791666666666667</c:v>
                </c:pt>
                <c:pt idx="189">
                  <c:v>1.1804166666666667</c:v>
                </c:pt>
                <c:pt idx="190">
                  <c:v>1.1804166666666667</c:v>
                </c:pt>
                <c:pt idx="191">
                  <c:v>1.1804166666666667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37520"/>
        <c:axId val="138238080"/>
      </c:lineChart>
      <c:dateAx>
        <c:axId val="138237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38080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38238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315973293637741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37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393075356415475"/>
          <c:y val="0.35069563359793293"/>
          <c:w val="0.20977596741344195"/>
          <c:h val="0.149306061828822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9525</xdr:rowOff>
    </xdr:from>
    <xdr:to>
      <xdr:col>8</xdr:col>
      <xdr:colOff>419100</xdr:colOff>
      <xdr:row>23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F52"/>
  <sheetViews>
    <sheetView workbookViewId="0">
      <selection activeCell="E17" sqref="E17"/>
    </sheetView>
  </sheetViews>
  <sheetFormatPr defaultRowHeight="12.75" x14ac:dyDescent="0.2"/>
  <cols>
    <col min="1" max="1" width="28.28515625" bestFit="1" customWidth="1"/>
    <col min="2" max="2" width="15.28515625" bestFit="1" customWidth="1"/>
    <col min="3" max="3" width="13.28515625" bestFit="1" customWidth="1"/>
    <col min="4" max="4" width="12.7109375" bestFit="1" customWidth="1"/>
    <col min="5" max="5" width="13.28515625" bestFit="1" customWidth="1"/>
    <col min="6" max="6" width="14" customWidth="1"/>
    <col min="7" max="7" width="13.5703125" customWidth="1"/>
    <col min="8" max="8" width="12.85546875" bestFit="1" customWidth="1"/>
    <col min="9" max="29" width="12.7109375" bestFit="1" customWidth="1"/>
    <col min="30" max="31" width="15.28515625" bestFit="1" customWidth="1"/>
  </cols>
  <sheetData>
    <row r="2" spans="1:21" x14ac:dyDescent="0.2">
      <c r="B2">
        <v>750</v>
      </c>
      <c r="C2" t="s">
        <v>6</v>
      </c>
      <c r="D2" s="2">
        <v>10500</v>
      </c>
      <c r="E2" t="s">
        <v>2</v>
      </c>
      <c r="G2" s="2">
        <v>8000</v>
      </c>
      <c r="H2" t="s">
        <v>2</v>
      </c>
      <c r="J2" s="2">
        <v>8000</v>
      </c>
      <c r="K2" t="s">
        <v>2</v>
      </c>
    </row>
    <row r="4" spans="1:21" x14ac:dyDescent="0.2">
      <c r="D4" s="1">
        <v>1.25</v>
      </c>
      <c r="E4" t="s">
        <v>0</v>
      </c>
      <c r="G4" s="1">
        <v>3</v>
      </c>
      <c r="H4" t="s">
        <v>0</v>
      </c>
      <c r="J4" s="1">
        <v>4</v>
      </c>
      <c r="K4" t="s">
        <v>0</v>
      </c>
    </row>
    <row r="6" spans="1:21" x14ac:dyDescent="0.2">
      <c r="D6" s="1">
        <f>D2/1000*D4</f>
        <v>13.125</v>
      </c>
      <c r="E6" t="s">
        <v>1</v>
      </c>
      <c r="G6" s="1">
        <f>G2/1000*G4</f>
        <v>24</v>
      </c>
      <c r="H6" t="s">
        <v>1</v>
      </c>
      <c r="J6" s="1">
        <f>J2/1000*J4</f>
        <v>32</v>
      </c>
      <c r="K6" t="s">
        <v>1</v>
      </c>
    </row>
    <row r="8" spans="1:21" x14ac:dyDescent="0.2">
      <c r="B8" s="14" t="s">
        <v>37</v>
      </c>
      <c r="C8" s="14" t="s">
        <v>38</v>
      </c>
      <c r="D8" s="14" t="s">
        <v>39</v>
      </c>
    </row>
    <row r="10" spans="1:21" x14ac:dyDescent="0.2">
      <c r="A10" t="s">
        <v>40</v>
      </c>
      <c r="B10" s="1">
        <f>D6</f>
        <v>13.125</v>
      </c>
      <c r="C10" s="1">
        <f>'O&amp;M'!C8/(B2*F26)</f>
        <v>0.92454691666666666</v>
      </c>
      <c r="D10" s="17">
        <f>B10+C10</f>
        <v>14.049546916666667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">
      <c r="D11" s="17"/>
      <c r="F11" t="s">
        <v>45</v>
      </c>
    </row>
    <row r="12" spans="1:21" x14ac:dyDescent="0.2">
      <c r="A12" t="s">
        <v>41</v>
      </c>
      <c r="B12" s="1">
        <f>G6</f>
        <v>24</v>
      </c>
      <c r="C12" s="1">
        <f>'O&amp;M'!$C$16/($B$2*$F$26)</f>
        <v>0.33603125</v>
      </c>
      <c r="D12" s="17">
        <f>B12+C12</f>
        <v>24.336031250000001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">
      <c r="D13" s="17"/>
    </row>
    <row r="14" spans="1:21" x14ac:dyDescent="0.2">
      <c r="A14" t="s">
        <v>42</v>
      </c>
      <c r="B14" s="1">
        <f>J6</f>
        <v>32</v>
      </c>
      <c r="C14" s="1">
        <f>'O&amp;M'!$C$16/($B$2*$F$26)</f>
        <v>0.33603125</v>
      </c>
      <c r="D14" s="17">
        <f>B14+C14</f>
        <v>32.336031249999998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7" spans="1:32" x14ac:dyDescent="0.2">
      <c r="A17" t="s">
        <v>8</v>
      </c>
      <c r="B17" s="1">
        <f>B12-B10</f>
        <v>10.875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9" spans="1:32" x14ac:dyDescent="0.2">
      <c r="A19" t="s">
        <v>9</v>
      </c>
      <c r="B19" s="1">
        <f>B14-B10</f>
        <v>18.875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1" spans="1:32" x14ac:dyDescent="0.2">
      <c r="B21" s="1"/>
      <c r="F21" t="s">
        <v>17</v>
      </c>
    </row>
    <row r="22" spans="1:32" x14ac:dyDescent="0.2">
      <c r="F22" t="s">
        <v>7</v>
      </c>
    </row>
    <row r="23" spans="1:32" x14ac:dyDescent="0.2">
      <c r="B23" s="1"/>
      <c r="F23" t="s">
        <v>19</v>
      </c>
    </row>
    <row r="24" spans="1:32" x14ac:dyDescent="0.2">
      <c r="G24" s="35" t="s">
        <v>4</v>
      </c>
      <c r="H24" s="35"/>
    </row>
    <row r="25" spans="1:32" x14ac:dyDescent="0.2">
      <c r="F25" s="5"/>
      <c r="G25" s="6" t="s">
        <v>3</v>
      </c>
      <c r="H25" s="6" t="s">
        <v>5</v>
      </c>
    </row>
    <row r="26" spans="1:32" x14ac:dyDescent="0.2">
      <c r="E26" s="4" t="s">
        <v>10</v>
      </c>
      <c r="F26" s="7">
        <v>8000</v>
      </c>
      <c r="G26" s="19">
        <f>B33/1000000</f>
        <v>359.97158829764896</v>
      </c>
      <c r="H26" s="19">
        <f>B34/1000000</f>
        <v>624.77827394189649</v>
      </c>
    </row>
    <row r="28" spans="1:32" x14ac:dyDescent="0.2">
      <c r="A28" t="s">
        <v>13</v>
      </c>
      <c r="B28">
        <v>1</v>
      </c>
      <c r="C28">
        <f>B28+1</f>
        <v>2</v>
      </c>
      <c r="D28">
        <f t="shared" ref="D28:AD28" si="0">C28+1</f>
        <v>3</v>
      </c>
      <c r="E28">
        <f t="shared" si="0"/>
        <v>4</v>
      </c>
      <c r="F28">
        <f t="shared" si="0"/>
        <v>5</v>
      </c>
      <c r="G28">
        <f t="shared" si="0"/>
        <v>6</v>
      </c>
      <c r="H28">
        <f t="shared" si="0"/>
        <v>7</v>
      </c>
      <c r="I28">
        <f t="shared" si="0"/>
        <v>8</v>
      </c>
      <c r="J28">
        <f t="shared" si="0"/>
        <v>9</v>
      </c>
      <c r="K28">
        <f t="shared" si="0"/>
        <v>10</v>
      </c>
      <c r="L28">
        <f t="shared" si="0"/>
        <v>11</v>
      </c>
      <c r="M28">
        <f t="shared" si="0"/>
        <v>12</v>
      </c>
      <c r="N28">
        <f t="shared" si="0"/>
        <v>13</v>
      </c>
      <c r="O28">
        <f t="shared" si="0"/>
        <v>14</v>
      </c>
      <c r="P28">
        <f t="shared" si="0"/>
        <v>15</v>
      </c>
      <c r="Q28">
        <f t="shared" si="0"/>
        <v>16</v>
      </c>
      <c r="R28">
        <f t="shared" si="0"/>
        <v>17</v>
      </c>
      <c r="S28">
        <f t="shared" si="0"/>
        <v>18</v>
      </c>
      <c r="T28">
        <f t="shared" si="0"/>
        <v>19</v>
      </c>
      <c r="U28">
        <f t="shared" si="0"/>
        <v>20</v>
      </c>
      <c r="V28">
        <f t="shared" si="0"/>
        <v>21</v>
      </c>
      <c r="W28">
        <f t="shared" si="0"/>
        <v>22</v>
      </c>
      <c r="X28">
        <f t="shared" si="0"/>
        <v>23</v>
      </c>
      <c r="Y28">
        <f t="shared" si="0"/>
        <v>24</v>
      </c>
      <c r="Z28">
        <f t="shared" si="0"/>
        <v>25</v>
      </c>
      <c r="AA28">
        <f t="shared" si="0"/>
        <v>26</v>
      </c>
      <c r="AB28">
        <f t="shared" si="0"/>
        <v>27</v>
      </c>
      <c r="AC28">
        <f t="shared" si="0"/>
        <v>28</v>
      </c>
      <c r="AD28">
        <f t="shared" si="0"/>
        <v>29</v>
      </c>
      <c r="AE28">
        <f>AD28+1</f>
        <v>30</v>
      </c>
    </row>
    <row r="30" spans="1:32" x14ac:dyDescent="0.2">
      <c r="A30" t="s">
        <v>14</v>
      </c>
      <c r="B30" s="2">
        <f>($B$2*$B$17*$F$26)</f>
        <v>65250000</v>
      </c>
      <c r="C30" s="8">
        <f t="shared" ref="C30:AE30" si="1">($B$2*$B$17*$F$26)</f>
        <v>65250000</v>
      </c>
      <c r="D30" s="8">
        <f t="shared" si="1"/>
        <v>65250000</v>
      </c>
      <c r="E30" s="8">
        <f t="shared" si="1"/>
        <v>65250000</v>
      </c>
      <c r="F30" s="8">
        <f t="shared" si="1"/>
        <v>65250000</v>
      </c>
      <c r="G30" s="8">
        <f t="shared" si="1"/>
        <v>65250000</v>
      </c>
      <c r="H30" s="8">
        <f t="shared" si="1"/>
        <v>65250000</v>
      </c>
      <c r="I30" s="8">
        <f t="shared" si="1"/>
        <v>65250000</v>
      </c>
      <c r="J30" s="8">
        <f t="shared" si="1"/>
        <v>65250000</v>
      </c>
      <c r="K30" s="8">
        <f t="shared" si="1"/>
        <v>65250000</v>
      </c>
      <c r="L30" s="8">
        <f t="shared" si="1"/>
        <v>65250000</v>
      </c>
      <c r="M30" s="8">
        <f t="shared" si="1"/>
        <v>65250000</v>
      </c>
      <c r="N30" s="8">
        <f t="shared" si="1"/>
        <v>65250000</v>
      </c>
      <c r="O30" s="8">
        <f t="shared" si="1"/>
        <v>65250000</v>
      </c>
      <c r="P30" s="8">
        <f t="shared" si="1"/>
        <v>65250000</v>
      </c>
      <c r="Q30" s="8">
        <f t="shared" si="1"/>
        <v>65250000</v>
      </c>
      <c r="R30" s="8">
        <f t="shared" si="1"/>
        <v>65250000</v>
      </c>
      <c r="S30" s="8">
        <f t="shared" si="1"/>
        <v>65250000</v>
      </c>
      <c r="T30" s="8">
        <f t="shared" si="1"/>
        <v>65250000</v>
      </c>
      <c r="U30" s="8">
        <f t="shared" si="1"/>
        <v>65250000</v>
      </c>
      <c r="V30" s="8">
        <f t="shared" si="1"/>
        <v>65250000</v>
      </c>
      <c r="W30" s="8">
        <f t="shared" si="1"/>
        <v>65250000</v>
      </c>
      <c r="X30" s="8">
        <f t="shared" si="1"/>
        <v>65250000</v>
      </c>
      <c r="Y30" s="8">
        <f t="shared" si="1"/>
        <v>65250000</v>
      </c>
      <c r="Z30" s="8">
        <f t="shared" si="1"/>
        <v>65250000</v>
      </c>
      <c r="AA30" s="8">
        <f t="shared" si="1"/>
        <v>65250000</v>
      </c>
      <c r="AB30" s="8">
        <f t="shared" si="1"/>
        <v>65250000</v>
      </c>
      <c r="AC30" s="8">
        <f t="shared" si="1"/>
        <v>65250000</v>
      </c>
      <c r="AD30" s="8">
        <f t="shared" si="1"/>
        <v>65250000</v>
      </c>
      <c r="AE30" s="8">
        <f t="shared" si="1"/>
        <v>65250000</v>
      </c>
      <c r="AF30" s="2"/>
    </row>
    <row r="31" spans="1:32" x14ac:dyDescent="0.2">
      <c r="A31" t="s">
        <v>15</v>
      </c>
      <c r="B31" s="18">
        <f>($B$19*$B$2*$F$26)</f>
        <v>113250000</v>
      </c>
      <c r="C31" s="8">
        <f t="shared" ref="C31:AE31" si="2">($B$19*$B$2*$F$26)</f>
        <v>113250000</v>
      </c>
      <c r="D31" s="8">
        <f t="shared" si="2"/>
        <v>113250000</v>
      </c>
      <c r="E31" s="8">
        <f t="shared" si="2"/>
        <v>113250000</v>
      </c>
      <c r="F31" s="8">
        <f t="shared" si="2"/>
        <v>113250000</v>
      </c>
      <c r="G31" s="8">
        <f t="shared" si="2"/>
        <v>113250000</v>
      </c>
      <c r="H31" s="8">
        <f t="shared" si="2"/>
        <v>113250000</v>
      </c>
      <c r="I31" s="8">
        <f t="shared" si="2"/>
        <v>113250000</v>
      </c>
      <c r="J31" s="8">
        <f t="shared" si="2"/>
        <v>113250000</v>
      </c>
      <c r="K31" s="8">
        <f t="shared" si="2"/>
        <v>113250000</v>
      </c>
      <c r="L31" s="8">
        <f t="shared" si="2"/>
        <v>113250000</v>
      </c>
      <c r="M31" s="8">
        <f t="shared" si="2"/>
        <v>113250000</v>
      </c>
      <c r="N31" s="8">
        <f t="shared" si="2"/>
        <v>113250000</v>
      </c>
      <c r="O31" s="8">
        <f t="shared" si="2"/>
        <v>113250000</v>
      </c>
      <c r="P31" s="8">
        <f t="shared" si="2"/>
        <v>113250000</v>
      </c>
      <c r="Q31" s="8">
        <f t="shared" si="2"/>
        <v>113250000</v>
      </c>
      <c r="R31" s="8">
        <f t="shared" si="2"/>
        <v>113250000</v>
      </c>
      <c r="S31" s="8">
        <f t="shared" si="2"/>
        <v>113250000</v>
      </c>
      <c r="T31" s="8">
        <f t="shared" si="2"/>
        <v>113250000</v>
      </c>
      <c r="U31" s="8">
        <f t="shared" si="2"/>
        <v>113250000</v>
      </c>
      <c r="V31" s="8">
        <f t="shared" si="2"/>
        <v>113250000</v>
      </c>
      <c r="W31" s="8">
        <f t="shared" si="2"/>
        <v>113250000</v>
      </c>
      <c r="X31" s="8">
        <f t="shared" si="2"/>
        <v>113250000</v>
      </c>
      <c r="Y31" s="8">
        <f t="shared" si="2"/>
        <v>113250000</v>
      </c>
      <c r="Z31" s="8">
        <f t="shared" si="2"/>
        <v>113250000</v>
      </c>
      <c r="AA31" s="8">
        <f t="shared" si="2"/>
        <v>113250000</v>
      </c>
      <c r="AB31" s="8">
        <f t="shared" si="2"/>
        <v>113250000</v>
      </c>
      <c r="AC31" s="8">
        <f t="shared" si="2"/>
        <v>113250000</v>
      </c>
      <c r="AD31" s="8">
        <f t="shared" si="2"/>
        <v>113250000</v>
      </c>
      <c r="AE31" s="8">
        <f t="shared" si="2"/>
        <v>113250000</v>
      </c>
    </row>
    <row r="33" spans="1:31" x14ac:dyDescent="0.2">
      <c r="A33" t="s">
        <v>12</v>
      </c>
      <c r="B33" s="8">
        <f>NPV(0.18,B30:AE30)</f>
        <v>359971588.29764897</v>
      </c>
    </row>
    <row r="34" spans="1:31" x14ac:dyDescent="0.2">
      <c r="A34" t="s">
        <v>11</v>
      </c>
      <c r="B34" s="8">
        <f>NPV(0.18,B31:AE31)</f>
        <v>624778273.94189644</v>
      </c>
    </row>
    <row r="35" spans="1:31" x14ac:dyDescent="0.2">
      <c r="B35" s="8"/>
    </row>
    <row r="36" spans="1:31" x14ac:dyDescent="0.2">
      <c r="D36" s="36" t="s">
        <v>18</v>
      </c>
      <c r="E36" s="36"/>
      <c r="F36" s="3"/>
      <c r="G36" s="3"/>
    </row>
    <row r="37" spans="1:31" x14ac:dyDescent="0.2">
      <c r="A37" t="s">
        <v>16</v>
      </c>
      <c r="B37" s="8">
        <f>F26*D37*B2</f>
        <v>150000000</v>
      </c>
      <c r="D37" s="1">
        <v>25</v>
      </c>
      <c r="E37" t="s">
        <v>1</v>
      </c>
    </row>
    <row r="39" spans="1:31" x14ac:dyDescent="0.2">
      <c r="D39" s="1"/>
    </row>
    <row r="40" spans="1:31" x14ac:dyDescent="0.2">
      <c r="H40" s="1"/>
    </row>
    <row r="41" spans="1:31" x14ac:dyDescent="0.2">
      <c r="A41" t="s">
        <v>13</v>
      </c>
      <c r="B41">
        <v>1</v>
      </c>
      <c r="C41">
        <f>B41+1</f>
        <v>2</v>
      </c>
      <c r="D41">
        <f t="shared" ref="D41:AD41" si="3">C41+1</f>
        <v>3</v>
      </c>
      <c r="E41">
        <f t="shared" si="3"/>
        <v>4</v>
      </c>
      <c r="F41">
        <f t="shared" si="3"/>
        <v>5</v>
      </c>
      <c r="G41">
        <f t="shared" si="3"/>
        <v>6</v>
      </c>
      <c r="H41">
        <f t="shared" si="3"/>
        <v>7</v>
      </c>
      <c r="I41">
        <f t="shared" si="3"/>
        <v>8</v>
      </c>
      <c r="J41">
        <f t="shared" si="3"/>
        <v>9</v>
      </c>
      <c r="K41">
        <f t="shared" si="3"/>
        <v>10</v>
      </c>
      <c r="L41">
        <f t="shared" si="3"/>
        <v>11</v>
      </c>
      <c r="M41">
        <f t="shared" si="3"/>
        <v>12</v>
      </c>
      <c r="N41">
        <f t="shared" si="3"/>
        <v>13</v>
      </c>
      <c r="O41">
        <f t="shared" si="3"/>
        <v>14</v>
      </c>
      <c r="P41">
        <f t="shared" si="3"/>
        <v>15</v>
      </c>
      <c r="Q41">
        <f t="shared" si="3"/>
        <v>16</v>
      </c>
      <c r="R41">
        <f t="shared" si="3"/>
        <v>17</v>
      </c>
      <c r="S41">
        <f t="shared" si="3"/>
        <v>18</v>
      </c>
      <c r="T41">
        <f t="shared" si="3"/>
        <v>19</v>
      </c>
      <c r="U41">
        <f t="shared" si="3"/>
        <v>20</v>
      </c>
      <c r="V41">
        <f t="shared" si="3"/>
        <v>21</v>
      </c>
      <c r="W41">
        <f t="shared" si="3"/>
        <v>22</v>
      </c>
      <c r="X41">
        <f t="shared" si="3"/>
        <v>23</v>
      </c>
      <c r="Y41">
        <f t="shared" si="3"/>
        <v>24</v>
      </c>
      <c r="Z41">
        <f t="shared" si="3"/>
        <v>25</v>
      </c>
      <c r="AA41">
        <f t="shared" si="3"/>
        <v>26</v>
      </c>
      <c r="AB41">
        <f t="shared" si="3"/>
        <v>27</v>
      </c>
      <c r="AC41">
        <f t="shared" si="3"/>
        <v>28</v>
      </c>
      <c r="AD41">
        <f t="shared" si="3"/>
        <v>29</v>
      </c>
      <c r="AE41">
        <f>AD41+1</f>
        <v>30</v>
      </c>
    </row>
    <row r="43" spans="1:31" x14ac:dyDescent="0.2">
      <c r="A43" t="s">
        <v>14</v>
      </c>
      <c r="B43" s="2">
        <f>($B$2*$B$17*$F$26)-'O&amp;M'!$B$21+'O&amp;M'!$B$23</f>
        <v>68745695.349999994</v>
      </c>
      <c r="C43" s="8">
        <f>($B$2*$B$17*$F$26)-'O&amp;M'!$B$21+'O&amp;M'!$B$23</f>
        <v>68745695.349999994</v>
      </c>
      <c r="D43" s="8">
        <f>($B$2*$B$17*$F$26)-'O&amp;M'!$B$21+'O&amp;M'!$B$23</f>
        <v>68745695.349999994</v>
      </c>
      <c r="E43" s="8">
        <f>($B$2*$B$17*$F$26)-'O&amp;M'!$B$21+'O&amp;M'!$B$23</f>
        <v>68745695.349999994</v>
      </c>
      <c r="F43" s="8">
        <f>($B$2*$B$17*$F$26)-'O&amp;M'!$B$21+'O&amp;M'!$B$23</f>
        <v>68745695.349999994</v>
      </c>
      <c r="G43" s="8">
        <f>($B$2*$B$17*$F$26)-'O&amp;M'!$B$21+'O&amp;M'!$B$23</f>
        <v>68745695.349999994</v>
      </c>
      <c r="H43" s="8">
        <f>($B$2*$B$17*$F$26)-'O&amp;M'!$B$21+'O&amp;M'!$B$23</f>
        <v>68745695.349999994</v>
      </c>
      <c r="I43" s="8">
        <f>($B$2*$B$17*$F$26)-'O&amp;M'!$B$21+'O&amp;M'!$B$23</f>
        <v>68745695.349999994</v>
      </c>
      <c r="J43" s="8">
        <f>($B$2*$B$17*$F$26)-'O&amp;M'!$B$21+'O&amp;M'!$B$23</f>
        <v>68745695.349999994</v>
      </c>
      <c r="K43" s="8">
        <f>($B$2*$B$17*$F$26)-'O&amp;M'!$B$21+'O&amp;M'!$B$23</f>
        <v>68745695.349999994</v>
      </c>
      <c r="L43" s="8">
        <f>($B$2*$B$17*$F$26)-'O&amp;M'!$B$21+'O&amp;M'!$B$23</f>
        <v>68745695.349999994</v>
      </c>
      <c r="M43" s="8">
        <f>($B$2*$B$17*$F$26)-'O&amp;M'!$B$21+'O&amp;M'!$B$23</f>
        <v>68745695.349999994</v>
      </c>
      <c r="N43" s="8">
        <f>($B$2*$B$17*$F$26)-'O&amp;M'!$B$21+'O&amp;M'!$B$23</f>
        <v>68745695.349999994</v>
      </c>
      <c r="O43" s="8">
        <f>($B$2*$B$17*$F$26)-'O&amp;M'!$B$21+'O&amp;M'!$B$23</f>
        <v>68745695.349999994</v>
      </c>
      <c r="P43" s="8">
        <f>($B$2*$B$17*$F$26)-'O&amp;M'!$B$21+'O&amp;M'!$B$23</f>
        <v>68745695.349999994</v>
      </c>
      <c r="Q43" s="8">
        <f>($B$2*$B$17*$F$26)-'O&amp;M'!$B$21+'O&amp;M'!$B$23</f>
        <v>68745695.349999994</v>
      </c>
      <c r="R43" s="8">
        <f>($B$2*$B$17*$F$26)-'O&amp;M'!$B$21+'O&amp;M'!$B$23</f>
        <v>68745695.349999994</v>
      </c>
      <c r="S43" s="8">
        <f>($B$2*$B$17*$F$26)-'O&amp;M'!$B$21+'O&amp;M'!$B$23</f>
        <v>68745695.349999994</v>
      </c>
      <c r="T43" s="8">
        <f>($B$2*$B$17*$F$26)-'O&amp;M'!$B$21+'O&amp;M'!$B$23</f>
        <v>68745695.349999994</v>
      </c>
      <c r="U43" s="8">
        <f>($B$2*$B$17*$F$26)-'O&amp;M'!$B$21+'O&amp;M'!$B$23</f>
        <v>68745695.349999994</v>
      </c>
      <c r="V43" s="8">
        <f>($B$2*$B$17*$F$26)-'O&amp;M'!$B$21+'O&amp;M'!$B$23</f>
        <v>68745695.349999994</v>
      </c>
      <c r="W43" s="8">
        <f>($B$2*$B$17*$F$26)-'O&amp;M'!$B$21+'O&amp;M'!$B$23</f>
        <v>68745695.349999994</v>
      </c>
      <c r="X43" s="8">
        <f>($B$2*$B$17*$F$26)-'O&amp;M'!$B$21+'O&amp;M'!$B$23</f>
        <v>68745695.349999994</v>
      </c>
      <c r="Y43" s="8">
        <f>($B$2*$B$17*$F$26)-'O&amp;M'!$B$21+'O&amp;M'!$B$23</f>
        <v>68745695.349999994</v>
      </c>
      <c r="Z43" s="8">
        <f>($B$2*$B$17*$F$26)-'O&amp;M'!$B$21+'O&amp;M'!$B$23</f>
        <v>68745695.349999994</v>
      </c>
      <c r="AA43" s="8">
        <f>($B$2*$B$17*$F$26)-'O&amp;M'!$B$21+'O&amp;M'!$B$23</f>
        <v>68745695.349999994</v>
      </c>
      <c r="AB43" s="8">
        <f>($B$2*$B$17*$F$26)-'O&amp;M'!$B$21+'O&amp;M'!$B$23</f>
        <v>68745695.349999994</v>
      </c>
      <c r="AC43" s="8">
        <f>($B$2*$B$17*$F$26)-'O&amp;M'!$B$21+'O&amp;M'!$B$23</f>
        <v>68745695.349999994</v>
      </c>
      <c r="AD43" s="8">
        <f>($B$2*$B$17*$F$26)-'O&amp;M'!$B$21+'O&amp;M'!$B$23</f>
        <v>68745695.349999994</v>
      </c>
      <c r="AE43" s="8">
        <f>($B$2*$B$17*$F$26)-'O&amp;M'!$B$21+'O&amp;M'!$B$23</f>
        <v>68745695.349999994</v>
      </c>
    </row>
    <row r="44" spans="1:31" x14ac:dyDescent="0.2">
      <c r="A44" t="s">
        <v>15</v>
      </c>
      <c r="B44" s="18">
        <f>($B$19*$B$2*$F$26)-'O&amp;M'!$B$21+'O&amp;M'!$B$23</f>
        <v>116745695.34999999</v>
      </c>
      <c r="C44" s="8">
        <f>($B$19*$B$2*$F$26)-'O&amp;M'!$B$21+'O&amp;M'!$B$23</f>
        <v>116745695.34999999</v>
      </c>
      <c r="D44" s="8">
        <f>($B$19*$B$2*$F$26)-'O&amp;M'!$B$21+'O&amp;M'!$B$23</f>
        <v>116745695.34999999</v>
      </c>
      <c r="E44" s="8">
        <f>($B$19*$B$2*$F$26)-'O&amp;M'!$B$21+'O&amp;M'!$B$23</f>
        <v>116745695.34999999</v>
      </c>
      <c r="F44" s="8">
        <f>($B$19*$B$2*$F$26)-'O&amp;M'!$B$21+'O&amp;M'!$B$23</f>
        <v>116745695.34999999</v>
      </c>
      <c r="G44" s="8">
        <f>($B$19*$B$2*$F$26)-'O&amp;M'!$B$21+'O&amp;M'!$B$23</f>
        <v>116745695.34999999</v>
      </c>
      <c r="H44" s="8">
        <f>($B$19*$B$2*$F$26)-'O&amp;M'!$B$21+'O&amp;M'!$B$23</f>
        <v>116745695.34999999</v>
      </c>
      <c r="I44" s="8">
        <f>($B$19*$B$2*$F$26)-'O&amp;M'!$B$21+'O&amp;M'!$B$23</f>
        <v>116745695.34999999</v>
      </c>
      <c r="J44" s="8">
        <f>($B$19*$B$2*$F$26)-'O&amp;M'!$B$21+'O&amp;M'!$B$23</f>
        <v>116745695.34999999</v>
      </c>
      <c r="K44" s="8">
        <f>($B$19*$B$2*$F$26)-'O&amp;M'!$B$21+'O&amp;M'!$B$23</f>
        <v>116745695.34999999</v>
      </c>
      <c r="L44" s="8">
        <f>($B$19*$B$2*$F$26)-'O&amp;M'!$B$21+'O&amp;M'!$B$23</f>
        <v>116745695.34999999</v>
      </c>
      <c r="M44" s="8">
        <f>($B$19*$B$2*$F$26)-'O&amp;M'!$B$21+'O&amp;M'!$B$23</f>
        <v>116745695.34999999</v>
      </c>
      <c r="N44" s="8">
        <f>($B$19*$B$2*$F$26)-'O&amp;M'!$B$21+'O&amp;M'!$B$23</f>
        <v>116745695.34999999</v>
      </c>
      <c r="O44" s="8">
        <f>($B$19*$B$2*$F$26)-'O&amp;M'!$B$21+'O&amp;M'!$B$23</f>
        <v>116745695.34999999</v>
      </c>
      <c r="P44" s="8">
        <f>($B$19*$B$2*$F$26)-'O&amp;M'!$B$21+'O&amp;M'!$B$23</f>
        <v>116745695.34999999</v>
      </c>
      <c r="Q44" s="8">
        <f>($B$19*$B$2*$F$26)-'O&amp;M'!$B$21+'O&amp;M'!$B$23</f>
        <v>116745695.34999999</v>
      </c>
      <c r="R44" s="8">
        <f>($B$19*$B$2*$F$26)-'O&amp;M'!$B$21+'O&amp;M'!$B$23</f>
        <v>116745695.34999999</v>
      </c>
      <c r="S44" s="8">
        <f>($B$19*$B$2*$F$26)-'O&amp;M'!$B$21+'O&amp;M'!$B$23</f>
        <v>116745695.34999999</v>
      </c>
      <c r="T44" s="8">
        <f>($B$19*$B$2*$F$26)-'O&amp;M'!$B$21+'O&amp;M'!$B$23</f>
        <v>116745695.34999999</v>
      </c>
      <c r="U44" s="8">
        <f>($B$19*$B$2*$F$26)-'O&amp;M'!$B$21+'O&amp;M'!$B$23</f>
        <v>116745695.34999999</v>
      </c>
      <c r="V44" s="8">
        <f>($B$19*$B$2*$F$26)-'O&amp;M'!$B$21+'O&amp;M'!$B$23</f>
        <v>116745695.34999999</v>
      </c>
      <c r="W44" s="8">
        <f>($B$19*$B$2*$F$26)-'O&amp;M'!$B$21+'O&amp;M'!$B$23</f>
        <v>116745695.34999999</v>
      </c>
      <c r="X44" s="8">
        <f>($B$19*$B$2*$F$26)-'O&amp;M'!$B$21+'O&amp;M'!$B$23</f>
        <v>116745695.34999999</v>
      </c>
      <c r="Y44" s="8">
        <f>($B$19*$B$2*$F$26)-'O&amp;M'!$B$21+'O&amp;M'!$B$23</f>
        <v>116745695.34999999</v>
      </c>
      <c r="Z44" s="8">
        <f>($B$19*$B$2*$F$26)-'O&amp;M'!$B$21+'O&amp;M'!$B$23</f>
        <v>116745695.34999999</v>
      </c>
      <c r="AA44" s="8">
        <f>($B$19*$B$2*$F$26)-'O&amp;M'!$B$21+'O&amp;M'!$B$23</f>
        <v>116745695.34999999</v>
      </c>
      <c r="AB44" s="8">
        <f>($B$19*$B$2*$F$26)-'O&amp;M'!$B$21+'O&amp;M'!$B$23</f>
        <v>116745695.34999999</v>
      </c>
      <c r="AC44" s="8">
        <f>($B$19*$B$2*$F$26)-'O&amp;M'!$B$21+'O&amp;M'!$B$23</f>
        <v>116745695.34999999</v>
      </c>
      <c r="AD44" s="8">
        <f>($B$19*$B$2*$F$26)-'O&amp;M'!$B$21+'O&amp;M'!$B$23</f>
        <v>116745695.34999999</v>
      </c>
      <c r="AE44" s="8">
        <f>($B$19*$B$2*$F$26)-'O&amp;M'!$B$21+'O&amp;M'!$B$23</f>
        <v>116745695.34999999</v>
      </c>
    </row>
    <row r="46" spans="1:31" x14ac:dyDescent="0.2">
      <c r="A46" t="s">
        <v>12</v>
      </c>
      <c r="B46" s="8">
        <f>NPV(0.18,B43:AE43)</f>
        <v>379256661.20713884</v>
      </c>
      <c r="C46" t="s">
        <v>44</v>
      </c>
      <c r="F46" t="s">
        <v>43</v>
      </c>
    </row>
    <row r="47" spans="1:31" x14ac:dyDescent="0.2">
      <c r="A47" t="s">
        <v>11</v>
      </c>
      <c r="B47" s="8">
        <f>NPV(0.18,B44:AE44)</f>
        <v>644063346.85138607</v>
      </c>
      <c r="F47" t="s">
        <v>7</v>
      </c>
    </row>
    <row r="48" spans="1:31" x14ac:dyDescent="0.2">
      <c r="F48" t="s">
        <v>19</v>
      </c>
    </row>
    <row r="49" spans="5:8" x14ac:dyDescent="0.2">
      <c r="G49" s="35" t="s">
        <v>4</v>
      </c>
      <c r="H49" s="35"/>
    </row>
    <row r="50" spans="5:8" x14ac:dyDescent="0.2">
      <c r="F50" s="5"/>
      <c r="G50" s="6" t="s">
        <v>3</v>
      </c>
      <c r="H50" s="6" t="s">
        <v>5</v>
      </c>
    </row>
    <row r="51" spans="5:8" x14ac:dyDescent="0.2">
      <c r="E51" s="4" t="s">
        <v>10</v>
      </c>
      <c r="F51" s="7">
        <v>8000</v>
      </c>
      <c r="G51" s="19">
        <f>B46/1000000</f>
        <v>379.25666120713885</v>
      </c>
      <c r="H51" s="19">
        <f>B47/1000000</f>
        <v>644.06334685138609</v>
      </c>
    </row>
    <row r="52" spans="5:8" x14ac:dyDescent="0.2">
      <c r="G52" s="8"/>
      <c r="H52" s="8"/>
    </row>
  </sheetData>
  <mergeCells count="3">
    <mergeCell ref="G24:H24"/>
    <mergeCell ref="D36:E36"/>
    <mergeCell ref="G49:H49"/>
  </mergeCells>
  <pageMargins left="0.75" right="0.75" top="1" bottom="1" header="0.5" footer="0.5"/>
  <pageSetup scale="71" orientation="landscape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J14"/>
  <sheetViews>
    <sheetView workbookViewId="0">
      <selection activeCell="CA10" sqref="CA10"/>
    </sheetView>
  </sheetViews>
  <sheetFormatPr defaultRowHeight="12.75" x14ac:dyDescent="0.2"/>
  <cols>
    <col min="79" max="85" width="10.5703125" bestFit="1" customWidth="1"/>
  </cols>
  <sheetData>
    <row r="2" spans="1:192" x14ac:dyDescent="0.2">
      <c r="A2" s="21">
        <v>34700</v>
      </c>
      <c r="B2" s="21">
        <v>34731</v>
      </c>
      <c r="C2" s="21">
        <v>34759</v>
      </c>
      <c r="D2" s="21">
        <v>34790</v>
      </c>
      <c r="E2" s="21">
        <v>34820</v>
      </c>
      <c r="F2" s="21">
        <v>34851</v>
      </c>
      <c r="G2" s="21">
        <v>34881</v>
      </c>
      <c r="H2" s="21">
        <v>34912</v>
      </c>
      <c r="I2" s="21">
        <v>34943</v>
      </c>
      <c r="J2" s="21">
        <v>34973</v>
      </c>
      <c r="K2" s="21">
        <v>35004</v>
      </c>
      <c r="L2" s="21">
        <v>35034</v>
      </c>
      <c r="M2" s="21">
        <v>35065</v>
      </c>
      <c r="N2" s="21">
        <v>35096</v>
      </c>
      <c r="O2" s="21">
        <v>35125</v>
      </c>
      <c r="P2" s="21">
        <v>35156</v>
      </c>
      <c r="Q2" s="21">
        <v>35186</v>
      </c>
      <c r="R2" s="21">
        <v>35217</v>
      </c>
      <c r="S2" s="21">
        <v>35247</v>
      </c>
      <c r="T2" s="21">
        <v>35278</v>
      </c>
      <c r="U2" s="21">
        <v>35309</v>
      </c>
      <c r="V2" s="21">
        <v>35339</v>
      </c>
      <c r="W2" s="21">
        <v>35370</v>
      </c>
      <c r="X2" s="21">
        <v>35400</v>
      </c>
      <c r="Y2" s="21">
        <v>35431</v>
      </c>
      <c r="Z2" s="21">
        <v>35462</v>
      </c>
      <c r="AA2" s="21">
        <v>35490</v>
      </c>
      <c r="AB2" s="21">
        <v>35521</v>
      </c>
      <c r="AC2" s="21">
        <v>35551</v>
      </c>
      <c r="AD2" s="21">
        <v>35582</v>
      </c>
      <c r="AE2" s="21">
        <v>35612</v>
      </c>
      <c r="AF2" s="21">
        <v>35643</v>
      </c>
      <c r="AG2" s="21">
        <v>35674</v>
      </c>
      <c r="AH2" s="21">
        <v>35704</v>
      </c>
      <c r="AI2" s="21">
        <v>35735</v>
      </c>
      <c r="AJ2" s="21">
        <v>35765</v>
      </c>
      <c r="AK2" s="21">
        <v>35796</v>
      </c>
      <c r="AL2" s="21">
        <v>35827</v>
      </c>
      <c r="AM2" s="21">
        <v>35855</v>
      </c>
      <c r="AN2" s="21">
        <v>35886</v>
      </c>
      <c r="AO2" s="21">
        <v>35916</v>
      </c>
      <c r="AP2" s="21">
        <v>35947</v>
      </c>
      <c r="AQ2" s="21">
        <v>35977</v>
      </c>
      <c r="AR2" s="21">
        <v>36008</v>
      </c>
      <c r="AS2" s="21">
        <v>36039</v>
      </c>
      <c r="AT2" s="21">
        <v>36069</v>
      </c>
      <c r="AU2" s="21">
        <v>36100</v>
      </c>
      <c r="AV2" s="21">
        <v>36130</v>
      </c>
      <c r="AW2" s="21">
        <v>36161</v>
      </c>
      <c r="AX2" s="21">
        <v>36192</v>
      </c>
      <c r="AY2" s="21">
        <v>36220</v>
      </c>
      <c r="AZ2" s="21">
        <v>36251</v>
      </c>
      <c r="BA2" s="21">
        <v>36281</v>
      </c>
      <c r="BB2" s="21">
        <v>36312</v>
      </c>
      <c r="BC2" s="21">
        <v>36342</v>
      </c>
      <c r="BD2" s="21">
        <v>36373</v>
      </c>
      <c r="BE2" s="21">
        <v>36404</v>
      </c>
      <c r="BF2" s="21">
        <v>36434</v>
      </c>
      <c r="BG2" s="21">
        <v>36465</v>
      </c>
      <c r="BH2" s="21">
        <v>36495</v>
      </c>
      <c r="BI2" s="21">
        <v>36526</v>
      </c>
      <c r="BJ2" s="21">
        <v>36557</v>
      </c>
      <c r="BK2" s="21">
        <v>36586</v>
      </c>
      <c r="BL2" s="21">
        <v>36617</v>
      </c>
      <c r="BM2" s="21">
        <v>36647</v>
      </c>
      <c r="BN2" s="21">
        <v>36678</v>
      </c>
      <c r="BO2" s="21">
        <v>36708</v>
      </c>
      <c r="BP2" s="21">
        <v>36739</v>
      </c>
      <c r="BQ2" s="21">
        <v>36770</v>
      </c>
      <c r="BR2" s="21">
        <v>36800</v>
      </c>
      <c r="BS2" s="21">
        <v>36831</v>
      </c>
      <c r="BT2" s="21">
        <v>36861</v>
      </c>
      <c r="BU2" s="21">
        <v>36892</v>
      </c>
      <c r="BV2" s="21">
        <v>36923</v>
      </c>
      <c r="BW2" s="21">
        <v>36951</v>
      </c>
      <c r="BX2" s="21">
        <v>36982</v>
      </c>
      <c r="BY2" s="21">
        <v>37012</v>
      </c>
      <c r="BZ2" s="21">
        <v>37043</v>
      </c>
      <c r="CA2" s="21">
        <v>37073</v>
      </c>
      <c r="CB2" s="21">
        <v>37104</v>
      </c>
      <c r="CC2" s="21">
        <v>37135</v>
      </c>
      <c r="CD2" s="21">
        <v>37165</v>
      </c>
      <c r="CE2" s="21">
        <v>37196</v>
      </c>
      <c r="CF2" s="21">
        <v>37226</v>
      </c>
      <c r="CG2" s="21">
        <v>37257</v>
      </c>
      <c r="CH2" s="21">
        <v>37288</v>
      </c>
      <c r="CI2" s="21">
        <v>37316</v>
      </c>
      <c r="CJ2" s="21">
        <v>37347</v>
      </c>
      <c r="CK2" s="21">
        <v>37377</v>
      </c>
      <c r="CL2" s="21">
        <v>37408</v>
      </c>
      <c r="CM2" s="21">
        <v>37438</v>
      </c>
      <c r="CN2" s="21">
        <v>37469</v>
      </c>
      <c r="CO2" s="21">
        <v>37500</v>
      </c>
      <c r="CP2" s="21">
        <v>37530</v>
      </c>
      <c r="CQ2" s="21">
        <v>37561</v>
      </c>
      <c r="CR2" s="21">
        <v>37591</v>
      </c>
      <c r="CS2" s="21">
        <v>37622</v>
      </c>
      <c r="CT2" s="21">
        <v>37653</v>
      </c>
      <c r="CU2" s="21">
        <v>37681</v>
      </c>
      <c r="CV2" s="21">
        <v>37712</v>
      </c>
      <c r="CW2" s="21">
        <v>37742</v>
      </c>
      <c r="CX2" s="21">
        <v>37773</v>
      </c>
      <c r="CY2" s="21">
        <v>37803</v>
      </c>
      <c r="CZ2" s="21">
        <v>37834</v>
      </c>
      <c r="DA2" s="21">
        <v>37865</v>
      </c>
      <c r="DB2" s="21">
        <v>37895</v>
      </c>
      <c r="DC2" s="21">
        <v>37926</v>
      </c>
      <c r="DD2" s="21">
        <v>37956</v>
      </c>
      <c r="DE2" s="21">
        <v>37987</v>
      </c>
      <c r="DF2" s="21">
        <v>38018</v>
      </c>
      <c r="DG2" s="21">
        <v>38047</v>
      </c>
      <c r="DH2" s="21">
        <v>38078</v>
      </c>
      <c r="DI2" s="21">
        <v>38108</v>
      </c>
      <c r="DJ2" s="21">
        <v>38139</v>
      </c>
      <c r="DK2" s="21">
        <v>38169</v>
      </c>
      <c r="DL2" s="21">
        <v>38200</v>
      </c>
      <c r="DM2" s="21">
        <v>38231</v>
      </c>
      <c r="DN2" s="21">
        <v>38261</v>
      </c>
      <c r="DO2" s="21">
        <v>38292</v>
      </c>
      <c r="DP2" s="21">
        <v>38322</v>
      </c>
      <c r="DQ2" s="21">
        <v>38353</v>
      </c>
      <c r="DR2" s="21">
        <v>38384</v>
      </c>
      <c r="DS2" s="21">
        <v>38412</v>
      </c>
      <c r="DT2" s="21">
        <v>38443</v>
      </c>
      <c r="DU2" s="21">
        <v>38473</v>
      </c>
      <c r="DV2" s="21">
        <v>38504</v>
      </c>
      <c r="DW2" s="21">
        <v>38534</v>
      </c>
      <c r="DX2" s="21">
        <v>38565</v>
      </c>
      <c r="DY2" s="21">
        <v>38596</v>
      </c>
      <c r="DZ2" s="21">
        <v>38626</v>
      </c>
      <c r="EA2" s="21">
        <v>38657</v>
      </c>
      <c r="EB2" s="21">
        <v>38687</v>
      </c>
      <c r="EC2" s="21">
        <v>38718</v>
      </c>
      <c r="ED2" s="21">
        <v>38749</v>
      </c>
      <c r="EE2" s="21">
        <v>38777</v>
      </c>
      <c r="EF2" s="21">
        <v>38808</v>
      </c>
      <c r="EG2" s="21">
        <v>38838</v>
      </c>
      <c r="EH2" s="21">
        <v>38869</v>
      </c>
      <c r="EI2" s="21">
        <v>38899</v>
      </c>
      <c r="EJ2" s="21">
        <v>38930</v>
      </c>
      <c r="EK2" s="21">
        <v>38961</v>
      </c>
      <c r="EL2" s="21">
        <v>38991</v>
      </c>
      <c r="EM2" s="21">
        <v>39022</v>
      </c>
      <c r="EN2" s="21">
        <v>39052</v>
      </c>
      <c r="EO2" s="21">
        <v>39083</v>
      </c>
      <c r="EP2" s="21">
        <v>39114</v>
      </c>
      <c r="EQ2" s="21">
        <v>39142</v>
      </c>
      <c r="ER2" s="21">
        <v>39173</v>
      </c>
      <c r="ES2" s="21">
        <v>39203</v>
      </c>
      <c r="ET2" s="21">
        <v>39234</v>
      </c>
      <c r="EU2" s="21">
        <v>39264</v>
      </c>
      <c r="EV2" s="21">
        <v>39295</v>
      </c>
      <c r="EW2" s="21">
        <v>39326</v>
      </c>
      <c r="EX2" s="21">
        <v>39356</v>
      </c>
      <c r="EY2" s="21">
        <v>39387</v>
      </c>
      <c r="EZ2" s="21">
        <v>39417</v>
      </c>
      <c r="FA2" s="21">
        <v>39448</v>
      </c>
      <c r="FB2" s="21">
        <v>39479</v>
      </c>
      <c r="FC2" s="21">
        <v>39508</v>
      </c>
      <c r="FD2" s="21">
        <v>39539</v>
      </c>
      <c r="FE2" s="21">
        <v>39569</v>
      </c>
      <c r="FF2" s="21">
        <v>39600</v>
      </c>
      <c r="FG2" s="21">
        <v>39630</v>
      </c>
      <c r="FH2" s="21">
        <v>39661</v>
      </c>
      <c r="FI2" s="21">
        <v>39692</v>
      </c>
      <c r="FJ2" s="21">
        <v>39722</v>
      </c>
      <c r="FK2" s="21">
        <v>39753</v>
      </c>
      <c r="FL2" s="21">
        <v>39783</v>
      </c>
      <c r="FM2" s="21">
        <v>39814</v>
      </c>
      <c r="FN2" s="21">
        <v>39845</v>
      </c>
      <c r="FO2" s="21">
        <v>39873</v>
      </c>
      <c r="FP2" s="21">
        <v>39904</v>
      </c>
      <c r="FQ2" s="21">
        <v>39934</v>
      </c>
      <c r="FR2" s="21">
        <v>39965</v>
      </c>
      <c r="FS2" s="21">
        <v>39995</v>
      </c>
      <c r="FT2" s="21">
        <v>40026</v>
      </c>
      <c r="FU2" s="21">
        <v>40057</v>
      </c>
      <c r="FV2" s="21">
        <v>40087</v>
      </c>
      <c r="FW2" s="21">
        <v>40118</v>
      </c>
      <c r="FX2" s="21">
        <v>40148</v>
      </c>
      <c r="FY2" s="21">
        <v>40179</v>
      </c>
      <c r="FZ2" s="21">
        <v>40210</v>
      </c>
      <c r="GA2" s="21">
        <v>40238</v>
      </c>
      <c r="GB2" s="21">
        <v>40269</v>
      </c>
      <c r="GC2" s="21">
        <v>40299</v>
      </c>
      <c r="GD2" s="21">
        <v>40330</v>
      </c>
      <c r="GE2" s="21">
        <v>40360</v>
      </c>
      <c r="GF2" s="21">
        <v>40391</v>
      </c>
      <c r="GG2" s="21">
        <v>40422</v>
      </c>
      <c r="GH2" s="21">
        <v>40452</v>
      </c>
      <c r="GI2" s="21">
        <v>40483</v>
      </c>
      <c r="GJ2" s="21">
        <v>40513</v>
      </c>
    </row>
    <row r="3" spans="1:192" s="20" customFormat="1" x14ac:dyDescent="0.2">
      <c r="A3" s="20">
        <v>1.639</v>
      </c>
      <c r="B3" s="20">
        <v>1.4159999999999999</v>
      </c>
      <c r="C3" s="20">
        <v>1.4279999999999999</v>
      </c>
      <c r="D3" s="20">
        <v>1.5660000000000001</v>
      </c>
      <c r="E3" s="20">
        <v>1.6719999999999999</v>
      </c>
      <c r="F3" s="20">
        <v>1.7569999999999999</v>
      </c>
      <c r="G3" s="20">
        <v>1.532</v>
      </c>
      <c r="H3" s="20">
        <v>1.385</v>
      </c>
      <c r="I3" s="20">
        <v>1.575</v>
      </c>
      <c r="J3" s="20">
        <v>1.6439999999999999</v>
      </c>
      <c r="K3" s="20">
        <v>1.772</v>
      </c>
      <c r="L3" s="20">
        <v>2.2410000000000001</v>
      </c>
      <c r="M3" s="20">
        <v>3.448</v>
      </c>
      <c r="N3" s="20">
        <v>2.34</v>
      </c>
      <c r="O3" s="20">
        <v>2.746</v>
      </c>
      <c r="P3" s="20">
        <v>2.7789999999999999</v>
      </c>
      <c r="Q3" s="20">
        <v>2.214</v>
      </c>
      <c r="R3" s="20">
        <v>2.3610000000000002</v>
      </c>
      <c r="S3" s="20">
        <v>2.6459999999999999</v>
      </c>
      <c r="T3" s="20">
        <v>2.3220000000000001</v>
      </c>
      <c r="U3" s="20">
        <v>1.853</v>
      </c>
      <c r="V3" s="20">
        <v>1.8280000000000001</v>
      </c>
      <c r="W3" s="20">
        <v>2.6520000000000001</v>
      </c>
      <c r="X3" s="20">
        <v>3.9009999999999998</v>
      </c>
      <c r="Y3" s="20">
        <v>3.9980000000000002</v>
      </c>
      <c r="Z3" s="20">
        <v>2.9860000000000002</v>
      </c>
      <c r="AA3" s="20">
        <v>1.78</v>
      </c>
      <c r="AB3" s="20">
        <v>1.8049999999999999</v>
      </c>
      <c r="AC3" s="20">
        <v>2.1219999999999999</v>
      </c>
      <c r="AD3" s="20">
        <v>2.3460000000000001</v>
      </c>
      <c r="AE3" s="20">
        <v>2.145</v>
      </c>
      <c r="AF3" s="20">
        <v>2.161</v>
      </c>
      <c r="AG3" s="20">
        <v>2.5150000000000001</v>
      </c>
      <c r="AH3" s="20">
        <v>3.3460000000000001</v>
      </c>
      <c r="AI3" s="20">
        <v>3.266</v>
      </c>
      <c r="AJ3" s="20">
        <v>2.577</v>
      </c>
      <c r="AK3" s="20">
        <v>2.3090000000000002</v>
      </c>
      <c r="AL3" s="20">
        <v>2.0009999999999999</v>
      </c>
      <c r="AM3" s="20">
        <v>2.286</v>
      </c>
      <c r="AN3" s="20">
        <v>2.2999999999999998</v>
      </c>
      <c r="AO3" s="20">
        <v>2.262</v>
      </c>
      <c r="AP3" s="20">
        <v>2.0169999999999999</v>
      </c>
      <c r="AQ3" s="20">
        <v>2.3580000000000001</v>
      </c>
      <c r="AR3" s="20">
        <v>1.9419999999999999</v>
      </c>
      <c r="AS3" s="20">
        <v>1.6719999999999999</v>
      </c>
      <c r="AT3" s="20">
        <v>2.0310000000000001</v>
      </c>
      <c r="AU3" s="20">
        <v>1.972</v>
      </c>
      <c r="AV3" s="20">
        <v>2.149</v>
      </c>
      <c r="AW3" s="20">
        <v>1.7649999999999999</v>
      </c>
      <c r="AX3" s="20">
        <v>1.81</v>
      </c>
      <c r="AY3" s="20">
        <v>1.6659999999999999</v>
      </c>
      <c r="AZ3" s="20">
        <v>1.8520000000000001</v>
      </c>
      <c r="BA3" s="20">
        <v>2.3479999999999999</v>
      </c>
      <c r="BB3" s="20">
        <v>2.226</v>
      </c>
      <c r="BC3" s="20">
        <v>2.262</v>
      </c>
      <c r="BD3" s="20">
        <v>2.601</v>
      </c>
      <c r="BE3" s="20">
        <v>2.9119999999999999</v>
      </c>
      <c r="BF3" s="20">
        <v>2.56</v>
      </c>
      <c r="BG3" s="20">
        <v>3.0920000000000001</v>
      </c>
      <c r="BH3" s="20">
        <v>2.12</v>
      </c>
      <c r="BI3" s="20">
        <v>2.3439999999999999</v>
      </c>
      <c r="BJ3" s="20">
        <v>2.61</v>
      </c>
      <c r="BK3" s="20">
        <v>2.6030000000000002</v>
      </c>
      <c r="BL3" s="20">
        <v>2.9</v>
      </c>
      <c r="BM3" s="20">
        <v>3.089</v>
      </c>
      <c r="BN3" s="20">
        <v>4.4059999999999997</v>
      </c>
      <c r="BO3" s="20">
        <v>4.3689999999999998</v>
      </c>
      <c r="BP3" s="20">
        <v>3.82</v>
      </c>
      <c r="BQ3" s="20">
        <v>4.6180000000000003</v>
      </c>
      <c r="BR3" s="20">
        <v>5.3120000000000003</v>
      </c>
      <c r="BS3" s="20">
        <v>5.29</v>
      </c>
      <c r="BT3" s="20">
        <v>5.383</v>
      </c>
      <c r="BU3" s="20">
        <v>5.3479999999999999</v>
      </c>
      <c r="BV3" s="20">
        <v>5.1180000000000003</v>
      </c>
      <c r="BW3" s="20">
        <v>4.8640000000000008</v>
      </c>
      <c r="BX3" s="20">
        <v>4.6100000000000003</v>
      </c>
      <c r="BY3" s="20">
        <v>4.5250000000000004</v>
      </c>
      <c r="BZ3" s="20">
        <v>4.51</v>
      </c>
      <c r="CA3" s="20">
        <v>4.4950000000000001</v>
      </c>
      <c r="CB3" s="20">
        <v>4.4950000000000001</v>
      </c>
      <c r="CC3" s="20">
        <v>4.4850000000000003</v>
      </c>
      <c r="CD3" s="20">
        <v>4.49</v>
      </c>
      <c r="CE3" s="20">
        <v>4.6120000000000001</v>
      </c>
      <c r="CF3" s="20">
        <v>4.7220000000000004</v>
      </c>
      <c r="CG3" s="20">
        <v>4.702</v>
      </c>
      <c r="CH3" s="20">
        <v>4.4910000000000005</v>
      </c>
      <c r="CI3" s="20">
        <v>4.29</v>
      </c>
      <c r="CJ3" s="20">
        <v>4.0869999999999997</v>
      </c>
      <c r="CK3" s="20">
        <v>4.0140000000000002</v>
      </c>
      <c r="CL3" s="20">
        <v>4.0060000000000002</v>
      </c>
      <c r="CM3" s="20">
        <v>4.0140000000000002</v>
      </c>
      <c r="CN3" s="20">
        <v>4.024</v>
      </c>
      <c r="CO3" s="20">
        <v>4.0310000000000006</v>
      </c>
      <c r="CP3" s="20">
        <v>4.0369999999999999</v>
      </c>
      <c r="CQ3" s="20">
        <v>4.1580000000000004</v>
      </c>
      <c r="CR3" s="20">
        <v>4.2569999999999997</v>
      </c>
      <c r="CS3" s="20">
        <v>4.2619999999999996</v>
      </c>
      <c r="CT3" s="20">
        <v>4.0919999999999996</v>
      </c>
      <c r="CU3" s="20">
        <v>3.907</v>
      </c>
      <c r="CV3" s="20">
        <v>3.7069999999999999</v>
      </c>
      <c r="CW3" s="20">
        <v>3.6490000000000005</v>
      </c>
      <c r="CX3" s="20">
        <v>3.6590000000000003</v>
      </c>
      <c r="CY3" s="20">
        <v>3.6669999999999998</v>
      </c>
      <c r="CZ3" s="20">
        <v>3.6690000000000005</v>
      </c>
      <c r="DA3" s="20">
        <v>3.6590000000000003</v>
      </c>
      <c r="DB3" s="20">
        <v>3.6540000000000004</v>
      </c>
      <c r="DC3" s="20">
        <v>3.778</v>
      </c>
      <c r="DD3" s="20">
        <v>3.907</v>
      </c>
      <c r="DE3" s="20">
        <v>3.952</v>
      </c>
      <c r="DF3" s="20">
        <v>3.7919999999999998</v>
      </c>
      <c r="DG3" s="20">
        <v>3.637</v>
      </c>
      <c r="DH3" s="20">
        <v>3.4769999999999999</v>
      </c>
      <c r="DI3" s="20">
        <v>3.4590000000000005</v>
      </c>
      <c r="DJ3" s="20">
        <v>3.4890000000000003</v>
      </c>
      <c r="DK3" s="20">
        <v>3.5169999999999999</v>
      </c>
      <c r="DL3" s="20">
        <v>3.5390000000000006</v>
      </c>
      <c r="DM3" s="20">
        <v>3.5490000000000004</v>
      </c>
      <c r="DN3" s="20">
        <v>3.5640000000000005</v>
      </c>
      <c r="DO3" s="20">
        <v>3.6880000000000002</v>
      </c>
      <c r="DP3" s="20">
        <v>3.827</v>
      </c>
      <c r="DQ3" s="20">
        <v>3.8790000000000004</v>
      </c>
      <c r="DR3" s="20">
        <v>3.7230000000000003</v>
      </c>
      <c r="DS3" s="20">
        <v>3.5710000000000002</v>
      </c>
      <c r="DT3" s="20">
        <v>3.4140000000000006</v>
      </c>
      <c r="DU3" s="20">
        <v>3.3969999999999998</v>
      </c>
      <c r="DV3" s="20">
        <v>3.4280000000000004</v>
      </c>
      <c r="DW3" s="20">
        <v>3.4560000000000004</v>
      </c>
      <c r="DX3" s="20">
        <v>3.4780000000000002</v>
      </c>
      <c r="DY3" s="20">
        <v>3.4870000000000001</v>
      </c>
      <c r="DZ3" s="20">
        <v>3.5010000000000003</v>
      </c>
      <c r="EA3" s="20">
        <v>3.62</v>
      </c>
      <c r="EB3" s="20">
        <v>3.7560000000000002</v>
      </c>
      <c r="EC3" s="20">
        <v>3.8560000000000003</v>
      </c>
      <c r="ED3" s="20">
        <v>3.7040000000000006</v>
      </c>
      <c r="EE3" s="20">
        <v>3.5550000000000002</v>
      </c>
      <c r="EF3" s="20">
        <v>3.4010000000000002</v>
      </c>
      <c r="EG3" s="20">
        <v>3.3849999999999998</v>
      </c>
      <c r="EH3" s="20">
        <v>3.4169999999999998</v>
      </c>
      <c r="EI3" s="20">
        <v>3.4449999999999998</v>
      </c>
      <c r="EJ3" s="20">
        <v>3.4670000000000001</v>
      </c>
      <c r="EK3" s="20">
        <v>3.4750000000000001</v>
      </c>
      <c r="EL3" s="20">
        <v>3.488</v>
      </c>
      <c r="EM3" s="20">
        <v>3.6019999999999999</v>
      </c>
      <c r="EN3" s="20">
        <v>3.7349999999999999</v>
      </c>
      <c r="EO3" s="20">
        <v>3.8580000000000001</v>
      </c>
      <c r="EP3" s="20">
        <v>3.71</v>
      </c>
      <c r="EQ3" s="20">
        <v>3.5640000000000005</v>
      </c>
      <c r="ER3" s="20">
        <v>3.4130000000000003</v>
      </c>
      <c r="ES3" s="20">
        <v>3.3980000000000001</v>
      </c>
      <c r="ET3" s="20">
        <v>3.4310000000000005</v>
      </c>
      <c r="EU3" s="20">
        <v>3.4590000000000005</v>
      </c>
      <c r="EV3" s="20">
        <v>3.4810000000000003</v>
      </c>
      <c r="EW3" s="20">
        <v>3.488</v>
      </c>
      <c r="EX3" s="20">
        <v>3.5</v>
      </c>
      <c r="EY3" s="20">
        <v>3.6090000000000004</v>
      </c>
      <c r="EZ3" s="20">
        <v>3.7390000000000003</v>
      </c>
      <c r="FA3" s="20">
        <v>3.875</v>
      </c>
      <c r="FB3" s="20">
        <v>3.7310000000000003</v>
      </c>
      <c r="FC3" s="20">
        <v>3.5880000000000001</v>
      </c>
      <c r="FD3" s="20">
        <v>3.44</v>
      </c>
      <c r="FE3" s="20">
        <v>3.4260000000000002</v>
      </c>
      <c r="FF3" s="20">
        <v>3.46</v>
      </c>
      <c r="FG3" s="20">
        <v>3.488</v>
      </c>
      <c r="FH3" s="20">
        <v>3.51</v>
      </c>
      <c r="FI3" s="20">
        <v>3.5160000000000005</v>
      </c>
      <c r="FJ3" s="20">
        <v>3.5270000000000001</v>
      </c>
      <c r="FK3" s="20">
        <v>3.6310000000000002</v>
      </c>
      <c r="FL3" s="20">
        <v>3.758</v>
      </c>
      <c r="FM3" s="20">
        <v>3.907</v>
      </c>
      <c r="FN3" s="20">
        <v>3.7669999999999999</v>
      </c>
      <c r="FO3" s="20">
        <v>3.6269999999999998</v>
      </c>
      <c r="FP3" s="20">
        <v>3.4819999999999998</v>
      </c>
      <c r="FQ3" s="20">
        <v>3.4690000000000003</v>
      </c>
      <c r="FR3" s="20">
        <v>3.5040000000000004</v>
      </c>
      <c r="FS3" s="20">
        <v>3.532</v>
      </c>
      <c r="FT3" s="20">
        <v>3.5540000000000003</v>
      </c>
      <c r="FU3" s="20">
        <v>3.5590000000000006</v>
      </c>
      <c r="FV3" s="20">
        <v>3.5690000000000004</v>
      </c>
      <c r="FW3" s="20">
        <v>3.6680000000000001</v>
      </c>
      <c r="FX3" s="20">
        <v>3.7919999999999998</v>
      </c>
      <c r="FY3" s="20">
        <v>3.9490000000000003</v>
      </c>
      <c r="FZ3" s="20">
        <v>3.8130000000000002</v>
      </c>
      <c r="GA3" s="20">
        <v>3.6760000000000002</v>
      </c>
      <c r="GB3" s="20">
        <v>3.5340000000000003</v>
      </c>
      <c r="GC3" s="20">
        <v>3.5219999999999998</v>
      </c>
      <c r="GD3" s="20">
        <v>3.5580000000000003</v>
      </c>
      <c r="GE3" s="20">
        <v>3.5860000000000003</v>
      </c>
      <c r="GF3" s="20">
        <v>3.6080000000000001</v>
      </c>
      <c r="GG3" s="20">
        <v>3.6120000000000001</v>
      </c>
      <c r="GH3" s="20">
        <v>3.6210000000000004</v>
      </c>
      <c r="GI3" s="20">
        <v>3.7149999999999999</v>
      </c>
      <c r="GJ3" s="20">
        <v>3.8360000000000003</v>
      </c>
    </row>
    <row r="4" spans="1:192" s="20" customFormat="1" x14ac:dyDescent="0.2">
      <c r="AP4" s="20">
        <v>1.0666666666666667</v>
      </c>
      <c r="AQ4" s="20">
        <v>1.0666666666666667</v>
      </c>
      <c r="AR4" s="20">
        <v>1.09375</v>
      </c>
      <c r="AS4" s="20">
        <v>1.0666666666666667</v>
      </c>
      <c r="AT4" s="20">
        <v>1.0666666666666667</v>
      </c>
      <c r="AU4" s="20">
        <v>1.1666666666666667</v>
      </c>
      <c r="AV4" s="20">
        <v>1.15625</v>
      </c>
      <c r="AW4" s="20">
        <v>1.0625</v>
      </c>
      <c r="AX4" s="20">
        <v>1.0625</v>
      </c>
      <c r="AY4" s="20">
        <v>1.0416666666666667</v>
      </c>
      <c r="AZ4" s="20">
        <v>0.97916666666666663</v>
      </c>
      <c r="BA4" s="20">
        <v>1.0208333333333333</v>
      </c>
      <c r="BB4" s="20">
        <v>0.97916666666666663</v>
      </c>
      <c r="BC4" s="20">
        <v>0.94166666666666665</v>
      </c>
      <c r="BD4" s="20">
        <v>1</v>
      </c>
      <c r="BE4" s="20">
        <v>1</v>
      </c>
      <c r="BF4" s="20">
        <v>0.98124999999999996</v>
      </c>
      <c r="BG4" s="20">
        <v>0.95833333333333337</v>
      </c>
      <c r="BH4" s="20">
        <v>0.875</v>
      </c>
      <c r="BI4" s="20">
        <v>0.97916666666666663</v>
      </c>
      <c r="BJ4" s="20">
        <v>0.96458333333333335</v>
      </c>
      <c r="BK4" s="20">
        <v>0.96458333333333335</v>
      </c>
      <c r="BL4" s="20">
        <v>0.97499999999999998</v>
      </c>
      <c r="BM4" s="20">
        <v>0.94374999999999998</v>
      </c>
      <c r="BN4" s="20">
        <v>0.94374999999999998</v>
      </c>
      <c r="BO4" s="20">
        <v>0.96666666666666667</v>
      </c>
      <c r="BP4" s="20">
        <v>0.97499999999999998</v>
      </c>
      <c r="BQ4" s="20">
        <v>1.0833333333333333</v>
      </c>
      <c r="BR4" s="20">
        <v>1.10625</v>
      </c>
      <c r="BS4" s="20">
        <v>1.1195833333333334</v>
      </c>
      <c r="BT4" s="20">
        <v>1.1191666666666666</v>
      </c>
      <c r="BU4" s="20">
        <v>1.1191666666666666</v>
      </c>
      <c r="BV4" s="20">
        <v>1.1191666666666666</v>
      </c>
      <c r="BW4" s="20">
        <v>1.1191666666666666</v>
      </c>
      <c r="BX4" s="20">
        <v>1.0895833333333333</v>
      </c>
      <c r="BY4" s="20">
        <v>1.0895833333333333</v>
      </c>
      <c r="BZ4" s="20">
        <v>1.0895833333333333</v>
      </c>
      <c r="CA4" s="20">
        <v>1.0895833333333333</v>
      </c>
      <c r="CB4" s="20">
        <v>1.0895833333333333</v>
      </c>
      <c r="CC4" s="20">
        <v>1.0895833333333333</v>
      </c>
      <c r="CD4" s="20">
        <v>1.0908333333333333</v>
      </c>
      <c r="CE4" s="20">
        <v>1.0908333333333333</v>
      </c>
      <c r="CF4" s="20">
        <v>1.0908333333333333</v>
      </c>
      <c r="CG4" s="20">
        <v>1.0891666666666666</v>
      </c>
      <c r="CH4" s="20">
        <v>1.0891666666666666</v>
      </c>
      <c r="CI4" s="20">
        <v>1.0891666666666666</v>
      </c>
      <c r="CJ4" s="20">
        <v>1.0870833333333334</v>
      </c>
      <c r="CK4" s="20">
        <v>1.0870833333333334</v>
      </c>
      <c r="CL4" s="20">
        <v>1.0870833333333334</v>
      </c>
      <c r="CM4" s="20">
        <v>1.0870833333333334</v>
      </c>
      <c r="CN4" s="20">
        <v>1.0870833333333334</v>
      </c>
      <c r="CO4" s="20">
        <v>1.0870833333333334</v>
      </c>
      <c r="CP4" s="20">
        <v>1.0895833333333333</v>
      </c>
      <c r="CQ4" s="20">
        <v>1.0895833333333333</v>
      </c>
      <c r="CR4" s="20">
        <v>1.0895833333333333</v>
      </c>
      <c r="CS4" s="20">
        <v>1.0995833333333334</v>
      </c>
      <c r="CT4" s="20">
        <v>1.0995833333333334</v>
      </c>
      <c r="CU4" s="20">
        <v>1.0995833333333334</v>
      </c>
      <c r="CV4" s="20">
        <v>1.0995833333333334</v>
      </c>
      <c r="CW4" s="20">
        <v>1.0995833333333334</v>
      </c>
      <c r="CX4" s="20">
        <v>1.0995833333333334</v>
      </c>
      <c r="CY4" s="20">
        <v>1.0995833333333334</v>
      </c>
      <c r="CZ4" s="20">
        <v>1.0995833333333334</v>
      </c>
      <c r="DA4" s="20">
        <v>1.0995833333333334</v>
      </c>
      <c r="DB4" s="20">
        <v>1.1000000000000001</v>
      </c>
      <c r="DC4" s="20">
        <v>1.1000000000000001</v>
      </c>
      <c r="DD4" s="20">
        <v>1.1000000000000001</v>
      </c>
      <c r="DE4" s="20">
        <v>1.1100000000000001</v>
      </c>
      <c r="DF4" s="20">
        <v>1.1100000000000001</v>
      </c>
      <c r="DG4" s="20">
        <v>1.1100000000000001</v>
      </c>
      <c r="DH4" s="20">
        <v>1.1100000000000001</v>
      </c>
      <c r="DI4" s="20">
        <v>1.1100000000000001</v>
      </c>
      <c r="DJ4" s="20">
        <v>1.1100000000000001</v>
      </c>
      <c r="DK4" s="20">
        <v>1.1100000000000001</v>
      </c>
      <c r="DL4" s="20">
        <v>1.1100000000000001</v>
      </c>
      <c r="DM4" s="20">
        <v>1.1100000000000001</v>
      </c>
      <c r="DN4" s="20">
        <v>1.1104166666666666</v>
      </c>
      <c r="DO4" s="20">
        <v>1.1179166666666667</v>
      </c>
      <c r="DP4" s="20">
        <v>1.1179166666666667</v>
      </c>
      <c r="DQ4" s="20">
        <v>1.1270833333333334</v>
      </c>
      <c r="DR4" s="20">
        <v>1.1270833333333334</v>
      </c>
      <c r="DS4" s="20">
        <v>1.1270833333333334</v>
      </c>
      <c r="DT4" s="20">
        <v>1.1270833333333334</v>
      </c>
      <c r="DU4" s="20">
        <v>1.1270833333333334</v>
      </c>
      <c r="DV4" s="20">
        <v>1.1270833333333334</v>
      </c>
      <c r="DW4" s="20">
        <v>1.1270833333333334</v>
      </c>
      <c r="DX4" s="20">
        <v>1.1270833333333334</v>
      </c>
      <c r="DY4" s="20">
        <v>1.1270833333333334</v>
      </c>
      <c r="DZ4" s="20">
        <v>1.1283333333333334</v>
      </c>
      <c r="EA4" s="20">
        <v>1.1283333333333334</v>
      </c>
      <c r="EB4" s="20">
        <v>1.1283333333333334</v>
      </c>
      <c r="EC4" s="20">
        <v>1.1375</v>
      </c>
      <c r="ED4" s="20">
        <v>1.1375</v>
      </c>
      <c r="EE4" s="20">
        <v>1.1375</v>
      </c>
      <c r="EF4" s="20">
        <v>1.1375</v>
      </c>
      <c r="EG4" s="20">
        <v>1.1375</v>
      </c>
      <c r="EH4" s="20">
        <v>1.1375</v>
      </c>
      <c r="EI4" s="20">
        <v>1.1375</v>
      </c>
      <c r="EJ4" s="20">
        <v>1.1375</v>
      </c>
      <c r="EK4" s="20">
        <v>1.1375</v>
      </c>
      <c r="EL4" s="20">
        <v>1.1387499999999999</v>
      </c>
      <c r="EM4" s="20">
        <v>1.1387499999999999</v>
      </c>
      <c r="EN4" s="20">
        <v>1.1387499999999999</v>
      </c>
      <c r="EO4" s="20">
        <v>1.1479166666666667</v>
      </c>
      <c r="EP4" s="20">
        <v>1.1479166666666667</v>
      </c>
      <c r="EQ4" s="20">
        <v>1.1479166666666667</v>
      </c>
      <c r="ER4" s="20">
        <v>1.1479166666666667</v>
      </c>
      <c r="ES4" s="20">
        <v>1.1479166666666667</v>
      </c>
      <c r="ET4" s="20">
        <v>1.1479166666666667</v>
      </c>
      <c r="EU4" s="20">
        <v>1.1479166666666667</v>
      </c>
      <c r="EV4" s="20">
        <v>1.1479166666666667</v>
      </c>
      <c r="EW4" s="20">
        <v>1.1479166666666667</v>
      </c>
      <c r="EX4" s="20">
        <v>1.1491666666666667</v>
      </c>
      <c r="EY4" s="20">
        <v>1.1491666666666667</v>
      </c>
      <c r="EZ4" s="20">
        <v>1.1491666666666667</v>
      </c>
      <c r="FA4" s="20">
        <v>1.1583333333333334</v>
      </c>
      <c r="FB4" s="20">
        <v>1.1583333333333334</v>
      </c>
      <c r="FC4" s="20">
        <v>1.1583333333333334</v>
      </c>
      <c r="FD4" s="20">
        <v>1.1583333333333334</v>
      </c>
      <c r="FE4" s="20">
        <v>1.1583333333333334</v>
      </c>
      <c r="FF4" s="20">
        <v>1.1583333333333334</v>
      </c>
      <c r="FG4" s="20">
        <v>1.1583333333333334</v>
      </c>
      <c r="FH4" s="20">
        <v>1.1583333333333334</v>
      </c>
      <c r="FI4" s="20">
        <v>1.1583333333333334</v>
      </c>
      <c r="FJ4" s="20">
        <v>1.1595833333333334</v>
      </c>
      <c r="FK4" s="20">
        <v>1.1595833333333334</v>
      </c>
      <c r="FL4" s="20">
        <v>1.1595833333333334</v>
      </c>
      <c r="FM4" s="20">
        <v>1.16875</v>
      </c>
      <c r="FN4" s="20">
        <v>1.16875</v>
      </c>
      <c r="FO4" s="20">
        <v>1.16875</v>
      </c>
      <c r="FP4" s="20">
        <v>1.16875</v>
      </c>
      <c r="FQ4" s="20">
        <v>1.16875</v>
      </c>
      <c r="FR4" s="20">
        <v>1.16875</v>
      </c>
      <c r="FS4" s="20">
        <v>1.16875</v>
      </c>
      <c r="FT4" s="20">
        <v>1.16875</v>
      </c>
      <c r="FU4" s="20">
        <v>1.16875</v>
      </c>
      <c r="FV4" s="20">
        <v>1.17</v>
      </c>
      <c r="FW4" s="20">
        <v>1.17</v>
      </c>
      <c r="FX4" s="20">
        <v>1.17</v>
      </c>
      <c r="FY4" s="20">
        <v>1.1791666666666667</v>
      </c>
      <c r="FZ4" s="20">
        <v>1.1791666666666667</v>
      </c>
      <c r="GA4" s="20">
        <v>1.1791666666666667</v>
      </c>
      <c r="GB4" s="20">
        <v>1.1791666666666667</v>
      </c>
      <c r="GC4" s="20">
        <v>1.1791666666666667</v>
      </c>
      <c r="GD4" s="20">
        <v>1.1791666666666667</v>
      </c>
      <c r="GE4" s="20">
        <v>1.1791666666666667</v>
      </c>
      <c r="GF4" s="20">
        <v>1.1791666666666667</v>
      </c>
      <c r="GG4" s="20">
        <v>1.1791666666666667</v>
      </c>
      <c r="GH4" s="20">
        <v>1.1804166666666667</v>
      </c>
      <c r="GI4" s="20">
        <v>1.1804166666666667</v>
      </c>
      <c r="GJ4" s="20">
        <v>1.1804166666666667</v>
      </c>
    </row>
    <row r="9" spans="1:192" x14ac:dyDescent="0.2">
      <c r="CA9" s="3">
        <v>2001</v>
      </c>
      <c r="CB9" s="3">
        <v>2002</v>
      </c>
      <c r="CC9" s="3">
        <f t="shared" ref="CC9:CJ9" si="0">CB9+1</f>
        <v>2003</v>
      </c>
      <c r="CD9" s="3">
        <f t="shared" si="0"/>
        <v>2004</v>
      </c>
      <c r="CE9" s="3">
        <f t="shared" si="0"/>
        <v>2005</v>
      </c>
      <c r="CF9" s="3">
        <f t="shared" si="0"/>
        <v>2006</v>
      </c>
      <c r="CG9" s="3">
        <f t="shared" si="0"/>
        <v>2007</v>
      </c>
      <c r="CH9" s="3">
        <f t="shared" si="0"/>
        <v>2008</v>
      </c>
      <c r="CI9" s="3">
        <f t="shared" si="0"/>
        <v>2009</v>
      </c>
      <c r="CJ9" s="3">
        <f t="shared" si="0"/>
        <v>2010</v>
      </c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</row>
    <row r="10" spans="1:192" x14ac:dyDescent="0.2">
      <c r="CA10" s="20">
        <f>AVERAGE(BZ3:CF3)</f>
        <v>4.5441428571428579</v>
      </c>
      <c r="CB10" s="20">
        <f>AVERAGE(CG3:CR3)</f>
        <v>4.1759166666666667</v>
      </c>
      <c r="CC10" s="20">
        <f>AVERAGE(CS3:DD3)</f>
        <v>3.8008333333333333</v>
      </c>
      <c r="CD10" s="20">
        <f>AVERAGE(DE3:DP3)</f>
        <v>3.624166666666667</v>
      </c>
      <c r="CE10" s="20">
        <f>AVERAGE(DQ3:EB3)</f>
        <v>3.5591666666666661</v>
      </c>
      <c r="CF10" s="20">
        <f>AVERAGE(EC3:EN3)</f>
        <v>3.544166666666666</v>
      </c>
      <c r="CG10" s="20">
        <f>AVERAGE(EO3:EZ3)</f>
        <v>3.5541666666666671</v>
      </c>
      <c r="CH10" s="20">
        <f>AVERAGE(FA3:FL3)</f>
        <v>3.5791666666666671</v>
      </c>
      <c r="CI10" s="20">
        <f>AVERAGE(FM3:FX3)</f>
        <v>3.6191666666666666</v>
      </c>
      <c r="CJ10" s="20">
        <f>AVERAGE(FY3:GJ3)</f>
        <v>3.6691666666666669</v>
      </c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</row>
    <row r="11" spans="1:192" x14ac:dyDescent="0.2"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</row>
    <row r="14" spans="1:192" x14ac:dyDescent="0.2">
      <c r="CE14" t="s">
        <v>46</v>
      </c>
      <c r="CF14" s="22">
        <f>AVERAGE(CA10:CJ10)</f>
        <v>3.7670059523809529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G28" sqref="G28"/>
    </sheetView>
  </sheetViews>
  <sheetFormatPr defaultRowHeight="12.75" x14ac:dyDescent="0.2"/>
  <cols>
    <col min="1" max="1" width="19.85546875" bestFit="1" customWidth="1"/>
    <col min="2" max="3" width="12.85546875" bestFit="1" customWidth="1"/>
  </cols>
  <sheetData>
    <row r="1" spans="1:5" x14ac:dyDescent="0.2">
      <c r="A1" t="s">
        <v>20</v>
      </c>
    </row>
    <row r="2" spans="1:5" x14ac:dyDescent="0.2">
      <c r="B2" t="s">
        <v>26</v>
      </c>
      <c r="C2" t="s">
        <v>27</v>
      </c>
    </row>
    <row r="3" spans="1:5" x14ac:dyDescent="0.2">
      <c r="A3" t="s">
        <v>21</v>
      </c>
      <c r="B3" s="2">
        <f>3940116*0.75</f>
        <v>2955087</v>
      </c>
      <c r="C3" s="2">
        <f>3940116*0.25</f>
        <v>985029</v>
      </c>
    </row>
    <row r="4" spans="1:5" x14ac:dyDescent="0.2">
      <c r="A4" t="s">
        <v>22</v>
      </c>
      <c r="B4" s="2">
        <f>1165619*0.75</f>
        <v>874214.25</v>
      </c>
      <c r="C4" s="2">
        <f>1165619*0.25</f>
        <v>291404.75</v>
      </c>
    </row>
    <row r="5" spans="1:5" x14ac:dyDescent="0.2">
      <c r="A5" t="s">
        <v>23</v>
      </c>
      <c r="B5" s="2">
        <v>0</v>
      </c>
      <c r="C5" s="2">
        <f>3136231</f>
        <v>3136231</v>
      </c>
    </row>
    <row r="6" spans="1:5" x14ac:dyDescent="0.2">
      <c r="A6" t="s">
        <v>24</v>
      </c>
      <c r="B6" s="2">
        <f>4491312*0.75</f>
        <v>3368484</v>
      </c>
      <c r="C6" s="2">
        <f>4491312*0.25</f>
        <v>1122828</v>
      </c>
    </row>
    <row r="7" spans="1:5" ht="15" x14ac:dyDescent="0.35">
      <c r="A7" t="s">
        <v>25</v>
      </c>
      <c r="B7" s="9">
        <f>47155*0.75</f>
        <v>35366.25</v>
      </c>
      <c r="C7" s="9">
        <f>47155*0.25</f>
        <v>11788.75</v>
      </c>
    </row>
    <row r="8" spans="1:5" x14ac:dyDescent="0.2">
      <c r="B8" s="10">
        <f>SUM(B3:B7)</f>
        <v>7233151.5</v>
      </c>
      <c r="C8" s="10">
        <f>SUM(C3:C7)</f>
        <v>5547281.5</v>
      </c>
      <c r="E8" s="16"/>
    </row>
    <row r="10" spans="1:5" x14ac:dyDescent="0.2">
      <c r="B10" t="s">
        <v>28</v>
      </c>
      <c r="C10" t="s">
        <v>29</v>
      </c>
    </row>
    <row r="11" spans="1:5" x14ac:dyDescent="0.2">
      <c r="A11" t="s">
        <v>21</v>
      </c>
      <c r="B11" s="2">
        <f>2343167*0.75</f>
        <v>1757375.25</v>
      </c>
      <c r="C11" s="2">
        <f>2343167*0.25</f>
        <v>585791.75</v>
      </c>
    </row>
    <row r="12" spans="1:5" x14ac:dyDescent="0.2">
      <c r="A12" t="s">
        <v>22</v>
      </c>
      <c r="B12" s="2">
        <f>641325*0.75</f>
        <v>480993.75</v>
      </c>
      <c r="C12" s="2">
        <f>641325*0.25</f>
        <v>160331.25</v>
      </c>
    </row>
    <row r="13" spans="1:5" x14ac:dyDescent="0.2">
      <c r="A13" t="s">
        <v>23</v>
      </c>
      <c r="B13" s="2">
        <v>0</v>
      </c>
      <c r="C13" s="2">
        <f>458215</f>
        <v>458215</v>
      </c>
    </row>
    <row r="14" spans="1:5" x14ac:dyDescent="0.2">
      <c r="A14" t="s">
        <v>24</v>
      </c>
      <c r="B14" s="2">
        <f>3222560*0.75</f>
        <v>2416920</v>
      </c>
      <c r="C14" s="2">
        <f>3222560*0.25</f>
        <v>805640</v>
      </c>
    </row>
    <row r="15" spans="1:5" ht="15" x14ac:dyDescent="0.35">
      <c r="A15" t="s">
        <v>25</v>
      </c>
      <c r="B15" s="9">
        <f>24838*0.75</f>
        <v>18628.5</v>
      </c>
      <c r="C15" s="9">
        <f>24838*0.25</f>
        <v>6209.5</v>
      </c>
    </row>
    <row r="16" spans="1:5" x14ac:dyDescent="0.2">
      <c r="B16" s="11">
        <f>SUM(B11:B15)</f>
        <v>4673917.5</v>
      </c>
      <c r="C16" s="11">
        <f>SUM(C11:C15)</f>
        <v>2016187.5</v>
      </c>
    </row>
    <row r="19" spans="1:6" x14ac:dyDescent="0.2">
      <c r="A19" t="s">
        <v>30</v>
      </c>
      <c r="B19" s="8">
        <v>7233152</v>
      </c>
    </row>
    <row r="20" spans="1:6" x14ac:dyDescent="0.2">
      <c r="A20" t="s">
        <v>31</v>
      </c>
      <c r="B20" s="12">
        <v>-4673918</v>
      </c>
      <c r="C20" s="3"/>
      <c r="D20" s="3"/>
      <c r="E20" s="3"/>
      <c r="F20" s="3"/>
    </row>
    <row r="21" spans="1:6" x14ac:dyDescent="0.2">
      <c r="A21" t="s">
        <v>32</v>
      </c>
      <c r="B21" s="8">
        <f>SUM(B19:B20)</f>
        <v>2559234</v>
      </c>
      <c r="C21" s="3" t="s">
        <v>33</v>
      </c>
      <c r="D21" s="3"/>
      <c r="E21" s="3"/>
      <c r="F21" s="3"/>
    </row>
    <row r="22" spans="1:6" x14ac:dyDescent="0.2">
      <c r="B22" s="8"/>
    </row>
    <row r="23" spans="1:6" x14ac:dyDescent="0.2">
      <c r="A23" t="s">
        <v>35</v>
      </c>
      <c r="B23" s="13">
        <f>121098587/20</f>
        <v>6054929.3499999996</v>
      </c>
      <c r="C23" s="3" t="s">
        <v>34</v>
      </c>
    </row>
    <row r="24" spans="1:6" x14ac:dyDescent="0.2">
      <c r="A24" t="s">
        <v>36</v>
      </c>
      <c r="B24" s="8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6"/>
  <sheetViews>
    <sheetView workbookViewId="0">
      <selection activeCell="C19" sqref="C19"/>
    </sheetView>
  </sheetViews>
  <sheetFormatPr defaultRowHeight="12.75" x14ac:dyDescent="0.2"/>
  <cols>
    <col min="2" max="2" width="17.140625" bestFit="1" customWidth="1"/>
    <col min="3" max="3" width="17.140625" customWidth="1"/>
  </cols>
  <sheetData>
    <row r="4" spans="2:3" x14ac:dyDescent="0.2">
      <c r="B4" s="15" t="s">
        <v>111</v>
      </c>
    </row>
    <row r="5" spans="2:3" x14ac:dyDescent="0.2">
      <c r="B5" s="33" t="s">
        <v>112</v>
      </c>
      <c r="C5" s="34" t="s">
        <v>123</v>
      </c>
    </row>
    <row r="6" spans="2:3" x14ac:dyDescent="0.2">
      <c r="B6" s="31" t="s">
        <v>113</v>
      </c>
      <c r="C6" s="32" t="s">
        <v>124</v>
      </c>
    </row>
    <row r="7" spans="2:3" x14ac:dyDescent="0.2">
      <c r="B7" s="30" t="s">
        <v>114</v>
      </c>
      <c r="C7" s="32" t="s">
        <v>133</v>
      </c>
    </row>
    <row r="8" spans="2:3" x14ac:dyDescent="0.2">
      <c r="B8" s="28" t="s">
        <v>115</v>
      </c>
      <c r="C8" s="26" t="s">
        <v>125</v>
      </c>
    </row>
    <row r="9" spans="2:3" x14ac:dyDescent="0.2">
      <c r="B9" s="33" t="s">
        <v>116</v>
      </c>
      <c r="C9" s="29" t="s">
        <v>126</v>
      </c>
    </row>
    <row r="10" spans="2:3" x14ac:dyDescent="0.2">
      <c r="B10" s="33" t="s">
        <v>117</v>
      </c>
      <c r="C10" s="34" t="s">
        <v>127</v>
      </c>
    </row>
    <row r="11" spans="2:3" x14ac:dyDescent="0.2">
      <c r="B11" s="33" t="s">
        <v>118</v>
      </c>
      <c r="C11" s="34" t="s">
        <v>128</v>
      </c>
    </row>
    <row r="12" spans="2:3" x14ac:dyDescent="0.2">
      <c r="B12" s="33" t="s">
        <v>119</v>
      </c>
      <c r="C12" s="34" t="s">
        <v>129</v>
      </c>
    </row>
    <row r="13" spans="2:3" x14ac:dyDescent="0.2">
      <c r="B13" s="33" t="s">
        <v>134</v>
      </c>
      <c r="C13" s="34" t="s">
        <v>130</v>
      </c>
    </row>
    <row r="14" spans="2:3" x14ac:dyDescent="0.2">
      <c r="B14" s="28" t="s">
        <v>120</v>
      </c>
      <c r="C14" s="34" t="s">
        <v>131</v>
      </c>
    </row>
    <row r="15" spans="2:3" x14ac:dyDescent="0.2">
      <c r="B15" s="33" t="s">
        <v>121</v>
      </c>
      <c r="C15" s="34" t="s">
        <v>132</v>
      </c>
    </row>
    <row r="16" spans="2:3" x14ac:dyDescent="0.2">
      <c r="B16" s="31" t="s">
        <v>122</v>
      </c>
      <c r="C16" s="27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32"/>
  <sheetViews>
    <sheetView tabSelected="1" topLeftCell="A4" workbookViewId="0">
      <selection activeCell="I17" sqref="I17"/>
    </sheetView>
  </sheetViews>
  <sheetFormatPr defaultRowHeight="12.75" x14ac:dyDescent="0.2"/>
  <cols>
    <col min="3" max="3" width="32.5703125" bestFit="1" customWidth="1"/>
    <col min="4" max="4" width="39" bestFit="1" customWidth="1"/>
    <col min="5" max="5" width="5.42578125" bestFit="1" customWidth="1"/>
    <col min="6" max="6" width="10.28515625" bestFit="1" customWidth="1"/>
    <col min="7" max="7" width="10.7109375" bestFit="1" customWidth="1"/>
  </cols>
  <sheetData>
    <row r="5" spans="3:7" x14ac:dyDescent="0.2">
      <c r="C5" s="25" t="s">
        <v>48</v>
      </c>
      <c r="D5" s="25" t="s">
        <v>47</v>
      </c>
      <c r="E5" s="25" t="s">
        <v>49</v>
      </c>
      <c r="F5" s="25" t="s">
        <v>6</v>
      </c>
      <c r="G5" s="25" t="s">
        <v>50</v>
      </c>
    </row>
    <row r="6" spans="3:7" x14ac:dyDescent="0.2">
      <c r="C6" t="s">
        <v>52</v>
      </c>
      <c r="D6" t="s">
        <v>51</v>
      </c>
      <c r="F6">
        <v>500</v>
      </c>
      <c r="G6" s="24">
        <v>2003</v>
      </c>
    </row>
    <row r="7" spans="3:7" x14ac:dyDescent="0.2">
      <c r="C7" t="s">
        <v>84</v>
      </c>
      <c r="D7" t="s">
        <v>83</v>
      </c>
      <c r="E7" t="s">
        <v>85</v>
      </c>
      <c r="F7">
        <v>225</v>
      </c>
      <c r="G7" t="s">
        <v>62</v>
      </c>
    </row>
    <row r="8" spans="3:7" x14ac:dyDescent="0.2">
      <c r="C8" t="s">
        <v>87</v>
      </c>
      <c r="D8" t="s">
        <v>86</v>
      </c>
      <c r="E8" t="s">
        <v>88</v>
      </c>
      <c r="F8">
        <v>80</v>
      </c>
      <c r="G8" s="24">
        <v>2003</v>
      </c>
    </row>
    <row r="9" spans="3:7" x14ac:dyDescent="0.2">
      <c r="C9" t="s">
        <v>54</v>
      </c>
      <c r="D9" t="s">
        <v>53</v>
      </c>
      <c r="E9" t="s">
        <v>55</v>
      </c>
      <c r="F9">
        <v>500</v>
      </c>
      <c r="G9" s="24">
        <v>2004</v>
      </c>
    </row>
    <row r="10" spans="3:7" x14ac:dyDescent="0.2">
      <c r="C10" t="s">
        <v>54</v>
      </c>
      <c r="D10" t="s">
        <v>53</v>
      </c>
      <c r="E10" t="s">
        <v>55</v>
      </c>
      <c r="F10">
        <v>500</v>
      </c>
      <c r="G10" s="24">
        <v>2006</v>
      </c>
    </row>
    <row r="11" spans="3:7" x14ac:dyDescent="0.2">
      <c r="C11" t="s">
        <v>54</v>
      </c>
      <c r="D11" t="s">
        <v>53</v>
      </c>
      <c r="E11" t="s">
        <v>55</v>
      </c>
      <c r="F11">
        <v>1000</v>
      </c>
      <c r="G11" s="24">
        <v>2008</v>
      </c>
    </row>
    <row r="12" spans="3:7" x14ac:dyDescent="0.2">
      <c r="C12" t="s">
        <v>54</v>
      </c>
      <c r="D12" t="s">
        <v>109</v>
      </c>
      <c r="F12" t="s">
        <v>62</v>
      </c>
      <c r="G12" s="24" t="s">
        <v>62</v>
      </c>
    </row>
    <row r="13" spans="3:7" x14ac:dyDescent="0.2">
      <c r="C13" t="s">
        <v>64</v>
      </c>
      <c r="D13" t="s">
        <v>63</v>
      </c>
      <c r="E13" t="s">
        <v>65</v>
      </c>
      <c r="F13">
        <v>100</v>
      </c>
      <c r="G13" s="24">
        <v>2001</v>
      </c>
    </row>
    <row r="14" spans="3:7" x14ac:dyDescent="0.2">
      <c r="C14" t="s">
        <v>73</v>
      </c>
      <c r="D14" t="s">
        <v>72</v>
      </c>
      <c r="E14" t="s">
        <v>74</v>
      </c>
      <c r="F14">
        <v>400</v>
      </c>
      <c r="G14" s="24">
        <v>2003</v>
      </c>
    </row>
    <row r="15" spans="3:7" x14ac:dyDescent="0.2">
      <c r="C15" t="s">
        <v>106</v>
      </c>
      <c r="D15" t="s">
        <v>107</v>
      </c>
      <c r="E15" t="s">
        <v>65</v>
      </c>
      <c r="F15" t="s">
        <v>62</v>
      </c>
      <c r="G15" s="24">
        <v>2002</v>
      </c>
    </row>
    <row r="16" spans="3:7" x14ac:dyDescent="0.2">
      <c r="C16" t="s">
        <v>70</v>
      </c>
      <c r="D16" t="s">
        <v>69</v>
      </c>
      <c r="E16" t="s">
        <v>71</v>
      </c>
      <c r="F16">
        <v>540</v>
      </c>
      <c r="G16" s="24">
        <v>2001</v>
      </c>
    </row>
    <row r="17" spans="3:7" x14ac:dyDescent="0.2">
      <c r="C17" t="s">
        <v>76</v>
      </c>
      <c r="D17" t="s">
        <v>75</v>
      </c>
      <c r="E17" t="s">
        <v>74</v>
      </c>
      <c r="F17">
        <v>500</v>
      </c>
      <c r="G17" s="24">
        <v>2003</v>
      </c>
    </row>
    <row r="18" spans="3:7" x14ac:dyDescent="0.2">
      <c r="C18" t="s">
        <v>108</v>
      </c>
      <c r="D18" t="s">
        <v>62</v>
      </c>
      <c r="E18" t="s">
        <v>74</v>
      </c>
      <c r="F18" t="s">
        <v>62</v>
      </c>
      <c r="G18" t="s">
        <v>62</v>
      </c>
    </row>
    <row r="19" spans="3:7" x14ac:dyDescent="0.2">
      <c r="C19" t="s">
        <v>103</v>
      </c>
      <c r="D19" t="s">
        <v>102</v>
      </c>
      <c r="E19" t="s">
        <v>65</v>
      </c>
      <c r="F19" t="s">
        <v>62</v>
      </c>
      <c r="G19" s="24">
        <v>2005</v>
      </c>
    </row>
    <row r="20" spans="3:7" x14ac:dyDescent="0.2">
      <c r="C20" t="s">
        <v>81</v>
      </c>
      <c r="D20" t="s">
        <v>80</v>
      </c>
      <c r="E20" t="s">
        <v>82</v>
      </c>
      <c r="F20">
        <v>3</v>
      </c>
      <c r="G20" s="24">
        <v>2002</v>
      </c>
    </row>
    <row r="21" spans="3:7" x14ac:dyDescent="0.2">
      <c r="C21" t="s">
        <v>67</v>
      </c>
      <c r="D21" t="s">
        <v>66</v>
      </c>
      <c r="E21" t="s">
        <v>68</v>
      </c>
      <c r="F21">
        <v>224</v>
      </c>
      <c r="G21" t="s">
        <v>62</v>
      </c>
    </row>
    <row r="22" spans="3:7" x14ac:dyDescent="0.2">
      <c r="C22" t="s">
        <v>57</v>
      </c>
      <c r="D22" t="s">
        <v>56</v>
      </c>
      <c r="E22" t="s">
        <v>58</v>
      </c>
      <c r="F22">
        <v>290</v>
      </c>
      <c r="G22" s="24">
        <v>2002</v>
      </c>
    </row>
    <row r="23" spans="3:7" x14ac:dyDescent="0.2">
      <c r="C23" t="s">
        <v>60</v>
      </c>
      <c r="D23" t="s">
        <v>59</v>
      </c>
      <c r="E23" t="s">
        <v>61</v>
      </c>
      <c r="F23">
        <v>172</v>
      </c>
      <c r="G23" t="s">
        <v>62</v>
      </c>
    </row>
    <row r="24" spans="3:7" x14ac:dyDescent="0.2">
      <c r="C24" t="s">
        <v>99</v>
      </c>
      <c r="D24" t="s">
        <v>101</v>
      </c>
      <c r="E24" t="s">
        <v>100</v>
      </c>
      <c r="F24" t="s">
        <v>62</v>
      </c>
      <c r="G24" s="23" t="s">
        <v>62</v>
      </c>
    </row>
    <row r="25" spans="3:7" x14ac:dyDescent="0.2">
      <c r="C25" t="s">
        <v>97</v>
      </c>
      <c r="D25" t="s">
        <v>96</v>
      </c>
      <c r="E25" t="s">
        <v>98</v>
      </c>
      <c r="F25">
        <v>400</v>
      </c>
      <c r="G25" s="23" t="s">
        <v>62</v>
      </c>
    </row>
    <row r="26" spans="3:7" x14ac:dyDescent="0.2">
      <c r="C26" t="s">
        <v>105</v>
      </c>
      <c r="D26" t="s">
        <v>104</v>
      </c>
      <c r="E26" t="s">
        <v>95</v>
      </c>
      <c r="F26">
        <v>120</v>
      </c>
      <c r="G26">
        <v>2003</v>
      </c>
    </row>
    <row r="27" spans="3:7" x14ac:dyDescent="0.2">
      <c r="C27" t="s">
        <v>78</v>
      </c>
      <c r="D27" t="s">
        <v>77</v>
      </c>
      <c r="E27" t="s">
        <v>79</v>
      </c>
      <c r="F27">
        <v>440</v>
      </c>
      <c r="G27" s="24">
        <v>2000</v>
      </c>
    </row>
    <row r="28" spans="3:7" x14ac:dyDescent="0.2">
      <c r="C28" t="s">
        <v>90</v>
      </c>
      <c r="D28" t="s">
        <v>89</v>
      </c>
      <c r="E28" t="s">
        <v>88</v>
      </c>
      <c r="F28">
        <v>250</v>
      </c>
      <c r="G28" s="24">
        <v>2002</v>
      </c>
    </row>
    <row r="29" spans="3:7" x14ac:dyDescent="0.2">
      <c r="C29" t="s">
        <v>93</v>
      </c>
      <c r="D29" t="s">
        <v>94</v>
      </c>
      <c r="E29" t="s">
        <v>95</v>
      </c>
      <c r="F29">
        <v>6</v>
      </c>
      <c r="G29" t="s">
        <v>62</v>
      </c>
    </row>
    <row r="30" spans="3:7" x14ac:dyDescent="0.2">
      <c r="C30" t="s">
        <v>92</v>
      </c>
      <c r="D30" t="s">
        <v>91</v>
      </c>
      <c r="E30" t="s">
        <v>55</v>
      </c>
      <c r="F30">
        <v>260</v>
      </c>
      <c r="G30" s="24">
        <v>2002</v>
      </c>
    </row>
    <row r="31" spans="3:7" x14ac:dyDescent="0.2">
      <c r="C31" t="s">
        <v>135</v>
      </c>
      <c r="D31" t="s">
        <v>62</v>
      </c>
      <c r="E31" t="s">
        <v>110</v>
      </c>
      <c r="F31">
        <v>600</v>
      </c>
      <c r="G31" t="s">
        <v>62</v>
      </c>
    </row>
    <row r="32" spans="3:7" x14ac:dyDescent="0.2">
      <c r="C32" t="s">
        <v>135</v>
      </c>
      <c r="D32" t="s">
        <v>62</v>
      </c>
      <c r="E32" t="s">
        <v>110</v>
      </c>
      <c r="F32">
        <v>600</v>
      </c>
      <c r="G32" t="s">
        <v>62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Preliminary Economics</vt:lpstr>
      <vt:lpstr>Coal &amp; NG Prices</vt:lpstr>
      <vt:lpstr>O&amp;M</vt:lpstr>
      <vt:lpstr>NOX Sip Call States</vt:lpstr>
      <vt:lpstr>Development</vt:lpstr>
      <vt:lpstr>'Preliminary Economics'!Print_Area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rwalker2</dc:creator>
  <cp:lastModifiedBy>Felienne</cp:lastModifiedBy>
  <cp:lastPrinted>2000-10-12T15:31:08Z</cp:lastPrinted>
  <dcterms:created xsi:type="dcterms:W3CDTF">2000-10-04T20:16:03Z</dcterms:created>
  <dcterms:modified xsi:type="dcterms:W3CDTF">2014-09-03T10:59:30Z</dcterms:modified>
</cp:coreProperties>
</file>