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30"/>
  </bookViews>
  <sheets>
    <sheet name="Comparison" sheetId="1" r:id="rId1"/>
  </sheets>
  <definedNames>
    <definedName name="_xlnm.Print_Area" localSheetId="0">Comparison!$A$1:$AL$93</definedName>
  </definedNames>
  <calcPr calcId="152511"/>
</workbook>
</file>

<file path=xl/calcChain.xml><?xml version="1.0" encoding="utf-8"?>
<calcChain xmlns="http://schemas.openxmlformats.org/spreadsheetml/2006/main">
  <c r="A2" i="1" l="1"/>
  <c r="O7" i="1"/>
  <c r="O8" i="1"/>
  <c r="C9" i="1"/>
  <c r="E9" i="1"/>
  <c r="G9" i="1"/>
  <c r="I9" i="1"/>
  <c r="K9" i="1"/>
  <c r="M9" i="1"/>
  <c r="Q9" i="1"/>
  <c r="S9" i="1"/>
  <c r="W9" i="1"/>
  <c r="Y9" i="1"/>
  <c r="Y10" i="1"/>
  <c r="O11" i="1"/>
  <c r="Q11" i="1"/>
  <c r="S11" i="1"/>
  <c r="U11" i="1"/>
  <c r="W11" i="1"/>
  <c r="AA11" i="1"/>
  <c r="AC11" i="1"/>
  <c r="AC86" i="1" s="1"/>
  <c r="AE11" i="1"/>
  <c r="AG11" i="1"/>
  <c r="AG85" i="1" s="1"/>
  <c r="AI11" i="1"/>
  <c r="C12" i="1"/>
  <c r="E12" i="1"/>
  <c r="G12" i="1"/>
  <c r="I12" i="1"/>
  <c r="K12" i="1"/>
  <c r="M12" i="1"/>
  <c r="L16" i="1"/>
  <c r="R16" i="1"/>
  <c r="Y16" i="1"/>
  <c r="AA16" i="1"/>
  <c r="AF16" i="1"/>
  <c r="AH16" i="1"/>
  <c r="AL16" i="1"/>
  <c r="D17" i="1"/>
  <c r="L17" i="1"/>
  <c r="R17" i="1"/>
  <c r="AF17" i="1"/>
  <c r="AH17" i="1"/>
  <c r="AJ17" i="1"/>
  <c r="AL17" i="1"/>
  <c r="L18" i="1"/>
  <c r="R18" i="1"/>
  <c r="V18" i="1"/>
  <c r="Y18" i="1"/>
  <c r="AD18" i="1"/>
  <c r="AH18" i="1"/>
  <c r="AJ18" i="1"/>
  <c r="D19" i="1"/>
  <c r="F19" i="1"/>
  <c r="R19" i="1"/>
  <c r="V19" i="1"/>
  <c r="X19" i="1"/>
  <c r="AD19" i="1"/>
  <c r="AH19" i="1"/>
  <c r="AJ19" i="1"/>
  <c r="D20" i="1"/>
  <c r="J20" i="1"/>
  <c r="R20" i="1"/>
  <c r="V20" i="1"/>
  <c r="X20" i="1"/>
  <c r="AD20" i="1"/>
  <c r="D21" i="1"/>
  <c r="H21" i="1"/>
  <c r="L21" i="1"/>
  <c r="R21" i="1"/>
  <c r="V21" i="1"/>
  <c r="X21" i="1"/>
  <c r="Z21" i="1"/>
  <c r="AF21" i="1"/>
  <c r="AH21" i="1"/>
  <c r="D22" i="1"/>
  <c r="L22" i="1"/>
  <c r="R22" i="1"/>
  <c r="AF22" i="1"/>
  <c r="AH22" i="1"/>
  <c r="AJ22" i="1"/>
  <c r="AL22" i="1"/>
  <c r="L23" i="1"/>
  <c r="R23" i="1"/>
  <c r="AD23" i="1"/>
  <c r="AF23" i="1"/>
  <c r="AJ23" i="1"/>
  <c r="F24" i="1"/>
  <c r="L24" i="1"/>
  <c r="R24" i="1"/>
  <c r="T24" i="1"/>
  <c r="V24" i="1"/>
  <c r="X24" i="1"/>
  <c r="Y24" i="1"/>
  <c r="AD24" i="1"/>
  <c r="AH24" i="1"/>
  <c r="AJ24" i="1"/>
  <c r="AL24" i="1"/>
  <c r="D25" i="1"/>
  <c r="R25" i="1"/>
  <c r="V25" i="1"/>
  <c r="X25" i="1"/>
  <c r="Y25" i="1"/>
  <c r="AD25" i="1"/>
  <c r="AF25" i="1"/>
  <c r="AJ25" i="1"/>
  <c r="F26" i="1"/>
  <c r="L26" i="1"/>
  <c r="R26" i="1"/>
  <c r="T26" i="1"/>
  <c r="V26" i="1"/>
  <c r="X26" i="1"/>
  <c r="AD26" i="1"/>
  <c r="AF26" i="1"/>
  <c r="AJ26" i="1"/>
  <c r="D27" i="1"/>
  <c r="F27" i="1"/>
  <c r="L27" i="1"/>
  <c r="R27" i="1"/>
  <c r="T27" i="1"/>
  <c r="X27" i="1"/>
  <c r="AD27" i="1"/>
  <c r="AH27" i="1"/>
  <c r="AJ27" i="1"/>
  <c r="D28" i="1"/>
  <c r="F28" i="1"/>
  <c r="J28" i="1"/>
  <c r="L28" i="1"/>
  <c r="R28" i="1"/>
  <c r="T28" i="1"/>
  <c r="X28" i="1"/>
  <c r="AD28" i="1"/>
  <c r="AJ28" i="1"/>
  <c r="D29" i="1"/>
  <c r="F29" i="1"/>
  <c r="H29" i="1"/>
  <c r="R29" i="1"/>
  <c r="V29" i="1"/>
  <c r="X29" i="1"/>
  <c r="AD29" i="1"/>
  <c r="AH29" i="1"/>
  <c r="AJ29" i="1"/>
  <c r="D30" i="1"/>
  <c r="H30" i="1"/>
  <c r="J30" i="1"/>
  <c r="R30" i="1"/>
  <c r="X30" i="1"/>
  <c r="AD30" i="1"/>
  <c r="AF30" i="1"/>
  <c r="AH30" i="1"/>
  <c r="AJ30" i="1"/>
  <c r="D31" i="1"/>
  <c r="F31" i="1"/>
  <c r="L31" i="1"/>
  <c r="R31" i="1"/>
  <c r="V31" i="1"/>
  <c r="AD31" i="1"/>
  <c r="AF31" i="1"/>
  <c r="AJ31" i="1"/>
  <c r="F32" i="1"/>
  <c r="H32" i="1"/>
  <c r="J32" i="1"/>
  <c r="L32" i="1"/>
  <c r="R32" i="1"/>
  <c r="V32" i="1"/>
  <c r="X32" i="1"/>
  <c r="AF32" i="1"/>
  <c r="D33" i="1"/>
  <c r="F33" i="1"/>
  <c r="H33" i="1"/>
  <c r="L33" i="1"/>
  <c r="R33" i="1"/>
  <c r="X33" i="1"/>
  <c r="AD33" i="1"/>
  <c r="AH33" i="1"/>
  <c r="AJ33" i="1"/>
  <c r="D34" i="1"/>
  <c r="J34" i="1"/>
  <c r="R34" i="1"/>
  <c r="X34" i="1"/>
  <c r="AD34" i="1"/>
  <c r="AF34" i="1"/>
  <c r="AH34" i="1"/>
  <c r="AJ34" i="1"/>
  <c r="D35" i="1"/>
  <c r="J35" i="1"/>
  <c r="L35" i="1"/>
  <c r="R35" i="1"/>
  <c r="V35" i="1"/>
  <c r="AD35" i="1"/>
  <c r="AF35" i="1"/>
  <c r="AJ35" i="1"/>
  <c r="D36" i="1"/>
  <c r="F36" i="1"/>
  <c r="H36" i="1"/>
  <c r="J36" i="1"/>
  <c r="L36" i="1"/>
  <c r="R36" i="1"/>
  <c r="V36" i="1"/>
  <c r="X36" i="1"/>
  <c r="AF36" i="1"/>
  <c r="D37" i="1"/>
  <c r="F37" i="1"/>
  <c r="H37" i="1"/>
  <c r="L37" i="1"/>
  <c r="R37" i="1"/>
  <c r="V37" i="1"/>
  <c r="AD37" i="1"/>
  <c r="AF37" i="1"/>
  <c r="AH37" i="1"/>
  <c r="AJ37" i="1"/>
  <c r="C38" i="1"/>
  <c r="D16" i="1" s="1"/>
  <c r="D38" i="1"/>
  <c r="E38" i="1"/>
  <c r="G38" i="1"/>
  <c r="I38" i="1"/>
  <c r="J21" i="1" s="1"/>
  <c r="K38" i="1"/>
  <c r="L19" i="1" s="1"/>
  <c r="M38" i="1"/>
  <c r="R38" i="1"/>
  <c r="S38" i="1"/>
  <c r="U38" i="1"/>
  <c r="V22" i="1" s="1"/>
  <c r="W38" i="1"/>
  <c r="X17" i="1" s="1"/>
  <c r="Y38" i="1"/>
  <c r="AC38" i="1"/>
  <c r="AD16" i="1" s="1"/>
  <c r="AE38" i="1"/>
  <c r="AF27" i="1" s="1"/>
  <c r="AG38" i="1"/>
  <c r="AI38" i="1"/>
  <c r="AJ20" i="1" s="1"/>
  <c r="AK38" i="1"/>
  <c r="AL26" i="1" s="1"/>
  <c r="D41" i="1"/>
  <c r="F41" i="1"/>
  <c r="H41" i="1"/>
  <c r="L41" i="1"/>
  <c r="R41" i="1"/>
  <c r="Z41" i="1"/>
  <c r="Z56" i="1" s="1"/>
  <c r="AB41" i="1"/>
  <c r="AB56" i="1" s="1"/>
  <c r="F42" i="1"/>
  <c r="H42" i="1"/>
  <c r="L42" i="1"/>
  <c r="R42" i="1"/>
  <c r="T42" i="1"/>
  <c r="Z42" i="1"/>
  <c r="AB42" i="1"/>
  <c r="F43" i="1"/>
  <c r="H43" i="1"/>
  <c r="L43" i="1"/>
  <c r="R43" i="1"/>
  <c r="X43" i="1"/>
  <c r="Z43" i="1"/>
  <c r="AD43" i="1"/>
  <c r="AJ43" i="1"/>
  <c r="D44" i="1"/>
  <c r="L44" i="1"/>
  <c r="R44" i="1"/>
  <c r="Z44" i="1"/>
  <c r="AD44" i="1"/>
  <c r="AJ44" i="1"/>
  <c r="D45" i="1"/>
  <c r="L45" i="1"/>
  <c r="R45" i="1"/>
  <c r="AD45" i="1"/>
  <c r="AH45" i="1"/>
  <c r="AJ45" i="1"/>
  <c r="D46" i="1"/>
  <c r="F46" i="1"/>
  <c r="H46" i="1"/>
  <c r="R46" i="1"/>
  <c r="V46" i="1"/>
  <c r="X46" i="1"/>
  <c r="AB46" i="1"/>
  <c r="AJ46" i="1"/>
  <c r="D47" i="1"/>
  <c r="H47" i="1"/>
  <c r="J47" i="1"/>
  <c r="N47" i="1"/>
  <c r="P47" i="1"/>
  <c r="R47" i="1"/>
  <c r="T47" i="1"/>
  <c r="X47" i="1"/>
  <c r="Z47" i="1"/>
  <c r="AH47" i="1"/>
  <c r="D48" i="1"/>
  <c r="F48" i="1"/>
  <c r="L48" i="1"/>
  <c r="R48" i="1"/>
  <c r="Z48" i="1"/>
  <c r="AB48" i="1"/>
  <c r="AH48" i="1"/>
  <c r="AJ48" i="1"/>
  <c r="D49" i="1"/>
  <c r="R49" i="1"/>
  <c r="AD49" i="1"/>
  <c r="AJ49" i="1"/>
  <c r="D50" i="1"/>
  <c r="H50" i="1"/>
  <c r="R50" i="1"/>
  <c r="AB50" i="1"/>
  <c r="AH50" i="1"/>
  <c r="D51" i="1"/>
  <c r="H51" i="1"/>
  <c r="L51" i="1"/>
  <c r="R51" i="1"/>
  <c r="X51" i="1"/>
  <c r="Z51" i="1"/>
  <c r="AB51" i="1"/>
  <c r="D52" i="1"/>
  <c r="F52" i="1"/>
  <c r="H52" i="1"/>
  <c r="L52" i="1"/>
  <c r="N52" i="1"/>
  <c r="R52" i="1"/>
  <c r="T52" i="1"/>
  <c r="X52" i="1"/>
  <c r="AB52" i="1"/>
  <c r="AH52" i="1"/>
  <c r="AJ52" i="1"/>
  <c r="D53" i="1"/>
  <c r="R53" i="1"/>
  <c r="AD53" i="1"/>
  <c r="D54" i="1"/>
  <c r="H54" i="1"/>
  <c r="L54" i="1"/>
  <c r="R54" i="1"/>
  <c r="X54" i="1"/>
  <c r="Z54" i="1"/>
  <c r="D55" i="1"/>
  <c r="F55" i="1"/>
  <c r="H55" i="1"/>
  <c r="L55" i="1"/>
  <c r="R55" i="1"/>
  <c r="T55" i="1"/>
  <c r="Z55" i="1"/>
  <c r="AB55" i="1"/>
  <c r="AD55" i="1"/>
  <c r="AJ55" i="1"/>
  <c r="C56" i="1"/>
  <c r="D42" i="1" s="1"/>
  <c r="D56" i="1"/>
  <c r="E56" i="1"/>
  <c r="G56" i="1"/>
  <c r="H49" i="1" s="1"/>
  <c r="I56" i="1"/>
  <c r="K56" i="1"/>
  <c r="L46" i="1" s="1"/>
  <c r="M56" i="1"/>
  <c r="R56" i="1"/>
  <c r="S56" i="1"/>
  <c r="T49" i="1" s="1"/>
  <c r="U56" i="1"/>
  <c r="W56" i="1"/>
  <c r="Y56" i="1"/>
  <c r="AA56" i="1"/>
  <c r="AC56" i="1"/>
  <c r="AD48" i="1" s="1"/>
  <c r="AE56" i="1"/>
  <c r="AF53" i="1" s="1"/>
  <c r="AG56" i="1"/>
  <c r="AI56" i="1"/>
  <c r="AK56" i="1"/>
  <c r="AL46" i="1" s="1"/>
  <c r="F59" i="1"/>
  <c r="H59" i="1"/>
  <c r="V59" i="1"/>
  <c r="Z59" i="1"/>
  <c r="Z63" i="1" s="1"/>
  <c r="AD59" i="1"/>
  <c r="AD63" i="1" s="1"/>
  <c r="AL59" i="1"/>
  <c r="AL63" i="1" s="1"/>
  <c r="D60" i="1"/>
  <c r="O60" i="1" s="1"/>
  <c r="F60" i="1"/>
  <c r="H60" i="1"/>
  <c r="Z60" i="1"/>
  <c r="AB60" i="1"/>
  <c r="AD60" i="1"/>
  <c r="AH60" i="1"/>
  <c r="D61" i="1"/>
  <c r="F61" i="1"/>
  <c r="V61" i="1"/>
  <c r="V63" i="1" s="1"/>
  <c r="AD61" i="1"/>
  <c r="AL61" i="1"/>
  <c r="H62" i="1"/>
  <c r="V62" i="1"/>
  <c r="AD62" i="1"/>
  <c r="AH62" i="1"/>
  <c r="AJ62" i="1"/>
  <c r="AL62" i="1"/>
  <c r="C63" i="1"/>
  <c r="E63" i="1"/>
  <c r="F62" i="1" s="1"/>
  <c r="G63" i="1"/>
  <c r="H61" i="1" s="1"/>
  <c r="I63" i="1"/>
  <c r="J63" i="1" s="1"/>
  <c r="K63" i="1"/>
  <c r="M63" i="1"/>
  <c r="N63" i="1"/>
  <c r="Q63" i="1"/>
  <c r="R63" i="1"/>
  <c r="S63" i="1"/>
  <c r="T61" i="1" s="1"/>
  <c r="U63" i="1"/>
  <c r="V60" i="1" s="1"/>
  <c r="W63" i="1"/>
  <c r="Y63" i="1"/>
  <c r="AA63" i="1"/>
  <c r="AC63" i="1"/>
  <c r="AE63" i="1"/>
  <c r="AF61" i="1" s="1"/>
  <c r="AG63" i="1"/>
  <c r="AH59" i="1" s="1"/>
  <c r="AH63" i="1"/>
  <c r="AI63" i="1"/>
  <c r="AK63" i="1"/>
  <c r="AL60" i="1" s="1"/>
  <c r="E65" i="1"/>
  <c r="G65" i="1"/>
  <c r="K65" i="1"/>
  <c r="Q65" i="1"/>
  <c r="D68" i="1"/>
  <c r="F68" i="1"/>
  <c r="H68" i="1"/>
  <c r="J68" i="1"/>
  <c r="L68" i="1"/>
  <c r="N68" i="1"/>
  <c r="R68" i="1"/>
  <c r="T68" i="1"/>
  <c r="V68" i="1"/>
  <c r="X68" i="1"/>
  <c r="AB68" i="1"/>
  <c r="AD68" i="1"/>
  <c r="AF68" i="1"/>
  <c r="AH68" i="1"/>
  <c r="AJ68" i="1"/>
  <c r="AL68" i="1"/>
  <c r="D70" i="1"/>
  <c r="F70" i="1"/>
  <c r="H70" i="1"/>
  <c r="J70" i="1"/>
  <c r="L70" i="1"/>
  <c r="N70" i="1"/>
  <c r="R70" i="1"/>
  <c r="T70" i="1"/>
  <c r="V70" i="1"/>
  <c r="X70" i="1"/>
  <c r="AB70" i="1"/>
  <c r="AD70" i="1"/>
  <c r="AF70" i="1"/>
  <c r="AH70" i="1"/>
  <c r="AJ70" i="1"/>
  <c r="AL70" i="1"/>
  <c r="C71" i="1"/>
  <c r="E71" i="1"/>
  <c r="E73" i="1" s="1"/>
  <c r="G71" i="1"/>
  <c r="I71" i="1"/>
  <c r="K71" i="1"/>
  <c r="M71" i="1"/>
  <c r="Q71" i="1"/>
  <c r="Q73" i="1" s="1"/>
  <c r="C72" i="1"/>
  <c r="E72" i="1"/>
  <c r="G72" i="1"/>
  <c r="G82" i="1" s="1"/>
  <c r="I72" i="1"/>
  <c r="K72" i="1"/>
  <c r="M72" i="1"/>
  <c r="Q72" i="1"/>
  <c r="S72" i="1"/>
  <c r="W72" i="1"/>
  <c r="X72" i="1"/>
  <c r="AD72" i="1"/>
  <c r="AF72" i="1"/>
  <c r="AH72" i="1"/>
  <c r="C73" i="1"/>
  <c r="G73" i="1"/>
  <c r="I73" i="1"/>
  <c r="K73" i="1"/>
  <c r="M73" i="1"/>
  <c r="S73" i="1"/>
  <c r="W73" i="1"/>
  <c r="Y73" i="1"/>
  <c r="AA73" i="1"/>
  <c r="AC73" i="1"/>
  <c r="AF73" i="1"/>
  <c r="AH73" i="1"/>
  <c r="AJ73" i="1"/>
  <c r="AL73" i="1"/>
  <c r="D75" i="1"/>
  <c r="F75" i="1"/>
  <c r="H75" i="1"/>
  <c r="J75" i="1"/>
  <c r="L75" i="1"/>
  <c r="N75" i="1"/>
  <c r="R75" i="1"/>
  <c r="T75" i="1"/>
  <c r="V75" i="1"/>
  <c r="X75" i="1"/>
  <c r="AB75" i="1"/>
  <c r="AD75" i="1"/>
  <c r="AF75" i="1"/>
  <c r="AH75" i="1"/>
  <c r="AJ75" i="1"/>
  <c r="AL75" i="1"/>
  <c r="Y76" i="1"/>
  <c r="D77" i="1"/>
  <c r="F77" i="1"/>
  <c r="H77" i="1"/>
  <c r="J77" i="1"/>
  <c r="L77" i="1"/>
  <c r="N77" i="1"/>
  <c r="R77" i="1"/>
  <c r="T77" i="1"/>
  <c r="V77" i="1"/>
  <c r="X77" i="1"/>
  <c r="AB77" i="1"/>
  <c r="AD77" i="1"/>
  <c r="AF77" i="1"/>
  <c r="AH77" i="1"/>
  <c r="AJ77" i="1"/>
  <c r="AL77" i="1"/>
  <c r="S78" i="1"/>
  <c r="S80" i="1" s="1"/>
  <c r="C79" i="1"/>
  <c r="D79" i="1" s="1"/>
  <c r="E79" i="1"/>
  <c r="F79" i="1" s="1"/>
  <c r="G79" i="1"/>
  <c r="H79" i="1"/>
  <c r="I79" i="1"/>
  <c r="J79" i="1" s="1"/>
  <c r="K79" i="1"/>
  <c r="K82" i="1" s="1"/>
  <c r="L79" i="1"/>
  <c r="M79" i="1"/>
  <c r="N79" i="1" s="1"/>
  <c r="Q79" i="1"/>
  <c r="R79" i="1"/>
  <c r="S79" i="1"/>
  <c r="T79" i="1" s="1"/>
  <c r="V79" i="1"/>
  <c r="V82" i="1" s="1"/>
  <c r="W79" i="1"/>
  <c r="X79" i="1"/>
  <c r="Y79" i="1"/>
  <c r="AB79" i="1"/>
  <c r="AD79" i="1"/>
  <c r="AF79" i="1"/>
  <c r="AH79" i="1"/>
  <c r="AH82" i="1" s="1"/>
  <c r="AJ79" i="1"/>
  <c r="AL79" i="1"/>
  <c r="C80" i="1"/>
  <c r="E80" i="1"/>
  <c r="G80" i="1"/>
  <c r="I80" i="1"/>
  <c r="K80" i="1"/>
  <c r="M80" i="1"/>
  <c r="Q80" i="1"/>
  <c r="W80" i="1"/>
  <c r="Y80" i="1"/>
  <c r="C82" i="1"/>
  <c r="D72" i="1" s="1"/>
  <c r="D82" i="1"/>
  <c r="M82" i="1"/>
  <c r="U82" i="1"/>
  <c r="V72" i="1" s="1"/>
  <c r="W82" i="1"/>
  <c r="X82" i="1"/>
  <c r="Y82" i="1"/>
  <c r="Z72" i="1" s="1"/>
  <c r="AA82" i="1"/>
  <c r="AB72" i="1" s="1"/>
  <c r="AB82" i="1" s="1"/>
  <c r="AC82" i="1"/>
  <c r="AE82" i="1"/>
  <c r="AF82" i="1"/>
  <c r="AG82" i="1"/>
  <c r="AI82" i="1"/>
  <c r="AJ72" i="1" s="1"/>
  <c r="AJ82" i="1"/>
  <c r="AK82" i="1"/>
  <c r="AL72" i="1" s="1"/>
  <c r="AL82" i="1" s="1"/>
  <c r="C85" i="1"/>
  <c r="E85" i="1"/>
  <c r="G85" i="1"/>
  <c r="I85" i="1"/>
  <c r="K85" i="1"/>
  <c r="M85" i="1"/>
  <c r="Q85" i="1"/>
  <c r="S85" i="1"/>
  <c r="U85" i="1"/>
  <c r="W85" i="1"/>
  <c r="Y85" i="1"/>
  <c r="AI85" i="1"/>
  <c r="C86" i="1"/>
  <c r="E86" i="1"/>
  <c r="G86" i="1"/>
  <c r="K86" i="1"/>
  <c r="Q86" i="1"/>
  <c r="U86" i="1"/>
  <c r="W86" i="1"/>
  <c r="AG86" i="1"/>
  <c r="AI86" i="1"/>
  <c r="C87" i="1"/>
  <c r="E87" i="1"/>
  <c r="G87" i="1"/>
  <c r="K87" i="1"/>
  <c r="M87" i="1"/>
  <c r="Q87" i="1"/>
  <c r="Q89" i="1" s="1"/>
  <c r="R87" i="1" s="1"/>
  <c r="S87" i="1"/>
  <c r="W87" i="1"/>
  <c r="Y87" i="1"/>
  <c r="AA87" i="1"/>
  <c r="AI87" i="1"/>
  <c r="E88" i="1"/>
  <c r="G88" i="1"/>
  <c r="I88" i="1"/>
  <c r="K88" i="1"/>
  <c r="M88" i="1"/>
  <c r="Q88" i="1"/>
  <c r="U88" i="1"/>
  <c r="Y88" i="1"/>
  <c r="AC88" i="1"/>
  <c r="AI88" i="1"/>
  <c r="AI89" i="1"/>
  <c r="AJ88" i="1" s="1"/>
  <c r="AK89" i="1"/>
  <c r="R88" i="1" l="1"/>
  <c r="T72" i="1"/>
  <c r="T82" i="1" s="1"/>
  <c r="L82" i="1"/>
  <c r="AL85" i="1"/>
  <c r="AL89" i="1" s="1"/>
  <c r="AL86" i="1"/>
  <c r="AL88" i="1"/>
  <c r="N24" i="1"/>
  <c r="N26" i="1"/>
  <c r="N32" i="1"/>
  <c r="N36" i="1"/>
  <c r="N27" i="1"/>
  <c r="N20" i="1"/>
  <c r="N28" i="1"/>
  <c r="N35" i="1"/>
  <c r="N16" i="1"/>
  <c r="N29" i="1"/>
  <c r="N31" i="1"/>
  <c r="N33" i="1"/>
  <c r="N37" i="1"/>
  <c r="N18" i="1"/>
  <c r="N23" i="1"/>
  <c r="N30" i="1"/>
  <c r="N25" i="1"/>
  <c r="U89" i="1"/>
  <c r="Y68" i="1"/>
  <c r="Y70" i="1"/>
  <c r="Z70" i="1" s="1"/>
  <c r="V44" i="1"/>
  <c r="V47" i="1"/>
  <c r="V45" i="1"/>
  <c r="V48" i="1"/>
  <c r="V52" i="1"/>
  <c r="V50" i="1"/>
  <c r="V55" i="1"/>
  <c r="V41" i="1"/>
  <c r="V43" i="1"/>
  <c r="V51" i="1"/>
  <c r="V53" i="1"/>
  <c r="V42" i="1"/>
  <c r="V54" i="1"/>
  <c r="V49" i="1"/>
  <c r="Z19" i="1"/>
  <c r="Z29" i="1"/>
  <c r="Z33" i="1"/>
  <c r="Z20" i="1"/>
  <c r="Z34" i="1"/>
  <c r="Y86" i="1"/>
  <c r="Z17" i="1"/>
  <c r="Z18" i="1"/>
  <c r="Z23" i="1"/>
  <c r="Z25" i="1"/>
  <c r="Z26" i="1"/>
  <c r="Z30" i="1"/>
  <c r="Z28" i="1"/>
  <c r="Z32" i="1"/>
  <c r="Z36" i="1"/>
  <c r="Z37" i="1"/>
  <c r="Z16" i="1"/>
  <c r="Z22" i="1"/>
  <c r="Z27" i="1"/>
  <c r="Z31" i="1"/>
  <c r="AL87" i="1"/>
  <c r="O29" i="1"/>
  <c r="L87" i="1"/>
  <c r="AB62" i="1"/>
  <c r="AB59" i="1"/>
  <c r="AB63" i="1" s="1"/>
  <c r="AB61" i="1"/>
  <c r="AA88" i="1"/>
  <c r="O42" i="1"/>
  <c r="AF41" i="1"/>
  <c r="AF56" i="1" s="1"/>
  <c r="N34" i="1"/>
  <c r="N21" i="1"/>
  <c r="O12" i="1"/>
  <c r="M86" i="1"/>
  <c r="AJ85" i="1"/>
  <c r="AD82" i="1"/>
  <c r="Y65" i="1"/>
  <c r="N43" i="1"/>
  <c r="N44" i="1"/>
  <c r="N41" i="1"/>
  <c r="N51" i="1"/>
  <c r="N55" i="1"/>
  <c r="M65" i="1"/>
  <c r="N46" i="1"/>
  <c r="N50" i="1"/>
  <c r="N48" i="1"/>
  <c r="N42" i="1"/>
  <c r="N49" i="1"/>
  <c r="N54" i="1"/>
  <c r="N45" i="1"/>
  <c r="N53" i="1"/>
  <c r="O54" i="1"/>
  <c r="T20" i="1"/>
  <c r="T25" i="1"/>
  <c r="T21" i="1"/>
  <c r="T32" i="1"/>
  <c r="T36" i="1"/>
  <c r="T22" i="1"/>
  <c r="T33" i="1"/>
  <c r="T29" i="1"/>
  <c r="T37" i="1"/>
  <c r="T30" i="1"/>
  <c r="S86" i="1"/>
  <c r="T23" i="1"/>
  <c r="T17" i="1"/>
  <c r="T19" i="1"/>
  <c r="T35" i="1"/>
  <c r="T18" i="1"/>
  <c r="T34" i="1"/>
  <c r="N19" i="1"/>
  <c r="AA85" i="1"/>
  <c r="AA38" i="1"/>
  <c r="J41" i="1"/>
  <c r="J55" i="1"/>
  <c r="O55" i="1" s="1"/>
  <c r="J42" i="1"/>
  <c r="J46" i="1"/>
  <c r="J50" i="1"/>
  <c r="J54" i="1"/>
  <c r="J45" i="1"/>
  <c r="I87" i="1"/>
  <c r="J44" i="1"/>
  <c r="J49" i="1"/>
  <c r="J53" i="1"/>
  <c r="J48" i="1"/>
  <c r="G89" i="1"/>
  <c r="H88" i="1" s="1"/>
  <c r="AJ86" i="1"/>
  <c r="O45" i="1"/>
  <c r="F56" i="1"/>
  <c r="N22" i="1"/>
  <c r="O9" i="1"/>
  <c r="AJ87" i="1"/>
  <c r="L72" i="1"/>
  <c r="J51" i="1"/>
  <c r="V88" i="1"/>
  <c r="H87" i="1"/>
  <c r="Q82" i="1"/>
  <c r="U65" i="1"/>
  <c r="X61" i="1"/>
  <c r="X62" i="1"/>
  <c r="X60" i="1"/>
  <c r="W88" i="1"/>
  <c r="W65" i="1"/>
  <c r="X59" i="1"/>
  <c r="X63" i="1" s="1"/>
  <c r="H63" i="1"/>
  <c r="T31" i="1"/>
  <c r="T60" i="1"/>
  <c r="T59" i="1"/>
  <c r="S88" i="1"/>
  <c r="T62" i="1"/>
  <c r="AL44" i="1"/>
  <c r="AL47" i="1"/>
  <c r="AL45" i="1"/>
  <c r="AL48" i="1"/>
  <c r="AL43" i="1"/>
  <c r="AL42" i="1"/>
  <c r="AL51" i="1"/>
  <c r="AL54" i="1"/>
  <c r="AL49" i="1"/>
  <c r="AK65" i="1"/>
  <c r="AL41" i="1"/>
  <c r="AL56" i="1" s="1"/>
  <c r="AL55" i="1"/>
  <c r="AL53" i="1"/>
  <c r="R72" i="1"/>
  <c r="R82" i="1" s="1"/>
  <c r="R86" i="1"/>
  <c r="AE65" i="1"/>
  <c r="AF59" i="1"/>
  <c r="AF63" i="1" s="1"/>
  <c r="AF62" i="1"/>
  <c r="AF60" i="1"/>
  <c r="J43" i="1"/>
  <c r="AL52" i="1"/>
  <c r="I82" i="1"/>
  <c r="J72" i="1" s="1"/>
  <c r="J82" i="1" s="1"/>
  <c r="AF45" i="1"/>
  <c r="AF48" i="1"/>
  <c r="AF46" i="1"/>
  <c r="AF49" i="1"/>
  <c r="AF52" i="1"/>
  <c r="AF55" i="1"/>
  <c r="AF50" i="1"/>
  <c r="AF54" i="1"/>
  <c r="AF44" i="1"/>
  <c r="AF42" i="1"/>
  <c r="AF47" i="1"/>
  <c r="AF43" i="1"/>
  <c r="AF51" i="1"/>
  <c r="O46" i="1"/>
  <c r="U87" i="1"/>
  <c r="K89" i="1"/>
  <c r="AC87" i="1"/>
  <c r="AC85" i="1"/>
  <c r="E89" i="1"/>
  <c r="S82" i="1"/>
  <c r="H72" i="1"/>
  <c r="H82" i="1" s="1"/>
  <c r="S65" i="1"/>
  <c r="I65" i="1"/>
  <c r="F63" i="1"/>
  <c r="AL50" i="1"/>
  <c r="Z35" i="1"/>
  <c r="N17" i="1"/>
  <c r="T16" i="1"/>
  <c r="D62" i="1"/>
  <c r="O62" i="1" s="1"/>
  <c r="D63" i="1"/>
  <c r="H27" i="1"/>
  <c r="O27" i="1" s="1"/>
  <c r="H28" i="1"/>
  <c r="O28" i="1" s="1"/>
  <c r="H31" i="1"/>
  <c r="H35" i="1"/>
  <c r="H18" i="1"/>
  <c r="H19" i="1"/>
  <c r="O19" i="1" s="1"/>
  <c r="H24" i="1"/>
  <c r="H25" i="1"/>
  <c r="H26" i="1"/>
  <c r="H16" i="1"/>
  <c r="H23" i="1"/>
  <c r="H34" i="1"/>
  <c r="AL23" i="1"/>
  <c r="O70" i="1"/>
  <c r="O80" i="1"/>
  <c r="O69" i="1"/>
  <c r="O75" i="1"/>
  <c r="P75" i="1" s="1"/>
  <c r="O79" i="1"/>
  <c r="C88" i="1"/>
  <c r="C89" i="1" s="1"/>
  <c r="R85" i="1"/>
  <c r="E82" i="1"/>
  <c r="F72" i="1" s="1"/>
  <c r="F82" i="1" s="1"/>
  <c r="O78" i="1"/>
  <c r="C65" i="1"/>
  <c r="L63" i="1"/>
  <c r="AH42" i="1"/>
  <c r="AH43" i="1"/>
  <c r="AH41" i="1"/>
  <c r="AH56" i="1" s="1"/>
  <c r="AH51" i="1"/>
  <c r="AH46" i="1"/>
  <c r="AH55" i="1"/>
  <c r="X41" i="1"/>
  <c r="X55" i="1"/>
  <c r="X42" i="1"/>
  <c r="X49" i="1"/>
  <c r="X53" i="1"/>
  <c r="X44" i="1"/>
  <c r="X48" i="1"/>
  <c r="AH53" i="1"/>
  <c r="O51" i="1"/>
  <c r="F20" i="1"/>
  <c r="O20" i="1" s="1"/>
  <c r="F25" i="1"/>
  <c r="F30" i="1"/>
  <c r="F34" i="1"/>
  <c r="F21" i="1"/>
  <c r="O21" i="1" s="1"/>
  <c r="F16" i="1"/>
  <c r="F23" i="1"/>
  <c r="F17" i="1"/>
  <c r="O17" i="1" s="1"/>
  <c r="O37" i="1"/>
  <c r="F35" i="1"/>
  <c r="H17" i="1"/>
  <c r="AJ60" i="1"/>
  <c r="AJ59" i="1"/>
  <c r="AJ63" i="1" s="1"/>
  <c r="T50" i="1"/>
  <c r="T53" i="1"/>
  <c r="T51" i="1"/>
  <c r="T54" i="1"/>
  <c r="T44" i="1"/>
  <c r="T48" i="1"/>
  <c r="T43" i="1"/>
  <c r="T46" i="1"/>
  <c r="AL27" i="1"/>
  <c r="AL30" i="1"/>
  <c r="AL34" i="1"/>
  <c r="AL18" i="1"/>
  <c r="AL28" i="1"/>
  <c r="AL21" i="1"/>
  <c r="AL29" i="1"/>
  <c r="AL32" i="1"/>
  <c r="AL36" i="1"/>
  <c r="AL37" i="1"/>
  <c r="AL31" i="1"/>
  <c r="AL20" i="1"/>
  <c r="H20" i="1"/>
  <c r="AG88" i="1"/>
  <c r="O68" i="1"/>
  <c r="AI65" i="1"/>
  <c r="Z62" i="1"/>
  <c r="Z61" i="1"/>
  <c r="AJ61" i="1"/>
  <c r="D59" i="1"/>
  <c r="O59" i="1" s="1"/>
  <c r="AD51" i="1"/>
  <c r="AD54" i="1"/>
  <c r="AD41" i="1"/>
  <c r="AD46" i="1"/>
  <c r="AD50" i="1"/>
  <c r="AC65" i="1"/>
  <c r="X50" i="1"/>
  <c r="AD47" i="1"/>
  <c r="X45" i="1"/>
  <c r="AH44" i="1"/>
  <c r="AL35" i="1"/>
  <c r="AL25" i="1"/>
  <c r="H22" i="1"/>
  <c r="O22" i="1" s="1"/>
  <c r="N72" i="1"/>
  <c r="AG87" i="1"/>
  <c r="N82" i="1"/>
  <c r="O77" i="1"/>
  <c r="O76" i="1"/>
  <c r="AG65" i="1"/>
  <c r="AH61" i="1"/>
  <c r="AB43" i="1"/>
  <c r="AB44" i="1"/>
  <c r="AB47" i="1"/>
  <c r="AB54" i="1"/>
  <c r="AB45" i="1"/>
  <c r="AB49" i="1"/>
  <c r="AB53" i="1"/>
  <c r="F50" i="1"/>
  <c r="F53" i="1"/>
  <c r="F51" i="1"/>
  <c r="F54" i="1"/>
  <c r="F45" i="1"/>
  <c r="F49" i="1"/>
  <c r="AH54" i="1"/>
  <c r="AD52" i="1"/>
  <c r="AH49" i="1"/>
  <c r="T45" i="1"/>
  <c r="F44" i="1"/>
  <c r="AD42" i="1"/>
  <c r="T41" i="1"/>
  <c r="J17" i="1"/>
  <c r="J22" i="1"/>
  <c r="J33" i="1"/>
  <c r="J37" i="1"/>
  <c r="J16" i="1"/>
  <c r="J18" i="1"/>
  <c r="J23" i="1"/>
  <c r="J27" i="1"/>
  <c r="J31" i="1"/>
  <c r="I86" i="1"/>
  <c r="J19" i="1"/>
  <c r="J24" i="1"/>
  <c r="J25" i="1"/>
  <c r="J26" i="1"/>
  <c r="AL33" i="1"/>
  <c r="J29" i="1"/>
  <c r="F22" i="1"/>
  <c r="AL19" i="1"/>
  <c r="F18" i="1"/>
  <c r="AJ50" i="1"/>
  <c r="AJ53" i="1"/>
  <c r="AJ51" i="1"/>
  <c r="AJ54" i="1"/>
  <c r="H53" i="1"/>
  <c r="AJ41" i="1"/>
  <c r="AJ56" i="1" s="1"/>
  <c r="AH23" i="1"/>
  <c r="AH25" i="1"/>
  <c r="AH31" i="1"/>
  <c r="AH35" i="1"/>
  <c r="AH26" i="1"/>
  <c r="V33" i="1"/>
  <c r="Z24" i="1"/>
  <c r="AH20" i="1"/>
  <c r="Z46" i="1"/>
  <c r="Z49" i="1"/>
  <c r="Z52" i="1"/>
  <c r="Z50" i="1"/>
  <c r="Z53" i="1"/>
  <c r="H44" i="1"/>
  <c r="H45" i="1"/>
  <c r="H48" i="1"/>
  <c r="O48" i="1" s="1"/>
  <c r="AJ47" i="1"/>
  <c r="Z45" i="1"/>
  <c r="AJ42" i="1"/>
  <c r="AF18" i="1"/>
  <c r="AF28" i="1"/>
  <c r="AF19" i="1"/>
  <c r="AF24" i="1"/>
  <c r="AF29" i="1"/>
  <c r="AF33" i="1"/>
  <c r="V27" i="1"/>
  <c r="V30" i="1"/>
  <c r="V34" i="1"/>
  <c r="V28" i="1"/>
  <c r="AH36" i="1"/>
  <c r="AH32" i="1"/>
  <c r="AH28" i="1"/>
  <c r="V23" i="1"/>
  <c r="AF20" i="1"/>
  <c r="V17" i="1"/>
  <c r="V16" i="1"/>
  <c r="L53" i="1"/>
  <c r="P52" i="1"/>
  <c r="L50" i="1"/>
  <c r="O50" i="1" s="1"/>
  <c r="L47" i="1"/>
  <c r="L56" i="1" s="1"/>
  <c r="D43" i="1"/>
  <c r="AJ36" i="1"/>
  <c r="X35" i="1"/>
  <c r="L34" i="1"/>
  <c r="AJ32" i="1"/>
  <c r="D32" i="1"/>
  <c r="X31" i="1"/>
  <c r="L30" i="1"/>
  <c r="D26" i="1"/>
  <c r="L25" i="1"/>
  <c r="D24" i="1"/>
  <c r="X23" i="1"/>
  <c r="AD22" i="1"/>
  <c r="AJ21" i="1"/>
  <c r="L20" i="1"/>
  <c r="L38" i="1" s="1"/>
  <c r="X18" i="1"/>
  <c r="AD17" i="1"/>
  <c r="AJ16" i="1"/>
  <c r="X16" i="1"/>
  <c r="J52" i="1"/>
  <c r="L49" i="1"/>
  <c r="F47" i="1"/>
  <c r="X37" i="1"/>
  <c r="AD36" i="1"/>
  <c r="AD32" i="1"/>
  <c r="L29" i="1"/>
  <c r="D23" i="1"/>
  <c r="X22" i="1"/>
  <c r="AD21" i="1"/>
  <c r="D18" i="1"/>
  <c r="D85" i="1" l="1"/>
  <c r="D87" i="1"/>
  <c r="D86" i="1"/>
  <c r="H38" i="1"/>
  <c r="F87" i="1"/>
  <c r="F85" i="1"/>
  <c r="F86" i="1"/>
  <c r="O16" i="1"/>
  <c r="P77" i="1"/>
  <c r="T56" i="1"/>
  <c r="F38" i="1"/>
  <c r="P62" i="1"/>
  <c r="AB88" i="1"/>
  <c r="P70" i="1"/>
  <c r="O71" i="1"/>
  <c r="V85" i="1"/>
  <c r="V86" i="1"/>
  <c r="O23" i="1"/>
  <c r="X38" i="1"/>
  <c r="O24" i="1"/>
  <c r="O44" i="1"/>
  <c r="P59" i="1"/>
  <c r="O63" i="1"/>
  <c r="R89" i="1"/>
  <c r="L85" i="1"/>
  <c r="L86" i="1"/>
  <c r="L88" i="1"/>
  <c r="F88" i="1"/>
  <c r="AB26" i="1"/>
  <c r="AB27" i="1"/>
  <c r="AB30" i="1"/>
  <c r="AB34" i="1"/>
  <c r="AB19" i="1"/>
  <c r="AB31" i="1"/>
  <c r="AB20" i="1"/>
  <c r="AB24" i="1"/>
  <c r="AB18" i="1"/>
  <c r="AB23" i="1"/>
  <c r="AB28" i="1"/>
  <c r="AB25" i="1"/>
  <c r="AB35" i="1"/>
  <c r="AB29" i="1"/>
  <c r="AB37" i="1"/>
  <c r="AB21" i="1"/>
  <c r="AB22" i="1"/>
  <c r="AA86" i="1"/>
  <c r="AB36" i="1"/>
  <c r="AB32" i="1"/>
  <c r="AB17" i="1"/>
  <c r="AB33" i="1"/>
  <c r="N86" i="1"/>
  <c r="N38" i="1"/>
  <c r="AC89" i="1"/>
  <c r="AD87" i="1" s="1"/>
  <c r="J56" i="1"/>
  <c r="O18" i="1"/>
  <c r="O49" i="1"/>
  <c r="P68" i="1"/>
  <c r="O72" i="1"/>
  <c r="X56" i="1"/>
  <c r="X88" i="1"/>
  <c r="W89" i="1"/>
  <c r="V38" i="1"/>
  <c r="T38" i="1"/>
  <c r="O53" i="1"/>
  <c r="V87" i="1"/>
  <c r="O41" i="1"/>
  <c r="AB16" i="1"/>
  <c r="N56" i="1"/>
  <c r="V56" i="1"/>
  <c r="H86" i="1"/>
  <c r="P79" i="1"/>
  <c r="I89" i="1"/>
  <c r="J86" i="1" s="1"/>
  <c r="H56" i="1"/>
  <c r="AD56" i="1"/>
  <c r="O73" i="1"/>
  <c r="Z86" i="1"/>
  <c r="AG89" i="1"/>
  <c r="T63" i="1"/>
  <c r="H85" i="1"/>
  <c r="H89" i="1" s="1"/>
  <c r="Z75" i="1"/>
  <c r="Z79" i="1"/>
  <c r="Z82" i="1" s="1"/>
  <c r="Z77" i="1"/>
  <c r="Z68" i="1"/>
  <c r="AJ89" i="1"/>
  <c r="J38" i="1"/>
  <c r="O26" i="1"/>
  <c r="O43" i="1"/>
  <c r="O25" i="1"/>
  <c r="D88" i="1"/>
  <c r="Y89" i="1"/>
  <c r="AA65" i="1"/>
  <c r="AA89" i="1"/>
  <c r="AB87" i="1" s="1"/>
  <c r="S89" i="1"/>
  <c r="T88" i="1" s="1"/>
  <c r="Z38" i="1"/>
  <c r="M89" i="1"/>
  <c r="F89" i="1" l="1"/>
  <c r="AH86" i="1"/>
  <c r="AH85" i="1"/>
  <c r="AH89" i="1" s="1"/>
  <c r="P18" i="1"/>
  <c r="L89" i="1"/>
  <c r="AH87" i="1"/>
  <c r="V89" i="1"/>
  <c r="Z88" i="1"/>
  <c r="Z87" i="1"/>
  <c r="Z85" i="1"/>
  <c r="Z89" i="1" s="1"/>
  <c r="X87" i="1"/>
  <c r="X85" i="1"/>
  <c r="X86" i="1"/>
  <c r="AD85" i="1"/>
  <c r="O88" i="1"/>
  <c r="P61" i="1"/>
  <c r="P60" i="1"/>
  <c r="P43" i="1"/>
  <c r="P24" i="1"/>
  <c r="N85" i="1"/>
  <c r="N89" i="1" s="1"/>
  <c r="N87" i="1"/>
  <c r="N88" i="1"/>
  <c r="O56" i="1"/>
  <c r="P41" i="1"/>
  <c r="AD88" i="1"/>
  <c r="AD86" i="1"/>
  <c r="AB86" i="1"/>
  <c r="P63" i="1"/>
  <c r="O86" i="1"/>
  <c r="T85" i="1"/>
  <c r="T87" i="1"/>
  <c r="P53" i="1"/>
  <c r="D89" i="1"/>
  <c r="T86" i="1"/>
  <c r="O82" i="1"/>
  <c r="P72" i="1" s="1"/>
  <c r="P82" i="1" s="1"/>
  <c r="AB85" i="1"/>
  <c r="AH88" i="1"/>
  <c r="J88" i="1"/>
  <c r="J85" i="1"/>
  <c r="P25" i="1"/>
  <c r="J87" i="1"/>
  <c r="P44" i="1"/>
  <c r="O38" i="1"/>
  <c r="P33" i="1" l="1"/>
  <c r="P32" i="1"/>
  <c r="P36" i="1"/>
  <c r="P35" i="1"/>
  <c r="P31" i="1"/>
  <c r="P30" i="1"/>
  <c r="P34" i="1"/>
  <c r="P22" i="1"/>
  <c r="P37" i="1"/>
  <c r="P19" i="1"/>
  <c r="P28" i="1"/>
  <c r="P21" i="1"/>
  <c r="P29" i="1"/>
  <c r="P20" i="1"/>
  <c r="P27" i="1"/>
  <c r="P17" i="1"/>
  <c r="P26" i="1"/>
  <c r="X89" i="1"/>
  <c r="AB89" i="1"/>
  <c r="O87" i="1"/>
  <c r="P46" i="1"/>
  <c r="P50" i="1"/>
  <c r="P48" i="1"/>
  <c r="P54" i="1"/>
  <c r="P51" i="1"/>
  <c r="P42" i="1"/>
  <c r="P56" i="1" s="1"/>
  <c r="P55" i="1"/>
  <c r="P45" i="1"/>
  <c r="P16" i="1"/>
  <c r="P23" i="1"/>
  <c r="T89" i="1"/>
  <c r="O65" i="1"/>
  <c r="J89" i="1"/>
  <c r="O85" i="1"/>
  <c r="P49" i="1"/>
  <c r="AD89" i="1"/>
  <c r="P38" i="1" l="1"/>
  <c r="O89" i="1"/>
  <c r="P85" i="1" s="1"/>
  <c r="P88" i="1" l="1"/>
  <c r="P86" i="1"/>
  <c r="P89" i="1" s="1"/>
  <c r="P87" i="1"/>
</calcChain>
</file>

<file path=xl/comments1.xml><?xml version="1.0" encoding="utf-8"?>
<comments xmlns="http://schemas.openxmlformats.org/spreadsheetml/2006/main">
  <authors>
    <author>Ben Rogers</author>
  </authors>
  <commentList>
    <comment ref="AA9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a 4 year average in Nypool at the UAE site</t>
        </r>
      </text>
    </comment>
  </commentList>
</comments>
</file>

<file path=xl/sharedStrings.xml><?xml version="1.0" encoding="utf-8"?>
<sst xmlns="http://schemas.openxmlformats.org/spreadsheetml/2006/main" count="212" uniqueCount="111">
  <si>
    <t>Turbine Comparison</t>
  </si>
  <si>
    <t>Brownsville</t>
  </si>
  <si>
    <t>Caledonia</t>
  </si>
  <si>
    <t>New Albany</t>
  </si>
  <si>
    <t>Calvert City</t>
  </si>
  <si>
    <t>Wheatland</t>
  </si>
  <si>
    <t>Total GenCo</t>
  </si>
  <si>
    <t>Santee Cooper</t>
  </si>
  <si>
    <t>Lincoln</t>
  </si>
  <si>
    <t>Springfield</t>
  </si>
  <si>
    <t>Description:</t>
  </si>
  <si>
    <t>Financing Cost:</t>
  </si>
  <si>
    <t>W 501 D5</t>
  </si>
  <si>
    <t xml:space="preserve">  Spare Parts </t>
  </si>
  <si>
    <t xml:space="preserve">  Land Acquisition</t>
  </si>
  <si>
    <t xml:space="preserve">  Gas Interconnection Costs</t>
  </si>
  <si>
    <t xml:space="preserve">  Electricity Interconnection Costs</t>
  </si>
  <si>
    <t xml:space="preserve">  Sales and Use Tax on Equipment</t>
  </si>
  <si>
    <t xml:space="preserve">  Mobilization Fuel</t>
  </si>
  <si>
    <t>Total Hard Cost</t>
  </si>
  <si>
    <t xml:space="preserve">  EE&amp;CC Project Management</t>
  </si>
  <si>
    <t xml:space="preserve">  Mobilization of O&amp;M</t>
  </si>
  <si>
    <t xml:space="preserve">  Environmental Permitting</t>
  </si>
  <si>
    <t xml:space="preserve">  Insurance During Construction</t>
  </si>
  <si>
    <t xml:space="preserve">  Capitalized Salaries</t>
  </si>
  <si>
    <t xml:space="preserve">  Resale Handling Fee</t>
  </si>
  <si>
    <t xml:space="preserve">  Development Expenses</t>
  </si>
  <si>
    <t xml:space="preserve">  Legal Expense</t>
  </si>
  <si>
    <t>Total Soft Cost</t>
  </si>
  <si>
    <t xml:space="preserve">  Lender's Engineer</t>
  </si>
  <si>
    <t xml:space="preserve">  Lender's Counsel</t>
  </si>
  <si>
    <t xml:space="preserve">  Financing Fee</t>
  </si>
  <si>
    <t xml:space="preserve">  Turbine Type</t>
  </si>
  <si>
    <t xml:space="preserve">  No. of Turbines</t>
  </si>
  <si>
    <t xml:space="preserve">  Gross Capacity @ ISO (MW)</t>
  </si>
  <si>
    <t xml:space="preserve">  Net Capacity @ ISO (MW)</t>
  </si>
  <si>
    <r>
      <t xml:space="preserve">  Gross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</si>
  <si>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r>
      <t xml:space="preserve">  Net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</si>
  <si>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Hard Cost:</t>
  </si>
  <si>
    <t>Soft Cost:</t>
  </si>
  <si>
    <t xml:space="preserve">  BOP and Construction</t>
  </si>
  <si>
    <t xml:space="preserve">  Transformer and Curcuit Breakers</t>
  </si>
  <si>
    <t>Total Uses of Funds</t>
  </si>
  <si>
    <t>$/MWh</t>
  </si>
  <si>
    <t>EPC Cost</t>
  </si>
  <si>
    <t>Turbine Cost</t>
  </si>
  <si>
    <t>GE 7EA</t>
  </si>
  <si>
    <t>All-in-Capital Cost</t>
  </si>
  <si>
    <t>GE 7B</t>
  </si>
  <si>
    <t>WH 501F</t>
  </si>
  <si>
    <t xml:space="preserve">  Overhead &amp; Fees - EECC</t>
  </si>
  <si>
    <t xml:space="preserve">  Overhead &amp; Fees - NEPCO</t>
  </si>
  <si>
    <t xml:space="preserve">  Base Fee</t>
  </si>
  <si>
    <t xml:space="preserve">  Switchyard</t>
  </si>
  <si>
    <t xml:space="preserve">  Union Adders/Others</t>
  </si>
  <si>
    <t xml:space="preserve">  Water Interconnect</t>
  </si>
  <si>
    <t xml:space="preserve">  Total Expensed Costs</t>
  </si>
  <si>
    <t>W 501 D5A</t>
  </si>
  <si>
    <t>Wilton</t>
  </si>
  <si>
    <t xml:space="preserve">  Sound Control</t>
  </si>
  <si>
    <t xml:space="preserve">  City Expenses</t>
  </si>
  <si>
    <t>-</t>
  </si>
  <si>
    <t>LM 6000</t>
  </si>
  <si>
    <t xml:space="preserve">  SCR</t>
  </si>
  <si>
    <t xml:space="preserve">  Dual Fuel</t>
  </si>
  <si>
    <t xml:space="preserve">  Black Start</t>
  </si>
  <si>
    <t xml:space="preserve">  Gas Compression</t>
  </si>
  <si>
    <t xml:space="preserve">  Demin Water Facility</t>
  </si>
  <si>
    <t xml:space="preserve">  Chillers</t>
  </si>
  <si>
    <t xml:space="preserve">  Pipeline</t>
  </si>
  <si>
    <t xml:space="preserve">  Debt Reserve</t>
  </si>
  <si>
    <r>
      <t xml:space="preserve">  Gross Capacity per Turbine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</si>
  <si>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Initial Purchase</t>
  </si>
  <si>
    <t>Analysis</t>
  </si>
  <si>
    <t>% of Hard Cost</t>
  </si>
  <si>
    <t>% of Soft Cost</t>
  </si>
  <si>
    <t xml:space="preserve">  Contingency:</t>
  </si>
  <si>
    <t>Total Financing Cost</t>
  </si>
  <si>
    <t>% of Fin.Cost</t>
  </si>
  <si>
    <t>% of Op. Exp</t>
  </si>
  <si>
    <t>% of All-in-Cost</t>
  </si>
  <si>
    <t xml:space="preserve">  Heat Rate (HHV)</t>
  </si>
  <si>
    <t>Total VOM</t>
  </si>
  <si>
    <t>$/kW-yr</t>
  </si>
  <si>
    <t>Summary ($/kW)</t>
  </si>
  <si>
    <t xml:space="preserve">  Owner's Engineer</t>
  </si>
  <si>
    <t xml:space="preserve">  O&amp;M Fee</t>
  </si>
  <si>
    <t>Financing Cost</t>
  </si>
  <si>
    <t>Soft Cost</t>
  </si>
  <si>
    <t>Operating Expenses</t>
  </si>
  <si>
    <t>Variable Operating Cost (per year)</t>
  </si>
  <si>
    <t>Major Maintenance &amp; Accrual (per year)</t>
  </si>
  <si>
    <t>Fixed Operating Cost (per year)</t>
  </si>
  <si>
    <t>Other Fixed Expenses (per year)</t>
  </si>
  <si>
    <t>Total Fixed Cost (per year)</t>
  </si>
  <si>
    <t>Total Expenses (per year)</t>
  </si>
  <si>
    <t>UAE</t>
  </si>
  <si>
    <t>LM6000</t>
  </si>
  <si>
    <t>Rochester</t>
  </si>
  <si>
    <t>Eastern KY.</t>
  </si>
  <si>
    <t>Calpine</t>
  </si>
  <si>
    <t xml:space="preserve">  Turbines plus Fin Fans</t>
  </si>
  <si>
    <t xml:space="preserve">  IDC</t>
  </si>
  <si>
    <t>Austin</t>
  </si>
  <si>
    <t>Avg. Pricing Received from the Desk</t>
  </si>
  <si>
    <t>Michigan South Central</t>
  </si>
  <si>
    <t>ElectriCities</t>
  </si>
  <si>
    <t>5/01 to 11/03</t>
  </si>
  <si>
    <t>5/01 to 9/04</t>
  </si>
  <si>
    <t>Term (Yrs.)</t>
  </si>
  <si>
    <t>5/01 to 8/04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</si>
</sst>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7" formatCode="_(* #,##0.0_);_(* \(#,##0.0\);_(* &quot;-&quot;??_);_(@_)"/>
    <numFmt numFmtId="168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9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  <font>
      <i/>
      <sz val="9"/>
      <name val="Times New Roman"/>
      <family val="1"/>
    </font>
    <font>
      <u val="singleAccounting"/>
      <sz val="10"/>
      <name val="Times New Roman"/>
      <family val="1"/>
    </font>
    <font>
      <i/>
      <u val="singleAccounting"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/>
    <xf numFmtId="0" fontId="3" fillId="0" borderId="2" xfId="0" applyFont="1" applyBorder="1" applyAlignment="1" applyProtection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1" xfId="0" applyFont="1" applyBorder="1" applyAlignment="1" applyProtection="1">
      <alignment horizontal="left"/>
    </xf>
    <xf numFmtId="0" fontId="10" fillId="0" borderId="0" xfId="0" applyFont="1"/>
    <xf numFmtId="0" fontId="3" fillId="0" borderId="1" xfId="0" applyFont="1" applyBorder="1" applyAlignment="1" applyProtection="1">
      <alignment horizontal="left"/>
    </xf>
    <xf numFmtId="0" fontId="11" fillId="0" borderId="0" xfId="0" applyFont="1"/>
    <xf numFmtId="168" fontId="6" fillId="0" borderId="0" xfId="1" applyNumberFormat="1" applyFont="1" applyAlignment="1">
      <alignment horizontal="right"/>
    </xf>
    <xf numFmtId="168" fontId="6" fillId="0" borderId="0" xfId="1" applyNumberFormat="1" applyFont="1"/>
    <xf numFmtId="168" fontId="10" fillId="0" borderId="0" xfId="1" applyNumberFormat="1" applyFont="1"/>
    <xf numFmtId="168" fontId="11" fillId="0" borderId="0" xfId="1" applyNumberFormat="1" applyFont="1"/>
    <xf numFmtId="43" fontId="11" fillId="0" borderId="0" xfId="1" applyNumberFormat="1" applyFont="1"/>
    <xf numFmtId="43" fontId="11" fillId="0" borderId="0" xfId="0" applyNumberFormat="1" applyFont="1"/>
    <xf numFmtId="168" fontId="8" fillId="0" borderId="0" xfId="1" applyNumberFormat="1" applyFont="1"/>
    <xf numFmtId="0" fontId="8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2" xfId="0" applyFont="1" applyBorder="1"/>
    <xf numFmtId="0" fontId="6" fillId="0" borderId="4" xfId="0" applyFont="1" applyBorder="1" applyAlignment="1">
      <alignment horizontal="right"/>
    </xf>
    <xf numFmtId="168" fontId="6" fillId="0" borderId="0" xfId="1" applyNumberFormat="1" applyFont="1" applyBorder="1" applyAlignment="1">
      <alignment horizontal="right"/>
    </xf>
    <xf numFmtId="168" fontId="10" fillId="0" borderId="0" xfId="1" applyNumberFormat="1" applyFont="1" applyBorder="1" applyAlignment="1">
      <alignment horizontal="right"/>
    </xf>
    <xf numFmtId="168" fontId="6" fillId="0" borderId="4" xfId="1" applyNumberFormat="1" applyFont="1" applyBorder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168" fontId="8" fillId="0" borderId="6" xfId="1" applyNumberFormat="1" applyFont="1" applyBorder="1" applyAlignment="1">
      <alignment horizontal="right"/>
    </xf>
    <xf numFmtId="0" fontId="11" fillId="0" borderId="1" xfId="0" applyFont="1" applyBorder="1"/>
    <xf numFmtId="43" fontId="11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168" fontId="2" fillId="0" borderId="6" xfId="1" applyNumberFormat="1" applyFont="1" applyBorder="1" applyAlignment="1">
      <alignment horizontal="right"/>
    </xf>
    <xf numFmtId="168" fontId="2" fillId="0" borderId="0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5" fontId="11" fillId="0" borderId="0" xfId="3" applyNumberFormat="1" applyFont="1" applyBorder="1" applyAlignment="1">
      <alignment horizontal="right"/>
    </xf>
    <xf numFmtId="168" fontId="12" fillId="0" borderId="0" xfId="1" applyNumberFormat="1" applyFont="1" applyBorder="1" applyAlignment="1">
      <alignment horizontal="right"/>
    </xf>
    <xf numFmtId="165" fontId="12" fillId="0" borderId="0" xfId="3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168" fontId="12" fillId="0" borderId="4" xfId="1" applyNumberFormat="1" applyFont="1" applyBorder="1" applyAlignment="1">
      <alignment horizontal="right"/>
    </xf>
    <xf numFmtId="0" fontId="12" fillId="0" borderId="1" xfId="0" applyFont="1" applyBorder="1"/>
    <xf numFmtId="43" fontId="12" fillId="0" borderId="0" xfId="1" applyNumberFormat="1" applyFont="1" applyBorder="1" applyAlignment="1">
      <alignment horizontal="right"/>
    </xf>
    <xf numFmtId="2" fontId="12" fillId="0" borderId="0" xfId="1" applyNumberFormat="1" applyFont="1" applyBorder="1" applyAlignment="1">
      <alignment horizontal="right"/>
    </xf>
    <xf numFmtId="167" fontId="6" fillId="0" borderId="0" xfId="1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8" fontId="6" fillId="0" borderId="6" xfId="1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8" fontId="12" fillId="0" borderId="7" xfId="1" applyNumberFormat="1" applyFont="1" applyBorder="1" applyAlignment="1">
      <alignment horizontal="right"/>
    </xf>
    <xf numFmtId="168" fontId="12" fillId="0" borderId="5" xfId="1" applyNumberFormat="1" applyFont="1" applyBorder="1" applyAlignment="1">
      <alignment horizontal="right"/>
    </xf>
    <xf numFmtId="0" fontId="8" fillId="2" borderId="2" xfId="0" applyFont="1" applyFill="1" applyBorder="1"/>
    <xf numFmtId="168" fontId="8" fillId="2" borderId="6" xfId="1" applyNumberFormat="1" applyFont="1" applyFill="1" applyBorder="1" applyAlignment="1">
      <alignment horizontal="right"/>
    </xf>
    <xf numFmtId="165" fontId="11" fillId="2" borderId="6" xfId="3" applyNumberFormat="1" applyFont="1" applyFill="1" applyBorder="1" applyAlignment="1">
      <alignment horizontal="right"/>
    </xf>
    <xf numFmtId="0" fontId="10" fillId="0" borderId="1" xfId="0" applyFont="1" applyBorder="1"/>
    <xf numFmtId="0" fontId="6" fillId="0" borderId="2" xfId="0" applyFont="1" applyBorder="1"/>
    <xf numFmtId="168" fontId="6" fillId="0" borderId="0" xfId="1" applyNumberFormat="1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horizontal="right"/>
    </xf>
    <xf numFmtId="43" fontId="6" fillId="0" borderId="0" xfId="1" applyNumberFormat="1" applyFont="1" applyFill="1" applyBorder="1" applyAlignment="1">
      <alignment horizontal="right"/>
    </xf>
    <xf numFmtId="0" fontId="8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0" xfId="0" applyFont="1" applyBorder="1"/>
    <xf numFmtId="0" fontId="8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6" xfId="0" applyFont="1" applyBorder="1"/>
    <xf numFmtId="0" fontId="10" fillId="0" borderId="0" xfId="0" applyFont="1" applyBorder="1"/>
    <xf numFmtId="0" fontId="8" fillId="2" borderId="6" xfId="0" applyFont="1" applyFill="1" applyBorder="1"/>
    <xf numFmtId="168" fontId="13" fillId="0" borderId="6" xfId="1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68" fontId="6" fillId="0" borderId="0" xfId="1" applyNumberFormat="1" applyFont="1" applyBorder="1"/>
    <xf numFmtId="168" fontId="10" fillId="0" borderId="0" xfId="1" applyNumberFormat="1" applyFont="1" applyBorder="1"/>
    <xf numFmtId="168" fontId="14" fillId="0" borderId="0" xfId="1" applyNumberFormat="1" applyFont="1" applyBorder="1" applyAlignment="1">
      <alignment horizontal="right"/>
    </xf>
    <xf numFmtId="168" fontId="14" fillId="0" borderId="0" xfId="1" applyNumberFormat="1" applyFont="1" applyBorder="1"/>
    <xf numFmtId="168" fontId="6" fillId="0" borderId="6" xfId="1" applyNumberFormat="1" applyFont="1" applyBorder="1"/>
    <xf numFmtId="168" fontId="8" fillId="0" borderId="0" xfId="1" applyNumberFormat="1" applyFont="1" applyBorder="1" applyAlignment="1">
      <alignment horizontal="right"/>
    </xf>
    <xf numFmtId="168" fontId="6" fillId="0" borderId="7" xfId="1" applyNumberFormat="1" applyFont="1" applyBorder="1"/>
    <xf numFmtId="168" fontId="8" fillId="2" borderId="6" xfId="1" applyNumberFormat="1" applyFont="1" applyFill="1" applyBorder="1"/>
    <xf numFmtId="168" fontId="6" fillId="0" borderId="4" xfId="1" applyNumberFormat="1" applyFont="1" applyBorder="1"/>
    <xf numFmtId="168" fontId="11" fillId="0" borderId="0" xfId="1" applyNumberFormat="1" applyFont="1" applyBorder="1"/>
    <xf numFmtId="168" fontId="11" fillId="0" borderId="7" xfId="1" applyNumberFormat="1" applyFont="1" applyBorder="1"/>
    <xf numFmtId="43" fontId="15" fillId="0" borderId="0" xfId="1" applyNumberFormat="1" applyFont="1" applyBorder="1" applyAlignment="1">
      <alignment horizontal="right"/>
    </xf>
    <xf numFmtId="43" fontId="11" fillId="0" borderId="0" xfId="1" applyNumberFormat="1" applyFont="1" applyBorder="1"/>
    <xf numFmtId="43" fontId="11" fillId="0" borderId="7" xfId="1" applyNumberFormat="1" applyFont="1" applyBorder="1"/>
    <xf numFmtId="0" fontId="6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/>
    <xf numFmtId="168" fontId="6" fillId="0" borderId="8" xfId="1" applyNumberFormat="1" applyFont="1" applyBorder="1"/>
    <xf numFmtId="0" fontId="16" fillId="0" borderId="0" xfId="0" applyFont="1" applyAlignment="1"/>
    <xf numFmtId="0" fontId="17" fillId="0" borderId="0" xfId="0" applyFont="1" applyAlignment="1"/>
    <xf numFmtId="1" fontId="17" fillId="0" borderId="0" xfId="0" applyNumberFormat="1" applyFont="1" applyAlignment="1"/>
    <xf numFmtId="44" fontId="17" fillId="0" borderId="0" xfId="2" applyFont="1" applyAlignme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7" xfId="0" applyFont="1" applyBorder="1"/>
    <xf numFmtId="1" fontId="6" fillId="0" borderId="0" xfId="3" applyNumberFormat="1" applyFont="1" applyBorder="1" applyAlignment="1">
      <alignment horizontal="right"/>
    </xf>
    <xf numFmtId="1" fontId="10" fillId="0" borderId="0" xfId="3" applyNumberFormat="1" applyFont="1" applyBorder="1" applyAlignment="1">
      <alignment horizontal="right"/>
    </xf>
    <xf numFmtId="1" fontId="6" fillId="0" borderId="0" xfId="1" applyNumberFormat="1" applyFont="1" applyBorder="1" applyAlignment="1">
      <alignment horizontal="right"/>
    </xf>
    <xf numFmtId="1" fontId="10" fillId="0" borderId="0" xfId="1" applyNumberFormat="1" applyFont="1" applyBorder="1" applyAlignment="1">
      <alignment horizontal="right"/>
    </xf>
    <xf numFmtId="1" fontId="6" fillId="0" borderId="0" xfId="1" applyNumberFormat="1" applyFont="1" applyAlignment="1">
      <alignment horizontal="right"/>
    </xf>
    <xf numFmtId="1" fontId="10" fillId="0" borderId="4" xfId="1" applyNumberFormat="1" applyFont="1" applyBorder="1" applyAlignment="1">
      <alignment horizontal="right"/>
    </xf>
    <xf numFmtId="9" fontId="11" fillId="0" borderId="0" xfId="3" applyFont="1" applyBorder="1" applyAlignment="1">
      <alignment horizontal="right"/>
    </xf>
    <xf numFmtId="10" fontId="11" fillId="0" borderId="0" xfId="3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168" fontId="6" fillId="0" borderId="4" xfId="1" applyNumberFormat="1" applyFont="1" applyFill="1" applyBorder="1" applyAlignment="1">
      <alignment horizontal="right"/>
    </xf>
    <xf numFmtId="0" fontId="11" fillId="0" borderId="4" xfId="0" applyFont="1" applyBorder="1"/>
    <xf numFmtId="168" fontId="6" fillId="0" borderId="6" xfId="1" applyNumberFormat="1" applyFont="1" applyFill="1" applyBorder="1" applyAlignment="1">
      <alignment horizontal="right"/>
    </xf>
    <xf numFmtId="43" fontId="11" fillId="0" borderId="7" xfId="1" applyNumberFormat="1" applyFont="1" applyBorder="1" applyAlignment="1">
      <alignment horizontal="right"/>
    </xf>
    <xf numFmtId="165" fontId="11" fillId="0" borderId="8" xfId="3" applyNumberFormat="1" applyFont="1" applyBorder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6" fillId="0" borderId="0" xfId="0" applyFont="1"/>
    <xf numFmtId="22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276"/>
  <sheetViews>
    <sheetView tabSelected="1" zoomScale="75" zoomScaleNormal="75" workbookViewId="0">
      <pane xSplit="1" topLeftCell="B1" activePane="topRight" state="frozen"/>
      <selection pane="topRight" activeCell="S15" sqref="S15"/>
    </sheetView>
  </sheetViews>
  <sheetFormatPr defaultRowHeight="12.75" x14ac:dyDescent="0.2"/>
  <cols>
    <col min="1" max="1" width="38.140625" style="5" customWidth="1"/>
    <col min="2" max="2" width="2.85546875" style="5" customWidth="1"/>
    <col min="3" max="3" width="13.7109375" style="5" hidden="1" customWidth="1"/>
    <col min="4" max="4" width="15.42578125" style="5" hidden="1" customWidth="1"/>
    <col min="5" max="5" width="13.7109375" style="5" hidden="1" customWidth="1"/>
    <col min="6" max="6" width="15.42578125" style="5" hidden="1" customWidth="1"/>
    <col min="7" max="7" width="13.7109375" style="5" hidden="1" customWidth="1"/>
    <col min="8" max="8" width="15.42578125" style="5" hidden="1" customWidth="1"/>
    <col min="9" max="9" width="13.7109375" style="5" hidden="1" customWidth="1"/>
    <col min="10" max="10" width="15.42578125" style="5" hidden="1" customWidth="1"/>
    <col min="11" max="11" width="13.7109375" style="5" hidden="1" customWidth="1"/>
    <col min="12" max="12" width="15.42578125" style="5" hidden="1" customWidth="1"/>
    <col min="13" max="13" width="13.7109375" style="5" hidden="1" customWidth="1"/>
    <col min="14" max="14" width="15.42578125" style="5" hidden="1" customWidth="1"/>
    <col min="15" max="15" width="13.7109375" style="5" hidden="1" customWidth="1"/>
    <col min="16" max="16" width="15.42578125" style="5" hidden="1" customWidth="1"/>
    <col min="17" max="17" width="15" style="5" hidden="1" customWidth="1"/>
    <col min="18" max="18" width="15.42578125" style="5" hidden="1" customWidth="1"/>
    <col min="19" max="19" width="16.5703125" style="5" customWidth="1"/>
    <col min="20" max="20" width="15.42578125" style="5" customWidth="1"/>
    <col min="21" max="22" width="15.42578125" style="5" hidden="1" customWidth="1"/>
    <col min="23" max="23" width="13.7109375" style="5" customWidth="1"/>
    <col min="24" max="24" width="15.42578125" style="5" customWidth="1"/>
    <col min="25" max="25" width="13.7109375" style="5" customWidth="1"/>
    <col min="26" max="26" width="15.42578125" style="5" customWidth="1"/>
    <col min="27" max="27" width="13.7109375" style="5" customWidth="1"/>
    <col min="28" max="28" width="15.42578125" style="5" customWidth="1"/>
    <col min="29" max="29" width="13.7109375" style="5" customWidth="1"/>
    <col min="30" max="30" width="16" style="5" customWidth="1"/>
    <col min="31" max="31" width="17.7109375" style="5" customWidth="1"/>
    <col min="32" max="32" width="16" style="5" customWidth="1"/>
    <col min="33" max="33" width="13.7109375" style="5" customWidth="1"/>
    <col min="34" max="35" width="15.5703125" style="5" customWidth="1"/>
    <col min="36" max="36" width="16.5703125" style="5" customWidth="1"/>
    <col min="37" max="37" width="24.28515625" style="5" customWidth="1"/>
    <col min="38" max="38" width="16.85546875" style="5" customWidth="1"/>
    <col min="39" max="39" width="18.42578125" style="5" customWidth="1"/>
    <col min="40" max="60" width="13.7109375" style="5" customWidth="1"/>
    <col min="61" max="16384" width="9.140625" style="5"/>
  </cols>
  <sheetData>
    <row r="1" spans="1:48" ht="20.25" x14ac:dyDescent="0.3">
      <c r="A1" s="129" t="s">
        <v>0</v>
      </c>
      <c r="B1" s="4"/>
    </row>
    <row r="2" spans="1:48" ht="15.75" x14ac:dyDescent="0.25">
      <c r="A2" s="128">
        <f ca="1">NOW()</f>
        <v>41885.565872106483</v>
      </c>
      <c r="Q2" s="40" t="s">
        <v>72</v>
      </c>
    </row>
    <row r="3" spans="1:48" x14ac:dyDescent="0.2">
      <c r="C3" s="6" t="s">
        <v>1</v>
      </c>
      <c r="D3" s="6"/>
      <c r="E3" s="6" t="s">
        <v>2</v>
      </c>
      <c r="F3" s="6"/>
      <c r="G3" s="6" t="s">
        <v>3</v>
      </c>
      <c r="H3" s="6"/>
      <c r="I3" s="6" t="s">
        <v>4</v>
      </c>
      <c r="J3" s="6"/>
      <c r="K3" s="6" t="s">
        <v>5</v>
      </c>
      <c r="L3" s="6"/>
      <c r="M3" s="6" t="s">
        <v>58</v>
      </c>
      <c r="N3" s="6"/>
      <c r="O3" s="6" t="s">
        <v>6</v>
      </c>
      <c r="P3" s="6"/>
      <c r="Q3" s="6" t="s">
        <v>73</v>
      </c>
      <c r="R3" s="6"/>
      <c r="S3" s="6" t="s">
        <v>7</v>
      </c>
      <c r="T3" s="6"/>
      <c r="U3" s="6" t="s">
        <v>96</v>
      </c>
      <c r="V3" s="6"/>
      <c r="W3" s="6" t="s">
        <v>8</v>
      </c>
      <c r="X3" s="6"/>
      <c r="Y3" s="6" t="s">
        <v>9</v>
      </c>
      <c r="Z3" s="6"/>
      <c r="AA3" s="6" t="s">
        <v>96</v>
      </c>
      <c r="AC3" s="6" t="s">
        <v>98</v>
      </c>
      <c r="AE3" s="6" t="s">
        <v>99</v>
      </c>
      <c r="AG3" s="6" t="s">
        <v>100</v>
      </c>
      <c r="AI3" s="117" t="s">
        <v>103</v>
      </c>
      <c r="AJ3" s="70"/>
      <c r="AK3" s="117" t="s">
        <v>105</v>
      </c>
      <c r="AL3" s="70"/>
      <c r="AM3" s="6" t="s">
        <v>106</v>
      </c>
    </row>
    <row r="4" spans="1:48" x14ac:dyDescent="0.2">
      <c r="AI4" s="70"/>
      <c r="AJ4" s="70"/>
      <c r="AK4" s="70"/>
      <c r="AL4" s="70"/>
    </row>
    <row r="5" spans="1:48" x14ac:dyDescent="0.2">
      <c r="A5" s="21" t="s">
        <v>10</v>
      </c>
      <c r="B5" s="6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48" x14ac:dyDescent="0.2">
      <c r="A6" s="2" t="s">
        <v>32</v>
      </c>
      <c r="B6" s="66"/>
      <c r="C6" s="24" t="s">
        <v>12</v>
      </c>
      <c r="D6" s="24"/>
      <c r="E6" s="24" t="s">
        <v>46</v>
      </c>
      <c r="F6" s="24"/>
      <c r="G6" s="24" t="s">
        <v>48</v>
      </c>
      <c r="H6" s="24"/>
      <c r="I6" s="24" t="s">
        <v>49</v>
      </c>
      <c r="J6" s="24"/>
      <c r="K6" s="24" t="s">
        <v>57</v>
      </c>
      <c r="L6" s="24"/>
      <c r="M6" s="24" t="s">
        <v>46</v>
      </c>
      <c r="N6" s="24"/>
      <c r="O6" s="24" t="s">
        <v>61</v>
      </c>
      <c r="P6" s="24"/>
      <c r="Q6" s="24" t="s">
        <v>62</v>
      </c>
      <c r="R6" s="24"/>
      <c r="S6" s="24" t="s">
        <v>62</v>
      </c>
      <c r="T6" s="24"/>
      <c r="U6" s="52" t="s">
        <v>97</v>
      </c>
      <c r="V6" s="24"/>
      <c r="W6" s="24" t="s">
        <v>62</v>
      </c>
      <c r="X6" s="24"/>
      <c r="Y6" s="24" t="s">
        <v>62</v>
      </c>
      <c r="Z6" s="24"/>
      <c r="AA6" s="52" t="s">
        <v>97</v>
      </c>
      <c r="AB6" s="52"/>
      <c r="AC6" s="52" t="s">
        <v>97</v>
      </c>
      <c r="AD6" s="70"/>
      <c r="AE6" s="52" t="s">
        <v>97</v>
      </c>
      <c r="AF6" s="70"/>
      <c r="AG6" s="52" t="s">
        <v>97</v>
      </c>
      <c r="AH6" s="70"/>
      <c r="AI6" s="52" t="s">
        <v>97</v>
      </c>
      <c r="AJ6" s="70"/>
      <c r="AK6" s="70"/>
      <c r="AL6" s="96"/>
    </row>
    <row r="7" spans="1:48" s="7" customFormat="1" x14ac:dyDescent="0.2">
      <c r="A7" s="104" t="s">
        <v>33</v>
      </c>
      <c r="B7" s="105"/>
      <c r="C7" s="106">
        <v>4</v>
      </c>
      <c r="D7" s="106"/>
      <c r="E7" s="106">
        <v>6</v>
      </c>
      <c r="F7" s="106"/>
      <c r="G7" s="106">
        <v>6</v>
      </c>
      <c r="H7" s="106"/>
      <c r="I7" s="106">
        <v>3</v>
      </c>
      <c r="J7" s="106"/>
      <c r="K7" s="106">
        <v>4</v>
      </c>
      <c r="L7" s="106"/>
      <c r="M7" s="106">
        <v>8</v>
      </c>
      <c r="N7" s="106"/>
      <c r="O7" s="106">
        <f>SUM(C7:M7)</f>
        <v>31</v>
      </c>
      <c r="P7" s="106"/>
      <c r="Q7" s="106">
        <v>24</v>
      </c>
      <c r="R7" s="106"/>
      <c r="S7" s="106">
        <v>5</v>
      </c>
      <c r="T7" s="106"/>
      <c r="U7" s="107">
        <v>5</v>
      </c>
      <c r="V7" s="106"/>
      <c r="W7" s="106">
        <v>4</v>
      </c>
      <c r="X7" s="106"/>
      <c r="Y7" s="107">
        <v>3</v>
      </c>
      <c r="Z7" s="106"/>
      <c r="AA7" s="107">
        <v>4</v>
      </c>
      <c r="AB7" s="107"/>
      <c r="AC7" s="107">
        <v>1</v>
      </c>
      <c r="AD7" s="71"/>
      <c r="AE7" s="71">
        <v>6</v>
      </c>
      <c r="AF7" s="71"/>
      <c r="AG7" s="71">
        <v>4</v>
      </c>
      <c r="AH7" s="71"/>
      <c r="AI7" s="71">
        <v>4</v>
      </c>
      <c r="AJ7" s="71"/>
      <c r="AK7" s="71"/>
      <c r="AL7" s="108"/>
    </row>
    <row r="8" spans="1:48" hidden="1" x14ac:dyDescent="0.2">
      <c r="A8" s="2" t="s">
        <v>34</v>
      </c>
      <c r="B8" s="66"/>
      <c r="C8" s="25">
        <v>497.4</v>
      </c>
      <c r="D8" s="25"/>
      <c r="E8" s="25">
        <v>503.6</v>
      </c>
      <c r="F8" s="25"/>
      <c r="G8" s="25">
        <v>430.2</v>
      </c>
      <c r="H8" s="25"/>
      <c r="I8" s="25">
        <v>535.29999999999995</v>
      </c>
      <c r="J8" s="25"/>
      <c r="K8" s="25">
        <v>514.6</v>
      </c>
      <c r="L8" s="25"/>
      <c r="M8" s="25">
        <v>665.9</v>
      </c>
      <c r="N8" s="25"/>
      <c r="O8" s="39">
        <f>SUM(C8:M8)</f>
        <v>3147</v>
      </c>
      <c r="P8" s="25"/>
      <c r="Q8" s="25"/>
      <c r="R8" s="25"/>
      <c r="S8" s="25"/>
      <c r="T8" s="25"/>
      <c r="U8" s="52"/>
      <c r="V8" s="25"/>
      <c r="W8" s="25"/>
      <c r="X8" s="25"/>
      <c r="Y8" s="52"/>
      <c r="Z8" s="25"/>
      <c r="AA8" s="52"/>
      <c r="AB8" s="52"/>
      <c r="AC8" s="52"/>
      <c r="AD8" s="70"/>
      <c r="AE8" s="70"/>
      <c r="AF8" s="70"/>
      <c r="AG8" s="70"/>
      <c r="AH8" s="70"/>
      <c r="AI8" s="70"/>
      <c r="AJ8" s="70"/>
      <c r="AK8" s="70"/>
      <c r="AL8" s="96"/>
    </row>
    <row r="9" spans="1:48" hidden="1" x14ac:dyDescent="0.2">
      <c r="A9" s="2" t="s">
        <v>35</v>
      </c>
      <c r="B9" s="66"/>
      <c r="C9" s="25">
        <f>C8*0.98</f>
        <v>487.45199999999994</v>
      </c>
      <c r="D9" s="25"/>
      <c r="E9" s="25">
        <f>E8*0.98</f>
        <v>493.52800000000002</v>
      </c>
      <c r="F9" s="25"/>
      <c r="G9" s="25">
        <f>G8*0.98</f>
        <v>421.596</v>
      </c>
      <c r="H9" s="25"/>
      <c r="I9" s="25">
        <f>I8*0.98</f>
        <v>524.59399999999994</v>
      </c>
      <c r="J9" s="25"/>
      <c r="K9" s="25">
        <f>K8*0.98</f>
        <v>504.30799999999999</v>
      </c>
      <c r="L9" s="25"/>
      <c r="M9" s="25">
        <f>M8*0.98</f>
        <v>652.58199999999999</v>
      </c>
      <c r="N9" s="25"/>
      <c r="O9" s="39">
        <f>SUM(C9:M9)</f>
        <v>3084.06</v>
      </c>
      <c r="P9" s="25"/>
      <c r="Q9" s="25">
        <f>Q8*0.98</f>
        <v>0</v>
      </c>
      <c r="R9" s="25"/>
      <c r="S9" s="25">
        <f>S8*0.98</f>
        <v>0</v>
      </c>
      <c r="T9" s="25"/>
      <c r="U9" s="52"/>
      <c r="V9" s="25"/>
      <c r="W9" s="25">
        <f>W8*0.98</f>
        <v>0</v>
      </c>
      <c r="X9" s="25"/>
      <c r="Y9" s="25">
        <f>Y8*0.98</f>
        <v>0</v>
      </c>
      <c r="Z9" s="25"/>
      <c r="AA9" s="52"/>
      <c r="AB9" s="52"/>
      <c r="AC9" s="52"/>
      <c r="AD9" s="70"/>
      <c r="AE9" s="70"/>
      <c r="AF9" s="70"/>
      <c r="AG9" s="70"/>
      <c r="AH9" s="70"/>
      <c r="AI9" s="70"/>
      <c r="AJ9" s="70"/>
      <c r="AK9" s="70"/>
      <c r="AL9" s="96"/>
    </row>
    <row r="10" spans="1:48" ht="13.5" x14ac:dyDescent="0.2">
      <c r="A10" s="2" t="s">
        <v>71</v>
      </c>
      <c r="B10" s="6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9"/>
      <c r="P10" s="25"/>
      <c r="Q10" s="25">
        <v>48.5</v>
      </c>
      <c r="R10" s="25"/>
      <c r="S10" s="25">
        <v>46</v>
      </c>
      <c r="T10" s="25"/>
      <c r="U10" s="80">
        <v>47</v>
      </c>
      <c r="V10" s="25"/>
      <c r="W10" s="25">
        <v>48.5</v>
      </c>
      <c r="X10" s="25"/>
      <c r="Y10" s="25">
        <f>Y11/Y7</f>
        <v>46.1</v>
      </c>
      <c r="Z10" s="25"/>
      <c r="AA10" s="80">
        <v>47</v>
      </c>
      <c r="AB10" s="52"/>
      <c r="AC10" s="80">
        <v>47.5</v>
      </c>
      <c r="AD10" s="70"/>
      <c r="AE10" s="81">
        <v>47</v>
      </c>
      <c r="AF10" s="70"/>
      <c r="AG10" s="81">
        <v>47.5</v>
      </c>
      <c r="AH10" s="70"/>
      <c r="AI10" s="70">
        <v>44.75</v>
      </c>
      <c r="AJ10" s="70"/>
      <c r="AK10" s="70"/>
      <c r="AL10" s="96"/>
    </row>
    <row r="11" spans="1:48" ht="13.5" x14ac:dyDescent="0.2">
      <c r="A11" s="2" t="s">
        <v>36</v>
      </c>
      <c r="B11" s="66"/>
      <c r="C11" s="39">
        <v>458</v>
      </c>
      <c r="D11" s="39"/>
      <c r="E11" s="39">
        <v>442</v>
      </c>
      <c r="F11" s="39"/>
      <c r="G11" s="39">
        <v>367</v>
      </c>
      <c r="H11" s="39"/>
      <c r="I11" s="39">
        <v>510</v>
      </c>
      <c r="J11" s="39"/>
      <c r="K11" s="39">
        <v>470</v>
      </c>
      <c r="L11" s="39"/>
      <c r="M11" s="39">
        <v>608</v>
      </c>
      <c r="N11" s="39"/>
      <c r="O11" s="39">
        <f>SUM(C11:M11)</f>
        <v>2855</v>
      </c>
      <c r="P11" s="39"/>
      <c r="Q11" s="39">
        <f>Q7*Q10</f>
        <v>1164</v>
      </c>
      <c r="R11" s="39"/>
      <c r="S11" s="39">
        <f>S7*S10</f>
        <v>230</v>
      </c>
      <c r="T11" s="39"/>
      <c r="U11" s="80">
        <f>U10*U7</f>
        <v>235</v>
      </c>
      <c r="V11" s="39"/>
      <c r="W11" s="39">
        <f>W7*W10</f>
        <v>194</v>
      </c>
      <c r="X11" s="39"/>
      <c r="Y11" s="49">
        <v>138.30000000000001</v>
      </c>
      <c r="Z11" s="39"/>
      <c r="AA11" s="80">
        <f>AA10*AA7</f>
        <v>188</v>
      </c>
      <c r="AB11" s="52"/>
      <c r="AC11" s="80">
        <f>AC10*AC7</f>
        <v>47.5</v>
      </c>
      <c r="AD11" s="70"/>
      <c r="AE11" s="81">
        <f>AE10*AE7</f>
        <v>282</v>
      </c>
      <c r="AF11" s="70"/>
      <c r="AG11" s="81">
        <f>AG10*AG7</f>
        <v>190</v>
      </c>
      <c r="AH11" s="70"/>
      <c r="AI11" s="70">
        <f>AI10*AI7</f>
        <v>179</v>
      </c>
      <c r="AJ11" s="70"/>
      <c r="AK11" s="70"/>
      <c r="AL11" s="96"/>
    </row>
    <row r="12" spans="1:48" ht="13.5" hidden="1" x14ac:dyDescent="0.2">
      <c r="A12" s="2" t="s">
        <v>37</v>
      </c>
      <c r="B12" s="66"/>
      <c r="C12" s="25">
        <f t="shared" ref="C12:M12" si="0">C11*0.98</f>
        <v>448.84</v>
      </c>
      <c r="D12" s="25"/>
      <c r="E12" s="25">
        <f t="shared" si="0"/>
        <v>433.15999999999997</v>
      </c>
      <c r="F12" s="25"/>
      <c r="G12" s="25">
        <f t="shared" si="0"/>
        <v>359.65999999999997</v>
      </c>
      <c r="H12" s="25"/>
      <c r="I12" s="25">
        <f t="shared" si="0"/>
        <v>499.8</v>
      </c>
      <c r="J12" s="25"/>
      <c r="K12" s="25">
        <f t="shared" si="0"/>
        <v>460.59999999999997</v>
      </c>
      <c r="L12" s="25"/>
      <c r="M12" s="25">
        <f t="shared" si="0"/>
        <v>595.84</v>
      </c>
      <c r="N12" s="25"/>
      <c r="O12" s="39">
        <f>SUM(C12:M12)</f>
        <v>2797.9</v>
      </c>
      <c r="P12" s="25"/>
      <c r="Q12" s="25"/>
      <c r="R12" s="25"/>
      <c r="S12" s="25"/>
      <c r="T12" s="25"/>
      <c r="U12" s="52"/>
      <c r="V12" s="25"/>
      <c r="W12" s="25"/>
      <c r="X12" s="25"/>
      <c r="Y12" s="52">
        <v>130.69999999999999</v>
      </c>
      <c r="Z12" s="25"/>
      <c r="AA12" s="52"/>
      <c r="AB12" s="52"/>
      <c r="AC12" s="52"/>
      <c r="AD12" s="70"/>
      <c r="AE12" s="70"/>
      <c r="AF12" s="70"/>
      <c r="AG12" s="70"/>
      <c r="AH12" s="70"/>
      <c r="AI12" s="70"/>
      <c r="AJ12" s="70"/>
      <c r="AK12" s="70"/>
      <c r="AL12" s="96"/>
    </row>
    <row r="13" spans="1:48" x14ac:dyDescent="0.2">
      <c r="A13" s="26" t="s">
        <v>81</v>
      </c>
      <c r="B13" s="67"/>
      <c r="C13" s="38">
        <v>11411</v>
      </c>
      <c r="D13" s="38"/>
      <c r="E13" s="38">
        <v>12064</v>
      </c>
      <c r="F13" s="38"/>
      <c r="G13" s="38">
        <v>12228</v>
      </c>
      <c r="H13" s="38"/>
      <c r="I13" s="38">
        <v>10904</v>
      </c>
      <c r="J13" s="38"/>
      <c r="K13" s="38">
        <v>11735</v>
      </c>
      <c r="L13" s="38"/>
      <c r="M13" s="38">
        <v>11973</v>
      </c>
      <c r="N13" s="38"/>
      <c r="O13" s="38" t="s">
        <v>61</v>
      </c>
      <c r="P13" s="38"/>
      <c r="Q13" s="38">
        <v>9435</v>
      </c>
      <c r="R13" s="38"/>
      <c r="S13" s="38">
        <v>10915</v>
      </c>
      <c r="T13" s="38"/>
      <c r="U13" s="51">
        <v>10200</v>
      </c>
      <c r="V13" s="38"/>
      <c r="W13" s="38">
        <v>9332</v>
      </c>
      <c r="X13" s="38"/>
      <c r="Y13" s="51">
        <v>10329</v>
      </c>
      <c r="Z13" s="79"/>
      <c r="AA13" s="51">
        <v>10200</v>
      </c>
      <c r="AB13" s="97"/>
      <c r="AC13" s="51">
        <v>10200</v>
      </c>
      <c r="AD13" s="76"/>
      <c r="AE13" s="86">
        <v>10300</v>
      </c>
      <c r="AF13" s="76"/>
      <c r="AG13" s="86">
        <v>10200</v>
      </c>
      <c r="AH13" s="76"/>
      <c r="AI13" s="76">
        <v>10400</v>
      </c>
      <c r="AJ13" s="76"/>
      <c r="AK13" s="76"/>
      <c r="AL13" s="98"/>
    </row>
    <row r="14" spans="1:48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8"/>
      <c r="Z14" s="9"/>
      <c r="AA14" s="52"/>
      <c r="AB14" s="52"/>
      <c r="AC14" s="52"/>
      <c r="AD14" s="70"/>
      <c r="AE14" s="70"/>
      <c r="AF14" s="70"/>
      <c r="AG14" s="70"/>
      <c r="AH14" s="70"/>
      <c r="AI14" s="70"/>
      <c r="AJ14" s="70"/>
      <c r="AK14" s="70"/>
      <c r="AL14" s="70"/>
    </row>
    <row r="15" spans="1:48" x14ac:dyDescent="0.2">
      <c r="A15" s="21" t="s">
        <v>38</v>
      </c>
      <c r="B15" s="65"/>
      <c r="C15" s="27"/>
      <c r="D15" s="44" t="s">
        <v>74</v>
      </c>
      <c r="E15" s="27"/>
      <c r="F15" s="44" t="s">
        <v>74</v>
      </c>
      <c r="G15" s="27"/>
      <c r="H15" s="44" t="s">
        <v>74</v>
      </c>
      <c r="I15" s="27"/>
      <c r="J15" s="44" t="s">
        <v>74</v>
      </c>
      <c r="K15" s="27"/>
      <c r="L15" s="44" t="s">
        <v>74</v>
      </c>
      <c r="M15" s="27"/>
      <c r="N15" s="44" t="s">
        <v>74</v>
      </c>
      <c r="O15" s="27"/>
      <c r="P15" s="44" t="s">
        <v>74</v>
      </c>
      <c r="Q15" s="27"/>
      <c r="R15" s="44" t="s">
        <v>74</v>
      </c>
      <c r="S15" s="27"/>
      <c r="T15" s="44" t="s">
        <v>74</v>
      </c>
      <c r="U15" s="44"/>
      <c r="V15" s="44" t="s">
        <v>74</v>
      </c>
      <c r="W15" s="27"/>
      <c r="X15" s="44" t="s">
        <v>74</v>
      </c>
      <c r="Y15" s="27"/>
      <c r="Z15" s="44" t="s">
        <v>74</v>
      </c>
      <c r="AA15" s="27"/>
      <c r="AB15" s="44" t="s">
        <v>74</v>
      </c>
      <c r="AC15" s="27"/>
      <c r="AD15" s="44" t="s">
        <v>74</v>
      </c>
      <c r="AE15" s="22"/>
      <c r="AF15" s="44" t="s">
        <v>74</v>
      </c>
      <c r="AG15" s="22"/>
      <c r="AH15" s="44" t="s">
        <v>74</v>
      </c>
      <c r="AI15" s="22"/>
      <c r="AJ15" s="44" t="s">
        <v>74</v>
      </c>
      <c r="AK15" s="121"/>
      <c r="AL15" s="53" t="s">
        <v>74</v>
      </c>
      <c r="AN15" s="53" t="s">
        <v>74</v>
      </c>
    </row>
    <row r="16" spans="1:48" x14ac:dyDescent="0.2">
      <c r="A16" s="1" t="s">
        <v>101</v>
      </c>
      <c r="B16" s="68"/>
      <c r="C16" s="28">
        <v>72614.406000000003</v>
      </c>
      <c r="D16" s="41">
        <f t="shared" ref="D16:D38" si="1">C16/$C$38</f>
        <v>0.61440106447981024</v>
      </c>
      <c r="E16" s="28">
        <v>101629.10799999999</v>
      </c>
      <c r="F16" s="41">
        <f>E16/$E$38</f>
        <v>0.69281317311790946</v>
      </c>
      <c r="G16" s="28">
        <v>82754.59</v>
      </c>
      <c r="H16" s="41">
        <f>G16/$G$38</f>
        <v>0.59555710971546971</v>
      </c>
      <c r="I16" s="28">
        <v>93580</v>
      </c>
      <c r="J16" s="41">
        <f>I16/$I$38</f>
        <v>0.60106074697065193</v>
      </c>
      <c r="K16" s="28">
        <v>86219.301000000007</v>
      </c>
      <c r="L16" s="41">
        <f>K16/$K$38</f>
        <v>0.58611612608606223</v>
      </c>
      <c r="M16" s="28">
        <v>142064.94</v>
      </c>
      <c r="N16" s="41">
        <f>M16/$M$38</f>
        <v>0.59790910636344752</v>
      </c>
      <c r="O16" s="28">
        <f>SUM(C16:M16)</f>
        <v>578865.43494822038</v>
      </c>
      <c r="P16" s="41">
        <f>O16/$O$38</f>
        <v>0.61305351361002125</v>
      </c>
      <c r="Q16" s="28">
        <v>0</v>
      </c>
      <c r="R16" s="41">
        <f>Q16/$Q$38</f>
        <v>0</v>
      </c>
      <c r="S16" s="28">
        <v>71300</v>
      </c>
      <c r="T16" s="41">
        <f>S16/$S$38</f>
        <v>0.64754016474584275</v>
      </c>
      <c r="U16" s="28">
        <v>71506</v>
      </c>
      <c r="V16" s="41">
        <f>U16/$U$38</f>
        <v>0.61782113202982569</v>
      </c>
      <c r="W16" s="28">
        <v>56048</v>
      </c>
      <c r="X16" s="41">
        <f>W16/W38</f>
        <v>0.57406819415566457</v>
      </c>
      <c r="Y16" s="62">
        <f>41850+186+708+621</f>
        <v>43365</v>
      </c>
      <c r="Z16" s="41">
        <f>Y16/Y38</f>
        <v>0.59310215424508816</v>
      </c>
      <c r="AA16" s="28">
        <f>57042+248</f>
        <v>57290</v>
      </c>
      <c r="AB16" s="41">
        <f>AA16/AA38</f>
        <v>0.57181355424693081</v>
      </c>
      <c r="AC16" s="28">
        <v>14322</v>
      </c>
      <c r="AD16" s="41">
        <f>AC16/$AC$38</f>
        <v>0.58433292533659731</v>
      </c>
      <c r="AE16" s="82">
        <v>85608</v>
      </c>
      <c r="AF16" s="41" t="e">
        <f>AE16/AF38</f>
        <v>#DIV/0!</v>
      </c>
      <c r="AG16" s="82">
        <v>56048</v>
      </c>
      <c r="AH16" s="41">
        <f>AG16/$AG$38</f>
        <v>0.57426229508196724</v>
      </c>
      <c r="AI16" s="82">
        <v>64800</v>
      </c>
      <c r="AJ16" s="116">
        <f>AI16/$AI$38</f>
        <v>0.69860709819310884</v>
      </c>
      <c r="AK16" s="82"/>
      <c r="AL16" s="54" t="e">
        <f>AK16/$AK$38</f>
        <v>#DIV/0!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x14ac:dyDescent="0.2">
      <c r="A17" s="1" t="s">
        <v>41</v>
      </c>
      <c r="B17" s="68"/>
      <c r="C17" s="28">
        <v>8885.2469999999994</v>
      </c>
      <c r="D17" s="41">
        <f t="shared" si="1"/>
        <v>7.517936888399307E-2</v>
      </c>
      <c r="E17" s="28">
        <v>10286.721</v>
      </c>
      <c r="F17" s="41">
        <f t="shared" ref="F17:F37" si="2">E17/$E$38</f>
        <v>7.0125340635565109E-2</v>
      </c>
      <c r="G17" s="28">
        <v>19228.133000000002</v>
      </c>
      <c r="H17" s="41">
        <f t="shared" ref="H17:H37" si="3">G17/$G$38</f>
        <v>0.13837844299276508</v>
      </c>
      <c r="I17" s="28">
        <v>5885.8109999999997</v>
      </c>
      <c r="J17" s="41">
        <f t="shared" ref="J17:J37" si="4">I17/$I$38</f>
        <v>3.7804338065698648E-2</v>
      </c>
      <c r="K17" s="28">
        <v>4440.5339999999997</v>
      </c>
      <c r="L17" s="41">
        <f t="shared" ref="L17:L37" si="5">K17/$K$38</f>
        <v>3.018661199576932E-2</v>
      </c>
      <c r="M17" s="28">
        <v>5916.0479999999998</v>
      </c>
      <c r="N17" s="41">
        <f t="shared" ref="N17:N37" si="6">M17/$M$38</f>
        <v>2.4898887599454595E-2</v>
      </c>
      <c r="O17" s="28">
        <f t="shared" ref="O17:O37" si="7">SUM(C17:M17)</f>
        <v>54642.84567410258</v>
      </c>
      <c r="P17" s="41">
        <f t="shared" ref="P17:P37" si="8">O17/$O$38</f>
        <v>5.7870079143964137E-2</v>
      </c>
      <c r="Q17" s="28">
        <v>0</v>
      </c>
      <c r="R17" s="41">
        <f t="shared" ref="R17:R37" si="9">Q17/$Q$38</f>
        <v>0</v>
      </c>
      <c r="S17" s="28">
        <v>0</v>
      </c>
      <c r="T17" s="41">
        <f t="shared" ref="T17:T37" si="10">S17/$S$38</f>
        <v>0</v>
      </c>
      <c r="U17" s="28">
        <v>0</v>
      </c>
      <c r="V17" s="41">
        <f t="shared" ref="V17:V37" si="11">U17/$U$38</f>
        <v>0</v>
      </c>
      <c r="W17" s="28">
        <v>0</v>
      </c>
      <c r="X17" s="41">
        <f t="shared" ref="X17:X37" si="12">W17/$W$38</f>
        <v>0</v>
      </c>
      <c r="Y17" s="62">
        <v>0</v>
      </c>
      <c r="Z17" s="41">
        <f t="shared" ref="Z17:Z37" si="13">Y17/$Y$38</f>
        <v>0</v>
      </c>
      <c r="AA17" s="28">
        <v>0</v>
      </c>
      <c r="AB17" s="41">
        <f t="shared" ref="AB17:AB37" si="14">AA17/$AA$38</f>
        <v>0</v>
      </c>
      <c r="AC17" s="28">
        <v>0</v>
      </c>
      <c r="AD17" s="41">
        <f t="shared" ref="AD17:AD37" si="15">AC17/$AC$38</f>
        <v>0</v>
      </c>
      <c r="AE17" s="82"/>
      <c r="AF17" s="41">
        <f t="shared" ref="AF17:AF37" si="16">AE17/$AE$38</f>
        <v>0</v>
      </c>
      <c r="AG17" s="82"/>
      <c r="AH17" s="41">
        <f t="shared" ref="AH17:AH37" si="17">AG17/$AG$38</f>
        <v>0</v>
      </c>
      <c r="AI17" s="82">
        <v>0</v>
      </c>
      <c r="AJ17" s="116">
        <f t="shared" ref="AJ17:AJ37" si="18">AI17/$AI$38</f>
        <v>0</v>
      </c>
      <c r="AK17" s="82"/>
      <c r="AL17" s="54" t="e">
        <f t="shared" ref="AL17:AL37" si="19">AK17/$AK$38</f>
        <v>#DIV/0!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1:48" x14ac:dyDescent="0.2">
      <c r="A18" s="1" t="s">
        <v>40</v>
      </c>
      <c r="B18" s="68"/>
      <c r="C18" s="28">
        <v>32943.415999999997</v>
      </c>
      <c r="D18" s="41">
        <f t="shared" si="1"/>
        <v>0.27873904054246768</v>
      </c>
      <c r="E18" s="28">
        <v>29262.010999999999</v>
      </c>
      <c r="F18" s="41">
        <f t="shared" si="2"/>
        <v>0.19948130109260795</v>
      </c>
      <c r="G18" s="28">
        <v>33531.644</v>
      </c>
      <c r="H18" s="41">
        <f t="shared" si="3"/>
        <v>0.24131602832722723</v>
      </c>
      <c r="I18" s="28">
        <v>30385.599999999999</v>
      </c>
      <c r="J18" s="41">
        <f t="shared" si="4"/>
        <v>0.19516554213668988</v>
      </c>
      <c r="K18" s="28">
        <v>24230.498</v>
      </c>
      <c r="L18" s="41">
        <f t="shared" si="5"/>
        <v>0.16471817164112798</v>
      </c>
      <c r="M18" s="28">
        <v>46656.593999999997</v>
      </c>
      <c r="N18" s="41">
        <f t="shared" si="6"/>
        <v>0.19636373636241417</v>
      </c>
      <c r="O18" s="28">
        <f t="shared" si="7"/>
        <v>197010.84242008376</v>
      </c>
      <c r="P18" s="41">
        <f t="shared" si="8"/>
        <v>0.20864640013564845</v>
      </c>
      <c r="Q18" s="28">
        <v>0</v>
      </c>
      <c r="R18" s="41">
        <f t="shared" si="9"/>
        <v>0</v>
      </c>
      <c r="S18" s="28">
        <v>29280</v>
      </c>
      <c r="T18" s="41">
        <f t="shared" si="10"/>
        <v>0.26591831730376264</v>
      </c>
      <c r="U18" s="28">
        <v>27128</v>
      </c>
      <c r="V18" s="41">
        <f t="shared" si="11"/>
        <v>0.23438944521725608</v>
      </c>
      <c r="W18" s="28">
        <v>27189</v>
      </c>
      <c r="X18" s="41">
        <f t="shared" si="12"/>
        <v>0.27848166091383036</v>
      </c>
      <c r="Y18" s="62">
        <f>21192.195-960</f>
        <v>20232.195</v>
      </c>
      <c r="Z18" s="41">
        <f t="shared" si="13"/>
        <v>0.27671528743472157</v>
      </c>
      <c r="AA18" s="28">
        <v>23128</v>
      </c>
      <c r="AB18" s="41">
        <f t="shared" si="14"/>
        <v>0.23084140133745884</v>
      </c>
      <c r="AC18" s="28">
        <v>6000</v>
      </c>
      <c r="AD18" s="41">
        <f t="shared" si="15"/>
        <v>0.24479804161566707</v>
      </c>
      <c r="AE18" s="82"/>
      <c r="AF18" s="41">
        <f t="shared" si="16"/>
        <v>0</v>
      </c>
      <c r="AG18" s="82">
        <v>27189</v>
      </c>
      <c r="AH18" s="41">
        <f t="shared" si="17"/>
        <v>0.27857581967213113</v>
      </c>
      <c r="AI18" s="82">
        <v>18656</v>
      </c>
      <c r="AJ18" s="116">
        <f t="shared" si="18"/>
        <v>0.20112984604769502</v>
      </c>
      <c r="AK18" s="82"/>
      <c r="AL18" s="54" t="e">
        <f t="shared" si="19"/>
        <v>#DIV/0!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x14ac:dyDescent="0.2">
      <c r="A19" s="2" t="s">
        <v>13</v>
      </c>
      <c r="B19" s="66"/>
      <c r="C19" s="28">
        <v>1317.7470000000001</v>
      </c>
      <c r="D19" s="41">
        <f t="shared" si="1"/>
        <v>1.1149649279167504E-2</v>
      </c>
      <c r="E19" s="28">
        <v>787.8</v>
      </c>
      <c r="F19" s="41">
        <f t="shared" si="2"/>
        <v>5.3704910780313954E-3</v>
      </c>
      <c r="G19" s="28">
        <v>813.05</v>
      </c>
      <c r="H19" s="41">
        <f t="shared" si="3"/>
        <v>5.8512489525253241E-3</v>
      </c>
      <c r="I19" s="28">
        <v>1247.0070000000001</v>
      </c>
      <c r="J19" s="41">
        <f t="shared" si="4"/>
        <v>8.0094780818297899E-3</v>
      </c>
      <c r="K19" s="28">
        <v>1172.731</v>
      </c>
      <c r="L19" s="41">
        <f t="shared" si="5"/>
        <v>7.9721888566579042E-3</v>
      </c>
      <c r="M19" s="28">
        <v>1253.8810000000001</v>
      </c>
      <c r="N19" s="41">
        <f t="shared" si="6"/>
        <v>5.2772124367638212E-3</v>
      </c>
      <c r="O19" s="28">
        <f t="shared" si="7"/>
        <v>6592.254353056248</v>
      </c>
      <c r="P19" s="41">
        <f t="shared" si="8"/>
        <v>6.9815961530223245E-3</v>
      </c>
      <c r="Q19" s="28">
        <v>0</v>
      </c>
      <c r="R19" s="41">
        <f t="shared" si="9"/>
        <v>0</v>
      </c>
      <c r="S19" s="28">
        <v>1543</v>
      </c>
      <c r="T19" s="41">
        <f t="shared" si="10"/>
        <v>1.4013386734962628E-2</v>
      </c>
      <c r="U19" s="28">
        <v>1300</v>
      </c>
      <c r="V19" s="41">
        <f t="shared" si="11"/>
        <v>1.1232168931820734E-2</v>
      </c>
      <c r="W19" s="28">
        <v>1320</v>
      </c>
      <c r="X19" s="41">
        <f t="shared" si="12"/>
        <v>1.3520018846086876E-2</v>
      </c>
      <c r="Y19" s="62">
        <v>0</v>
      </c>
      <c r="Z19" s="41">
        <f t="shared" si="13"/>
        <v>0</v>
      </c>
      <c r="AA19" s="28">
        <v>1320</v>
      </c>
      <c r="AB19" s="41">
        <f t="shared" si="14"/>
        <v>1.3174967561632897E-2</v>
      </c>
      <c r="AC19" s="28">
        <v>500</v>
      </c>
      <c r="AD19" s="41">
        <f t="shared" si="15"/>
        <v>2.0399836801305589E-2</v>
      </c>
      <c r="AE19" s="82"/>
      <c r="AF19" s="41">
        <f t="shared" si="16"/>
        <v>0</v>
      </c>
      <c r="AG19" s="82">
        <v>1300</v>
      </c>
      <c r="AH19" s="41">
        <f t="shared" si="17"/>
        <v>1.331967213114754E-2</v>
      </c>
      <c r="AI19" s="82"/>
      <c r="AJ19" s="116">
        <f t="shared" si="18"/>
        <v>0</v>
      </c>
      <c r="AK19" s="82"/>
      <c r="AL19" s="54" t="e">
        <f t="shared" si="19"/>
        <v>#DIV/0!</v>
      </c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spans="1:48" x14ac:dyDescent="0.2">
      <c r="A20" s="2" t="s">
        <v>15</v>
      </c>
      <c r="B20" s="66"/>
      <c r="C20" s="28">
        <v>0</v>
      </c>
      <c r="D20" s="41">
        <f t="shared" si="1"/>
        <v>0</v>
      </c>
      <c r="E20" s="28">
        <v>981</v>
      </c>
      <c r="F20" s="41">
        <f t="shared" si="2"/>
        <v>6.6875498191784699E-3</v>
      </c>
      <c r="G20" s="28">
        <v>0</v>
      </c>
      <c r="H20" s="41">
        <f t="shared" si="3"/>
        <v>0</v>
      </c>
      <c r="I20" s="28">
        <v>750</v>
      </c>
      <c r="J20" s="41">
        <f t="shared" si="4"/>
        <v>4.8172212035476484E-3</v>
      </c>
      <c r="K20" s="28">
        <v>1500</v>
      </c>
      <c r="L20" s="41">
        <f t="shared" si="5"/>
        <v>1.0196953337966556E-2</v>
      </c>
      <c r="M20" s="28">
        <v>6500</v>
      </c>
      <c r="N20" s="41">
        <f t="shared" si="6"/>
        <v>2.735656799884904E-2</v>
      </c>
      <c r="O20" s="28">
        <f t="shared" si="7"/>
        <v>9731.0217017243594</v>
      </c>
      <c r="P20" s="41">
        <f t="shared" si="8"/>
        <v>1.0305740652473253E-2</v>
      </c>
      <c r="Q20" s="28">
        <v>0</v>
      </c>
      <c r="R20" s="41">
        <f t="shared" si="9"/>
        <v>0</v>
      </c>
      <c r="S20" s="28">
        <v>0</v>
      </c>
      <c r="T20" s="41">
        <f t="shared" si="10"/>
        <v>0</v>
      </c>
      <c r="U20" s="28">
        <v>0</v>
      </c>
      <c r="V20" s="41">
        <f t="shared" si="11"/>
        <v>0</v>
      </c>
      <c r="W20" s="28">
        <v>0</v>
      </c>
      <c r="X20" s="41">
        <f t="shared" si="12"/>
        <v>0</v>
      </c>
      <c r="Y20" s="62">
        <v>0</v>
      </c>
      <c r="Z20" s="41">
        <f t="shared" si="13"/>
        <v>0</v>
      </c>
      <c r="AA20" s="28">
        <v>0</v>
      </c>
      <c r="AB20" s="41">
        <f t="shared" si="14"/>
        <v>0</v>
      </c>
      <c r="AC20" s="28">
        <v>0</v>
      </c>
      <c r="AD20" s="41">
        <f t="shared" si="15"/>
        <v>0</v>
      </c>
      <c r="AE20" s="82"/>
      <c r="AF20" s="41">
        <f t="shared" si="16"/>
        <v>0</v>
      </c>
      <c r="AG20" s="82">
        <v>0</v>
      </c>
      <c r="AH20" s="41">
        <f t="shared" si="17"/>
        <v>0</v>
      </c>
      <c r="AI20" s="82"/>
      <c r="AJ20" s="116">
        <f t="shared" si="18"/>
        <v>0</v>
      </c>
      <c r="AK20" s="82"/>
      <c r="AL20" s="54" t="e">
        <f t="shared" si="19"/>
        <v>#DIV/0!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x14ac:dyDescent="0.2">
      <c r="A21" s="1" t="s">
        <v>16</v>
      </c>
      <c r="B21" s="68"/>
      <c r="C21" s="28">
        <v>1972.489</v>
      </c>
      <c r="D21" s="41">
        <f t="shared" si="1"/>
        <v>1.6689516695553724E-2</v>
      </c>
      <c r="E21" s="28">
        <v>3507.82</v>
      </c>
      <c r="F21" s="41">
        <f t="shared" si="2"/>
        <v>2.3913069323864038E-2</v>
      </c>
      <c r="G21" s="28">
        <v>2150.8069999999998</v>
      </c>
      <c r="H21" s="41">
        <f t="shared" si="3"/>
        <v>1.5478638713282252E-2</v>
      </c>
      <c r="I21" s="28">
        <v>2200</v>
      </c>
      <c r="J21" s="41">
        <f t="shared" si="4"/>
        <v>1.4130515530406434E-2</v>
      </c>
      <c r="K21" s="28">
        <v>5000</v>
      </c>
      <c r="L21" s="41">
        <f t="shared" si="5"/>
        <v>3.3989844459888521E-2</v>
      </c>
      <c r="M21" s="28">
        <v>1216.3820000000001</v>
      </c>
      <c r="N21" s="41">
        <f t="shared" si="6"/>
        <v>5.1193902916270764E-3</v>
      </c>
      <c r="O21" s="28">
        <f t="shared" si="7"/>
        <v>16047.602201584723</v>
      </c>
      <c r="P21" s="41">
        <f t="shared" si="8"/>
        <v>1.6995381518292659E-2</v>
      </c>
      <c r="Q21" s="28">
        <v>0</v>
      </c>
      <c r="R21" s="41">
        <f t="shared" si="9"/>
        <v>0</v>
      </c>
      <c r="S21" s="28">
        <v>1335</v>
      </c>
      <c r="T21" s="41">
        <f t="shared" si="10"/>
        <v>1.2124349508214588E-2</v>
      </c>
      <c r="U21" s="28">
        <v>2000</v>
      </c>
      <c r="V21" s="41">
        <f t="shared" si="11"/>
        <v>1.7280259895108823E-2</v>
      </c>
      <c r="W21" s="28">
        <v>2000</v>
      </c>
      <c r="X21" s="41">
        <f t="shared" si="12"/>
        <v>2.0484877039525569E-2</v>
      </c>
      <c r="Y21" s="62">
        <v>0</v>
      </c>
      <c r="Z21" s="41">
        <f t="shared" si="13"/>
        <v>0</v>
      </c>
      <c r="AA21" s="28">
        <v>1135</v>
      </c>
      <c r="AB21" s="41">
        <f t="shared" si="14"/>
        <v>1.1328475895797984E-2</v>
      </c>
      <c r="AC21" s="28">
        <v>935</v>
      </c>
      <c r="AD21" s="41">
        <f t="shared" si="15"/>
        <v>3.8147694818441449E-2</v>
      </c>
      <c r="AE21" s="82"/>
      <c r="AF21" s="41">
        <f t="shared" si="16"/>
        <v>0</v>
      </c>
      <c r="AG21" s="82">
        <v>1135</v>
      </c>
      <c r="AH21" s="41">
        <f t="shared" si="17"/>
        <v>1.1629098360655737E-2</v>
      </c>
      <c r="AI21" s="82"/>
      <c r="AJ21" s="116">
        <f t="shared" si="18"/>
        <v>0</v>
      </c>
      <c r="AK21" s="82"/>
      <c r="AL21" s="54" t="e">
        <f t="shared" si="19"/>
        <v>#DIV/0!</v>
      </c>
      <c r="AM21" s="15"/>
      <c r="AN21" s="15"/>
      <c r="AO21" s="15"/>
      <c r="AP21" s="15"/>
      <c r="AQ21" s="15"/>
      <c r="AR21" s="15"/>
      <c r="AS21" s="15"/>
      <c r="AT21" s="15"/>
      <c r="AU21" s="15"/>
      <c r="AV21" s="15"/>
    </row>
    <row r="22" spans="1:48" x14ac:dyDescent="0.2">
      <c r="A22" s="2" t="s">
        <v>17</v>
      </c>
      <c r="B22" s="66"/>
      <c r="C22" s="28">
        <v>225.94900000000001</v>
      </c>
      <c r="D22" s="41">
        <f t="shared" si="1"/>
        <v>1.9117873954398064E-3</v>
      </c>
      <c r="E22" s="28">
        <v>100</v>
      </c>
      <c r="F22" s="41">
        <f t="shared" si="2"/>
        <v>6.8170742295397245E-4</v>
      </c>
      <c r="G22" s="28">
        <v>100</v>
      </c>
      <c r="H22" s="41">
        <f t="shared" si="3"/>
        <v>7.1966655833286084E-4</v>
      </c>
      <c r="I22" s="28">
        <v>1750</v>
      </c>
      <c r="J22" s="41">
        <f t="shared" si="4"/>
        <v>1.1240182808277845E-2</v>
      </c>
      <c r="K22" s="28">
        <v>50</v>
      </c>
      <c r="L22" s="41">
        <f t="shared" si="5"/>
        <v>3.398984445988852E-4</v>
      </c>
      <c r="M22" s="28">
        <v>500</v>
      </c>
      <c r="N22" s="41">
        <f t="shared" si="6"/>
        <v>2.1043513845268491E-3</v>
      </c>
      <c r="O22" s="28">
        <f t="shared" si="7"/>
        <v>2725.9638932426296</v>
      </c>
      <c r="P22" s="41">
        <f t="shared" si="8"/>
        <v>2.8869606679416482E-3</v>
      </c>
      <c r="Q22" s="28">
        <v>0</v>
      </c>
      <c r="R22" s="41">
        <f t="shared" si="9"/>
        <v>0</v>
      </c>
      <c r="S22" s="28">
        <v>0</v>
      </c>
      <c r="T22" s="41">
        <f t="shared" si="10"/>
        <v>0</v>
      </c>
      <c r="U22" s="28">
        <v>2044</v>
      </c>
      <c r="V22" s="41">
        <f t="shared" si="11"/>
        <v>1.7660425612801216E-2</v>
      </c>
      <c r="W22" s="28">
        <v>0</v>
      </c>
      <c r="X22" s="41">
        <f t="shared" si="12"/>
        <v>0</v>
      </c>
      <c r="Y22" s="62">
        <v>0</v>
      </c>
      <c r="Z22" s="41">
        <f t="shared" si="13"/>
        <v>0</v>
      </c>
      <c r="AA22" s="28">
        <v>2941</v>
      </c>
      <c r="AB22" s="41">
        <f t="shared" si="14"/>
        <v>2.9354226968759358E-2</v>
      </c>
      <c r="AC22" s="28">
        <v>755</v>
      </c>
      <c r="AD22" s="41">
        <f t="shared" si="15"/>
        <v>3.0803753569971441E-2</v>
      </c>
      <c r="AE22" s="82"/>
      <c r="AF22" s="41">
        <f t="shared" si="16"/>
        <v>0</v>
      </c>
      <c r="AG22" s="82">
        <v>2352</v>
      </c>
      <c r="AH22" s="41">
        <f t="shared" si="17"/>
        <v>2.4098360655737706E-2</v>
      </c>
      <c r="AI22" s="82"/>
      <c r="AJ22" s="116">
        <f t="shared" si="18"/>
        <v>0</v>
      </c>
      <c r="AK22" s="82"/>
      <c r="AL22" s="54" t="e">
        <f t="shared" si="19"/>
        <v>#DIV/0!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spans="1:48" x14ac:dyDescent="0.2">
      <c r="A23" s="1" t="s">
        <v>18</v>
      </c>
      <c r="B23" s="68"/>
      <c r="C23" s="28">
        <v>228.05099999999999</v>
      </c>
      <c r="D23" s="41">
        <f t="shared" si="1"/>
        <v>1.929572723567899E-3</v>
      </c>
      <c r="E23" s="28">
        <v>136.036</v>
      </c>
      <c r="F23" s="41">
        <f t="shared" si="2"/>
        <v>9.2736750988966598E-4</v>
      </c>
      <c r="G23" s="28">
        <v>375.01600000000002</v>
      </c>
      <c r="H23" s="41">
        <f t="shared" si="3"/>
        <v>2.6988647403975614E-3</v>
      </c>
      <c r="I23" s="28">
        <v>1000</v>
      </c>
      <c r="J23" s="41">
        <f t="shared" si="4"/>
        <v>6.4229616047301978E-3</v>
      </c>
      <c r="K23" s="28">
        <v>1000</v>
      </c>
      <c r="L23" s="41">
        <f t="shared" si="5"/>
        <v>6.7979688919777041E-3</v>
      </c>
      <c r="M23" s="28">
        <v>1500</v>
      </c>
      <c r="N23" s="41">
        <f t="shared" si="6"/>
        <v>6.3130541535805478E-3</v>
      </c>
      <c r="O23" s="28">
        <f t="shared" si="7"/>
        <v>4239.121776735471</v>
      </c>
      <c r="P23" s="41">
        <f t="shared" si="8"/>
        <v>4.4894864038321795E-3</v>
      </c>
      <c r="Q23" s="28">
        <v>0</v>
      </c>
      <c r="R23" s="41">
        <f t="shared" si="9"/>
        <v>0</v>
      </c>
      <c r="S23" s="28">
        <v>0</v>
      </c>
      <c r="T23" s="41">
        <f t="shared" si="10"/>
        <v>0</v>
      </c>
      <c r="U23" s="28">
        <v>0</v>
      </c>
      <c r="V23" s="41">
        <f t="shared" si="11"/>
        <v>0</v>
      </c>
      <c r="W23" s="28">
        <v>0</v>
      </c>
      <c r="X23" s="41">
        <f t="shared" si="12"/>
        <v>0</v>
      </c>
      <c r="Y23" s="62">
        <v>0</v>
      </c>
      <c r="Z23" s="41">
        <f t="shared" si="13"/>
        <v>0</v>
      </c>
      <c r="AA23" s="28">
        <v>0</v>
      </c>
      <c r="AB23" s="41">
        <f t="shared" si="14"/>
        <v>0</v>
      </c>
      <c r="AC23" s="28">
        <v>0</v>
      </c>
      <c r="AD23" s="41">
        <f t="shared" si="15"/>
        <v>0</v>
      </c>
      <c r="AE23" s="82"/>
      <c r="AF23" s="41">
        <f t="shared" si="16"/>
        <v>0</v>
      </c>
      <c r="AG23" s="82">
        <v>0</v>
      </c>
      <c r="AH23" s="41">
        <f t="shared" si="17"/>
        <v>0</v>
      </c>
      <c r="AI23" s="82"/>
      <c r="AJ23" s="116">
        <f t="shared" si="18"/>
        <v>0</v>
      </c>
      <c r="AK23" s="82"/>
      <c r="AL23" s="54" t="e">
        <f t="shared" si="19"/>
        <v>#DIV/0!</v>
      </c>
      <c r="AM23" s="15"/>
      <c r="AN23" s="15"/>
      <c r="AO23" s="15"/>
      <c r="AP23" s="15"/>
      <c r="AQ23" s="15"/>
      <c r="AR23" s="15"/>
      <c r="AS23" s="15"/>
      <c r="AT23" s="15"/>
      <c r="AU23" s="15"/>
      <c r="AV23" s="15"/>
    </row>
    <row r="24" spans="1:48" x14ac:dyDescent="0.2">
      <c r="A24" s="1" t="s">
        <v>50</v>
      </c>
      <c r="B24" s="68"/>
      <c r="C24" s="28">
        <v>0</v>
      </c>
      <c r="D24" s="41">
        <f t="shared" si="1"/>
        <v>0</v>
      </c>
      <c r="E24" s="28">
        <v>0</v>
      </c>
      <c r="F24" s="41">
        <f t="shared" si="2"/>
        <v>0</v>
      </c>
      <c r="G24" s="28">
        <v>0</v>
      </c>
      <c r="H24" s="41">
        <f t="shared" si="3"/>
        <v>0</v>
      </c>
      <c r="I24" s="28">
        <v>929.8</v>
      </c>
      <c r="J24" s="41">
        <f t="shared" si="4"/>
        <v>5.9720697000781378E-3</v>
      </c>
      <c r="K24" s="28">
        <v>929.8</v>
      </c>
      <c r="L24" s="41">
        <f t="shared" si="5"/>
        <v>6.3207514757608685E-3</v>
      </c>
      <c r="M24" s="28">
        <v>940.2</v>
      </c>
      <c r="N24" s="41">
        <f t="shared" si="6"/>
        <v>3.9570223434642875E-3</v>
      </c>
      <c r="O24" s="28">
        <f t="shared" si="7"/>
        <v>2799.812292821176</v>
      </c>
      <c r="P24" s="41">
        <f t="shared" si="8"/>
        <v>2.9651705904949863E-3</v>
      </c>
      <c r="Q24" s="28">
        <v>0</v>
      </c>
      <c r="R24" s="41">
        <f t="shared" si="9"/>
        <v>0</v>
      </c>
      <c r="S24" s="28">
        <v>0</v>
      </c>
      <c r="T24" s="41">
        <f t="shared" si="10"/>
        <v>0</v>
      </c>
      <c r="U24" s="28">
        <v>0</v>
      </c>
      <c r="V24" s="41">
        <f t="shared" si="11"/>
        <v>0</v>
      </c>
      <c r="W24" s="28">
        <v>0</v>
      </c>
      <c r="X24" s="41">
        <f t="shared" si="12"/>
        <v>0</v>
      </c>
      <c r="Y24" s="62">
        <f>899.8+89.98</f>
        <v>989.78</v>
      </c>
      <c r="Z24" s="41">
        <f t="shared" si="13"/>
        <v>1.3537199359591913E-2</v>
      </c>
      <c r="AA24" s="28">
        <v>0</v>
      </c>
      <c r="AB24" s="41">
        <f t="shared" si="14"/>
        <v>0</v>
      </c>
      <c r="AC24" s="28">
        <v>0</v>
      </c>
      <c r="AD24" s="41">
        <f t="shared" si="15"/>
        <v>0</v>
      </c>
      <c r="AE24" s="82"/>
      <c r="AF24" s="41">
        <f t="shared" si="16"/>
        <v>0</v>
      </c>
      <c r="AG24" s="82">
        <v>0</v>
      </c>
      <c r="AH24" s="41">
        <f t="shared" si="17"/>
        <v>0</v>
      </c>
      <c r="AI24" s="82"/>
      <c r="AJ24" s="116">
        <f t="shared" si="18"/>
        <v>0</v>
      </c>
      <c r="AK24" s="82"/>
      <c r="AL24" s="54" t="e">
        <f t="shared" si="19"/>
        <v>#DIV/0!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</row>
    <row r="25" spans="1:48" x14ac:dyDescent="0.2">
      <c r="A25" s="1" t="s">
        <v>51</v>
      </c>
      <c r="B25" s="68"/>
      <c r="C25" s="28">
        <v>0</v>
      </c>
      <c r="D25" s="41">
        <f t="shared" si="1"/>
        <v>0</v>
      </c>
      <c r="E25" s="28">
        <v>0</v>
      </c>
      <c r="F25" s="41">
        <f t="shared" si="2"/>
        <v>0</v>
      </c>
      <c r="G25" s="28">
        <v>0</v>
      </c>
      <c r="H25" s="41">
        <f t="shared" si="3"/>
        <v>0</v>
      </c>
      <c r="I25" s="28">
        <v>2840.7</v>
      </c>
      <c r="J25" s="41">
        <f t="shared" si="4"/>
        <v>1.8245707030557071E-2</v>
      </c>
      <c r="K25" s="28">
        <v>2386.6999999999998</v>
      </c>
      <c r="L25" s="41">
        <f t="shared" si="5"/>
        <v>1.6224712354483185E-2</v>
      </c>
      <c r="M25" s="28">
        <v>2824.8</v>
      </c>
      <c r="N25" s="41">
        <f t="shared" si="6"/>
        <v>1.1888743582022888E-2</v>
      </c>
      <c r="O25" s="28">
        <f t="shared" si="7"/>
        <v>8052.2344704193847</v>
      </c>
      <c r="P25" s="41">
        <f t="shared" si="8"/>
        <v>8.5278034176352203E-3</v>
      </c>
      <c r="Q25" s="28">
        <v>0</v>
      </c>
      <c r="R25" s="41">
        <f t="shared" si="9"/>
        <v>0</v>
      </c>
      <c r="S25" s="28">
        <v>0</v>
      </c>
      <c r="T25" s="41">
        <f t="shared" si="10"/>
        <v>0</v>
      </c>
      <c r="U25" s="28">
        <v>200</v>
      </c>
      <c r="V25" s="41">
        <f t="shared" si="11"/>
        <v>1.7280259895108823E-3</v>
      </c>
      <c r="W25" s="28">
        <v>0</v>
      </c>
      <c r="X25" s="41">
        <f t="shared" si="12"/>
        <v>0</v>
      </c>
      <c r="Y25" s="62">
        <f>1708.52+2290.0715</f>
        <v>3998.5915</v>
      </c>
      <c r="Z25" s="41">
        <f t="shared" si="13"/>
        <v>5.4688648278475693E-2</v>
      </c>
      <c r="AA25" s="28">
        <v>200</v>
      </c>
      <c r="AB25" s="41">
        <f t="shared" si="14"/>
        <v>1.9962072063080148E-3</v>
      </c>
      <c r="AC25" s="28">
        <v>50</v>
      </c>
      <c r="AD25" s="41">
        <f t="shared" si="15"/>
        <v>2.0399836801305591E-3</v>
      </c>
      <c r="AE25" s="82"/>
      <c r="AF25" s="41">
        <f t="shared" si="16"/>
        <v>0</v>
      </c>
      <c r="AG25" s="82">
        <v>100</v>
      </c>
      <c r="AH25" s="41">
        <f t="shared" si="17"/>
        <v>1.0245901639344263E-3</v>
      </c>
      <c r="AI25" s="82">
        <v>3000</v>
      </c>
      <c r="AJ25" s="116">
        <f t="shared" si="18"/>
        <v>3.2342921212643927E-2</v>
      </c>
      <c r="AK25" s="82"/>
      <c r="AL25" s="54" t="e">
        <f t="shared" si="19"/>
        <v>#DIV/0!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</row>
    <row r="26" spans="1:48" x14ac:dyDescent="0.2">
      <c r="A26" s="1" t="s">
        <v>52</v>
      </c>
      <c r="B26" s="68"/>
      <c r="C26" s="28">
        <v>0</v>
      </c>
      <c r="D26" s="41">
        <f t="shared" si="1"/>
        <v>0</v>
      </c>
      <c r="E26" s="28">
        <v>0</v>
      </c>
      <c r="F26" s="41">
        <f t="shared" si="2"/>
        <v>0</v>
      </c>
      <c r="G26" s="28">
        <v>0</v>
      </c>
      <c r="H26" s="41">
        <f t="shared" si="3"/>
        <v>0</v>
      </c>
      <c r="I26" s="28">
        <v>3066.7</v>
      </c>
      <c r="J26" s="41">
        <f t="shared" si="4"/>
        <v>1.9697296353226097E-2</v>
      </c>
      <c r="K26" s="28">
        <v>3066.7</v>
      </c>
      <c r="L26" s="41">
        <f t="shared" si="5"/>
        <v>2.0847331201028024E-2</v>
      </c>
      <c r="M26" s="28">
        <v>3066.7</v>
      </c>
      <c r="N26" s="41">
        <f t="shared" si="6"/>
        <v>1.2906828781856975E-2</v>
      </c>
      <c r="O26" s="28">
        <f t="shared" si="7"/>
        <v>9200.140544627553</v>
      </c>
      <c r="P26" s="41">
        <f t="shared" si="8"/>
        <v>9.7435053918782533E-3</v>
      </c>
      <c r="Q26" s="28">
        <v>0</v>
      </c>
      <c r="R26" s="41">
        <f t="shared" si="9"/>
        <v>0</v>
      </c>
      <c r="S26" s="28">
        <v>0</v>
      </c>
      <c r="T26" s="41">
        <f t="shared" si="10"/>
        <v>0</v>
      </c>
      <c r="U26" s="28">
        <v>0</v>
      </c>
      <c r="V26" s="41">
        <f t="shared" si="11"/>
        <v>0</v>
      </c>
      <c r="W26" s="28">
        <v>0</v>
      </c>
      <c r="X26" s="41">
        <f t="shared" si="12"/>
        <v>0</v>
      </c>
      <c r="Y26" s="62">
        <v>0</v>
      </c>
      <c r="Z26" s="41">
        <f t="shared" si="13"/>
        <v>0</v>
      </c>
      <c r="AA26" s="28">
        <v>0</v>
      </c>
      <c r="AB26" s="41">
        <f t="shared" si="14"/>
        <v>0</v>
      </c>
      <c r="AC26" s="28">
        <v>0</v>
      </c>
      <c r="AD26" s="41">
        <f t="shared" si="15"/>
        <v>0</v>
      </c>
      <c r="AE26" s="82"/>
      <c r="AF26" s="41">
        <f t="shared" si="16"/>
        <v>0</v>
      </c>
      <c r="AG26" s="82">
        <v>0</v>
      </c>
      <c r="AH26" s="41">
        <f t="shared" si="17"/>
        <v>0</v>
      </c>
      <c r="AI26" s="82"/>
      <c r="AJ26" s="116">
        <f t="shared" si="18"/>
        <v>0</v>
      </c>
      <c r="AK26" s="82"/>
      <c r="AL26" s="54" t="e">
        <f t="shared" si="19"/>
        <v>#DIV/0!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1:48" x14ac:dyDescent="0.2">
      <c r="A27" s="1" t="s">
        <v>53</v>
      </c>
      <c r="B27" s="68"/>
      <c r="C27" s="28">
        <v>0</v>
      </c>
      <c r="D27" s="41">
        <f t="shared" si="1"/>
        <v>0</v>
      </c>
      <c r="E27" s="28">
        <v>0</v>
      </c>
      <c r="F27" s="41">
        <f t="shared" si="2"/>
        <v>0</v>
      </c>
      <c r="G27" s="28">
        <v>0</v>
      </c>
      <c r="H27" s="41">
        <f t="shared" si="3"/>
        <v>0</v>
      </c>
      <c r="I27" s="28">
        <v>9230</v>
      </c>
      <c r="J27" s="41">
        <f t="shared" si="4"/>
        <v>5.9283935611659726E-2</v>
      </c>
      <c r="K27" s="28">
        <v>8720.4979999999996</v>
      </c>
      <c r="L27" s="41">
        <f t="shared" si="5"/>
        <v>5.9281674126553781E-2</v>
      </c>
      <c r="M27" s="28">
        <v>3355.857</v>
      </c>
      <c r="N27" s="41">
        <f t="shared" si="6"/>
        <v>1.4123804648448238E-2</v>
      </c>
      <c r="O27" s="28">
        <f t="shared" si="7"/>
        <v>21306.473565609736</v>
      </c>
      <c r="P27" s="41">
        <f t="shared" si="8"/>
        <v>2.2564844423997237E-2</v>
      </c>
      <c r="Q27" s="28">
        <v>0</v>
      </c>
      <c r="R27" s="41">
        <f t="shared" si="9"/>
        <v>0</v>
      </c>
      <c r="S27" s="28">
        <v>0</v>
      </c>
      <c r="T27" s="41">
        <f t="shared" si="10"/>
        <v>0</v>
      </c>
      <c r="U27" s="28">
        <v>0</v>
      </c>
      <c r="V27" s="41">
        <f t="shared" si="11"/>
        <v>0</v>
      </c>
      <c r="W27" s="28">
        <v>0</v>
      </c>
      <c r="X27" s="41">
        <f t="shared" si="12"/>
        <v>0</v>
      </c>
      <c r="Y27" s="62">
        <v>0</v>
      </c>
      <c r="Z27" s="41">
        <f t="shared" si="13"/>
        <v>0</v>
      </c>
      <c r="AA27" s="28">
        <v>0</v>
      </c>
      <c r="AB27" s="41">
        <f t="shared" si="14"/>
        <v>0</v>
      </c>
      <c r="AC27" s="28">
        <v>0</v>
      </c>
      <c r="AD27" s="41">
        <f t="shared" si="15"/>
        <v>0</v>
      </c>
      <c r="AE27" s="82"/>
      <c r="AF27" s="41">
        <f t="shared" si="16"/>
        <v>0</v>
      </c>
      <c r="AG27" s="82">
        <v>0</v>
      </c>
      <c r="AH27" s="41">
        <f t="shared" si="17"/>
        <v>0</v>
      </c>
      <c r="AI27" s="82"/>
      <c r="AJ27" s="116">
        <f t="shared" si="18"/>
        <v>0</v>
      </c>
      <c r="AK27" s="82"/>
      <c r="AL27" s="54" t="e">
        <f t="shared" si="19"/>
        <v>#DIV/0!</v>
      </c>
      <c r="AM27" s="15"/>
      <c r="AN27" s="15"/>
      <c r="AO27" s="15"/>
      <c r="AP27" s="15"/>
      <c r="AQ27" s="15"/>
      <c r="AR27" s="15"/>
      <c r="AS27" s="15"/>
      <c r="AT27" s="15"/>
      <c r="AU27" s="15"/>
      <c r="AV27" s="15"/>
    </row>
    <row r="28" spans="1:48" x14ac:dyDescent="0.2">
      <c r="A28" s="1" t="s">
        <v>54</v>
      </c>
      <c r="B28" s="68"/>
      <c r="C28" s="28">
        <v>0</v>
      </c>
      <c r="D28" s="41">
        <f t="shared" si="1"/>
        <v>0</v>
      </c>
      <c r="E28" s="28">
        <v>0</v>
      </c>
      <c r="F28" s="41">
        <f t="shared" si="2"/>
        <v>0</v>
      </c>
      <c r="G28" s="28">
        <v>0</v>
      </c>
      <c r="H28" s="41">
        <f t="shared" si="3"/>
        <v>0</v>
      </c>
      <c r="I28" s="28">
        <v>2125.8000000000002</v>
      </c>
      <c r="J28" s="41">
        <f t="shared" si="4"/>
        <v>1.3653931779335455E-2</v>
      </c>
      <c r="K28" s="28">
        <v>6886</v>
      </c>
      <c r="L28" s="41">
        <f t="shared" si="5"/>
        <v>4.6810813790158466E-2</v>
      </c>
      <c r="M28" s="28">
        <v>12328.422</v>
      </c>
      <c r="N28" s="41">
        <f t="shared" si="6"/>
        <v>5.1886663809462538E-2</v>
      </c>
      <c r="O28" s="28">
        <f t="shared" si="7"/>
        <v>21340.282464745571</v>
      </c>
      <c r="P28" s="41">
        <f t="shared" si="8"/>
        <v>2.2600650093424303E-2</v>
      </c>
      <c r="Q28" s="28">
        <v>0</v>
      </c>
      <c r="R28" s="41">
        <f t="shared" si="9"/>
        <v>0</v>
      </c>
      <c r="S28" s="28">
        <v>0</v>
      </c>
      <c r="T28" s="41">
        <f t="shared" si="10"/>
        <v>0</v>
      </c>
      <c r="U28" s="28">
        <v>0</v>
      </c>
      <c r="V28" s="41">
        <f t="shared" si="11"/>
        <v>0</v>
      </c>
      <c r="W28" s="28">
        <v>0</v>
      </c>
      <c r="X28" s="41">
        <f t="shared" si="12"/>
        <v>0</v>
      </c>
      <c r="Y28" s="62">
        <v>0</v>
      </c>
      <c r="Z28" s="41">
        <f t="shared" si="13"/>
        <v>0</v>
      </c>
      <c r="AA28" s="28">
        <v>0</v>
      </c>
      <c r="AB28" s="41">
        <f t="shared" si="14"/>
        <v>0</v>
      </c>
      <c r="AC28" s="28">
        <v>0</v>
      </c>
      <c r="AD28" s="41">
        <f t="shared" si="15"/>
        <v>0</v>
      </c>
      <c r="AE28" s="82"/>
      <c r="AF28" s="41">
        <f t="shared" si="16"/>
        <v>0</v>
      </c>
      <c r="AG28" s="82">
        <v>0</v>
      </c>
      <c r="AH28" s="41">
        <f t="shared" si="17"/>
        <v>0</v>
      </c>
      <c r="AI28" s="82"/>
      <c r="AJ28" s="116">
        <f t="shared" si="18"/>
        <v>0</v>
      </c>
      <c r="AK28" s="82"/>
      <c r="AL28" s="54" t="e">
        <f t="shared" si="19"/>
        <v>#DIV/0!</v>
      </c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1:48" x14ac:dyDescent="0.2">
      <c r="A29" s="1" t="s">
        <v>59</v>
      </c>
      <c r="B29" s="68"/>
      <c r="C29" s="28">
        <v>0</v>
      </c>
      <c r="D29" s="41">
        <f t="shared" si="1"/>
        <v>0</v>
      </c>
      <c r="E29" s="28">
        <v>0</v>
      </c>
      <c r="F29" s="41">
        <f t="shared" si="2"/>
        <v>0</v>
      </c>
      <c r="G29" s="28">
        <v>0</v>
      </c>
      <c r="H29" s="41">
        <f t="shared" si="3"/>
        <v>0</v>
      </c>
      <c r="I29" s="28">
        <v>0</v>
      </c>
      <c r="J29" s="41">
        <f t="shared" si="4"/>
        <v>0</v>
      </c>
      <c r="K29" s="28">
        <v>0</v>
      </c>
      <c r="L29" s="41">
        <f t="shared" si="5"/>
        <v>0</v>
      </c>
      <c r="M29" s="28">
        <v>9479.08</v>
      </c>
      <c r="N29" s="41">
        <f t="shared" si="6"/>
        <v>3.9894630244081533E-2</v>
      </c>
      <c r="O29" s="28">
        <f t="shared" si="7"/>
        <v>9479.08</v>
      </c>
      <c r="P29" s="41">
        <f t="shared" si="8"/>
        <v>1.0038919149336134E-2</v>
      </c>
      <c r="Q29" s="28">
        <v>0</v>
      </c>
      <c r="R29" s="41">
        <f t="shared" si="9"/>
        <v>0</v>
      </c>
      <c r="S29" s="28">
        <v>0</v>
      </c>
      <c r="T29" s="41">
        <f t="shared" si="10"/>
        <v>0</v>
      </c>
      <c r="U29" s="28">
        <v>0</v>
      </c>
      <c r="V29" s="41">
        <f t="shared" si="11"/>
        <v>0</v>
      </c>
      <c r="W29" s="28">
        <v>0</v>
      </c>
      <c r="X29" s="41">
        <f t="shared" si="12"/>
        <v>0</v>
      </c>
      <c r="Y29" s="62">
        <v>0</v>
      </c>
      <c r="Z29" s="41">
        <f t="shared" si="13"/>
        <v>0</v>
      </c>
      <c r="AA29" s="28">
        <v>0</v>
      </c>
      <c r="AB29" s="41">
        <f t="shared" si="14"/>
        <v>0</v>
      </c>
      <c r="AC29" s="28">
        <v>0</v>
      </c>
      <c r="AD29" s="41">
        <f t="shared" si="15"/>
        <v>0</v>
      </c>
      <c r="AE29" s="82"/>
      <c r="AF29" s="41">
        <f t="shared" si="16"/>
        <v>0</v>
      </c>
      <c r="AG29" s="82">
        <v>0</v>
      </c>
      <c r="AH29" s="41">
        <f t="shared" si="17"/>
        <v>0</v>
      </c>
      <c r="AI29" s="82"/>
      <c r="AJ29" s="116">
        <f t="shared" si="18"/>
        <v>0</v>
      </c>
      <c r="AK29" s="82"/>
      <c r="AL29" s="54" t="e">
        <f t="shared" si="19"/>
        <v>#DIV/0!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</row>
    <row r="30" spans="1:48" x14ac:dyDescent="0.2">
      <c r="A30" s="1" t="s">
        <v>69</v>
      </c>
      <c r="B30" s="68"/>
      <c r="C30" s="28">
        <v>0</v>
      </c>
      <c r="D30" s="41">
        <f t="shared" si="1"/>
        <v>0</v>
      </c>
      <c r="E30" s="28">
        <v>0</v>
      </c>
      <c r="F30" s="41">
        <f t="shared" si="2"/>
        <v>0</v>
      </c>
      <c r="G30" s="28">
        <v>0</v>
      </c>
      <c r="H30" s="41">
        <f t="shared" si="3"/>
        <v>0</v>
      </c>
      <c r="I30" s="28">
        <v>0</v>
      </c>
      <c r="J30" s="41">
        <f t="shared" si="4"/>
        <v>0</v>
      </c>
      <c r="K30" s="28">
        <v>0</v>
      </c>
      <c r="L30" s="41">
        <f t="shared" si="5"/>
        <v>0</v>
      </c>
      <c r="M30" s="28">
        <v>0</v>
      </c>
      <c r="N30" s="41">
        <f t="shared" si="6"/>
        <v>0</v>
      </c>
      <c r="O30" s="28">
        <v>0</v>
      </c>
      <c r="P30" s="41">
        <f t="shared" si="8"/>
        <v>0</v>
      </c>
      <c r="Q30" s="28">
        <v>0</v>
      </c>
      <c r="R30" s="41">
        <f t="shared" si="9"/>
        <v>0</v>
      </c>
      <c r="S30" s="28">
        <v>400</v>
      </c>
      <c r="T30" s="41">
        <f t="shared" si="10"/>
        <v>3.6327638975923856E-3</v>
      </c>
      <c r="U30" s="28">
        <v>1500</v>
      </c>
      <c r="V30" s="41">
        <f t="shared" si="11"/>
        <v>1.2960194921331616E-2</v>
      </c>
      <c r="W30" s="28">
        <v>5815</v>
      </c>
      <c r="X30" s="41">
        <f t="shared" si="12"/>
        <v>5.9559779992420597E-2</v>
      </c>
      <c r="Y30" s="62">
        <v>0</v>
      </c>
      <c r="Z30" s="41">
        <f t="shared" si="13"/>
        <v>0</v>
      </c>
      <c r="AA30" s="28">
        <v>1500</v>
      </c>
      <c r="AB30" s="41">
        <f t="shared" si="14"/>
        <v>1.497155404731011E-2</v>
      </c>
      <c r="AC30" s="28">
        <v>0</v>
      </c>
      <c r="AD30" s="41">
        <f t="shared" si="15"/>
        <v>0</v>
      </c>
      <c r="AE30" s="82"/>
      <c r="AF30" s="41">
        <f t="shared" si="16"/>
        <v>0</v>
      </c>
      <c r="AG30" s="82">
        <v>0</v>
      </c>
      <c r="AH30" s="41">
        <f t="shared" si="17"/>
        <v>0</v>
      </c>
      <c r="AI30" s="82"/>
      <c r="AJ30" s="116">
        <f t="shared" si="18"/>
        <v>0</v>
      </c>
      <c r="AK30" s="82"/>
      <c r="AL30" s="54" t="e">
        <f t="shared" si="19"/>
        <v>#DIV/0!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x14ac:dyDescent="0.2">
      <c r="A31" s="1" t="s">
        <v>63</v>
      </c>
      <c r="B31" s="68"/>
      <c r="C31" s="28">
        <v>0</v>
      </c>
      <c r="D31" s="41">
        <f t="shared" si="1"/>
        <v>0</v>
      </c>
      <c r="E31" s="28">
        <v>0</v>
      </c>
      <c r="F31" s="41">
        <f t="shared" si="2"/>
        <v>0</v>
      </c>
      <c r="G31" s="28">
        <v>0</v>
      </c>
      <c r="H31" s="41">
        <f t="shared" si="3"/>
        <v>0</v>
      </c>
      <c r="I31" s="28">
        <v>0</v>
      </c>
      <c r="J31" s="41">
        <f t="shared" si="4"/>
        <v>0</v>
      </c>
      <c r="K31" s="28">
        <v>0</v>
      </c>
      <c r="L31" s="41">
        <f t="shared" si="5"/>
        <v>0</v>
      </c>
      <c r="M31" s="28">
        <v>0</v>
      </c>
      <c r="N31" s="41">
        <f t="shared" si="6"/>
        <v>0</v>
      </c>
      <c r="O31" s="28">
        <v>0</v>
      </c>
      <c r="P31" s="41">
        <f t="shared" si="8"/>
        <v>0</v>
      </c>
      <c r="Q31" s="28">
        <v>0</v>
      </c>
      <c r="R31" s="41">
        <f t="shared" si="9"/>
        <v>0</v>
      </c>
      <c r="S31" s="28">
        <v>0</v>
      </c>
      <c r="T31" s="41">
        <f t="shared" si="10"/>
        <v>0</v>
      </c>
      <c r="U31" s="28">
        <v>5000</v>
      </c>
      <c r="V31" s="41">
        <f t="shared" si="11"/>
        <v>4.3200649737772059E-2</v>
      </c>
      <c r="W31" s="28">
        <v>0</v>
      </c>
      <c r="X31" s="41">
        <f t="shared" si="12"/>
        <v>0</v>
      </c>
      <c r="Y31" s="62">
        <v>0</v>
      </c>
      <c r="Z31" s="41">
        <f t="shared" si="13"/>
        <v>0</v>
      </c>
      <c r="AA31" s="28">
        <v>8000</v>
      </c>
      <c r="AB31" s="41">
        <f t="shared" si="14"/>
        <v>7.9848288252320584E-2</v>
      </c>
      <c r="AC31" s="28">
        <v>0</v>
      </c>
      <c r="AD31" s="41">
        <f t="shared" si="15"/>
        <v>0</v>
      </c>
      <c r="AE31" s="82"/>
      <c r="AF31" s="41">
        <f t="shared" si="16"/>
        <v>0</v>
      </c>
      <c r="AG31" s="82">
        <v>4800</v>
      </c>
      <c r="AH31" s="41">
        <f t="shared" si="17"/>
        <v>4.9180327868852458E-2</v>
      </c>
      <c r="AI31" s="82">
        <v>4800</v>
      </c>
      <c r="AJ31" s="116">
        <f t="shared" si="18"/>
        <v>5.1748673940230284E-2</v>
      </c>
      <c r="AK31" s="82"/>
      <c r="AL31" s="54" t="e">
        <f t="shared" si="19"/>
        <v>#DIV/0!</v>
      </c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x14ac:dyDescent="0.2">
      <c r="A32" s="1" t="s">
        <v>64</v>
      </c>
      <c r="B32" s="68"/>
      <c r="C32" s="28">
        <v>0</v>
      </c>
      <c r="D32" s="41">
        <f t="shared" si="1"/>
        <v>0</v>
      </c>
      <c r="E32" s="28">
        <v>0</v>
      </c>
      <c r="F32" s="41">
        <f t="shared" si="2"/>
        <v>0</v>
      </c>
      <c r="G32" s="28">
        <v>0</v>
      </c>
      <c r="H32" s="41">
        <f t="shared" si="3"/>
        <v>0</v>
      </c>
      <c r="I32" s="28">
        <v>0</v>
      </c>
      <c r="J32" s="41">
        <f t="shared" si="4"/>
        <v>0</v>
      </c>
      <c r="K32" s="28">
        <v>0</v>
      </c>
      <c r="L32" s="41">
        <f t="shared" si="5"/>
        <v>0</v>
      </c>
      <c r="M32" s="28">
        <v>0</v>
      </c>
      <c r="N32" s="41">
        <f t="shared" si="6"/>
        <v>0</v>
      </c>
      <c r="O32" s="28">
        <v>0</v>
      </c>
      <c r="P32" s="41">
        <f t="shared" si="8"/>
        <v>0</v>
      </c>
      <c r="Q32" s="28">
        <v>0</v>
      </c>
      <c r="R32" s="41">
        <f t="shared" si="9"/>
        <v>0</v>
      </c>
      <c r="S32" s="28">
        <v>0</v>
      </c>
      <c r="T32" s="41">
        <f t="shared" si="10"/>
        <v>0</v>
      </c>
      <c r="U32" s="28">
        <v>0</v>
      </c>
      <c r="V32" s="41">
        <f t="shared" si="11"/>
        <v>0</v>
      </c>
      <c r="W32" s="28">
        <v>0</v>
      </c>
      <c r="X32" s="41">
        <f t="shared" si="12"/>
        <v>0</v>
      </c>
      <c r="Y32" s="62">
        <v>720</v>
      </c>
      <c r="Z32" s="41">
        <f t="shared" si="13"/>
        <v>9.847424214377112E-3</v>
      </c>
      <c r="AA32" s="28">
        <v>0</v>
      </c>
      <c r="AB32" s="41">
        <f t="shared" si="14"/>
        <v>0</v>
      </c>
      <c r="AC32" s="28">
        <v>680</v>
      </c>
      <c r="AD32" s="41">
        <f t="shared" si="15"/>
        <v>2.77437780497756E-2</v>
      </c>
      <c r="AE32" s="82"/>
      <c r="AF32" s="41">
        <f t="shared" si="16"/>
        <v>0</v>
      </c>
      <c r="AG32" s="82">
        <v>0</v>
      </c>
      <c r="AH32" s="41">
        <f t="shared" si="17"/>
        <v>0</v>
      </c>
      <c r="AI32" s="82"/>
      <c r="AJ32" s="116">
        <f t="shared" si="18"/>
        <v>0</v>
      </c>
      <c r="AK32" s="82"/>
      <c r="AL32" s="54" t="e">
        <f t="shared" si="19"/>
        <v>#DIV/0!</v>
      </c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x14ac:dyDescent="0.2">
      <c r="A33" s="1" t="s">
        <v>65</v>
      </c>
      <c r="B33" s="68"/>
      <c r="C33" s="28">
        <v>0</v>
      </c>
      <c r="D33" s="41">
        <f t="shared" si="1"/>
        <v>0</v>
      </c>
      <c r="E33" s="28">
        <v>0</v>
      </c>
      <c r="F33" s="41">
        <f t="shared" si="2"/>
        <v>0</v>
      </c>
      <c r="G33" s="28">
        <v>0</v>
      </c>
      <c r="H33" s="41">
        <f t="shared" si="3"/>
        <v>0</v>
      </c>
      <c r="I33" s="28">
        <v>0</v>
      </c>
      <c r="J33" s="41">
        <f t="shared" si="4"/>
        <v>0</v>
      </c>
      <c r="K33" s="28">
        <v>0</v>
      </c>
      <c r="L33" s="41">
        <f t="shared" si="5"/>
        <v>0</v>
      </c>
      <c r="M33" s="28">
        <v>0</v>
      </c>
      <c r="N33" s="41">
        <f t="shared" si="6"/>
        <v>0</v>
      </c>
      <c r="O33" s="28">
        <v>0</v>
      </c>
      <c r="P33" s="41">
        <f t="shared" si="8"/>
        <v>0</v>
      </c>
      <c r="Q33" s="28">
        <v>0</v>
      </c>
      <c r="R33" s="41">
        <f t="shared" si="9"/>
        <v>0</v>
      </c>
      <c r="S33" s="28">
        <v>0</v>
      </c>
      <c r="T33" s="41">
        <f t="shared" si="10"/>
        <v>0</v>
      </c>
      <c r="U33" s="28">
        <v>0</v>
      </c>
      <c r="V33" s="41">
        <f t="shared" si="11"/>
        <v>0</v>
      </c>
      <c r="W33" s="28">
        <v>0</v>
      </c>
      <c r="X33" s="41">
        <f t="shared" si="12"/>
        <v>0</v>
      </c>
      <c r="Y33" s="62">
        <v>0</v>
      </c>
      <c r="Z33" s="41">
        <f t="shared" si="13"/>
        <v>0</v>
      </c>
      <c r="AA33" s="28">
        <v>0</v>
      </c>
      <c r="AB33" s="41">
        <f t="shared" si="14"/>
        <v>0</v>
      </c>
      <c r="AC33" s="28">
        <v>0</v>
      </c>
      <c r="AD33" s="41">
        <f t="shared" si="15"/>
        <v>0</v>
      </c>
      <c r="AE33" s="82"/>
      <c r="AF33" s="41">
        <f t="shared" si="16"/>
        <v>0</v>
      </c>
      <c r="AG33" s="82">
        <v>0</v>
      </c>
      <c r="AH33" s="41">
        <f t="shared" si="17"/>
        <v>0</v>
      </c>
      <c r="AI33" s="82"/>
      <c r="AJ33" s="116">
        <f t="shared" si="18"/>
        <v>0</v>
      </c>
      <c r="AK33" s="82"/>
      <c r="AL33" s="54" t="e">
        <f t="shared" si="19"/>
        <v>#DIV/0!</v>
      </c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x14ac:dyDescent="0.2">
      <c r="A34" s="1" t="s">
        <v>66</v>
      </c>
      <c r="B34" s="68"/>
      <c r="C34" s="28">
        <v>0</v>
      </c>
      <c r="D34" s="41">
        <f t="shared" si="1"/>
        <v>0</v>
      </c>
      <c r="E34" s="28">
        <v>0</v>
      </c>
      <c r="F34" s="41">
        <f t="shared" si="2"/>
        <v>0</v>
      </c>
      <c r="G34" s="28">
        <v>0</v>
      </c>
      <c r="H34" s="41">
        <f t="shared" si="3"/>
        <v>0</v>
      </c>
      <c r="I34" s="28">
        <v>0</v>
      </c>
      <c r="J34" s="41">
        <f t="shared" si="4"/>
        <v>0</v>
      </c>
      <c r="K34" s="28">
        <v>0</v>
      </c>
      <c r="L34" s="41">
        <f t="shared" si="5"/>
        <v>0</v>
      </c>
      <c r="M34" s="28">
        <v>0</v>
      </c>
      <c r="N34" s="41">
        <f t="shared" si="6"/>
        <v>0</v>
      </c>
      <c r="O34" s="28">
        <v>0</v>
      </c>
      <c r="P34" s="41">
        <f t="shared" si="8"/>
        <v>0</v>
      </c>
      <c r="Q34" s="28">
        <v>0</v>
      </c>
      <c r="R34" s="41">
        <f t="shared" si="9"/>
        <v>0</v>
      </c>
      <c r="S34" s="28">
        <v>0</v>
      </c>
      <c r="T34" s="41">
        <f t="shared" si="10"/>
        <v>0</v>
      </c>
      <c r="U34" s="28">
        <v>1000</v>
      </c>
      <c r="V34" s="41">
        <f t="shared" si="11"/>
        <v>8.6401299475544115E-3</v>
      </c>
      <c r="W34" s="28">
        <v>1200</v>
      </c>
      <c r="X34" s="41">
        <f t="shared" si="12"/>
        <v>1.2290926223715342E-2</v>
      </c>
      <c r="Y34" s="62">
        <v>960</v>
      </c>
      <c r="Z34" s="41">
        <f t="shared" si="13"/>
        <v>1.3129898952502815E-2</v>
      </c>
      <c r="AA34" s="28">
        <v>615</v>
      </c>
      <c r="AB34" s="41">
        <f t="shared" si="14"/>
        <v>6.1383371593971454E-3</v>
      </c>
      <c r="AC34" s="28">
        <v>268</v>
      </c>
      <c r="AD34" s="41">
        <f t="shared" si="15"/>
        <v>1.0934312525499796E-2</v>
      </c>
      <c r="AE34" s="82"/>
      <c r="AF34" s="41">
        <f t="shared" si="16"/>
        <v>0</v>
      </c>
      <c r="AG34" s="82">
        <v>615</v>
      </c>
      <c r="AH34" s="41">
        <f t="shared" si="17"/>
        <v>6.301229508196721E-3</v>
      </c>
      <c r="AI34" s="82">
        <v>1500</v>
      </c>
      <c r="AJ34" s="116">
        <f t="shared" si="18"/>
        <v>1.6171460606321963E-2</v>
      </c>
      <c r="AK34" s="82"/>
      <c r="AL34" s="54" t="e">
        <f t="shared" si="19"/>
        <v>#DIV/0!</v>
      </c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x14ac:dyDescent="0.2">
      <c r="A35" s="1" t="s">
        <v>67</v>
      </c>
      <c r="B35" s="68"/>
      <c r="C35" s="28">
        <v>0</v>
      </c>
      <c r="D35" s="41">
        <f t="shared" si="1"/>
        <v>0</v>
      </c>
      <c r="E35" s="28">
        <v>0</v>
      </c>
      <c r="F35" s="41">
        <f t="shared" si="2"/>
        <v>0</v>
      </c>
      <c r="G35" s="28">
        <v>0</v>
      </c>
      <c r="H35" s="41">
        <f t="shared" si="3"/>
        <v>0</v>
      </c>
      <c r="I35" s="28">
        <v>0</v>
      </c>
      <c r="J35" s="41">
        <f t="shared" si="4"/>
        <v>0</v>
      </c>
      <c r="K35" s="28">
        <v>0</v>
      </c>
      <c r="L35" s="41">
        <f t="shared" si="5"/>
        <v>0</v>
      </c>
      <c r="M35" s="28">
        <v>0</v>
      </c>
      <c r="N35" s="41">
        <f t="shared" si="6"/>
        <v>0</v>
      </c>
      <c r="O35" s="28">
        <v>0</v>
      </c>
      <c r="P35" s="41">
        <f t="shared" si="8"/>
        <v>0</v>
      </c>
      <c r="Q35" s="28">
        <v>0</v>
      </c>
      <c r="R35" s="41">
        <f t="shared" si="9"/>
        <v>0</v>
      </c>
      <c r="S35" s="28">
        <v>1342</v>
      </c>
      <c r="T35" s="41">
        <f t="shared" si="10"/>
        <v>1.2187922876422454E-2</v>
      </c>
      <c r="U35" s="28">
        <v>0</v>
      </c>
      <c r="V35" s="41">
        <f t="shared" si="11"/>
        <v>0</v>
      </c>
      <c r="W35" s="28">
        <v>4061</v>
      </c>
      <c r="X35" s="41">
        <f t="shared" si="12"/>
        <v>4.1594542828756673E-2</v>
      </c>
      <c r="Y35" s="62">
        <v>0</v>
      </c>
      <c r="Z35" s="41">
        <f t="shared" si="13"/>
        <v>0</v>
      </c>
      <c r="AA35" s="28">
        <v>0</v>
      </c>
      <c r="AB35" s="41">
        <f t="shared" si="14"/>
        <v>0</v>
      </c>
      <c r="AC35" s="28">
        <v>0</v>
      </c>
      <c r="AD35" s="41">
        <f t="shared" si="15"/>
        <v>0</v>
      </c>
      <c r="AE35" s="82"/>
      <c r="AF35" s="41">
        <f t="shared" si="16"/>
        <v>0</v>
      </c>
      <c r="AG35" s="82">
        <v>0</v>
      </c>
      <c r="AH35" s="41">
        <f t="shared" si="17"/>
        <v>0</v>
      </c>
      <c r="AI35" s="82"/>
      <c r="AJ35" s="116">
        <f t="shared" si="18"/>
        <v>0</v>
      </c>
      <c r="AK35" s="82"/>
      <c r="AL35" s="54" t="e">
        <f t="shared" si="19"/>
        <v>#DIV/0!</v>
      </c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x14ac:dyDescent="0.2">
      <c r="A36" s="1" t="s">
        <v>68</v>
      </c>
      <c r="B36" s="68"/>
      <c r="C36" s="28">
        <v>0</v>
      </c>
      <c r="D36" s="41">
        <f t="shared" si="1"/>
        <v>0</v>
      </c>
      <c r="E36" s="28">
        <v>0</v>
      </c>
      <c r="F36" s="41">
        <f t="shared" si="2"/>
        <v>0</v>
      </c>
      <c r="G36" s="28">
        <v>0</v>
      </c>
      <c r="H36" s="41">
        <f t="shared" si="3"/>
        <v>0</v>
      </c>
      <c r="I36" s="28">
        <v>0</v>
      </c>
      <c r="J36" s="41">
        <f t="shared" si="4"/>
        <v>0</v>
      </c>
      <c r="K36" s="28">
        <v>0</v>
      </c>
      <c r="L36" s="41">
        <f t="shared" si="5"/>
        <v>0</v>
      </c>
      <c r="M36" s="28">
        <v>0</v>
      </c>
      <c r="N36" s="41">
        <f t="shared" si="6"/>
        <v>0</v>
      </c>
      <c r="O36" s="28">
        <v>0</v>
      </c>
      <c r="P36" s="41">
        <f t="shared" si="8"/>
        <v>0</v>
      </c>
      <c r="Q36" s="28">
        <v>0</v>
      </c>
      <c r="R36" s="41">
        <f t="shared" si="9"/>
        <v>0</v>
      </c>
      <c r="S36" s="28">
        <v>4909</v>
      </c>
      <c r="T36" s="41">
        <f t="shared" si="10"/>
        <v>4.4583094933202554E-2</v>
      </c>
      <c r="U36" s="28">
        <v>4061</v>
      </c>
      <c r="V36" s="41">
        <f t="shared" si="11"/>
        <v>3.5087567717018465E-2</v>
      </c>
      <c r="W36" s="28">
        <v>0</v>
      </c>
      <c r="X36" s="41">
        <f t="shared" si="12"/>
        <v>0</v>
      </c>
      <c r="Y36" s="62">
        <v>2850</v>
      </c>
      <c r="Z36" s="41">
        <f t="shared" si="13"/>
        <v>3.8979387515242735E-2</v>
      </c>
      <c r="AA36" s="28">
        <v>4061</v>
      </c>
      <c r="AB36" s="41">
        <f t="shared" si="14"/>
        <v>4.0532987324084238E-2</v>
      </c>
      <c r="AC36" s="28">
        <v>1000</v>
      </c>
      <c r="AD36" s="41">
        <f t="shared" si="15"/>
        <v>4.0799673602611178E-2</v>
      </c>
      <c r="AE36" s="82"/>
      <c r="AF36" s="41">
        <f t="shared" si="16"/>
        <v>0</v>
      </c>
      <c r="AG36" s="82">
        <v>4061</v>
      </c>
      <c r="AH36" s="41">
        <f t="shared" si="17"/>
        <v>4.1608606557377047E-2</v>
      </c>
      <c r="AI36" s="82"/>
      <c r="AJ36" s="116">
        <f t="shared" si="18"/>
        <v>0</v>
      </c>
      <c r="AK36" s="82"/>
      <c r="AL36" s="54" t="e">
        <f t="shared" si="19"/>
        <v>#DIV/0!</v>
      </c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s="11" customFormat="1" x14ac:dyDescent="0.2">
      <c r="A37" s="10" t="s">
        <v>55</v>
      </c>
      <c r="B37" s="69"/>
      <c r="C37" s="29">
        <v>0</v>
      </c>
      <c r="D37" s="43">
        <f t="shared" si="1"/>
        <v>0</v>
      </c>
      <c r="E37" s="29">
        <v>0</v>
      </c>
      <c r="F37" s="43">
        <f t="shared" si="2"/>
        <v>0</v>
      </c>
      <c r="G37" s="29">
        <v>0</v>
      </c>
      <c r="H37" s="43">
        <f t="shared" si="3"/>
        <v>0</v>
      </c>
      <c r="I37" s="29">
        <v>700</v>
      </c>
      <c r="J37" s="43">
        <f t="shared" si="4"/>
        <v>4.4960731233111379E-3</v>
      </c>
      <c r="K37" s="29">
        <v>1500</v>
      </c>
      <c r="L37" s="43">
        <f t="shared" si="5"/>
        <v>1.0196953337966556E-2</v>
      </c>
      <c r="M37" s="29">
        <v>0</v>
      </c>
      <c r="N37" s="43">
        <f t="shared" si="6"/>
        <v>0</v>
      </c>
      <c r="O37" s="29">
        <f t="shared" si="7"/>
        <v>2200.0146930264614</v>
      </c>
      <c r="P37" s="43">
        <f t="shared" si="8"/>
        <v>2.3299486480380166E-3</v>
      </c>
      <c r="Q37" s="29">
        <v>0</v>
      </c>
      <c r="R37" s="43">
        <f t="shared" si="9"/>
        <v>0</v>
      </c>
      <c r="S37" s="29">
        <v>0</v>
      </c>
      <c r="T37" s="43">
        <f t="shared" si="10"/>
        <v>0</v>
      </c>
      <c r="U37" s="29">
        <v>0</v>
      </c>
      <c r="V37" s="41">
        <f t="shared" si="11"/>
        <v>0</v>
      </c>
      <c r="W37" s="29">
        <v>0</v>
      </c>
      <c r="X37" s="43">
        <f t="shared" si="12"/>
        <v>0</v>
      </c>
      <c r="Y37" s="63">
        <v>0</v>
      </c>
      <c r="Z37" s="43">
        <f t="shared" si="13"/>
        <v>0</v>
      </c>
      <c r="AA37" s="36">
        <v>0</v>
      </c>
      <c r="AB37" s="41">
        <f t="shared" si="14"/>
        <v>0</v>
      </c>
      <c r="AC37" s="29">
        <v>0</v>
      </c>
      <c r="AD37" s="41">
        <f t="shared" si="15"/>
        <v>0</v>
      </c>
      <c r="AE37" s="83"/>
      <c r="AF37" s="41">
        <f t="shared" si="16"/>
        <v>0</v>
      </c>
      <c r="AG37" s="83">
        <v>0</v>
      </c>
      <c r="AH37" s="41">
        <f t="shared" si="17"/>
        <v>0</v>
      </c>
      <c r="AI37" s="83"/>
      <c r="AJ37" s="116">
        <f t="shared" si="18"/>
        <v>0</v>
      </c>
      <c r="AK37" s="83"/>
      <c r="AL37" s="54" t="e">
        <f t="shared" si="19"/>
        <v>#DIV/0!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</row>
    <row r="38" spans="1:48" x14ac:dyDescent="0.2">
      <c r="A38" s="61" t="s">
        <v>19</v>
      </c>
      <c r="B38" s="76"/>
      <c r="C38" s="51">
        <f>SUM(C16:C37)</f>
        <v>118187.30500000001</v>
      </c>
      <c r="D38" s="50">
        <f t="shared" si="1"/>
        <v>1</v>
      </c>
      <c r="E38" s="51">
        <f t="shared" ref="E38:P38" si="20">SUM(E16:E37)</f>
        <v>146690.49599999998</v>
      </c>
      <c r="F38" s="50">
        <f t="shared" si="20"/>
        <v>1.0000000000000002</v>
      </c>
      <c r="G38" s="51">
        <f t="shared" si="20"/>
        <v>138953.24</v>
      </c>
      <c r="H38" s="50">
        <f t="shared" si="20"/>
        <v>1</v>
      </c>
      <c r="I38" s="51">
        <f t="shared" si="20"/>
        <v>155691.41800000001</v>
      </c>
      <c r="J38" s="50">
        <f t="shared" si="20"/>
        <v>1.0000000000000002</v>
      </c>
      <c r="K38" s="51">
        <f t="shared" si="20"/>
        <v>147102.76200000002</v>
      </c>
      <c r="L38" s="50">
        <f t="shared" si="20"/>
        <v>1.0000000000000002</v>
      </c>
      <c r="M38" s="51">
        <f t="shared" si="20"/>
        <v>237602.90399999998</v>
      </c>
      <c r="N38" s="50">
        <f t="shared" si="20"/>
        <v>1</v>
      </c>
      <c r="O38" s="51">
        <f t="shared" si="20"/>
        <v>944233.125</v>
      </c>
      <c r="P38" s="50">
        <f t="shared" si="20"/>
        <v>1</v>
      </c>
      <c r="Q38" s="51">
        <v>508800</v>
      </c>
      <c r="R38" s="50">
        <f>Q38/$Q$38</f>
        <v>1</v>
      </c>
      <c r="S38" s="51">
        <f t="shared" ref="S38:AK38" si="21">SUM(S16:S37)</f>
        <v>110109</v>
      </c>
      <c r="T38" s="50">
        <f t="shared" si="21"/>
        <v>1</v>
      </c>
      <c r="U38" s="51">
        <f t="shared" si="21"/>
        <v>115739</v>
      </c>
      <c r="V38" s="50">
        <f t="shared" si="21"/>
        <v>1</v>
      </c>
      <c r="W38" s="51">
        <f t="shared" si="21"/>
        <v>97633</v>
      </c>
      <c r="X38" s="50">
        <f t="shared" si="21"/>
        <v>1</v>
      </c>
      <c r="Y38" s="122">
        <f t="shared" si="21"/>
        <v>73115.566500000001</v>
      </c>
      <c r="Z38" s="50">
        <f t="shared" si="21"/>
        <v>1</v>
      </c>
      <c r="AA38" s="122">
        <f t="shared" si="21"/>
        <v>100190</v>
      </c>
      <c r="AB38" s="51"/>
      <c r="AC38" s="122">
        <f t="shared" si="21"/>
        <v>24510</v>
      </c>
      <c r="AD38" s="86"/>
      <c r="AE38" s="122">
        <f t="shared" si="21"/>
        <v>85608</v>
      </c>
      <c r="AF38" s="86"/>
      <c r="AG38" s="122">
        <f t="shared" si="21"/>
        <v>97600</v>
      </c>
      <c r="AH38" s="86"/>
      <c r="AI38" s="122">
        <f t="shared" si="21"/>
        <v>92756</v>
      </c>
      <c r="AJ38" s="86"/>
      <c r="AK38" s="122">
        <f t="shared" si="21"/>
        <v>0</v>
      </c>
      <c r="AL38" s="99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">
      <c r="A39" s="32"/>
      <c r="B39" s="7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111"/>
      <c r="V39" s="28"/>
      <c r="W39" s="28"/>
      <c r="X39" s="28"/>
      <c r="Y39" s="64"/>
      <c r="Z39" s="28"/>
      <c r="AA39" s="28"/>
      <c r="AB39" s="28"/>
      <c r="AC39" s="28"/>
      <c r="AD39" s="82"/>
      <c r="AE39" s="82"/>
      <c r="AF39" s="82"/>
      <c r="AG39" s="82"/>
      <c r="AH39" s="82"/>
      <c r="AI39" s="82"/>
      <c r="AJ39" s="82"/>
      <c r="AK39" s="82"/>
      <c r="AL39" s="82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x14ac:dyDescent="0.2">
      <c r="A40" s="118" t="s">
        <v>39</v>
      </c>
      <c r="B40" s="119"/>
      <c r="C40" s="30"/>
      <c r="D40" s="45" t="s">
        <v>75</v>
      </c>
      <c r="E40" s="30"/>
      <c r="F40" s="45" t="s">
        <v>75</v>
      </c>
      <c r="G40" s="30"/>
      <c r="H40" s="45" t="s">
        <v>75</v>
      </c>
      <c r="I40" s="30"/>
      <c r="J40" s="45" t="s">
        <v>75</v>
      </c>
      <c r="K40" s="30"/>
      <c r="L40" s="45" t="s">
        <v>75</v>
      </c>
      <c r="M40" s="30"/>
      <c r="N40" s="45" t="s">
        <v>75</v>
      </c>
      <c r="O40" s="30"/>
      <c r="P40" s="45" t="s">
        <v>75</v>
      </c>
      <c r="Q40" s="30"/>
      <c r="R40" s="45" t="s">
        <v>75</v>
      </c>
      <c r="S40" s="30"/>
      <c r="T40" s="45" t="s">
        <v>75</v>
      </c>
      <c r="U40" s="114"/>
      <c r="V40" s="45" t="s">
        <v>75</v>
      </c>
      <c r="W40" s="30"/>
      <c r="X40" s="45" t="s">
        <v>75</v>
      </c>
      <c r="Y40" s="120"/>
      <c r="Z40" s="45" t="s">
        <v>75</v>
      </c>
      <c r="AA40" s="30"/>
      <c r="AB40" s="45" t="s">
        <v>75</v>
      </c>
      <c r="AC40" s="30"/>
      <c r="AD40" s="45" t="s">
        <v>75</v>
      </c>
      <c r="AE40" s="90"/>
      <c r="AF40" s="45" t="s">
        <v>75</v>
      </c>
      <c r="AG40" s="90"/>
      <c r="AH40" s="45" t="s">
        <v>75</v>
      </c>
      <c r="AI40" s="90"/>
      <c r="AJ40" s="45" t="s">
        <v>75</v>
      </c>
      <c r="AK40" s="90"/>
      <c r="AL40" s="56" t="s">
        <v>75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x14ac:dyDescent="0.2">
      <c r="A41" s="1" t="s">
        <v>20</v>
      </c>
      <c r="B41" s="68"/>
      <c r="C41" s="28">
        <v>734.72199999999998</v>
      </c>
      <c r="D41" s="41">
        <f t="shared" ref="D41:D56" si="22">C41/$C$56</f>
        <v>8.2601963769999495E-2</v>
      </c>
      <c r="E41" s="28">
        <v>785.95399999999995</v>
      </c>
      <c r="F41" s="41">
        <f>E41/$E$56</f>
        <v>0.11436591230705989</v>
      </c>
      <c r="G41" s="28">
        <v>1199.6790000000001</v>
      </c>
      <c r="H41" s="41">
        <f>G41/$G$56</f>
        <v>0.14266831159675716</v>
      </c>
      <c r="I41" s="28">
        <v>0</v>
      </c>
      <c r="J41" s="41">
        <f>I41/$I$56</f>
        <v>0</v>
      </c>
      <c r="K41" s="28">
        <v>0</v>
      </c>
      <c r="L41" s="41">
        <f>K41/$K$56</f>
        <v>0</v>
      </c>
      <c r="M41" s="28">
        <v>0</v>
      </c>
      <c r="N41" s="41">
        <f>M41/$M$56</f>
        <v>0</v>
      </c>
      <c r="O41" s="28">
        <f>SUM(C41:M41)</f>
        <v>2720.694636187674</v>
      </c>
      <c r="P41" s="41">
        <f>O41/$O$56</f>
        <v>3.6660502530925433E-2</v>
      </c>
      <c r="Q41" s="28">
        <v>0</v>
      </c>
      <c r="R41" s="41">
        <f>Q41/$Q$56</f>
        <v>0</v>
      </c>
      <c r="S41" s="28">
        <v>0</v>
      </c>
      <c r="T41" s="41">
        <f>S41/$S$56</f>
        <v>0</v>
      </c>
      <c r="U41" s="28">
        <v>225</v>
      </c>
      <c r="V41" s="41">
        <f>U41/$U$56</f>
        <v>3.51123595505618E-2</v>
      </c>
      <c r="W41" s="28">
        <v>0</v>
      </c>
      <c r="X41" s="41">
        <f>W41/W56</f>
        <v>0</v>
      </c>
      <c r="Y41" s="28">
        <v>0</v>
      </c>
      <c r="Z41" s="41" t="e">
        <f>Y41/$Y$56</f>
        <v>#DIV/0!</v>
      </c>
      <c r="AA41" s="28"/>
      <c r="AB41" s="41" t="e">
        <f>AA41/$AA$56</f>
        <v>#DIV/0!</v>
      </c>
      <c r="AC41" s="28">
        <v>0</v>
      </c>
      <c r="AD41" s="41">
        <f>AC41/AC56</f>
        <v>0</v>
      </c>
      <c r="AE41" s="82"/>
      <c r="AF41" s="41" t="e">
        <f>AE41/AE56</f>
        <v>#DIV/0!</v>
      </c>
      <c r="AG41" s="82"/>
      <c r="AH41" s="41" t="e">
        <f>AG41/AG56</f>
        <v>#DIV/0!</v>
      </c>
      <c r="AI41" s="82"/>
      <c r="AJ41" s="41" t="e">
        <f>AI41/$AI$56</f>
        <v>#DIV/0!</v>
      </c>
      <c r="AK41" s="82"/>
      <c r="AL41" s="54" t="e">
        <f>AK41/$AK$56</f>
        <v>#DIV/0!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x14ac:dyDescent="0.2">
      <c r="A42" s="1" t="s">
        <v>21</v>
      </c>
      <c r="B42" s="68"/>
      <c r="C42" s="28">
        <v>698.29</v>
      </c>
      <c r="D42" s="41">
        <f t="shared" si="22"/>
        <v>7.8506054372882453E-2</v>
      </c>
      <c r="E42" s="28">
        <v>568.57899999999995</v>
      </c>
      <c r="F42" s="41">
        <f t="shared" ref="F42:F55" si="23">E42/$E$56</f>
        <v>8.2735193222040732E-2</v>
      </c>
      <c r="G42" s="28">
        <v>786.60900000000004</v>
      </c>
      <c r="H42" s="41">
        <f t="shared" ref="H42:H55" si="24">G42/$G$56</f>
        <v>9.3545171597413601E-2</v>
      </c>
      <c r="I42" s="28">
        <v>908.78599999999994</v>
      </c>
      <c r="J42" s="41">
        <f t="shared" ref="J42:J55" si="25">I42/$I$56</f>
        <v>5.0824092243569256E-2</v>
      </c>
      <c r="K42" s="28">
        <v>908.78599999999994</v>
      </c>
      <c r="L42" s="41">
        <f t="shared" ref="L42:L55" si="26">K42/$K$56</f>
        <v>6.5162382886236103E-2</v>
      </c>
      <c r="M42" s="28">
        <v>908.78599999999994</v>
      </c>
      <c r="N42" s="41">
        <f t="shared" ref="N42:N55" si="27">M42/$M$56</f>
        <v>4.9919917068381336E-2</v>
      </c>
      <c r="O42" s="28">
        <f t="shared" ref="O42:O55" si="28">SUM(C42:M42)</f>
        <v>4780.2067728943221</v>
      </c>
      <c r="P42" s="41">
        <f t="shared" ref="P42:P55" si="29">O42/$O$56</f>
        <v>6.441177931735767E-2</v>
      </c>
      <c r="Q42" s="28">
        <v>0</v>
      </c>
      <c r="R42" s="41">
        <f t="shared" ref="R42:R55" si="30">Q42/$Q$56</f>
        <v>0</v>
      </c>
      <c r="S42" s="28">
        <v>2200</v>
      </c>
      <c r="T42" s="41">
        <f t="shared" ref="T42:T55" si="31">S42/$S$56</f>
        <v>0.39747064137308041</v>
      </c>
      <c r="U42" s="28">
        <v>0</v>
      </c>
      <c r="V42" s="41">
        <f t="shared" ref="V42:V55" si="32">U42/$U$56</f>
        <v>0</v>
      </c>
      <c r="W42" s="28">
        <v>2174.3249999999998</v>
      </c>
      <c r="X42" s="41">
        <f t="shared" ref="X42:X55" si="33">W42/$W$56</f>
        <v>0.45276506692071028</v>
      </c>
      <c r="Y42" s="28">
        <v>0</v>
      </c>
      <c r="Z42" s="41" t="e">
        <f t="shared" ref="Z42:Z55" si="34">Y42/$Y$56</f>
        <v>#DIV/0!</v>
      </c>
      <c r="AA42" s="28"/>
      <c r="AB42" s="41" t="e">
        <f t="shared" ref="AB42:AB55" si="35">AA42/$AA$56</f>
        <v>#DIV/0!</v>
      </c>
      <c r="AC42" s="28">
        <v>0</v>
      </c>
      <c r="AD42" s="41">
        <f t="shared" ref="AD42:AD55" si="36">AC42/$AC$56</f>
        <v>0</v>
      </c>
      <c r="AE42" s="82"/>
      <c r="AF42" s="41" t="e">
        <f t="shared" ref="AF42:AF55" si="37">AE42/$AE$56</f>
        <v>#DIV/0!</v>
      </c>
      <c r="AG42" s="82"/>
      <c r="AH42" s="41" t="e">
        <f t="shared" ref="AH42:AH55" si="38">AG42/$AG$56</f>
        <v>#DIV/0!</v>
      </c>
      <c r="AI42" s="82"/>
      <c r="AJ42" s="41" t="e">
        <f t="shared" ref="AJ42:AJ55" si="39">AI42/$AI$56</f>
        <v>#DIV/0!</v>
      </c>
      <c r="AK42" s="82"/>
      <c r="AL42" s="54" t="e">
        <f t="shared" ref="AL42:AL55" si="40">AK42/$AK$56</f>
        <v>#DIV/0!</v>
      </c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x14ac:dyDescent="0.2">
      <c r="A43" s="1" t="s">
        <v>22</v>
      </c>
      <c r="B43" s="68"/>
      <c r="C43" s="28">
        <v>865.37</v>
      </c>
      <c r="D43" s="41">
        <f t="shared" si="22"/>
        <v>9.7290215057728585E-2</v>
      </c>
      <c r="E43" s="28">
        <v>237.35300000000001</v>
      </c>
      <c r="F43" s="41">
        <f t="shared" si="23"/>
        <v>3.4537762240306163E-2</v>
      </c>
      <c r="G43" s="28">
        <v>354.90300000000002</v>
      </c>
      <c r="H43" s="41">
        <f t="shared" si="24"/>
        <v>4.220579987698702E-2</v>
      </c>
      <c r="I43" s="28">
        <v>378.54899999999998</v>
      </c>
      <c r="J43" s="41">
        <f t="shared" si="25"/>
        <v>2.1170450793378089E-2</v>
      </c>
      <c r="K43" s="28">
        <v>313.82</v>
      </c>
      <c r="L43" s="41">
        <f t="shared" si="26"/>
        <v>2.25017319779999E-2</v>
      </c>
      <c r="M43" s="28">
        <v>349.95499999999998</v>
      </c>
      <c r="N43" s="41">
        <f t="shared" si="27"/>
        <v>1.9223144478089881E-2</v>
      </c>
      <c r="O43" s="28">
        <f t="shared" si="28"/>
        <v>2500.167705959946</v>
      </c>
      <c r="P43" s="41">
        <f t="shared" si="29"/>
        <v>3.3688971666631422E-2</v>
      </c>
      <c r="Q43" s="28">
        <v>0</v>
      </c>
      <c r="R43" s="41">
        <f t="shared" si="30"/>
        <v>0</v>
      </c>
      <c r="S43" s="28">
        <v>0</v>
      </c>
      <c r="T43" s="41">
        <f t="shared" si="31"/>
        <v>0</v>
      </c>
      <c r="U43" s="28">
        <v>1000</v>
      </c>
      <c r="V43" s="41">
        <f t="shared" si="32"/>
        <v>0.1560549313358302</v>
      </c>
      <c r="W43" s="28">
        <v>0</v>
      </c>
      <c r="X43" s="41">
        <f t="shared" si="33"/>
        <v>0</v>
      </c>
      <c r="Y43" s="28">
        <v>0</v>
      </c>
      <c r="Z43" s="41" t="e">
        <f t="shared" si="34"/>
        <v>#DIV/0!</v>
      </c>
      <c r="AA43" s="28"/>
      <c r="AB43" s="41" t="e">
        <f t="shared" si="35"/>
        <v>#DIV/0!</v>
      </c>
      <c r="AC43" s="28">
        <v>0</v>
      </c>
      <c r="AD43" s="41">
        <f t="shared" si="36"/>
        <v>0</v>
      </c>
      <c r="AE43" s="82"/>
      <c r="AF43" s="41" t="e">
        <f t="shared" si="37"/>
        <v>#DIV/0!</v>
      </c>
      <c r="AG43" s="82"/>
      <c r="AH43" s="41" t="e">
        <f t="shared" si="38"/>
        <v>#DIV/0!</v>
      </c>
      <c r="AI43" s="82"/>
      <c r="AJ43" s="41" t="e">
        <f t="shared" si="39"/>
        <v>#DIV/0!</v>
      </c>
      <c r="AK43" s="82"/>
      <c r="AL43" s="54" t="e">
        <f t="shared" si="40"/>
        <v>#DIV/0!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x14ac:dyDescent="0.2">
      <c r="A44" s="2" t="s">
        <v>23</v>
      </c>
      <c r="B44" s="66"/>
      <c r="C44" s="28">
        <v>164.34800000000001</v>
      </c>
      <c r="D44" s="41">
        <f t="shared" si="22"/>
        <v>1.8477012450521257E-2</v>
      </c>
      <c r="E44" s="28">
        <v>224.923</v>
      </c>
      <c r="F44" s="41">
        <f t="shared" si="23"/>
        <v>3.2729045330694713E-2</v>
      </c>
      <c r="G44" s="28">
        <v>326.52699999999999</v>
      </c>
      <c r="H44" s="41">
        <f t="shared" si="24"/>
        <v>3.8831267181266262E-2</v>
      </c>
      <c r="I44" s="28">
        <v>200</v>
      </c>
      <c r="J44" s="41">
        <f t="shared" si="25"/>
        <v>1.1185051759945523E-2</v>
      </c>
      <c r="K44" s="28">
        <v>200</v>
      </c>
      <c r="L44" s="41">
        <f t="shared" si="26"/>
        <v>1.4340534050092345E-2</v>
      </c>
      <c r="M44" s="28">
        <v>266.24900000000002</v>
      </c>
      <c r="N44" s="41">
        <f t="shared" si="27"/>
        <v>1.4625146073486459E-2</v>
      </c>
      <c r="O44" s="28">
        <f t="shared" si="28"/>
        <v>1382.1625629107725</v>
      </c>
      <c r="P44" s="41">
        <f t="shared" si="29"/>
        <v>1.8624204812173372E-2</v>
      </c>
      <c r="Q44" s="28">
        <v>0</v>
      </c>
      <c r="R44" s="41">
        <f t="shared" si="30"/>
        <v>0</v>
      </c>
      <c r="S44" s="28">
        <v>0</v>
      </c>
      <c r="T44" s="41">
        <f t="shared" si="31"/>
        <v>0</v>
      </c>
      <c r="U44" s="28">
        <v>0</v>
      </c>
      <c r="V44" s="41">
        <f t="shared" si="32"/>
        <v>0</v>
      </c>
      <c r="W44" s="28">
        <v>0</v>
      </c>
      <c r="X44" s="41">
        <f t="shared" si="33"/>
        <v>0</v>
      </c>
      <c r="Y44" s="28">
        <v>0</v>
      </c>
      <c r="Z44" s="41" t="e">
        <f t="shared" si="34"/>
        <v>#DIV/0!</v>
      </c>
      <c r="AA44" s="28"/>
      <c r="AB44" s="41" t="e">
        <f t="shared" si="35"/>
        <v>#DIV/0!</v>
      </c>
      <c r="AC44" s="28">
        <v>0</v>
      </c>
      <c r="AD44" s="41">
        <f t="shared" si="36"/>
        <v>0</v>
      </c>
      <c r="AE44" s="82"/>
      <c r="AF44" s="41" t="e">
        <f t="shared" si="37"/>
        <v>#DIV/0!</v>
      </c>
      <c r="AG44" s="82"/>
      <c r="AH44" s="41" t="e">
        <f t="shared" si="38"/>
        <v>#DIV/0!</v>
      </c>
      <c r="AI44" s="82"/>
      <c r="AJ44" s="41" t="e">
        <f t="shared" si="39"/>
        <v>#DIV/0!</v>
      </c>
      <c r="AK44" s="82"/>
      <c r="AL44" s="54" t="e">
        <f t="shared" si="40"/>
        <v>#DIV/0!</v>
      </c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x14ac:dyDescent="0.2">
      <c r="A45" s="1" t="s">
        <v>24</v>
      </c>
      <c r="B45" s="68"/>
      <c r="C45" s="28">
        <v>35.06</v>
      </c>
      <c r="D45" s="41">
        <f t="shared" si="22"/>
        <v>3.941660723071015E-3</v>
      </c>
      <c r="E45" s="28">
        <v>53.204000000000001</v>
      </c>
      <c r="F45" s="41">
        <f t="shared" si="23"/>
        <v>7.7418322171333371E-3</v>
      </c>
      <c r="G45" s="28">
        <v>63.624000000000002</v>
      </c>
      <c r="H45" s="41">
        <f t="shared" si="24"/>
        <v>7.5662978655390966E-3</v>
      </c>
      <c r="I45" s="28">
        <v>178.01599999999999</v>
      </c>
      <c r="J45" s="41">
        <f t="shared" si="25"/>
        <v>9.9555908704923105E-3</v>
      </c>
      <c r="K45" s="28">
        <v>185.19800000000001</v>
      </c>
      <c r="L45" s="41">
        <f t="shared" si="26"/>
        <v>1.3279191125045012E-2</v>
      </c>
      <c r="M45" s="28">
        <v>177.39599999999999</v>
      </c>
      <c r="N45" s="41">
        <f t="shared" si="27"/>
        <v>9.7444212479754037E-3</v>
      </c>
      <c r="O45" s="28">
        <f t="shared" si="28"/>
        <v>692.54048457280123</v>
      </c>
      <c r="P45" s="41">
        <f t="shared" si="29"/>
        <v>9.3317647080839745E-3</v>
      </c>
      <c r="Q45" s="28">
        <v>0</v>
      </c>
      <c r="R45" s="41">
        <f t="shared" si="30"/>
        <v>0</v>
      </c>
      <c r="S45" s="28">
        <v>0</v>
      </c>
      <c r="T45" s="41">
        <f t="shared" si="31"/>
        <v>0</v>
      </c>
      <c r="U45" s="28">
        <v>0</v>
      </c>
      <c r="V45" s="41">
        <f t="shared" si="32"/>
        <v>0</v>
      </c>
      <c r="W45" s="28">
        <v>0</v>
      </c>
      <c r="X45" s="41">
        <f t="shared" si="33"/>
        <v>0</v>
      </c>
      <c r="Y45" s="28">
        <v>0</v>
      </c>
      <c r="Z45" s="41" t="e">
        <f t="shared" si="34"/>
        <v>#DIV/0!</v>
      </c>
      <c r="AA45" s="28"/>
      <c r="AB45" s="41" t="e">
        <f t="shared" si="35"/>
        <v>#DIV/0!</v>
      </c>
      <c r="AC45" s="28">
        <v>0</v>
      </c>
      <c r="AD45" s="41">
        <f t="shared" si="36"/>
        <v>0</v>
      </c>
      <c r="AE45" s="82"/>
      <c r="AF45" s="41" t="e">
        <f t="shared" si="37"/>
        <v>#DIV/0!</v>
      </c>
      <c r="AG45" s="82"/>
      <c r="AH45" s="41" t="e">
        <f t="shared" si="38"/>
        <v>#DIV/0!</v>
      </c>
      <c r="AI45" s="82"/>
      <c r="AJ45" s="41" t="e">
        <f t="shared" si="39"/>
        <v>#DIV/0!</v>
      </c>
      <c r="AK45" s="82"/>
      <c r="AL45" s="54" t="e">
        <f t="shared" si="40"/>
        <v>#DIV/0!</v>
      </c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">
      <c r="A46" s="1" t="s">
        <v>25</v>
      </c>
      <c r="B46" s="68"/>
      <c r="C46" s="28">
        <v>69.936000000000007</v>
      </c>
      <c r="D46" s="41">
        <f t="shared" si="22"/>
        <v>7.8626350350454802E-3</v>
      </c>
      <c r="E46" s="28">
        <v>94.021000000000001</v>
      </c>
      <c r="F46" s="41">
        <f t="shared" si="23"/>
        <v>1.3681204550167157E-2</v>
      </c>
      <c r="G46" s="28">
        <v>62.709000000000003</v>
      </c>
      <c r="H46" s="41">
        <f t="shared" si="24"/>
        <v>7.4574841702830883E-3</v>
      </c>
      <c r="I46" s="28">
        <v>256</v>
      </c>
      <c r="J46" s="41">
        <f t="shared" si="25"/>
        <v>1.431686625273027E-2</v>
      </c>
      <c r="K46" s="28">
        <v>0</v>
      </c>
      <c r="L46" s="41">
        <f t="shared" si="26"/>
        <v>0</v>
      </c>
      <c r="M46" s="28">
        <v>0</v>
      </c>
      <c r="N46" s="41">
        <f t="shared" si="27"/>
        <v>0</v>
      </c>
      <c r="O46" s="28">
        <f t="shared" si="28"/>
        <v>482.70931819000822</v>
      </c>
      <c r="P46" s="41">
        <f t="shared" si="29"/>
        <v>6.5043558897895318E-3</v>
      </c>
      <c r="Q46" s="28">
        <v>0</v>
      </c>
      <c r="R46" s="41">
        <f t="shared" si="30"/>
        <v>0</v>
      </c>
      <c r="S46" s="28">
        <v>0</v>
      </c>
      <c r="T46" s="41">
        <f t="shared" si="31"/>
        <v>0</v>
      </c>
      <c r="U46" s="28">
        <v>0</v>
      </c>
      <c r="V46" s="41">
        <f t="shared" si="32"/>
        <v>0</v>
      </c>
      <c r="W46" s="28">
        <v>0</v>
      </c>
      <c r="X46" s="41">
        <f t="shared" si="33"/>
        <v>0</v>
      </c>
      <c r="Y46" s="28">
        <v>0</v>
      </c>
      <c r="Z46" s="41" t="e">
        <f t="shared" si="34"/>
        <v>#DIV/0!</v>
      </c>
      <c r="AA46" s="28"/>
      <c r="AB46" s="41" t="e">
        <f t="shared" si="35"/>
        <v>#DIV/0!</v>
      </c>
      <c r="AC46" s="28">
        <v>0</v>
      </c>
      <c r="AD46" s="41">
        <f t="shared" si="36"/>
        <v>0</v>
      </c>
      <c r="AE46" s="82"/>
      <c r="AF46" s="41" t="e">
        <f t="shared" si="37"/>
        <v>#DIV/0!</v>
      </c>
      <c r="AG46" s="82"/>
      <c r="AH46" s="41" t="e">
        <f t="shared" si="38"/>
        <v>#DIV/0!</v>
      </c>
      <c r="AI46" s="82"/>
      <c r="AJ46" s="41" t="e">
        <f t="shared" si="39"/>
        <v>#DIV/0!</v>
      </c>
      <c r="AK46" s="82"/>
      <c r="AL46" s="54" t="e">
        <f t="shared" si="40"/>
        <v>#DIV/0!</v>
      </c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x14ac:dyDescent="0.2">
      <c r="A47" s="1" t="s">
        <v>85</v>
      </c>
      <c r="B47" s="68"/>
      <c r="C47" s="28">
        <v>0</v>
      </c>
      <c r="D47" s="41">
        <f t="shared" si="22"/>
        <v>0</v>
      </c>
      <c r="E47" s="28">
        <v>0</v>
      </c>
      <c r="F47" s="41">
        <f>E47/$C$56</f>
        <v>0</v>
      </c>
      <c r="G47" s="28">
        <v>0</v>
      </c>
      <c r="H47" s="41">
        <f>G47/$C$56</f>
        <v>0</v>
      </c>
      <c r="I47" s="28">
        <v>0</v>
      </c>
      <c r="J47" s="41">
        <f>I47/$C$56</f>
        <v>0</v>
      </c>
      <c r="K47" s="28">
        <v>0</v>
      </c>
      <c r="L47" s="41">
        <f>K47/$C$56</f>
        <v>0</v>
      </c>
      <c r="M47" s="28">
        <v>0</v>
      </c>
      <c r="N47" s="41">
        <f>M47/$C$56</f>
        <v>0</v>
      </c>
      <c r="O47" s="28">
        <v>0</v>
      </c>
      <c r="P47" s="41">
        <f>O47/$C$56</f>
        <v>0</v>
      </c>
      <c r="Q47" s="28">
        <v>0</v>
      </c>
      <c r="R47" s="41">
        <f>Q47/$C$56</f>
        <v>0</v>
      </c>
      <c r="S47" s="28">
        <v>0</v>
      </c>
      <c r="T47" s="41">
        <f>S47/$C$56</f>
        <v>0</v>
      </c>
      <c r="U47" s="28">
        <v>0</v>
      </c>
      <c r="V47" s="41">
        <f t="shared" si="32"/>
        <v>0</v>
      </c>
      <c r="W47" s="28">
        <v>1000</v>
      </c>
      <c r="X47" s="41">
        <f>W47/$C$56</f>
        <v>0.11242614726386238</v>
      </c>
      <c r="Y47" s="28">
        <v>0</v>
      </c>
      <c r="Z47" s="41" t="e">
        <f t="shared" si="34"/>
        <v>#DIV/0!</v>
      </c>
      <c r="AA47" s="28"/>
      <c r="AB47" s="41" t="e">
        <f t="shared" si="35"/>
        <v>#DIV/0!</v>
      </c>
      <c r="AC47" s="28">
        <v>500</v>
      </c>
      <c r="AD47" s="41">
        <f t="shared" si="36"/>
        <v>0.30599755201958384</v>
      </c>
      <c r="AE47" s="82"/>
      <c r="AF47" s="41" t="e">
        <f t="shared" si="37"/>
        <v>#DIV/0!</v>
      </c>
      <c r="AG47" s="82"/>
      <c r="AH47" s="41" t="e">
        <f t="shared" si="38"/>
        <v>#DIV/0!</v>
      </c>
      <c r="AI47" s="82"/>
      <c r="AJ47" s="41" t="e">
        <f t="shared" si="39"/>
        <v>#DIV/0!</v>
      </c>
      <c r="AK47" s="82"/>
      <c r="AL47" s="54" t="e">
        <f t="shared" si="40"/>
        <v>#DIV/0!</v>
      </c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x14ac:dyDescent="0.2">
      <c r="A48" s="1" t="s">
        <v>14</v>
      </c>
      <c r="B48" s="68"/>
      <c r="C48" s="28">
        <v>461.44</v>
      </c>
      <c r="D48" s="41">
        <f t="shared" si="22"/>
        <v>5.1877921393436659E-2</v>
      </c>
      <c r="E48" s="28">
        <v>557.69299999999998</v>
      </c>
      <c r="F48" s="41">
        <f t="shared" si="23"/>
        <v>8.1151147181973943E-2</v>
      </c>
      <c r="G48" s="28">
        <v>172.60900000000001</v>
      </c>
      <c r="H48" s="41">
        <f t="shared" si="24"/>
        <v>2.0527019808135892E-2</v>
      </c>
      <c r="I48" s="28">
        <v>453.84100000000001</v>
      </c>
      <c r="J48" s="41">
        <f t="shared" si="25"/>
        <v>2.538117537892718E-2</v>
      </c>
      <c r="K48" s="28">
        <v>1117.944</v>
      </c>
      <c r="L48" s="41">
        <f t="shared" si="26"/>
        <v>8.0159569990482182E-2</v>
      </c>
      <c r="M48" s="28">
        <v>2305.8180000000002</v>
      </c>
      <c r="N48" s="41">
        <f t="shared" si="27"/>
        <v>0.12665934921398539</v>
      </c>
      <c r="O48" s="28">
        <f>SUM(C48:M48)</f>
        <v>5069.6040968337529</v>
      </c>
      <c r="P48" s="41">
        <f t="shared" si="29"/>
        <v>6.8311317025709556E-2</v>
      </c>
      <c r="Q48" s="28">
        <v>0</v>
      </c>
      <c r="R48" s="41">
        <f t="shared" si="30"/>
        <v>0</v>
      </c>
      <c r="S48" s="28">
        <v>100</v>
      </c>
      <c r="T48" s="41">
        <f t="shared" si="31"/>
        <v>1.8066847335140017E-2</v>
      </c>
      <c r="U48" s="28">
        <v>1000</v>
      </c>
      <c r="V48" s="41">
        <f t="shared" si="32"/>
        <v>0.1560549313358302</v>
      </c>
      <c r="W48" s="28">
        <v>461</v>
      </c>
      <c r="X48" s="41">
        <f t="shared" si="33"/>
        <v>9.5995169006679065E-2</v>
      </c>
      <c r="Y48" s="28">
        <v>0</v>
      </c>
      <c r="Z48" s="41" t="e">
        <f t="shared" si="34"/>
        <v>#DIV/0!</v>
      </c>
      <c r="AA48" s="28"/>
      <c r="AB48" s="41" t="e">
        <f t="shared" si="35"/>
        <v>#DIV/0!</v>
      </c>
      <c r="AC48" s="28">
        <v>0</v>
      </c>
      <c r="AD48" s="41">
        <f t="shared" si="36"/>
        <v>0</v>
      </c>
      <c r="AE48" s="82"/>
      <c r="AF48" s="41" t="e">
        <f t="shared" si="37"/>
        <v>#DIV/0!</v>
      </c>
      <c r="AG48" s="82"/>
      <c r="AH48" s="41" t="e">
        <f t="shared" si="38"/>
        <v>#DIV/0!</v>
      </c>
      <c r="AI48" s="82"/>
      <c r="AJ48" s="41" t="e">
        <f t="shared" si="39"/>
        <v>#DIV/0!</v>
      </c>
      <c r="AK48" s="82"/>
      <c r="AL48" s="54" t="e">
        <f t="shared" si="40"/>
        <v>#DIV/0!</v>
      </c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x14ac:dyDescent="0.2">
      <c r="A49" s="1" t="s">
        <v>26</v>
      </c>
      <c r="B49" s="68"/>
      <c r="C49" s="28">
        <v>555.31500000000005</v>
      </c>
      <c r="D49" s="41">
        <f t="shared" si="22"/>
        <v>6.2431925967831745E-2</v>
      </c>
      <c r="E49" s="28">
        <v>741.63900000000001</v>
      </c>
      <c r="F49" s="41">
        <f t="shared" si="23"/>
        <v>0.10791753822424162</v>
      </c>
      <c r="G49" s="28">
        <v>638.18200000000002</v>
      </c>
      <c r="H49" s="41">
        <f t="shared" si="24"/>
        <v>7.5893925317890604E-2</v>
      </c>
      <c r="I49" s="28">
        <v>388.50799999999998</v>
      </c>
      <c r="J49" s="41">
        <f t="shared" si="25"/>
        <v>2.1727410445764577E-2</v>
      </c>
      <c r="K49" s="28">
        <v>604.55899999999997</v>
      </c>
      <c r="L49" s="41">
        <f t="shared" si="26"/>
        <v>4.3348494623948894E-2</v>
      </c>
      <c r="M49" s="28">
        <v>508.303</v>
      </c>
      <c r="N49" s="41">
        <f t="shared" si="27"/>
        <v>2.7921252754344192E-2</v>
      </c>
      <c r="O49" s="28">
        <f t="shared" si="28"/>
        <v>3436.8173192945792</v>
      </c>
      <c r="P49" s="41">
        <f t="shared" si="29"/>
        <v>4.6310029930031478E-2</v>
      </c>
      <c r="Q49" s="28">
        <v>0</v>
      </c>
      <c r="R49" s="41">
        <f t="shared" si="30"/>
        <v>0</v>
      </c>
      <c r="S49" s="28">
        <v>0</v>
      </c>
      <c r="T49" s="41">
        <f t="shared" si="31"/>
        <v>0</v>
      </c>
      <c r="U49" s="28">
        <v>0</v>
      </c>
      <c r="V49" s="41">
        <f t="shared" si="32"/>
        <v>0</v>
      </c>
      <c r="W49" s="28">
        <v>0</v>
      </c>
      <c r="X49" s="41">
        <f t="shared" si="33"/>
        <v>0</v>
      </c>
      <c r="Y49" s="28">
        <v>0</v>
      </c>
      <c r="Z49" s="41" t="e">
        <f t="shared" si="34"/>
        <v>#DIV/0!</v>
      </c>
      <c r="AA49" s="28"/>
      <c r="AB49" s="41" t="e">
        <f t="shared" si="35"/>
        <v>#DIV/0!</v>
      </c>
      <c r="AC49" s="28">
        <v>0</v>
      </c>
      <c r="AD49" s="41">
        <f t="shared" si="36"/>
        <v>0</v>
      </c>
      <c r="AE49" s="82"/>
      <c r="AF49" s="41" t="e">
        <f t="shared" si="37"/>
        <v>#DIV/0!</v>
      </c>
      <c r="AG49" s="82"/>
      <c r="AH49" s="41" t="e">
        <f t="shared" si="38"/>
        <v>#DIV/0!</v>
      </c>
      <c r="AI49" s="82"/>
      <c r="AJ49" s="41" t="e">
        <f t="shared" si="39"/>
        <v>#DIV/0!</v>
      </c>
      <c r="AK49" s="82"/>
      <c r="AL49" s="54" t="e">
        <f t="shared" si="40"/>
        <v>#DIV/0!</v>
      </c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x14ac:dyDescent="0.2">
      <c r="A50" s="1" t="s">
        <v>27</v>
      </c>
      <c r="B50" s="68"/>
      <c r="C50" s="28">
        <v>1018.627</v>
      </c>
      <c r="D50" s="41">
        <f t="shared" si="22"/>
        <v>0.11452030910894634</v>
      </c>
      <c r="E50" s="28">
        <v>834</v>
      </c>
      <c r="F50" s="41">
        <f t="shared" si="23"/>
        <v>0.12135719248720403</v>
      </c>
      <c r="G50" s="28">
        <v>791</v>
      </c>
      <c r="H50" s="41">
        <f t="shared" si="24"/>
        <v>9.406735841257112E-2</v>
      </c>
      <c r="I50" s="28">
        <v>381.3</v>
      </c>
      <c r="J50" s="41">
        <f t="shared" si="25"/>
        <v>2.1324301180336142E-2</v>
      </c>
      <c r="K50" s="28">
        <v>652.20799999999997</v>
      </c>
      <c r="L50" s="41">
        <f t="shared" si="26"/>
        <v>4.676505515871314E-2</v>
      </c>
      <c r="M50" s="28">
        <v>498.96</v>
      </c>
      <c r="N50" s="41">
        <f t="shared" si="27"/>
        <v>2.740803865864962E-2</v>
      </c>
      <c r="O50" s="28">
        <f t="shared" si="28"/>
        <v>4176.493034216348</v>
      </c>
      <c r="P50" s="41">
        <f t="shared" si="29"/>
        <v>5.6276927007812554E-2</v>
      </c>
      <c r="Q50" s="28">
        <v>0</v>
      </c>
      <c r="R50" s="41">
        <f t="shared" si="30"/>
        <v>0</v>
      </c>
      <c r="S50" s="28">
        <v>500</v>
      </c>
      <c r="T50" s="41">
        <f t="shared" si="31"/>
        <v>9.0334236675700091E-2</v>
      </c>
      <c r="U50" s="28">
        <v>150</v>
      </c>
      <c r="V50" s="41">
        <f t="shared" si="32"/>
        <v>2.3408239700374533E-2</v>
      </c>
      <c r="W50" s="28">
        <v>150</v>
      </c>
      <c r="X50" s="41">
        <f t="shared" si="33"/>
        <v>3.12348706095485E-2</v>
      </c>
      <c r="Y50" s="28">
        <v>0</v>
      </c>
      <c r="Z50" s="41" t="e">
        <f t="shared" si="34"/>
        <v>#DIV/0!</v>
      </c>
      <c r="AA50" s="28"/>
      <c r="AB50" s="41" t="e">
        <f t="shared" si="35"/>
        <v>#DIV/0!</v>
      </c>
      <c r="AC50" s="28">
        <v>0</v>
      </c>
      <c r="AD50" s="41">
        <f t="shared" si="36"/>
        <v>0</v>
      </c>
      <c r="AE50" s="83"/>
      <c r="AF50" s="41" t="e">
        <f t="shared" si="37"/>
        <v>#DIV/0!</v>
      </c>
      <c r="AG50" s="83"/>
      <c r="AH50" s="41" t="e">
        <f t="shared" si="38"/>
        <v>#DIV/0!</v>
      </c>
      <c r="AI50" s="83"/>
      <c r="AJ50" s="41" t="e">
        <f t="shared" si="39"/>
        <v>#DIV/0!</v>
      </c>
      <c r="AK50" s="82"/>
      <c r="AL50" s="54" t="e">
        <f t="shared" si="40"/>
        <v>#DIV/0!</v>
      </c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x14ac:dyDescent="0.2">
      <c r="A51" s="1" t="s">
        <v>56</v>
      </c>
      <c r="B51" s="68"/>
      <c r="C51" s="28">
        <v>0</v>
      </c>
      <c r="D51" s="41">
        <f t="shared" si="22"/>
        <v>0</v>
      </c>
      <c r="E51" s="28">
        <v>0</v>
      </c>
      <c r="F51" s="41">
        <f t="shared" si="23"/>
        <v>0</v>
      </c>
      <c r="G51" s="28">
        <v>0</v>
      </c>
      <c r="H51" s="41">
        <f t="shared" si="24"/>
        <v>0</v>
      </c>
      <c r="I51" s="28">
        <v>259.08100000000002</v>
      </c>
      <c r="J51" s="41">
        <f t="shared" si="25"/>
        <v>1.4489171975092231E-2</v>
      </c>
      <c r="K51" s="28">
        <v>232.28800000000001</v>
      </c>
      <c r="L51" s="41">
        <f t="shared" si="26"/>
        <v>1.6655669867139254E-2</v>
      </c>
      <c r="M51" s="28">
        <v>0</v>
      </c>
      <c r="N51" s="41">
        <f t="shared" si="27"/>
        <v>0</v>
      </c>
      <c r="O51" s="28">
        <f t="shared" si="28"/>
        <v>491.40014484184223</v>
      </c>
      <c r="P51" s="41">
        <f t="shared" si="29"/>
        <v>6.62146203916315E-3</v>
      </c>
      <c r="Q51" s="28">
        <v>0</v>
      </c>
      <c r="R51" s="41">
        <f t="shared" si="30"/>
        <v>0</v>
      </c>
      <c r="S51" s="28">
        <v>0</v>
      </c>
      <c r="T51" s="41">
        <f t="shared" si="31"/>
        <v>0</v>
      </c>
      <c r="U51" s="28">
        <v>0</v>
      </c>
      <c r="V51" s="41">
        <f t="shared" si="32"/>
        <v>0</v>
      </c>
      <c r="W51" s="28">
        <v>0</v>
      </c>
      <c r="X51" s="41">
        <f t="shared" si="33"/>
        <v>0</v>
      </c>
      <c r="Y51" s="28">
        <v>0</v>
      </c>
      <c r="Z51" s="41" t="e">
        <f t="shared" si="34"/>
        <v>#DIV/0!</v>
      </c>
      <c r="AA51" s="28"/>
      <c r="AB51" s="41" t="e">
        <f t="shared" si="35"/>
        <v>#DIV/0!</v>
      </c>
      <c r="AC51" s="28">
        <v>0</v>
      </c>
      <c r="AD51" s="41">
        <f t="shared" si="36"/>
        <v>0</v>
      </c>
      <c r="AE51" s="83"/>
      <c r="AF51" s="41" t="e">
        <f t="shared" si="37"/>
        <v>#DIV/0!</v>
      </c>
      <c r="AG51" s="83"/>
      <c r="AH51" s="41" t="e">
        <f t="shared" si="38"/>
        <v>#DIV/0!</v>
      </c>
      <c r="AI51" s="83"/>
      <c r="AJ51" s="41" t="e">
        <f t="shared" si="39"/>
        <v>#DIV/0!</v>
      </c>
      <c r="AK51" s="82"/>
      <c r="AL51" s="54" t="e">
        <f t="shared" si="40"/>
        <v>#DIV/0!</v>
      </c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spans="1:48" x14ac:dyDescent="0.2">
      <c r="A52" s="1" t="s">
        <v>86</v>
      </c>
      <c r="B52" s="68"/>
      <c r="C52" s="28">
        <v>0</v>
      </c>
      <c r="D52" s="41">
        <f t="shared" si="22"/>
        <v>0</v>
      </c>
      <c r="E52" s="28">
        <v>0</v>
      </c>
      <c r="F52" s="41">
        <f>E52/$C$56</f>
        <v>0</v>
      </c>
      <c r="G52" s="28">
        <v>0</v>
      </c>
      <c r="H52" s="41">
        <f>G52/$C$56</f>
        <v>0</v>
      </c>
      <c r="I52" s="28">
        <v>0</v>
      </c>
      <c r="J52" s="41">
        <f>I52/$C$56</f>
        <v>0</v>
      </c>
      <c r="K52" s="28">
        <v>0</v>
      </c>
      <c r="L52" s="41">
        <f>K52/$C$56</f>
        <v>0</v>
      </c>
      <c r="M52" s="28">
        <v>0</v>
      </c>
      <c r="N52" s="41">
        <f>M52/$C$56</f>
        <v>0</v>
      </c>
      <c r="O52" s="28">
        <v>0</v>
      </c>
      <c r="P52" s="41">
        <f>O52/$C$56</f>
        <v>0</v>
      </c>
      <c r="Q52" s="28">
        <v>0</v>
      </c>
      <c r="R52" s="41">
        <f>Q52/$C$56</f>
        <v>0</v>
      </c>
      <c r="S52" s="28">
        <v>0</v>
      </c>
      <c r="T52" s="41">
        <f>S52/$C$56</f>
        <v>0</v>
      </c>
      <c r="U52" s="28">
        <v>0</v>
      </c>
      <c r="V52" s="41">
        <f t="shared" si="32"/>
        <v>0</v>
      </c>
      <c r="W52" s="28">
        <v>200</v>
      </c>
      <c r="X52" s="41">
        <f>W52/$C$56</f>
        <v>2.2485229452772475E-2</v>
      </c>
      <c r="Y52" s="28">
        <v>0</v>
      </c>
      <c r="Z52" s="41" t="e">
        <f t="shared" si="34"/>
        <v>#DIV/0!</v>
      </c>
      <c r="AA52" s="28"/>
      <c r="AB52" s="41" t="e">
        <f t="shared" si="35"/>
        <v>#DIV/0!</v>
      </c>
      <c r="AC52" s="28">
        <v>0</v>
      </c>
      <c r="AD52" s="41">
        <f t="shared" si="36"/>
        <v>0</v>
      </c>
      <c r="AE52" s="83"/>
      <c r="AF52" s="41" t="e">
        <f t="shared" si="37"/>
        <v>#DIV/0!</v>
      </c>
      <c r="AG52" s="83"/>
      <c r="AH52" s="41" t="e">
        <f t="shared" si="38"/>
        <v>#DIV/0!</v>
      </c>
      <c r="AI52" s="83"/>
      <c r="AJ52" s="41" t="e">
        <f t="shared" si="39"/>
        <v>#DIV/0!</v>
      </c>
      <c r="AK52" s="82"/>
      <c r="AL52" s="54" t="e">
        <f t="shared" si="40"/>
        <v>#DIV/0!</v>
      </c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spans="1:48" x14ac:dyDescent="0.2">
      <c r="A53" s="1" t="s">
        <v>76</v>
      </c>
      <c r="B53" s="68"/>
      <c r="C53" s="28">
        <v>0</v>
      </c>
      <c r="D53" s="41">
        <f t="shared" si="22"/>
        <v>0</v>
      </c>
      <c r="E53" s="28">
        <v>0</v>
      </c>
      <c r="F53" s="41">
        <f t="shared" si="23"/>
        <v>0</v>
      </c>
      <c r="G53" s="28">
        <v>0</v>
      </c>
      <c r="H53" s="41">
        <f t="shared" si="24"/>
        <v>0</v>
      </c>
      <c r="I53" s="28">
        <v>2981.7910000000002</v>
      </c>
      <c r="J53" s="41">
        <f t="shared" si="25"/>
        <v>0.16675743336169863</v>
      </c>
      <c r="K53" s="28">
        <v>0</v>
      </c>
      <c r="L53" s="41">
        <f t="shared" si="26"/>
        <v>0</v>
      </c>
      <c r="M53" s="28">
        <v>0</v>
      </c>
      <c r="N53" s="41">
        <f t="shared" si="27"/>
        <v>0</v>
      </c>
      <c r="O53" s="28">
        <f>SUM(C53:M53)</f>
        <v>2981.9577574333621</v>
      </c>
      <c r="P53" s="41">
        <f t="shared" si="29"/>
        <v>4.0180940727211248E-2</v>
      </c>
      <c r="Q53" s="28">
        <v>0</v>
      </c>
      <c r="R53" s="41">
        <f t="shared" si="30"/>
        <v>0</v>
      </c>
      <c r="S53" s="28">
        <v>0</v>
      </c>
      <c r="T53" s="41">
        <f t="shared" si="31"/>
        <v>0</v>
      </c>
      <c r="U53" s="28">
        <v>0</v>
      </c>
      <c r="V53" s="41">
        <f t="shared" si="32"/>
        <v>0</v>
      </c>
      <c r="W53" s="28">
        <v>0</v>
      </c>
      <c r="X53" s="41">
        <f t="shared" si="33"/>
        <v>0</v>
      </c>
      <c r="Y53" s="28">
        <v>0</v>
      </c>
      <c r="Z53" s="41" t="e">
        <f t="shared" si="34"/>
        <v>#DIV/0!</v>
      </c>
      <c r="AA53" s="28"/>
      <c r="AB53" s="41" t="e">
        <f t="shared" si="35"/>
        <v>#DIV/0!</v>
      </c>
      <c r="AC53" s="28">
        <v>0</v>
      </c>
      <c r="AD53" s="41">
        <f t="shared" si="36"/>
        <v>0</v>
      </c>
      <c r="AE53" s="82"/>
      <c r="AF53" s="41" t="e">
        <f t="shared" si="37"/>
        <v>#DIV/0!</v>
      </c>
      <c r="AG53" s="82"/>
      <c r="AH53" s="41" t="e">
        <f t="shared" si="38"/>
        <v>#DIV/0!</v>
      </c>
      <c r="AI53" s="82"/>
      <c r="AJ53" s="41" t="e">
        <f t="shared" si="39"/>
        <v>#DIV/0!</v>
      </c>
      <c r="AK53" s="82"/>
      <c r="AL53" s="54" t="e">
        <f t="shared" si="40"/>
        <v>#DIV/0!</v>
      </c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spans="1:48" x14ac:dyDescent="0.2">
      <c r="A54" s="2" t="s">
        <v>102</v>
      </c>
      <c r="B54" s="66"/>
      <c r="C54" s="28">
        <v>4291.62</v>
      </c>
      <c r="D54" s="41">
        <f t="shared" si="22"/>
        <v>0.48249030212053706</v>
      </c>
      <c r="E54" s="28">
        <v>2774.9090000000001</v>
      </c>
      <c r="F54" s="41">
        <f t="shared" si="23"/>
        <v>0.40378317223917848</v>
      </c>
      <c r="G54" s="28">
        <v>4013.0259999999998</v>
      </c>
      <c r="H54" s="41">
        <f t="shared" si="24"/>
        <v>0.47723736417315632</v>
      </c>
      <c r="I54" s="28">
        <v>11170.136</v>
      </c>
      <c r="J54" s="41">
        <f t="shared" si="25"/>
        <v>0.62469274662815422</v>
      </c>
      <c r="K54" s="28">
        <v>9716.5789999999997</v>
      </c>
      <c r="L54" s="41">
        <f t="shared" si="26"/>
        <v>0.69670465999956122</v>
      </c>
      <c r="M54" s="28">
        <v>12612.985000000001</v>
      </c>
      <c r="N54" s="41">
        <f t="shared" si="27"/>
        <v>0.692835458716065</v>
      </c>
      <c r="O54" s="28">
        <f>SUM(C54:M54)</f>
        <v>44581.939908245156</v>
      </c>
      <c r="P54" s="41">
        <f t="shared" si="29"/>
        <v>0.60072758592634878</v>
      </c>
      <c r="Q54" s="28">
        <v>0</v>
      </c>
      <c r="R54" s="41">
        <f t="shared" si="30"/>
        <v>0</v>
      </c>
      <c r="S54" s="28">
        <v>2735</v>
      </c>
      <c r="T54" s="41">
        <f t="shared" si="31"/>
        <v>0.4941282746160795</v>
      </c>
      <c r="U54" s="28">
        <v>4033</v>
      </c>
      <c r="V54" s="41">
        <f t="shared" si="32"/>
        <v>0.62936953807740326</v>
      </c>
      <c r="W54" s="28">
        <v>817</v>
      </c>
      <c r="X54" s="41">
        <f t="shared" si="33"/>
        <v>0.17012592858667416</v>
      </c>
      <c r="Y54" s="28">
        <v>0</v>
      </c>
      <c r="Z54" s="41" t="e">
        <f t="shared" si="34"/>
        <v>#DIV/0!</v>
      </c>
      <c r="AA54" s="28"/>
      <c r="AB54" s="41" t="e">
        <f t="shared" si="35"/>
        <v>#DIV/0!</v>
      </c>
      <c r="AC54" s="28">
        <v>1134</v>
      </c>
      <c r="AD54" s="41">
        <f t="shared" si="36"/>
        <v>0.6940024479804161</v>
      </c>
      <c r="AE54" s="82"/>
      <c r="AF54" s="41" t="e">
        <f t="shared" si="37"/>
        <v>#DIV/0!</v>
      </c>
      <c r="AG54" s="82"/>
      <c r="AH54" s="41" t="e">
        <f t="shared" si="38"/>
        <v>#DIV/0!</v>
      </c>
      <c r="AI54" s="82"/>
      <c r="AJ54" s="41" t="e">
        <f t="shared" si="39"/>
        <v>#DIV/0!</v>
      </c>
      <c r="AK54" s="82"/>
      <c r="AL54" s="54" t="e">
        <f t="shared" si="40"/>
        <v>#DIV/0!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spans="1:48" s="11" customFormat="1" x14ac:dyDescent="0.2">
      <c r="A55" s="10" t="s">
        <v>60</v>
      </c>
      <c r="B55" s="69"/>
      <c r="C55" s="29">
        <v>0</v>
      </c>
      <c r="D55" s="43">
        <f t="shared" si="22"/>
        <v>0</v>
      </c>
      <c r="E55" s="29">
        <v>0</v>
      </c>
      <c r="F55" s="43">
        <f t="shared" si="23"/>
        <v>0</v>
      </c>
      <c r="G55" s="29">
        <v>0</v>
      </c>
      <c r="H55" s="43">
        <f t="shared" si="24"/>
        <v>0</v>
      </c>
      <c r="I55" s="29">
        <v>325</v>
      </c>
      <c r="J55" s="43">
        <f t="shared" si="25"/>
        <v>1.8175709109911474E-2</v>
      </c>
      <c r="K55" s="29">
        <v>15.1</v>
      </c>
      <c r="L55" s="43">
        <f t="shared" si="26"/>
        <v>1.0827103207819721E-3</v>
      </c>
      <c r="M55" s="29">
        <v>576.42599999999993</v>
      </c>
      <c r="N55" s="43">
        <f t="shared" si="27"/>
        <v>3.1663271789022694E-2</v>
      </c>
      <c r="O55" s="29">
        <f t="shared" si="28"/>
        <v>916.54525841943064</v>
      </c>
      <c r="P55" s="43">
        <f t="shared" si="29"/>
        <v>1.2350158418761787E-2</v>
      </c>
      <c r="Q55" s="29">
        <v>0</v>
      </c>
      <c r="R55" s="43">
        <f t="shared" si="30"/>
        <v>0</v>
      </c>
      <c r="S55" s="29">
        <v>0</v>
      </c>
      <c r="T55" s="43">
        <f t="shared" si="31"/>
        <v>0</v>
      </c>
      <c r="U55" s="29">
        <v>0</v>
      </c>
      <c r="V55" s="41">
        <f t="shared" si="32"/>
        <v>0</v>
      </c>
      <c r="W55" s="29">
        <v>0</v>
      </c>
      <c r="X55" s="43">
        <f t="shared" si="33"/>
        <v>0</v>
      </c>
      <c r="Y55" s="29">
        <v>0</v>
      </c>
      <c r="Z55" s="41" t="e">
        <f t="shared" si="34"/>
        <v>#DIV/0!</v>
      </c>
      <c r="AA55" s="29">
        <v>0</v>
      </c>
      <c r="AB55" s="41" t="e">
        <f t="shared" si="35"/>
        <v>#DIV/0!</v>
      </c>
      <c r="AC55" s="29">
        <v>0</v>
      </c>
      <c r="AD55" s="41">
        <f t="shared" si="36"/>
        <v>0</v>
      </c>
      <c r="AE55" s="29">
        <v>0</v>
      </c>
      <c r="AF55" s="41" t="e">
        <f t="shared" si="37"/>
        <v>#DIV/0!</v>
      </c>
      <c r="AG55" s="29">
        <v>0</v>
      </c>
      <c r="AH55" s="41" t="e">
        <f t="shared" si="38"/>
        <v>#DIV/0!</v>
      </c>
      <c r="AI55" s="83"/>
      <c r="AJ55" s="41" t="e">
        <f t="shared" si="39"/>
        <v>#DIV/0!</v>
      </c>
      <c r="AK55" s="83"/>
      <c r="AL55" s="54" t="e">
        <f t="shared" si="40"/>
        <v>#DIV/0!</v>
      </c>
      <c r="AM55" s="16"/>
      <c r="AN55" s="16"/>
      <c r="AO55" s="16"/>
      <c r="AP55" s="16"/>
      <c r="AQ55" s="16"/>
      <c r="AR55" s="16"/>
      <c r="AS55" s="16"/>
      <c r="AT55" s="16"/>
      <c r="AU55" s="16"/>
      <c r="AV55" s="16"/>
    </row>
    <row r="56" spans="1:48" x14ac:dyDescent="0.2">
      <c r="A56" s="31" t="s">
        <v>28</v>
      </c>
      <c r="B56" s="70"/>
      <c r="C56" s="28">
        <f>SUM(C41:C55)</f>
        <v>8894.7279999999992</v>
      </c>
      <c r="D56" s="41">
        <f t="shared" si="22"/>
        <v>1</v>
      </c>
      <c r="E56" s="28">
        <f t="shared" ref="E56:P56" si="41">SUM(E41:E55)</f>
        <v>6872.2749999999996</v>
      </c>
      <c r="F56" s="41">
        <f t="shared" si="41"/>
        <v>1</v>
      </c>
      <c r="G56" s="28">
        <f t="shared" si="41"/>
        <v>8408.8679999999986</v>
      </c>
      <c r="H56" s="41">
        <f t="shared" si="41"/>
        <v>1</v>
      </c>
      <c r="I56" s="28">
        <f t="shared" si="41"/>
        <v>17881.008000000002</v>
      </c>
      <c r="J56" s="41">
        <f t="shared" si="41"/>
        <v>0.99999999999999989</v>
      </c>
      <c r="K56" s="28">
        <f t="shared" si="41"/>
        <v>13946.482</v>
      </c>
      <c r="L56" s="41">
        <f t="shared" si="41"/>
        <v>1</v>
      </c>
      <c r="M56" s="28">
        <f t="shared" si="41"/>
        <v>18204.878000000001</v>
      </c>
      <c r="N56" s="41">
        <f t="shared" si="41"/>
        <v>1</v>
      </c>
      <c r="O56" s="28">
        <f t="shared" si="41"/>
        <v>74213.239000000001</v>
      </c>
      <c r="P56" s="41">
        <f t="shared" si="41"/>
        <v>0.99999999999999989</v>
      </c>
      <c r="Q56" s="28">
        <v>29673</v>
      </c>
      <c r="R56" s="41">
        <f>Q56/$Q$56</f>
        <v>1</v>
      </c>
      <c r="S56" s="28">
        <f t="shared" ref="S56:AL56" si="42">SUM(S41:S55)</f>
        <v>5535</v>
      </c>
      <c r="T56" s="41">
        <f t="shared" si="42"/>
        <v>1</v>
      </c>
      <c r="U56" s="28">
        <f t="shared" si="42"/>
        <v>6408</v>
      </c>
      <c r="V56" s="41">
        <f t="shared" si="42"/>
        <v>1</v>
      </c>
      <c r="W56" s="28">
        <f t="shared" si="42"/>
        <v>4802.3249999999998</v>
      </c>
      <c r="X56" s="41">
        <f t="shared" si="42"/>
        <v>0.88503241184024684</v>
      </c>
      <c r="Y56" s="28">
        <f t="shared" si="42"/>
        <v>0</v>
      </c>
      <c r="Z56" s="41" t="e">
        <f t="shared" si="42"/>
        <v>#DIV/0!</v>
      </c>
      <c r="AA56" s="28">
        <f t="shared" si="42"/>
        <v>0</v>
      </c>
      <c r="AB56" s="41" t="e">
        <f t="shared" si="42"/>
        <v>#DIV/0!</v>
      </c>
      <c r="AC56" s="28">
        <f t="shared" si="42"/>
        <v>1634</v>
      </c>
      <c r="AD56" s="41">
        <f t="shared" si="42"/>
        <v>1</v>
      </c>
      <c r="AE56" s="28">
        <f t="shared" si="42"/>
        <v>0</v>
      </c>
      <c r="AF56" s="41" t="e">
        <f t="shared" si="42"/>
        <v>#DIV/0!</v>
      </c>
      <c r="AG56" s="28">
        <f t="shared" si="42"/>
        <v>0</v>
      </c>
      <c r="AH56" s="41" t="e">
        <f t="shared" si="42"/>
        <v>#DIV/0!</v>
      </c>
      <c r="AI56" s="28">
        <f t="shared" si="42"/>
        <v>0</v>
      </c>
      <c r="AJ56" s="41" t="e">
        <f t="shared" si="42"/>
        <v>#DIV/0!</v>
      </c>
      <c r="AK56" s="28">
        <f t="shared" si="42"/>
        <v>0</v>
      </c>
      <c r="AL56" s="54" t="e">
        <f t="shared" si="42"/>
        <v>#DIV/0!</v>
      </c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spans="1:48" x14ac:dyDescent="0.2">
      <c r="A57" s="32"/>
      <c r="B57" s="7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11"/>
      <c r="V57" s="28"/>
      <c r="W57" s="28"/>
      <c r="X57" s="28"/>
      <c r="Y57" s="28"/>
      <c r="Z57" s="28"/>
      <c r="AA57" s="28"/>
      <c r="AB57" s="28"/>
      <c r="AC57" s="28"/>
      <c r="AD57" s="82"/>
      <c r="AE57" s="82"/>
      <c r="AF57" s="82"/>
      <c r="AG57" s="82"/>
      <c r="AH57" s="82"/>
      <c r="AI57" s="82"/>
      <c r="AJ57" s="82"/>
      <c r="AK57" s="82"/>
      <c r="AL57" s="88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x14ac:dyDescent="0.2">
      <c r="A58" s="12" t="s">
        <v>11</v>
      </c>
      <c r="B58" s="72"/>
      <c r="C58" s="28"/>
      <c r="D58" s="42" t="s">
        <v>78</v>
      </c>
      <c r="E58" s="28"/>
      <c r="F58" s="42" t="s">
        <v>78</v>
      </c>
      <c r="G58" s="28"/>
      <c r="H58" s="42" t="s">
        <v>78</v>
      </c>
      <c r="I58" s="28"/>
      <c r="J58" s="42" t="s">
        <v>78</v>
      </c>
      <c r="K58" s="28"/>
      <c r="L58" s="42" t="s">
        <v>78</v>
      </c>
      <c r="M58" s="28"/>
      <c r="N58" s="42" t="s">
        <v>78</v>
      </c>
      <c r="O58" s="28"/>
      <c r="P58" s="42" t="s">
        <v>78</v>
      </c>
      <c r="Q58" s="28"/>
      <c r="R58" s="42" t="s">
        <v>78</v>
      </c>
      <c r="S58" s="28"/>
      <c r="T58" s="42" t="s">
        <v>78</v>
      </c>
      <c r="U58" s="112"/>
      <c r="V58" s="42" t="s">
        <v>78</v>
      </c>
      <c r="W58" s="28"/>
      <c r="X58" s="42" t="s">
        <v>78</v>
      </c>
      <c r="Y58" s="28"/>
      <c r="Z58" s="42" t="s">
        <v>78</v>
      </c>
      <c r="AA58" s="28"/>
      <c r="AB58" s="42" t="s">
        <v>78</v>
      </c>
      <c r="AC58" s="28"/>
      <c r="AD58" s="42" t="s">
        <v>78</v>
      </c>
      <c r="AE58" s="82"/>
      <c r="AF58" s="42" t="s">
        <v>78</v>
      </c>
      <c r="AG58" s="82"/>
      <c r="AH58" s="42" t="s">
        <v>78</v>
      </c>
      <c r="AI58" s="82"/>
      <c r="AJ58" s="42" t="s">
        <v>78</v>
      </c>
      <c r="AK58" s="82"/>
      <c r="AL58" s="55" t="s">
        <v>78</v>
      </c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spans="1:48" x14ac:dyDescent="0.2">
      <c r="A59" s="1" t="s">
        <v>29</v>
      </c>
      <c r="B59" s="68"/>
      <c r="C59" s="28">
        <v>0</v>
      </c>
      <c r="D59" s="41">
        <f>C59/$C$63</f>
        <v>0</v>
      </c>
      <c r="E59" s="28">
        <v>0</v>
      </c>
      <c r="F59" s="41">
        <f>E59/$E$63</f>
        <v>0</v>
      </c>
      <c r="G59" s="28">
        <v>0</v>
      </c>
      <c r="H59" s="41">
        <f>G59/$G$63</f>
        <v>0</v>
      </c>
      <c r="I59" s="28">
        <v>0</v>
      </c>
      <c r="J59" s="41">
        <v>0</v>
      </c>
      <c r="K59" s="28">
        <v>0</v>
      </c>
      <c r="L59" s="41">
        <v>0</v>
      </c>
      <c r="M59" s="28">
        <v>0</v>
      </c>
      <c r="N59" s="41">
        <v>0</v>
      </c>
      <c r="O59" s="28">
        <f>SUM(C59:M59)</f>
        <v>0</v>
      </c>
      <c r="P59" s="41">
        <f>O59/$O$63</f>
        <v>0</v>
      </c>
      <c r="Q59" s="28">
        <v>0</v>
      </c>
      <c r="R59" s="41">
        <v>0</v>
      </c>
      <c r="S59" s="28">
        <v>0</v>
      </c>
      <c r="T59" s="41">
        <f>S59/S63</f>
        <v>0</v>
      </c>
      <c r="U59" s="28">
        <v>0</v>
      </c>
      <c r="V59" s="41">
        <f>U59/$U$63</f>
        <v>0</v>
      </c>
      <c r="W59" s="28">
        <v>0</v>
      </c>
      <c r="X59" s="41">
        <f>W59/$W$63</f>
        <v>0</v>
      </c>
      <c r="Y59" s="28">
        <v>0</v>
      </c>
      <c r="Z59" s="41" t="e">
        <f>Y59/$Y$63</f>
        <v>#DIV/0!</v>
      </c>
      <c r="AA59" s="28"/>
      <c r="AB59" s="41" t="e">
        <f>AA59/$AA$63</f>
        <v>#DIV/0!</v>
      </c>
      <c r="AC59" s="28"/>
      <c r="AD59" s="41" t="e">
        <f>AC59/$AC$63</f>
        <v>#DIV/0!</v>
      </c>
      <c r="AE59" s="82"/>
      <c r="AF59" s="41" t="e">
        <f>AE59/AE63</f>
        <v>#DIV/0!</v>
      </c>
      <c r="AG59" s="82"/>
      <c r="AH59" s="41" t="e">
        <f>AG59/$AG$63</f>
        <v>#DIV/0!</v>
      </c>
      <c r="AI59" s="82"/>
      <c r="AJ59" s="41" t="e">
        <f>AI59/$AI$63</f>
        <v>#DIV/0!</v>
      </c>
      <c r="AK59" s="82"/>
      <c r="AL59" s="54" t="e">
        <f>AK59/$AK$63</f>
        <v>#DIV/0!</v>
      </c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1:48" x14ac:dyDescent="0.2">
      <c r="A60" s="1" t="s">
        <v>30</v>
      </c>
      <c r="B60" s="68"/>
      <c r="C60" s="28">
        <v>0</v>
      </c>
      <c r="D60" s="41">
        <f>C60/$C$63</f>
        <v>0</v>
      </c>
      <c r="E60" s="28">
        <v>0</v>
      </c>
      <c r="F60" s="41">
        <f>E60/$E$63</f>
        <v>0</v>
      </c>
      <c r="G60" s="28">
        <v>0</v>
      </c>
      <c r="H60" s="41">
        <f>G60/$G$63</f>
        <v>0</v>
      </c>
      <c r="I60" s="28">
        <v>0</v>
      </c>
      <c r="J60" s="41">
        <v>0</v>
      </c>
      <c r="K60" s="28">
        <v>0</v>
      </c>
      <c r="L60" s="41">
        <v>0</v>
      </c>
      <c r="M60" s="28">
        <v>0</v>
      </c>
      <c r="N60" s="41">
        <v>0</v>
      </c>
      <c r="O60" s="28">
        <f>SUM(C60:M60)</f>
        <v>0</v>
      </c>
      <c r="P60" s="41">
        <f>O60/$O$63</f>
        <v>0</v>
      </c>
      <c r="Q60" s="28">
        <v>0</v>
      </c>
      <c r="R60" s="41">
        <v>0</v>
      </c>
      <c r="S60" s="28">
        <v>0</v>
      </c>
      <c r="T60" s="41">
        <f>S60/$S$63</f>
        <v>0</v>
      </c>
      <c r="U60" s="28">
        <v>0</v>
      </c>
      <c r="V60" s="41">
        <f>U60/$U$63</f>
        <v>0</v>
      </c>
      <c r="W60" s="28">
        <v>0</v>
      </c>
      <c r="X60" s="41">
        <f>W60/$W$63</f>
        <v>0</v>
      </c>
      <c r="Y60" s="28">
        <v>0</v>
      </c>
      <c r="Z60" s="41" t="e">
        <f>Y60/$Y$63</f>
        <v>#DIV/0!</v>
      </c>
      <c r="AA60" s="28"/>
      <c r="AB60" s="41" t="e">
        <f>AA60/$AA$63</f>
        <v>#DIV/0!</v>
      </c>
      <c r="AC60" s="28"/>
      <c r="AD60" s="41" t="e">
        <f>AC60/$AC$63</f>
        <v>#DIV/0!</v>
      </c>
      <c r="AE60" s="82"/>
      <c r="AF60" s="41" t="e">
        <f>AE60/$AE$63</f>
        <v>#DIV/0!</v>
      </c>
      <c r="AG60" s="82"/>
      <c r="AH60" s="41" t="e">
        <f>AG60/$AG$63</f>
        <v>#DIV/0!</v>
      </c>
      <c r="AI60" s="82"/>
      <c r="AJ60" s="41" t="e">
        <f>AI60/$AI$63</f>
        <v>#DIV/0!</v>
      </c>
      <c r="AK60" s="82"/>
      <c r="AL60" s="54" t="e">
        <f>AK60/$AK$63</f>
        <v>#DIV/0!</v>
      </c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spans="1:48" x14ac:dyDescent="0.2">
      <c r="A61" s="1" t="s">
        <v>70</v>
      </c>
      <c r="B61" s="68"/>
      <c r="C61" s="28"/>
      <c r="D61" s="41">
        <f>C61/$C$63</f>
        <v>0</v>
      </c>
      <c r="E61" s="28"/>
      <c r="F61" s="41">
        <f>E61/$E$63</f>
        <v>0</v>
      </c>
      <c r="G61" s="28"/>
      <c r="H61" s="41">
        <f>G61/$G$63</f>
        <v>0</v>
      </c>
      <c r="I61" s="28"/>
      <c r="J61" s="41">
        <v>0</v>
      </c>
      <c r="K61" s="28"/>
      <c r="L61" s="41">
        <v>0</v>
      </c>
      <c r="M61" s="28"/>
      <c r="N61" s="41">
        <v>0</v>
      </c>
      <c r="O61" s="28"/>
      <c r="P61" s="41">
        <f>O61/$O$63</f>
        <v>0</v>
      </c>
      <c r="Q61" s="28">
        <v>0</v>
      </c>
      <c r="R61" s="41">
        <v>0</v>
      </c>
      <c r="S61" s="28">
        <v>4000</v>
      </c>
      <c r="T61" s="41">
        <f>S61/$S$63</f>
        <v>0.90909090909090906</v>
      </c>
      <c r="U61" s="28">
        <v>0</v>
      </c>
      <c r="V61" s="41">
        <f>U61/$U$63</f>
        <v>0</v>
      </c>
      <c r="W61" s="28">
        <v>9394</v>
      </c>
      <c r="X61" s="41">
        <f>W61/$W$63</f>
        <v>0.86230952818064988</v>
      </c>
      <c r="Y61" s="28"/>
      <c r="Z61" s="41" t="e">
        <f>Y61/$Y$63</f>
        <v>#DIV/0!</v>
      </c>
      <c r="AA61" s="28"/>
      <c r="AB61" s="41" t="e">
        <f>AA61/$AA$63</f>
        <v>#DIV/0!</v>
      </c>
      <c r="AC61" s="28"/>
      <c r="AD61" s="41" t="e">
        <f>AC61/$AC$63</f>
        <v>#DIV/0!</v>
      </c>
      <c r="AE61" s="82"/>
      <c r="AF61" s="41" t="e">
        <f>AE61/$AE$63</f>
        <v>#DIV/0!</v>
      </c>
      <c r="AG61" s="82"/>
      <c r="AH61" s="41" t="e">
        <f>AG61/$AG$63</f>
        <v>#DIV/0!</v>
      </c>
      <c r="AI61" s="82"/>
      <c r="AJ61" s="41" t="e">
        <f>AI61/$AI$63</f>
        <v>#DIV/0!</v>
      </c>
      <c r="AK61" s="82"/>
      <c r="AL61" s="54" t="e">
        <f>AK61/$AK$63</f>
        <v>#DIV/0!</v>
      </c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spans="1:48" ht="15" x14ac:dyDescent="0.35">
      <c r="A62" s="10" t="s">
        <v>31</v>
      </c>
      <c r="B62" s="69"/>
      <c r="C62" s="29">
        <v>1062</v>
      </c>
      <c r="D62" s="43">
        <f>C62/$C$63</f>
        <v>1</v>
      </c>
      <c r="E62" s="29">
        <v>1243</v>
      </c>
      <c r="F62" s="43">
        <f>E62/$E$63</f>
        <v>1</v>
      </c>
      <c r="G62" s="29">
        <v>1112</v>
      </c>
      <c r="H62" s="43">
        <f>G62/$G$63</f>
        <v>1</v>
      </c>
      <c r="I62" s="29">
        <v>0</v>
      </c>
      <c r="J62" s="43">
        <v>0</v>
      </c>
      <c r="K62" s="29">
        <v>0</v>
      </c>
      <c r="L62" s="43">
        <v>0</v>
      </c>
      <c r="M62" s="29">
        <v>0</v>
      </c>
      <c r="N62" s="43">
        <v>0</v>
      </c>
      <c r="O62" s="29">
        <f>SUM(C62:M62)</f>
        <v>3420</v>
      </c>
      <c r="P62" s="43">
        <f>O62/$O$63</f>
        <v>1</v>
      </c>
      <c r="Q62" s="29">
        <v>0</v>
      </c>
      <c r="R62" s="43">
        <v>0</v>
      </c>
      <c r="S62" s="29">
        <v>400</v>
      </c>
      <c r="T62" s="43">
        <f>S62/$S$63</f>
        <v>9.0909090909090912E-2</v>
      </c>
      <c r="U62" s="29">
        <v>1000</v>
      </c>
      <c r="V62" s="41">
        <f>U62/$U$63</f>
        <v>1</v>
      </c>
      <c r="W62" s="29">
        <v>1500</v>
      </c>
      <c r="X62" s="43">
        <f>W62/$W$63</f>
        <v>0.1376904718193501</v>
      </c>
      <c r="Y62" s="29">
        <v>0</v>
      </c>
      <c r="Z62" s="41" t="e">
        <f>Y62/$Y$63</f>
        <v>#DIV/0!</v>
      </c>
      <c r="AA62" s="84">
        <v>0</v>
      </c>
      <c r="AB62" s="41" t="e">
        <f>AA62/$AA$63</f>
        <v>#DIV/0!</v>
      </c>
      <c r="AC62" s="84">
        <v>0</v>
      </c>
      <c r="AD62" s="41" t="e">
        <f>AC62/$AC$63</f>
        <v>#DIV/0!</v>
      </c>
      <c r="AE62" s="85">
        <v>0</v>
      </c>
      <c r="AF62" s="41" t="e">
        <f>AE62/$AE$63</f>
        <v>#DIV/0!</v>
      </c>
      <c r="AG62" s="85">
        <v>0</v>
      </c>
      <c r="AH62" s="41" t="e">
        <f>AG62/$AG$63</f>
        <v>#DIV/0!</v>
      </c>
      <c r="AI62" s="82"/>
      <c r="AJ62" s="41" t="e">
        <f>AI62/$AI$63</f>
        <v>#DIV/0!</v>
      </c>
      <c r="AK62" s="82"/>
      <c r="AL62" s="54" t="e">
        <f>AK62/$AK$63</f>
        <v>#DIV/0!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spans="1:48" x14ac:dyDescent="0.2">
      <c r="A63" s="31" t="s">
        <v>77</v>
      </c>
      <c r="B63" s="70"/>
      <c r="C63" s="28">
        <f>SUM(C59:C62)</f>
        <v>1062</v>
      </c>
      <c r="D63" s="41">
        <f>C63/$C$63</f>
        <v>1</v>
      </c>
      <c r="E63" s="28">
        <f>SUM(E59:E62)</f>
        <v>1243</v>
      </c>
      <c r="F63" s="41">
        <f>SUM(F59:F62)</f>
        <v>1</v>
      </c>
      <c r="G63" s="28">
        <f>SUM(G59:G62)</f>
        <v>1112</v>
      </c>
      <c r="H63" s="41">
        <f>SUM(H59:H62)</f>
        <v>1</v>
      </c>
      <c r="I63" s="28">
        <f>SUM(I59:I62)</f>
        <v>0</v>
      </c>
      <c r="J63" s="41">
        <f>I63/$C$63</f>
        <v>0</v>
      </c>
      <c r="K63" s="28">
        <f>SUM(K59:K62)</f>
        <v>0</v>
      </c>
      <c r="L63" s="41">
        <f>K63/$C$63</f>
        <v>0</v>
      </c>
      <c r="M63" s="28">
        <f>SUM(M59:M62)</f>
        <v>0</v>
      </c>
      <c r="N63" s="41">
        <f>M63/$C$63</f>
        <v>0</v>
      </c>
      <c r="O63" s="28">
        <f>SUM(O59:O62)</f>
        <v>3420</v>
      </c>
      <c r="P63" s="41">
        <f>SUM(P59:P62)</f>
        <v>1</v>
      </c>
      <c r="Q63" s="28">
        <f>SUM(Q59:Q62)</f>
        <v>0</v>
      </c>
      <c r="R63" s="41">
        <f>Q63/$C$63</f>
        <v>0</v>
      </c>
      <c r="S63" s="28">
        <f t="shared" ref="S63:AH63" si="43">SUM(S59:S62)</f>
        <v>4400</v>
      </c>
      <c r="T63" s="41">
        <f t="shared" si="43"/>
        <v>1</v>
      </c>
      <c r="U63" s="28">
        <f t="shared" si="43"/>
        <v>1000</v>
      </c>
      <c r="V63" s="41">
        <f t="shared" si="43"/>
        <v>1</v>
      </c>
      <c r="W63" s="28">
        <f t="shared" si="43"/>
        <v>10894</v>
      </c>
      <c r="X63" s="41">
        <f t="shared" si="43"/>
        <v>1</v>
      </c>
      <c r="Y63" s="28">
        <f t="shared" si="43"/>
        <v>0</v>
      </c>
      <c r="Z63" s="41" t="e">
        <f t="shared" si="43"/>
        <v>#DIV/0!</v>
      </c>
      <c r="AA63" s="28">
        <f t="shared" si="43"/>
        <v>0</v>
      </c>
      <c r="AB63" s="41" t="e">
        <f t="shared" si="43"/>
        <v>#DIV/0!</v>
      </c>
      <c r="AC63" s="28">
        <f t="shared" si="43"/>
        <v>0</v>
      </c>
      <c r="AD63" s="41" t="e">
        <f t="shared" si="43"/>
        <v>#DIV/0!</v>
      </c>
      <c r="AE63" s="28">
        <f t="shared" si="43"/>
        <v>0</v>
      </c>
      <c r="AF63" s="41" t="e">
        <f t="shared" si="43"/>
        <v>#DIV/0!</v>
      </c>
      <c r="AG63" s="28">
        <f t="shared" si="43"/>
        <v>0</v>
      </c>
      <c r="AH63" s="41" t="e">
        <f t="shared" si="43"/>
        <v>#DIV/0!</v>
      </c>
      <c r="AI63" s="28">
        <f>SUM(AI59:AI62)</f>
        <v>0</v>
      </c>
      <c r="AJ63" s="41" t="e">
        <f>SUM(AJ59:AJ62)</f>
        <v>#DIV/0!</v>
      </c>
      <c r="AK63" s="28">
        <f>SUM(AK59:AK62)</f>
        <v>0</v>
      </c>
      <c r="AL63" s="54" t="e">
        <f>SUM(AL59:AL62)</f>
        <v>#DIV/0!</v>
      </c>
      <c r="AM63" s="15"/>
      <c r="AN63" s="15"/>
      <c r="AO63" s="15"/>
      <c r="AP63" s="15"/>
      <c r="AQ63" s="15"/>
      <c r="AR63" s="15"/>
      <c r="AS63" s="15"/>
      <c r="AT63" s="15"/>
      <c r="AU63" s="15"/>
      <c r="AV63" s="15"/>
    </row>
    <row r="64" spans="1:48" x14ac:dyDescent="0.2">
      <c r="A64" s="12"/>
      <c r="B64" s="7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11"/>
      <c r="V64" s="28"/>
      <c r="W64" s="28"/>
      <c r="X64" s="28"/>
      <c r="Y64" s="28"/>
      <c r="Z64" s="28"/>
      <c r="AA64" s="28"/>
      <c r="AB64" s="28"/>
      <c r="AC64" s="28"/>
      <c r="AD64" s="82"/>
      <c r="AE64" s="82"/>
      <c r="AF64" s="82"/>
      <c r="AG64" s="82"/>
      <c r="AH64" s="82"/>
      <c r="AI64" s="82"/>
      <c r="AJ64" s="82"/>
      <c r="AK64" s="82"/>
      <c r="AL64" s="88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spans="1:48" x14ac:dyDescent="0.2">
      <c r="A65" s="3" t="s">
        <v>42</v>
      </c>
      <c r="B65" s="73"/>
      <c r="C65" s="33">
        <f>C63+C56+C38</f>
        <v>128144.03300000001</v>
      </c>
      <c r="D65" s="33"/>
      <c r="E65" s="33">
        <f>E63+E56+E38</f>
        <v>154805.77099999998</v>
      </c>
      <c r="F65" s="33"/>
      <c r="G65" s="33">
        <f>G63+G56+G38</f>
        <v>148474.10799999998</v>
      </c>
      <c r="H65" s="33"/>
      <c r="I65" s="33">
        <f>I63+I56+I38</f>
        <v>173572.42600000001</v>
      </c>
      <c r="J65" s="33"/>
      <c r="K65" s="33">
        <f>K63+K56+K38</f>
        <v>161049.24400000001</v>
      </c>
      <c r="L65" s="33"/>
      <c r="M65" s="33">
        <f>M63+M56+M38</f>
        <v>255807.78199999998</v>
      </c>
      <c r="N65" s="33"/>
      <c r="O65" s="33">
        <f>O63+O56+O38</f>
        <v>1021866.3640000001</v>
      </c>
      <c r="P65" s="33"/>
      <c r="Q65" s="33">
        <f>Q63+Q56+Q38</f>
        <v>538473</v>
      </c>
      <c r="R65" s="33"/>
      <c r="S65" s="33">
        <f>S63+S56+S38</f>
        <v>120044</v>
      </c>
      <c r="T65" s="33"/>
      <c r="U65" s="33">
        <f>U63+U56+U38</f>
        <v>123147</v>
      </c>
      <c r="V65" s="33"/>
      <c r="W65" s="33">
        <f>W63+W56+W38</f>
        <v>113329.325</v>
      </c>
      <c r="X65" s="33"/>
      <c r="Y65" s="33">
        <f>Y63+Y56+Y38</f>
        <v>73115.566500000001</v>
      </c>
      <c r="Z65" s="33"/>
      <c r="AA65" s="33">
        <f>AA63+AA56+AA38</f>
        <v>100190</v>
      </c>
      <c r="AB65" s="51"/>
      <c r="AC65" s="33">
        <f>AC63+AC56+AC38</f>
        <v>26144</v>
      </c>
      <c r="AD65" s="86"/>
      <c r="AE65" s="33">
        <f>AE63+AE56+AE38</f>
        <v>85608</v>
      </c>
      <c r="AF65" s="86"/>
      <c r="AG65" s="33">
        <f>AG63+AG56+AG38</f>
        <v>97600</v>
      </c>
      <c r="AH65" s="86"/>
      <c r="AI65" s="33">
        <f>AI63+AI56+AI38</f>
        <v>92756</v>
      </c>
      <c r="AJ65" s="86"/>
      <c r="AK65" s="33">
        <f>AK63+AK56+AK38</f>
        <v>0</v>
      </c>
      <c r="AL65" s="99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spans="1:48" x14ac:dyDescent="0.2">
      <c r="A66" s="7"/>
      <c r="B66" s="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13"/>
      <c r="V66" s="14"/>
      <c r="W66" s="14"/>
      <c r="X66" s="14"/>
      <c r="Y66" s="14"/>
      <c r="Z66" s="14"/>
      <c r="AA66" s="14"/>
      <c r="AB66" s="14"/>
      <c r="AC66" s="14"/>
      <c r="AD66" s="15"/>
      <c r="AE66" s="15"/>
      <c r="AF66" s="15"/>
      <c r="AG66" s="15"/>
      <c r="AH66" s="82"/>
      <c r="AI66" s="82"/>
      <c r="AJ66" s="82"/>
      <c r="AK66" s="82"/>
      <c r="AL66" s="82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spans="1:48" x14ac:dyDescent="0.2">
      <c r="A67" s="21" t="s">
        <v>89</v>
      </c>
      <c r="B67" s="65"/>
      <c r="C67" s="30"/>
      <c r="D67" s="45" t="s">
        <v>79</v>
      </c>
      <c r="E67" s="30"/>
      <c r="F67" s="45" t="s">
        <v>79</v>
      </c>
      <c r="G67" s="30"/>
      <c r="H67" s="45" t="s">
        <v>79</v>
      </c>
      <c r="I67" s="30"/>
      <c r="J67" s="45" t="s">
        <v>79</v>
      </c>
      <c r="K67" s="30"/>
      <c r="L67" s="45" t="s">
        <v>79</v>
      </c>
      <c r="M67" s="30"/>
      <c r="N67" s="45" t="s">
        <v>79</v>
      </c>
      <c r="O67" s="30"/>
      <c r="P67" s="45" t="s">
        <v>79</v>
      </c>
      <c r="Q67" s="30"/>
      <c r="R67" s="45" t="s">
        <v>79</v>
      </c>
      <c r="S67" s="30"/>
      <c r="T67" s="45" t="s">
        <v>79</v>
      </c>
      <c r="U67" s="114"/>
      <c r="V67" s="45" t="s">
        <v>79</v>
      </c>
      <c r="W67" s="30"/>
      <c r="X67" s="45" t="s">
        <v>79</v>
      </c>
      <c r="Y67" s="30"/>
      <c r="Z67" s="45" t="s">
        <v>79</v>
      </c>
      <c r="AA67" s="30"/>
      <c r="AB67" s="45" t="s">
        <v>79</v>
      </c>
      <c r="AC67" s="30"/>
      <c r="AD67" s="45" t="s">
        <v>79</v>
      </c>
      <c r="AE67" s="30"/>
      <c r="AF67" s="45" t="s">
        <v>79</v>
      </c>
      <c r="AG67" s="90"/>
      <c r="AH67" s="45" t="s">
        <v>79</v>
      </c>
      <c r="AI67" s="90"/>
      <c r="AJ67" s="45" t="s">
        <v>79</v>
      </c>
      <c r="AK67" s="90"/>
      <c r="AL67" s="56" t="s">
        <v>79</v>
      </c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spans="1:48" x14ac:dyDescent="0.2">
      <c r="A68" s="31" t="s">
        <v>90</v>
      </c>
      <c r="B68" s="70"/>
      <c r="C68" s="28">
        <v>774.24800000000005</v>
      </c>
      <c r="D68" s="41">
        <f>C68/SUM($C$68,$C$70,$C$75,$C$77)</f>
        <v>0.14181474965794671</v>
      </c>
      <c r="E68" s="28">
        <v>446.6</v>
      </c>
      <c r="F68" s="41">
        <f>E68/SUM($E$68,$E$70,$E$75,$E$77)</f>
        <v>0.108912335977943</v>
      </c>
      <c r="G68" s="28">
        <v>428.99780000000004</v>
      </c>
      <c r="H68" s="41">
        <f>G68/SUM($G$68,$G$70,$G$75,$G$77)</f>
        <v>8.9907551370229835E-2</v>
      </c>
      <c r="I68" s="28">
        <v>744.673</v>
      </c>
      <c r="J68" s="41">
        <f>I68/SUM($I$68,$I$70,$I$75,$I$77)</f>
        <v>0.13913686949425108</v>
      </c>
      <c r="K68" s="28">
        <v>656.2</v>
      </c>
      <c r="L68" s="41">
        <f>K68/SUM($K$68,$K$70,$K$75,$K$77)</f>
        <v>0.13126022043257321</v>
      </c>
      <c r="M68" s="28">
        <v>629.48</v>
      </c>
      <c r="N68" s="41">
        <f>M68/SUM($M$68,$M$70,$M$75,$M$77)</f>
        <v>0.12269699347362802</v>
      </c>
      <c r="O68" s="28">
        <f>SUMPRODUCT(C68:M68,$C$11:$M$11)/$O$11</f>
        <v>623.59581316987737</v>
      </c>
      <c r="P68" s="41">
        <f>O68/SUM($O$68,$O$70,$O$75,$O$77)</f>
        <v>0.12482806694875206</v>
      </c>
      <c r="Q68" s="28">
        <v>0</v>
      </c>
      <c r="R68" s="41">
        <f>Q68/SUM($Q$68,$Q$70,$Q$75,$Q$77)</f>
        <v>0</v>
      </c>
      <c r="S68" s="28">
        <v>105</v>
      </c>
      <c r="T68" s="41">
        <f>S68/SUM(S68,S70,S75,S77)</f>
        <v>4.7106325706594884E-2</v>
      </c>
      <c r="U68" s="28">
        <v>153.19999999999999</v>
      </c>
      <c r="V68" s="41">
        <f>U68/SUM($U$68,$U$70,$U$75,$U$77)</f>
        <v>0.12157765256725657</v>
      </c>
      <c r="W68" s="28">
        <v>269.65100000000001</v>
      </c>
      <c r="X68" s="41">
        <f>W68/SUM($W$68,$W$70,$W$75,$W$77)</f>
        <v>0.17767655409577038</v>
      </c>
      <c r="Y68" s="37">
        <f>Y69/Y73*Y72</f>
        <v>115.60975609756099</v>
      </c>
      <c r="Z68" s="41">
        <f>Y68/SUM($Y$68,$Y$70,$Y$75,$Y$77)</f>
        <v>0.1129001524390244</v>
      </c>
      <c r="AA68" s="28">
        <v>153.19999999999999</v>
      </c>
      <c r="AB68" s="41">
        <f>AA68/SUM($AA$68,$AA$70,$AA$75,$AA$77)</f>
        <v>0.12157765256725657</v>
      </c>
      <c r="AC68" s="37">
        <v>60.6</v>
      </c>
      <c r="AD68" s="41">
        <f>AC68/SUM($AC$68,$AC$70,$AC$75,$AC$77)</f>
        <v>8.9698046181172289E-2</v>
      </c>
      <c r="AE68" s="82"/>
      <c r="AF68" s="41" t="e">
        <f>AE68/SUM(AE68,AE70,AE75,AE77)</f>
        <v>#DIV/0!</v>
      </c>
      <c r="AG68" s="82"/>
      <c r="AH68" s="41" t="e">
        <f>AG68/SUM(AG68,AG70,AG75,AG77)</f>
        <v>#DIV/0!</v>
      </c>
      <c r="AI68" s="82"/>
      <c r="AJ68" s="41" t="e">
        <f>AI68/SUM(AI68,AI70,AI75,AI77)</f>
        <v>#DIV/0!</v>
      </c>
      <c r="AK68" s="82"/>
      <c r="AL68" s="54" t="e">
        <f>AK68/SUM(AK68,AK70,AK75,AK77)</f>
        <v>#DIV/0!</v>
      </c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spans="1:48" s="13" customFormat="1" x14ac:dyDescent="0.2">
      <c r="A69" s="34" t="s">
        <v>43</v>
      </c>
      <c r="B69" s="74"/>
      <c r="C69" s="35">
        <v>1.4087481804949056</v>
      </c>
      <c r="D69" s="41"/>
      <c r="E69" s="35">
        <v>0.84200603318250378</v>
      </c>
      <c r="F69" s="41"/>
      <c r="G69" s="35">
        <v>1.0945049954586741</v>
      </c>
      <c r="H69" s="41"/>
      <c r="I69" s="35">
        <v>1.2167859477124183</v>
      </c>
      <c r="J69" s="41"/>
      <c r="K69" s="35">
        <v>1.1634751773049647</v>
      </c>
      <c r="L69" s="41"/>
      <c r="M69" s="35">
        <v>0.86277412280701771</v>
      </c>
      <c r="N69" s="41"/>
      <c r="O69" s="35">
        <f>SUMPRODUCT(C69:M69,$C$11:$M$11)/$O$11</f>
        <v>1.0896733800350265</v>
      </c>
      <c r="P69" s="41"/>
      <c r="Q69" s="35">
        <v>2.0499999999999998</v>
      </c>
      <c r="R69" s="41"/>
      <c r="S69" s="35">
        <v>0.32</v>
      </c>
      <c r="T69" s="41"/>
      <c r="U69" s="35">
        <v>0.57999999999999996</v>
      </c>
      <c r="V69" s="36"/>
      <c r="W69" s="35">
        <v>1.61</v>
      </c>
      <c r="X69" s="41"/>
      <c r="Y69" s="35">
        <v>0.5</v>
      </c>
      <c r="Z69" s="41"/>
      <c r="AA69" s="35">
        <v>0.57999999999999996</v>
      </c>
      <c r="AB69" s="36"/>
      <c r="AC69" s="35">
        <v>1.03</v>
      </c>
      <c r="AD69" s="91"/>
      <c r="AE69" s="91"/>
      <c r="AF69" s="91"/>
      <c r="AG69" s="91"/>
      <c r="AH69" s="91"/>
      <c r="AI69" s="91"/>
      <c r="AJ69" s="91"/>
      <c r="AK69" s="91"/>
      <c r="AL69" s="92"/>
      <c r="AM69" s="17"/>
      <c r="AN69" s="17"/>
      <c r="AO69" s="17"/>
      <c r="AP69" s="17"/>
      <c r="AQ69" s="17"/>
      <c r="AR69" s="17"/>
      <c r="AS69" s="17"/>
      <c r="AT69" s="17"/>
      <c r="AU69" s="17"/>
      <c r="AV69" s="17"/>
    </row>
    <row r="70" spans="1:48" x14ac:dyDescent="0.2">
      <c r="A70" s="31" t="s">
        <v>91</v>
      </c>
      <c r="B70" s="70"/>
      <c r="C70" s="28">
        <v>1973.16</v>
      </c>
      <c r="D70" s="41">
        <f>C70/SUM($C$68,$C$70,$C$75,$C$77)</f>
        <v>0.36141286956514468</v>
      </c>
      <c r="E70" s="28">
        <v>1349.28</v>
      </c>
      <c r="F70" s="41">
        <f>E70/SUM($E$68,$E$70,$E$75,$E$77)</f>
        <v>0.32904889540599852</v>
      </c>
      <c r="G70" s="28">
        <v>1349.28</v>
      </c>
      <c r="H70" s="41">
        <f>G70/SUM($G$68,$G$70,$G$75,$G$77)</f>
        <v>0.28277641729823255</v>
      </c>
      <c r="I70" s="28">
        <v>2296.44</v>
      </c>
      <c r="J70" s="41">
        <f>I70/SUM($I$68,$I$70,$I$75,$I$77)</f>
        <v>0.42907352969877782</v>
      </c>
      <c r="K70" s="28">
        <v>2078.4</v>
      </c>
      <c r="L70" s="41">
        <f>K70/SUM($K$68,$K$70,$K$75,$K$77)</f>
        <v>0.41574404472273718</v>
      </c>
      <c r="M70" s="28">
        <v>1799.04</v>
      </c>
      <c r="N70" s="41">
        <f>M70/SUM($M$68,$M$70,$M$75,$M$77)</f>
        <v>0.35066530968227067</v>
      </c>
      <c r="O70" s="28">
        <f>SUMPRODUCT(C70:M70,$C$11:$M$11)/$O$11</f>
        <v>1834.3690087565676</v>
      </c>
      <c r="P70" s="41">
        <f>O70/SUM($O$68,$O$70,$O$75,$O$77)</f>
        <v>0.36719415460764615</v>
      </c>
      <c r="Q70" s="28">
        <v>0</v>
      </c>
      <c r="R70" s="41">
        <f>Q70/SUM($Q$68,$Q$70,$Q$75,$Q$77)</f>
        <v>0</v>
      </c>
      <c r="S70" s="28">
        <v>398</v>
      </c>
      <c r="T70" s="41">
        <f>S70/SUM($S$68,$S$70,$S$75,$S$77)</f>
        <v>0.17855540601166442</v>
      </c>
      <c r="U70" s="28">
        <v>576.9</v>
      </c>
      <c r="V70" s="41">
        <f>U70/SUM($U$68,$U$70,$U$75,$U$77)</f>
        <v>0.4578208078723911</v>
      </c>
      <c r="W70" s="28">
        <v>0</v>
      </c>
      <c r="X70" s="41">
        <f>W70/SUM($W$68,$W$70,$W$75,$W$77)</f>
        <v>0</v>
      </c>
      <c r="Y70" s="37">
        <f>Y71/Y73*Y72</f>
        <v>358.39024390243907</v>
      </c>
      <c r="Z70" s="41">
        <f>Y70/SUM(Y68,Y70,Y75,Y77)</f>
        <v>0.34999047256097565</v>
      </c>
      <c r="AA70" s="28">
        <v>576.9</v>
      </c>
      <c r="AB70" s="41">
        <f>AA70/SUM(AA68,AA70,AA75,AA77)</f>
        <v>0.4578208078723911</v>
      </c>
      <c r="AC70" s="37">
        <v>131</v>
      </c>
      <c r="AD70" s="41">
        <f>AC70/SUM(AC68,AC70,AC75,AC77)</f>
        <v>0.19390171699230313</v>
      </c>
      <c r="AE70" s="82"/>
      <c r="AF70" s="41" t="e">
        <f>AE70/SUM(AE68,AE70,AE75,AE77)</f>
        <v>#DIV/0!</v>
      </c>
      <c r="AG70" s="82"/>
      <c r="AH70" s="41" t="e">
        <f>AG70/SUM(AG68,AG70,AG75,AG77)</f>
        <v>#DIV/0!</v>
      </c>
      <c r="AI70" s="82"/>
      <c r="AJ70" s="41" t="e">
        <f>AI70/SUM(AI68,AI70,AI75,AI77)</f>
        <v>#DIV/0!</v>
      </c>
      <c r="AK70" s="82"/>
      <c r="AL70" s="54" t="e">
        <f>AK70/SUM(AK68,AK70,AK75,AK77)</f>
        <v>#DIV/0!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spans="1:48" s="13" customFormat="1" ht="15" x14ac:dyDescent="0.35">
      <c r="A71" s="46" t="s">
        <v>43</v>
      </c>
      <c r="B71" s="75"/>
      <c r="C71" s="47">
        <f>C70/C11/1200*1000</f>
        <v>3.5901746724890828</v>
      </c>
      <c r="D71" s="43"/>
      <c r="E71" s="47">
        <f>E70/E11/1200*1000</f>
        <v>2.543891402714932</v>
      </c>
      <c r="F71" s="43"/>
      <c r="G71" s="47">
        <f>G70/G11/1200*1000</f>
        <v>3.0637602179836509</v>
      </c>
      <c r="H71" s="43"/>
      <c r="I71" s="47">
        <f>I70/I11/1200*1000</f>
        <v>3.7523529411764707</v>
      </c>
      <c r="J71" s="43"/>
      <c r="K71" s="47">
        <f>K70/K11/1200*1000</f>
        <v>3.6851063829787241</v>
      </c>
      <c r="L71" s="43"/>
      <c r="M71" s="47">
        <f>M70/M11/1200*1000</f>
        <v>2.4657894736842101</v>
      </c>
      <c r="N71" s="43"/>
      <c r="O71" s="47">
        <f>O70/O11/1200*1000</f>
        <v>0.53542586361837941</v>
      </c>
      <c r="P71" s="43"/>
      <c r="Q71" s="47">
        <f>Q70/Q11/1200*1000</f>
        <v>0</v>
      </c>
      <c r="R71" s="43"/>
      <c r="S71" s="47">
        <v>1.26</v>
      </c>
      <c r="T71" s="43"/>
      <c r="U71" s="93">
        <v>1.64</v>
      </c>
      <c r="V71" s="36"/>
      <c r="W71" s="42"/>
      <c r="X71" s="43"/>
      <c r="Y71" s="47">
        <v>1.55</v>
      </c>
      <c r="Z71" s="43"/>
      <c r="AA71" s="93">
        <v>1.64</v>
      </c>
      <c r="AB71" s="36"/>
      <c r="AC71" s="93">
        <v>1.99</v>
      </c>
      <c r="AD71" s="91"/>
      <c r="AE71" s="91"/>
      <c r="AF71" s="91"/>
      <c r="AG71" s="91"/>
      <c r="AH71" s="91"/>
      <c r="AI71" s="91"/>
      <c r="AJ71" s="91"/>
      <c r="AK71" s="91"/>
      <c r="AL71" s="92"/>
      <c r="AM71" s="17"/>
      <c r="AN71" s="17"/>
      <c r="AO71" s="17"/>
      <c r="AP71" s="17"/>
      <c r="AQ71" s="17"/>
      <c r="AR71" s="17"/>
      <c r="AS71" s="17"/>
      <c r="AT71" s="17"/>
      <c r="AU71" s="17"/>
      <c r="AV71" s="17"/>
    </row>
    <row r="72" spans="1:48" s="13" customFormat="1" x14ac:dyDescent="0.2">
      <c r="A72" s="31" t="s">
        <v>82</v>
      </c>
      <c r="B72" s="70"/>
      <c r="C72" s="28">
        <f>C68+C70</f>
        <v>2747.4080000000004</v>
      </c>
      <c r="D72" s="41">
        <f>C72/C82</f>
        <v>0.50322761922309145</v>
      </c>
      <c r="E72" s="28">
        <f>E68+E70</f>
        <v>1795.88</v>
      </c>
      <c r="F72" s="41">
        <f>E72/E82</f>
        <v>0.43796123138394155</v>
      </c>
      <c r="G72" s="28">
        <f>G68+G70</f>
        <v>1778.2778000000001</v>
      </c>
      <c r="H72" s="41">
        <f>G72/G82</f>
        <v>0.37268396866846237</v>
      </c>
      <c r="I72" s="28">
        <f>I68+I70</f>
        <v>3041.1130000000003</v>
      </c>
      <c r="J72" s="41">
        <f>I72/I82</f>
        <v>0.56821039919302896</v>
      </c>
      <c r="K72" s="28">
        <f>K68+K70</f>
        <v>2734.6000000000004</v>
      </c>
      <c r="L72" s="41">
        <f>K72/K82</f>
        <v>0.54700426515531042</v>
      </c>
      <c r="M72" s="28">
        <f>M68+M70</f>
        <v>2428.52</v>
      </c>
      <c r="N72" s="41">
        <f>M72/M82</f>
        <v>0.47336230315589867</v>
      </c>
      <c r="O72" s="28">
        <f>O68+O70</f>
        <v>2457.964821926445</v>
      </c>
      <c r="P72" s="41">
        <f>O72/O82</f>
        <v>0.49202222155639824</v>
      </c>
      <c r="Q72" s="28">
        <f>Q68+Q70</f>
        <v>0</v>
      </c>
      <c r="R72" s="41">
        <f>Q72/Q82</f>
        <v>0</v>
      </c>
      <c r="S72" s="28">
        <f>S68+S70</f>
        <v>503</v>
      </c>
      <c r="T72" s="41">
        <f>S72/S82</f>
        <v>0.22566173171825932</v>
      </c>
      <c r="U72" s="87">
        <v>730</v>
      </c>
      <c r="V72" s="41">
        <f>U72/U82</f>
        <v>1</v>
      </c>
      <c r="W72" s="28">
        <f>W68+W70</f>
        <v>269.65100000000001</v>
      </c>
      <c r="X72" s="41">
        <f>W72/W82</f>
        <v>0.17767655409577038</v>
      </c>
      <c r="Y72" s="87">
        <v>474</v>
      </c>
      <c r="Z72" s="41">
        <f>Y72/Y82</f>
        <v>0.462890625</v>
      </c>
      <c r="AA72" s="87">
        <v>730</v>
      </c>
      <c r="AB72" s="41">
        <f>AA72/AA82</f>
        <v>1</v>
      </c>
      <c r="AC72" s="87">
        <v>192</v>
      </c>
      <c r="AD72" s="41">
        <f>AC72/AC82</f>
        <v>1</v>
      </c>
      <c r="AE72" s="91"/>
      <c r="AF72" s="41" t="e">
        <f>AE72/AE82</f>
        <v>#DIV/0!</v>
      </c>
      <c r="AG72" s="91"/>
      <c r="AH72" s="41" t="e">
        <f>AG72/AG82</f>
        <v>#DIV/0!</v>
      </c>
      <c r="AI72" s="91"/>
      <c r="AJ72" s="41" t="e">
        <f>AI72/AI82</f>
        <v>#DIV/0!</v>
      </c>
      <c r="AK72" s="91"/>
      <c r="AL72" s="54" t="e">
        <f>AK72/AK82</f>
        <v>#DIV/0!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</row>
    <row r="73" spans="1:48" s="13" customFormat="1" x14ac:dyDescent="0.2">
      <c r="A73" s="34" t="s">
        <v>43</v>
      </c>
      <c r="B73" s="74"/>
      <c r="C73" s="35">
        <f>C69+C71</f>
        <v>4.9989228529839886</v>
      </c>
      <c r="D73" s="41"/>
      <c r="E73" s="35">
        <f>E69+E71</f>
        <v>3.3858974358974359</v>
      </c>
      <c r="F73" s="41"/>
      <c r="G73" s="35">
        <f>G69+G71</f>
        <v>4.1582652134423252</v>
      </c>
      <c r="H73" s="41"/>
      <c r="I73" s="35">
        <f>I69+I71</f>
        <v>4.9691388888888888</v>
      </c>
      <c r="J73" s="41"/>
      <c r="K73" s="35">
        <f>K69+K71</f>
        <v>4.848581560283689</v>
      </c>
      <c r="L73" s="41"/>
      <c r="M73" s="35">
        <f>M69+M71</f>
        <v>3.3285635964912279</v>
      </c>
      <c r="N73" s="41"/>
      <c r="O73" s="35">
        <f>O69+O71</f>
        <v>1.625099243653406</v>
      </c>
      <c r="P73" s="41"/>
      <c r="Q73" s="35">
        <f>Q69+Q71</f>
        <v>2.0499999999999998</v>
      </c>
      <c r="R73" s="41"/>
      <c r="S73" s="35">
        <f>S69+S71</f>
        <v>1.58</v>
      </c>
      <c r="T73" s="41"/>
      <c r="U73" s="36"/>
      <c r="V73" s="36"/>
      <c r="W73" s="35">
        <f>W69+W71</f>
        <v>1.61</v>
      </c>
      <c r="X73" s="41"/>
      <c r="Y73" s="35">
        <f>Y69+Y71</f>
        <v>2.0499999999999998</v>
      </c>
      <c r="Z73" s="41"/>
      <c r="AA73" s="35">
        <f>AA69+AA71</f>
        <v>2.2199999999999998</v>
      </c>
      <c r="AB73" s="36"/>
      <c r="AC73" s="35">
        <f>AC69+AC71</f>
        <v>3.02</v>
      </c>
      <c r="AD73" s="91"/>
      <c r="AE73" s="91"/>
      <c r="AF73" s="35">
        <f>AF69+AF71</f>
        <v>0</v>
      </c>
      <c r="AG73" s="91"/>
      <c r="AH73" s="35">
        <f>AH69+AH71</f>
        <v>0</v>
      </c>
      <c r="AI73" s="91"/>
      <c r="AJ73" s="35">
        <f>AJ69+AJ71</f>
        <v>0</v>
      </c>
      <c r="AK73" s="91"/>
      <c r="AL73" s="123">
        <f>AL69+AL71</f>
        <v>0</v>
      </c>
      <c r="AM73" s="17"/>
      <c r="AN73" s="17"/>
      <c r="AO73" s="17"/>
      <c r="AP73" s="17"/>
      <c r="AQ73" s="17"/>
      <c r="AR73" s="17"/>
      <c r="AS73" s="17"/>
      <c r="AT73" s="17"/>
      <c r="AU73" s="17"/>
      <c r="AV73" s="17"/>
    </row>
    <row r="74" spans="1:48" s="13" customFormat="1" x14ac:dyDescent="0.2">
      <c r="A74" s="34"/>
      <c r="B74" s="74"/>
      <c r="C74" s="36"/>
      <c r="D74" s="41"/>
      <c r="E74" s="36"/>
      <c r="F74" s="41"/>
      <c r="G74" s="36"/>
      <c r="H74" s="41"/>
      <c r="I74" s="36"/>
      <c r="J74" s="41"/>
      <c r="K74" s="36"/>
      <c r="L74" s="41"/>
      <c r="M74" s="36"/>
      <c r="N74" s="41"/>
      <c r="O74" s="36"/>
      <c r="P74" s="41"/>
      <c r="Q74" s="28"/>
      <c r="R74" s="41"/>
      <c r="S74" s="28"/>
      <c r="T74" s="41"/>
      <c r="U74" s="36"/>
      <c r="V74" s="36"/>
      <c r="W74" s="28"/>
      <c r="X74" s="41"/>
      <c r="Y74" s="28"/>
      <c r="Z74" s="41"/>
      <c r="AA74" s="36"/>
      <c r="AB74" s="36"/>
      <c r="AC74" s="36"/>
      <c r="AD74" s="91"/>
      <c r="AE74" s="91"/>
      <c r="AF74" s="91"/>
      <c r="AG74" s="91"/>
      <c r="AH74" s="91"/>
      <c r="AI74" s="91"/>
      <c r="AJ74" s="91"/>
      <c r="AK74" s="91"/>
      <c r="AL74" s="92"/>
      <c r="AM74" s="17"/>
      <c r="AN74" s="17"/>
      <c r="AO74" s="17"/>
      <c r="AP74" s="17"/>
      <c r="AQ74" s="17"/>
      <c r="AR74" s="17"/>
      <c r="AS74" s="17"/>
      <c r="AT74" s="17"/>
      <c r="AU74" s="17"/>
      <c r="AV74" s="17"/>
    </row>
    <row r="75" spans="1:48" x14ac:dyDescent="0.2">
      <c r="A75" s="31" t="s">
        <v>92</v>
      </c>
      <c r="B75" s="70"/>
      <c r="C75" s="28">
        <v>1469.387188650519</v>
      </c>
      <c r="D75" s="41">
        <f>C75/SUM($C$68,$C$70,$C$75,$C$77)</f>
        <v>0.26913957324922694</v>
      </c>
      <c r="E75" s="28">
        <v>1054.3911764705883</v>
      </c>
      <c r="F75" s="41">
        <f>E75/SUM($E$68,$E$70,$E$75,$E$77)</f>
        <v>0.25713436198822953</v>
      </c>
      <c r="G75" s="28">
        <v>1707.5222593771625</v>
      </c>
      <c r="H75" s="41">
        <f>G75/SUM($G$68,$G$70,$G$75,$G$77)</f>
        <v>0.3578553205885045</v>
      </c>
      <c r="I75" s="28">
        <v>1423.4705882352941</v>
      </c>
      <c r="J75" s="41">
        <f>I75/SUM($I$68,$I$70,$I$75,$I$77)</f>
        <v>0.26596538542984499</v>
      </c>
      <c r="K75" s="28">
        <v>1577.6297577854671</v>
      </c>
      <c r="L75" s="41">
        <f>K75/SUM($K$68,$K$70,$K$75,$K$77)</f>
        <v>0.315574565327503</v>
      </c>
      <c r="M75" s="28">
        <v>1457.3806228373703</v>
      </c>
      <c r="N75" s="41">
        <f>M75/SUM($M$68,$M$70,$M$75,$M$77)</f>
        <v>0.28406974132437685</v>
      </c>
      <c r="O75" s="28">
        <f t="shared" ref="O75:O80" si="44">SUMPRODUCT(C75:M75,$C$11:$M$11)/$O$11</f>
        <v>1442.8106152145874</v>
      </c>
      <c r="P75" s="41">
        <f>O75/SUM($O$68,$O$70,$O$75,$O$77)</f>
        <v>0.2888140944290043</v>
      </c>
      <c r="Q75" s="28">
        <v>6565</v>
      </c>
      <c r="R75" s="41">
        <f>Q75/SUM($Q$68,$Q$70,$Q$75,$Q$77)</f>
        <v>1</v>
      </c>
      <c r="S75" s="28">
        <v>1017</v>
      </c>
      <c r="T75" s="41">
        <f>S75/SUM(S68,S70,S75,S77)</f>
        <v>0.45625841184387617</v>
      </c>
      <c r="U75" s="28">
        <v>530</v>
      </c>
      <c r="V75" s="41">
        <f>U75/SUM($U$68,$U$70,$U$75,$U$77)</f>
        <v>0.4206015395603524</v>
      </c>
      <c r="W75" s="28">
        <v>404</v>
      </c>
      <c r="X75" s="41">
        <f>W75/SUM($W$68,$W$70,$W$75,$W$77)</f>
        <v>0.26620085909079227</v>
      </c>
      <c r="Y75" s="28">
        <v>550</v>
      </c>
      <c r="Z75" s="41">
        <f>Y75/SUM($Y$68,$Y$70,$Y$75,$Y$77)</f>
        <v>0.537109375</v>
      </c>
      <c r="AA75" s="28">
        <v>530</v>
      </c>
      <c r="AB75" s="41">
        <f>AA75/SUM(AA68,AA70,AA75,AA77)</f>
        <v>0.4206015395603524</v>
      </c>
      <c r="AC75" s="28">
        <v>484</v>
      </c>
      <c r="AD75" s="41">
        <f>AC75/SUM($AC$68,$AC$70,$AC$75,$AC$77)</f>
        <v>0.71640023682652454</v>
      </c>
      <c r="AE75" s="82"/>
      <c r="AF75" s="41" t="e">
        <f>AE75/SUM($AE$68,$AE$70,$AE$75,$AE$77)</f>
        <v>#DIV/0!</v>
      </c>
      <c r="AG75" s="82"/>
      <c r="AH75" s="41" t="e">
        <f>AG75/SUM($AG$68,$AG$70,$AG$75,$AG$77)</f>
        <v>#DIV/0!</v>
      </c>
      <c r="AI75" s="82"/>
      <c r="AJ75" s="41" t="e">
        <f>AI75/SUM($AI$68,$AI$70,$AI$75,$AI$77)</f>
        <v>#DIV/0!</v>
      </c>
      <c r="AK75" s="82"/>
      <c r="AL75" s="54" t="e">
        <f>AK75/SUM($AK$68,$AK$70,$AK$75,$AK$77)</f>
        <v>#DIV/0!</v>
      </c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spans="1:48" x14ac:dyDescent="0.2">
      <c r="A76" s="34" t="s">
        <v>83</v>
      </c>
      <c r="B76" s="74"/>
      <c r="C76" s="35">
        <v>3.2082689708526617</v>
      </c>
      <c r="D76" s="41"/>
      <c r="E76" s="35">
        <v>2.3855003992547248</v>
      </c>
      <c r="F76" s="41"/>
      <c r="G76" s="35">
        <v>4.6526492081121598</v>
      </c>
      <c r="H76" s="41"/>
      <c r="I76" s="35">
        <v>2.7911188004613612</v>
      </c>
      <c r="J76" s="41"/>
      <c r="K76" s="35">
        <v>3.356659059118015</v>
      </c>
      <c r="L76" s="41"/>
      <c r="M76" s="35">
        <v>2.397007603350938</v>
      </c>
      <c r="N76" s="41"/>
      <c r="O76" s="35">
        <f t="shared" si="44"/>
        <v>3.0437063374278113</v>
      </c>
      <c r="P76" s="41"/>
      <c r="Q76" s="37">
        <v>5.64</v>
      </c>
      <c r="R76" s="41"/>
      <c r="S76" s="35">
        <v>4.5599999999999996</v>
      </c>
      <c r="T76" s="41"/>
      <c r="U76" s="109"/>
      <c r="V76" s="41"/>
      <c r="W76" s="35">
        <v>2.08</v>
      </c>
      <c r="X76" s="41"/>
      <c r="Y76" s="35">
        <f>0.35*12</f>
        <v>4.1999999999999993</v>
      </c>
      <c r="Z76" s="41"/>
      <c r="AA76" s="36"/>
      <c r="AB76" s="36"/>
      <c r="AC76" s="36"/>
      <c r="AD76" s="91"/>
      <c r="AE76" s="91"/>
      <c r="AF76" s="91"/>
      <c r="AG76" s="91"/>
      <c r="AH76" s="82"/>
      <c r="AI76" s="82"/>
      <c r="AJ76" s="82"/>
      <c r="AK76" s="82"/>
      <c r="AL76" s="88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spans="1:48" x14ac:dyDescent="0.2">
      <c r="A77" s="31" t="s">
        <v>93</v>
      </c>
      <c r="B77" s="70"/>
      <c r="C77" s="28">
        <v>1242.7779648293902</v>
      </c>
      <c r="D77" s="41">
        <f>C77/SUM($C$68,$C$70,$C$75,$C$77)</f>
        <v>0.22763280752768164</v>
      </c>
      <c r="E77" s="28">
        <v>1250.2744227941794</v>
      </c>
      <c r="F77" s="41">
        <f>E77/SUM($E$68,$E$70,$E$75,$E$77)</f>
        <v>0.30490440662782897</v>
      </c>
      <c r="G77" s="28">
        <v>1285.7435258043784</v>
      </c>
      <c r="H77" s="41">
        <f>G77/SUM($G$68,$G$70,$G$75,$G$77)</f>
        <v>0.26946071074303313</v>
      </c>
      <c r="I77" s="28">
        <v>887.50606784805359</v>
      </c>
      <c r="J77" s="41">
        <f>I77/SUM($I$68,$I$70,$I$75,$I$77)</f>
        <v>0.16582421537712605</v>
      </c>
      <c r="K77" s="28">
        <v>687</v>
      </c>
      <c r="L77" s="41">
        <f>K77/SUM($K$68,$K$70,$K$75,$K$77)</f>
        <v>0.1374211695171865</v>
      </c>
      <c r="M77" s="28">
        <v>1244.4614355882743</v>
      </c>
      <c r="N77" s="41">
        <f>M77/SUM($M$68,$M$70,$M$75,$M$77)</f>
        <v>0.24256795551972457</v>
      </c>
      <c r="O77" s="28">
        <f t="shared" si="44"/>
        <v>1094.8623902547365</v>
      </c>
      <c r="P77" s="41">
        <f>O77/SUM($O$68,$O$70,$O$75,$O$77)</f>
        <v>0.21916368401459746</v>
      </c>
      <c r="Q77" s="28">
        <v>0</v>
      </c>
      <c r="R77" s="41">
        <f>Q77/SUM($Q$68,$Q$70,$Q$75,$Q$77)</f>
        <v>0</v>
      </c>
      <c r="S77" s="28">
        <v>709</v>
      </c>
      <c r="T77" s="41">
        <f>S77/SUM($S$68,$S$70,$S$75,$S$77)</f>
        <v>0.31807985643786452</v>
      </c>
      <c r="U77" s="109"/>
      <c r="V77" s="41">
        <f>U77/SUM($U$68,$U$70,$U$75,$U$77)</f>
        <v>0</v>
      </c>
      <c r="W77" s="28">
        <v>844</v>
      </c>
      <c r="X77" s="41">
        <f>W77/SUM($W$68,$W$70,$W$75,$W$77)</f>
        <v>0.55612258681343729</v>
      </c>
      <c r="Y77" s="28">
        <v>0</v>
      </c>
      <c r="Z77" s="41">
        <f>Y77/SUM($Y$68,$Y$70,$Y$75,$Y$77)</f>
        <v>0</v>
      </c>
      <c r="AA77" s="28">
        <v>0</v>
      </c>
      <c r="AB77" s="41">
        <f>AA77/SUM($AA$68,$AA$70,$AA$75,$AA$77)</f>
        <v>0</v>
      </c>
      <c r="AC77" s="28"/>
      <c r="AD77" s="41">
        <f>AC77/SUM($AC$68,$AC$70,$AC$75,$AC$77)</f>
        <v>0</v>
      </c>
      <c r="AE77" s="82"/>
      <c r="AF77" s="41" t="e">
        <f>AE77/SUM($AE$68,$AE$70,$AE$75,$AE$77)</f>
        <v>#DIV/0!</v>
      </c>
      <c r="AG77" s="82"/>
      <c r="AH77" s="41" t="e">
        <f>AG77/SUM($AG$68,$AG$70,$AG$75,$AG$77)</f>
        <v>#DIV/0!</v>
      </c>
      <c r="AI77" s="82"/>
      <c r="AJ77" s="41" t="e">
        <f>AI77/SUM($AI$68,$AI$70,$AI$75,$AI$77)</f>
        <v>#DIV/0!</v>
      </c>
      <c r="AK77" s="82"/>
      <c r="AL77" s="54" t="e">
        <f>AK77/SUM($AK$68,$AK$70,$AK$75,$AK$77)</f>
        <v>#DIV/0!</v>
      </c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spans="1:48" s="19" customFormat="1" x14ac:dyDescent="0.2">
      <c r="A78" s="46" t="s">
        <v>83</v>
      </c>
      <c r="B78" s="75"/>
      <c r="C78" s="47">
        <v>2.7134890061777077</v>
      </c>
      <c r="D78" s="43"/>
      <c r="E78" s="47">
        <v>2.8286751646927133</v>
      </c>
      <c r="F78" s="43"/>
      <c r="G78" s="47">
        <v>3.5033883536904038</v>
      </c>
      <c r="H78" s="43"/>
      <c r="I78" s="47">
        <v>1.7402079761726541</v>
      </c>
      <c r="J78" s="43"/>
      <c r="K78" s="47">
        <v>1.4617021276595745</v>
      </c>
      <c r="L78" s="43"/>
      <c r="M78" s="47">
        <v>2.0468115716912405</v>
      </c>
      <c r="N78" s="43"/>
      <c r="O78" s="47">
        <f t="shared" si="44"/>
        <v>2.310950408709028</v>
      </c>
      <c r="P78" s="43"/>
      <c r="Q78" s="29">
        <v>0</v>
      </c>
      <c r="R78" s="43"/>
      <c r="S78" s="48">
        <f>S77/S11</f>
        <v>3.0826086956521741</v>
      </c>
      <c r="T78" s="43"/>
      <c r="U78" s="110"/>
      <c r="V78" s="43"/>
      <c r="W78" s="47">
        <v>4.3499999999999996</v>
      </c>
      <c r="X78" s="43"/>
      <c r="Y78" s="29">
        <v>0</v>
      </c>
      <c r="Z78" s="43"/>
      <c r="AA78" s="35"/>
      <c r="AB78" s="35"/>
      <c r="AC78" s="35"/>
      <c r="AD78" s="94"/>
      <c r="AE78" s="94"/>
      <c r="AF78" s="94"/>
      <c r="AG78" s="94"/>
      <c r="AH78" s="94"/>
      <c r="AI78" s="94"/>
      <c r="AJ78" s="94"/>
      <c r="AK78" s="94"/>
      <c r="AL78" s="95"/>
      <c r="AM78" s="18"/>
      <c r="AN78" s="18"/>
      <c r="AO78" s="18"/>
      <c r="AP78" s="18"/>
      <c r="AQ78" s="18"/>
      <c r="AR78" s="18"/>
      <c r="AS78" s="18"/>
      <c r="AT78" s="18"/>
      <c r="AU78" s="18"/>
      <c r="AV78" s="18"/>
    </row>
    <row r="79" spans="1:48" x14ac:dyDescent="0.2">
      <c r="A79" s="31" t="s">
        <v>94</v>
      </c>
      <c r="B79" s="70"/>
      <c r="C79" s="28">
        <f>C77+C75</f>
        <v>2712.1651534799093</v>
      </c>
      <c r="D79" s="41">
        <f>C79/SUM($C$68,$C$70,$C$75,$C$77)</f>
        <v>0.49677238077690861</v>
      </c>
      <c r="E79" s="28">
        <f>E77+E75</f>
        <v>2304.6655992647675</v>
      </c>
      <c r="F79" s="41">
        <f>E79/SUM($E$68,$E$70,$E$75,$E$77)</f>
        <v>0.5620387686160585</v>
      </c>
      <c r="G79" s="28">
        <f>G77+G75</f>
        <v>2993.2657851815411</v>
      </c>
      <c r="H79" s="41">
        <f>G79/SUM($G$68,$G$70,$G$75,$G$77)</f>
        <v>0.62731603133153768</v>
      </c>
      <c r="I79" s="28">
        <f>I77+I75</f>
        <v>2310.9766560833477</v>
      </c>
      <c r="J79" s="41">
        <f>I79/SUM($I$68,$I$70,$I$75,$I$77)</f>
        <v>0.43178960080697104</v>
      </c>
      <c r="K79" s="28">
        <f>K77+K75</f>
        <v>2264.6297577854671</v>
      </c>
      <c r="L79" s="41">
        <f>K79/SUM($K$68,$K$70,$K$75,$K$77)</f>
        <v>0.45299573484468947</v>
      </c>
      <c r="M79" s="28">
        <f>M77+M75</f>
        <v>2701.8420584256446</v>
      </c>
      <c r="N79" s="41">
        <f>M79/SUM($M$68,$M$70,$M$75,$M$77)</f>
        <v>0.52663769684410144</v>
      </c>
      <c r="O79" s="28">
        <f t="shared" si="44"/>
        <v>2537.6730054693239</v>
      </c>
      <c r="P79" s="41">
        <f>O79/SUM($O$68,$O$70,$O$75,$O$77)</f>
        <v>0.5079777784436017</v>
      </c>
      <c r="Q79" s="28">
        <f>Q77+Q75</f>
        <v>6565</v>
      </c>
      <c r="R79" s="41">
        <f>Q79/SUM($Q$68,$Q$70,$Q$75,$Q$77)</f>
        <v>1</v>
      </c>
      <c r="S79" s="28">
        <f>S77+S75</f>
        <v>1726</v>
      </c>
      <c r="T79" s="41">
        <f>S79/SUM($S$68,$S$70,$S$75,$S$77)</f>
        <v>0.77433826828174068</v>
      </c>
      <c r="U79" s="109"/>
      <c r="V79" s="41">
        <f>U79/SUM($U$68,$U$70,$U$75,$U$77)</f>
        <v>0</v>
      </c>
      <c r="W79" s="28">
        <f>W77+W75</f>
        <v>1248</v>
      </c>
      <c r="X79" s="41">
        <f>W79/SUM($W$68,$W$70,$W$75,$W$77)</f>
        <v>0.82232344590422957</v>
      </c>
      <c r="Y79" s="28">
        <f>Y77+Y75</f>
        <v>550</v>
      </c>
      <c r="Z79" s="41">
        <f>Y79/SUM($Y$68,$Y$70,$Y$75,$Y$77)</f>
        <v>0.537109375</v>
      </c>
      <c r="AA79" s="28"/>
      <c r="AB79" s="41">
        <f>AA79/SUM($AA$68,$AA$70,$AA$75,$AA$77)</f>
        <v>0</v>
      </c>
      <c r="AC79" s="28"/>
      <c r="AD79" s="41">
        <f>AC79/SUM($AC$68,$AC$70,$AC$75,$AC$77)</f>
        <v>0</v>
      </c>
      <c r="AE79" s="82"/>
      <c r="AF79" s="41" t="e">
        <f>AE79/SUM($AE$68,$AE$70,$AE$75,$AE$77)</f>
        <v>#DIV/0!</v>
      </c>
      <c r="AG79" s="82"/>
      <c r="AH79" s="41" t="e">
        <f>AG79/SUM($AG$68,$AG$70,$AG$75,$AG$77)</f>
        <v>#DIV/0!</v>
      </c>
      <c r="AI79" s="82"/>
      <c r="AJ79" s="41" t="e">
        <f>AI79/SUM($AI$68,$AI$70,$AI$75,$AI$77)</f>
        <v>#DIV/0!</v>
      </c>
      <c r="AK79" s="82"/>
      <c r="AL79" s="54" t="e">
        <f>AK79/SUM($AK$68,$AK$70,$AK$75,$AK$77)</f>
        <v>#DIV/0!</v>
      </c>
      <c r="AM79" s="15"/>
      <c r="AN79" s="15"/>
      <c r="AO79" s="15"/>
      <c r="AP79" s="15"/>
      <c r="AQ79" s="15"/>
      <c r="AR79" s="15"/>
      <c r="AS79" s="15"/>
      <c r="AT79" s="15"/>
      <c r="AU79" s="15"/>
      <c r="AV79" s="15"/>
    </row>
    <row r="80" spans="1:48" x14ac:dyDescent="0.2">
      <c r="A80" s="34" t="s">
        <v>83</v>
      </c>
      <c r="B80" s="74"/>
      <c r="C80" s="37">
        <f>C78+C76</f>
        <v>5.921757977030369</v>
      </c>
      <c r="D80" s="37"/>
      <c r="E80" s="37">
        <f>E78+E76</f>
        <v>5.2141755639474381</v>
      </c>
      <c r="F80" s="37"/>
      <c r="G80" s="37">
        <f>G78+G76</f>
        <v>8.1560375618025631</v>
      </c>
      <c r="H80" s="37"/>
      <c r="I80" s="37">
        <f>I78+I76</f>
        <v>4.5313267766340157</v>
      </c>
      <c r="J80" s="37"/>
      <c r="K80" s="37">
        <f>K78+K76</f>
        <v>4.8183611867775893</v>
      </c>
      <c r="L80" s="37"/>
      <c r="M80" s="37">
        <f>M78+M76</f>
        <v>4.4438191750421785</v>
      </c>
      <c r="N80" s="37"/>
      <c r="O80" s="37">
        <f t="shared" si="44"/>
        <v>5.3546567461368397</v>
      </c>
      <c r="P80" s="37"/>
      <c r="Q80" s="37">
        <f>0.47*12</f>
        <v>5.64</v>
      </c>
      <c r="R80" s="37"/>
      <c r="S80" s="37">
        <f>S78+S76</f>
        <v>7.6426086956521733</v>
      </c>
      <c r="T80" s="37"/>
      <c r="U80" s="111"/>
      <c r="V80" s="37"/>
      <c r="W80" s="37">
        <f>W78+W76</f>
        <v>6.43</v>
      </c>
      <c r="X80" s="37"/>
      <c r="Y80" s="37">
        <f>Y78+Y76</f>
        <v>4.1999999999999993</v>
      </c>
      <c r="Z80" s="37"/>
      <c r="AA80" s="28"/>
      <c r="AB80" s="28"/>
      <c r="AC80" s="28"/>
      <c r="AD80" s="82"/>
      <c r="AE80" s="82"/>
      <c r="AF80" s="82"/>
      <c r="AG80" s="82"/>
      <c r="AH80" s="82"/>
      <c r="AI80" s="82"/>
      <c r="AJ80" s="82"/>
      <c r="AK80" s="82"/>
      <c r="AL80" s="88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spans="1:50" x14ac:dyDescent="0.2">
      <c r="A81" s="34"/>
      <c r="B81" s="74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111"/>
      <c r="V81" s="37"/>
      <c r="W81" s="37"/>
      <c r="X81" s="37"/>
      <c r="Y81" s="37"/>
      <c r="Z81" s="37"/>
      <c r="AA81" s="28"/>
      <c r="AB81" s="28"/>
      <c r="AC81" s="28"/>
      <c r="AD81" s="82"/>
      <c r="AE81" s="82"/>
      <c r="AF81" s="82"/>
      <c r="AG81" s="82"/>
      <c r="AH81" s="82"/>
      <c r="AI81" s="82"/>
      <c r="AJ81" s="82"/>
      <c r="AK81" s="82"/>
      <c r="AL81" s="88"/>
      <c r="AM81" s="15"/>
      <c r="AN81" s="15"/>
      <c r="AO81" s="15"/>
      <c r="AP81" s="15"/>
      <c r="AQ81" s="15"/>
      <c r="AR81" s="15"/>
      <c r="AS81" s="15"/>
      <c r="AT81" s="15"/>
      <c r="AU81" s="15"/>
      <c r="AV81" s="15"/>
    </row>
    <row r="82" spans="1:50" s="19" customFormat="1" x14ac:dyDescent="0.2">
      <c r="A82" s="61" t="s">
        <v>95</v>
      </c>
      <c r="B82" s="76"/>
      <c r="C82" s="51">
        <f>C79+C72</f>
        <v>5459.5731534799097</v>
      </c>
      <c r="D82" s="50">
        <f t="shared" ref="D82:AL82" si="45">D79+D72</f>
        <v>1</v>
      </c>
      <c r="E82" s="51">
        <f t="shared" si="45"/>
        <v>4100.5455992647676</v>
      </c>
      <c r="F82" s="50">
        <f t="shared" si="45"/>
        <v>1</v>
      </c>
      <c r="G82" s="51">
        <f t="shared" si="45"/>
        <v>4771.5435851815409</v>
      </c>
      <c r="H82" s="50">
        <f t="shared" si="45"/>
        <v>1</v>
      </c>
      <c r="I82" s="51">
        <f t="shared" si="45"/>
        <v>5352.089656083348</v>
      </c>
      <c r="J82" s="50">
        <f t="shared" si="45"/>
        <v>1</v>
      </c>
      <c r="K82" s="51">
        <f t="shared" si="45"/>
        <v>4999.2297577854679</v>
      </c>
      <c r="L82" s="50">
        <f t="shared" si="45"/>
        <v>0.99999999999999989</v>
      </c>
      <c r="M82" s="51">
        <f t="shared" si="45"/>
        <v>5130.3620584256441</v>
      </c>
      <c r="N82" s="50">
        <f t="shared" si="45"/>
        <v>1</v>
      </c>
      <c r="O82" s="51">
        <f t="shared" si="45"/>
        <v>4995.6378273957689</v>
      </c>
      <c r="P82" s="50">
        <f t="shared" si="45"/>
        <v>1</v>
      </c>
      <c r="Q82" s="51">
        <f t="shared" si="45"/>
        <v>6565</v>
      </c>
      <c r="R82" s="50">
        <f t="shared" si="45"/>
        <v>1</v>
      </c>
      <c r="S82" s="51">
        <f t="shared" si="45"/>
        <v>2229</v>
      </c>
      <c r="T82" s="50">
        <f t="shared" si="45"/>
        <v>1</v>
      </c>
      <c r="U82" s="51">
        <f t="shared" si="45"/>
        <v>730</v>
      </c>
      <c r="V82" s="50">
        <f t="shared" si="45"/>
        <v>1</v>
      </c>
      <c r="W82" s="51">
        <f t="shared" si="45"/>
        <v>1517.6510000000001</v>
      </c>
      <c r="X82" s="50">
        <f t="shared" si="45"/>
        <v>1</v>
      </c>
      <c r="Y82" s="51">
        <f t="shared" si="45"/>
        <v>1024</v>
      </c>
      <c r="Z82" s="50">
        <f t="shared" si="45"/>
        <v>1</v>
      </c>
      <c r="AA82" s="51">
        <f t="shared" si="45"/>
        <v>730</v>
      </c>
      <c r="AB82" s="50">
        <f t="shared" si="45"/>
        <v>1</v>
      </c>
      <c r="AC82" s="51">
        <f t="shared" si="45"/>
        <v>192</v>
      </c>
      <c r="AD82" s="50">
        <f t="shared" si="45"/>
        <v>1</v>
      </c>
      <c r="AE82" s="51">
        <f t="shared" si="45"/>
        <v>0</v>
      </c>
      <c r="AF82" s="50" t="e">
        <f t="shared" si="45"/>
        <v>#DIV/0!</v>
      </c>
      <c r="AG82" s="51">
        <f t="shared" si="45"/>
        <v>0</v>
      </c>
      <c r="AH82" s="50" t="e">
        <f t="shared" si="45"/>
        <v>#DIV/0!</v>
      </c>
      <c r="AI82" s="51">
        <f t="shared" si="45"/>
        <v>0</v>
      </c>
      <c r="AJ82" s="50" t="e">
        <f t="shared" si="45"/>
        <v>#DIV/0!</v>
      </c>
      <c r="AK82" s="51">
        <f t="shared" si="45"/>
        <v>0</v>
      </c>
      <c r="AL82" s="124" t="e">
        <f t="shared" si="45"/>
        <v>#DIV/0!</v>
      </c>
      <c r="AM82" s="18"/>
      <c r="AN82" s="18"/>
      <c r="AO82" s="18"/>
      <c r="AP82" s="18"/>
      <c r="AQ82" s="18"/>
      <c r="AR82" s="18"/>
      <c r="AS82" s="18"/>
      <c r="AT82" s="18"/>
      <c r="AU82" s="18"/>
      <c r="AV82" s="18"/>
    </row>
    <row r="83" spans="1:50" x14ac:dyDescent="0.2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13"/>
      <c r="V83" s="14"/>
      <c r="W83" s="14"/>
      <c r="X83" s="14"/>
      <c r="Y83" s="14"/>
      <c r="Z83" s="14"/>
      <c r="AA83" s="14"/>
      <c r="AB83" s="14"/>
      <c r="AC83" s="14"/>
      <c r="AD83" s="15"/>
      <c r="AE83" s="15"/>
      <c r="AF83" s="15"/>
      <c r="AG83" s="15"/>
      <c r="AH83" s="82"/>
      <c r="AI83" s="82"/>
      <c r="AJ83" s="82"/>
      <c r="AK83" s="82"/>
      <c r="AL83" s="82"/>
      <c r="AM83" s="15"/>
      <c r="AN83" s="15"/>
      <c r="AO83" s="15"/>
      <c r="AP83" s="15"/>
      <c r="AQ83" s="15"/>
      <c r="AR83" s="15"/>
      <c r="AS83" s="15"/>
      <c r="AT83" s="15"/>
      <c r="AU83" s="15"/>
      <c r="AV83" s="15"/>
    </row>
    <row r="84" spans="1:50" x14ac:dyDescent="0.2">
      <c r="A84" s="21" t="s">
        <v>84</v>
      </c>
      <c r="B84" s="65"/>
      <c r="C84" s="30"/>
      <c r="D84" s="45" t="s">
        <v>80</v>
      </c>
      <c r="E84" s="30"/>
      <c r="F84" s="45" t="s">
        <v>80</v>
      </c>
      <c r="G84" s="30"/>
      <c r="H84" s="45" t="s">
        <v>80</v>
      </c>
      <c r="I84" s="30"/>
      <c r="J84" s="45" t="s">
        <v>80</v>
      </c>
      <c r="K84" s="30"/>
      <c r="L84" s="45" t="s">
        <v>80</v>
      </c>
      <c r="M84" s="30"/>
      <c r="N84" s="45" t="s">
        <v>80</v>
      </c>
      <c r="O84" s="30"/>
      <c r="P84" s="45" t="s">
        <v>80</v>
      </c>
      <c r="Q84" s="30"/>
      <c r="R84" s="45" t="s">
        <v>80</v>
      </c>
      <c r="S84" s="30"/>
      <c r="T84" s="45" t="s">
        <v>80</v>
      </c>
      <c r="U84" s="114"/>
      <c r="V84" s="45" t="s">
        <v>80</v>
      </c>
      <c r="W84" s="30"/>
      <c r="X84" s="45" t="s">
        <v>80</v>
      </c>
      <c r="Y84" s="30"/>
      <c r="Z84" s="45" t="s">
        <v>80</v>
      </c>
      <c r="AA84" s="30"/>
      <c r="AB84" s="45" t="s">
        <v>80</v>
      </c>
      <c r="AC84" s="30"/>
      <c r="AD84" s="45" t="s">
        <v>80</v>
      </c>
      <c r="AE84" s="30"/>
      <c r="AF84" s="45" t="s">
        <v>80</v>
      </c>
      <c r="AG84" s="30"/>
      <c r="AH84" s="45" t="s">
        <v>80</v>
      </c>
      <c r="AI84" s="90"/>
      <c r="AJ84" s="45" t="s">
        <v>80</v>
      </c>
      <c r="AK84" s="30"/>
      <c r="AL84" s="56" t="s">
        <v>80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</row>
    <row r="85" spans="1:50" x14ac:dyDescent="0.2">
      <c r="A85" s="31" t="s">
        <v>45</v>
      </c>
      <c r="B85" s="70"/>
      <c r="C85" s="28">
        <f>C16/C11</f>
        <v>158.54673799126638</v>
      </c>
      <c r="D85" s="41">
        <f>C85/$C$89</f>
        <v>0.56666240557607539</v>
      </c>
      <c r="E85" s="28">
        <f t="shared" ref="E85:Y85" si="46">E16/E11</f>
        <v>229.93010859728506</v>
      </c>
      <c r="F85" s="41">
        <f>E85/$E$89</f>
        <v>0.65649431118430335</v>
      </c>
      <c r="G85" s="28">
        <f t="shared" si="46"/>
        <v>225.4893460490463</v>
      </c>
      <c r="H85" s="41">
        <f>G85/$G$89</f>
        <v>0.55736714713921698</v>
      </c>
      <c r="I85" s="28">
        <f t="shared" si="46"/>
        <v>183.49019607843138</v>
      </c>
      <c r="J85" s="41">
        <f>I85/$I$89</f>
        <v>0.53914093474731972</v>
      </c>
      <c r="K85" s="28">
        <f t="shared" si="46"/>
        <v>183.44532127659576</v>
      </c>
      <c r="L85" s="41">
        <f>K85/$K$89</f>
        <v>0.53535986173272565</v>
      </c>
      <c r="M85" s="28">
        <f t="shared" si="46"/>
        <v>233.65944078947368</v>
      </c>
      <c r="N85" s="41">
        <f>M85/$M$89</f>
        <v>0.55535816341975097</v>
      </c>
      <c r="O85" s="28">
        <f>SUMPRODUCT(C85:M85,$C$11:$M$11)/$O$11</f>
        <v>202.75388616462345</v>
      </c>
      <c r="P85" s="41">
        <f>O85/$O$89</f>
        <v>0.56647835547288583</v>
      </c>
      <c r="Q85" s="28">
        <f t="shared" si="46"/>
        <v>0</v>
      </c>
      <c r="R85" s="41">
        <f>Q85/$Q$89</f>
        <v>0</v>
      </c>
      <c r="S85" s="28">
        <f t="shared" si="46"/>
        <v>310</v>
      </c>
      <c r="T85" s="41">
        <f>S85/S89</f>
        <v>0.59394888540868351</v>
      </c>
      <c r="U85" s="28">
        <f t="shared" si="46"/>
        <v>304.2808510638298</v>
      </c>
      <c r="V85" s="115">
        <f>U85/$U$89</f>
        <v>0.58065563919543306</v>
      </c>
      <c r="W85" s="28">
        <f t="shared" si="46"/>
        <v>288.90721649484539</v>
      </c>
      <c r="X85" s="41">
        <f>W85/$W$89</f>
        <v>0.49455866784700253</v>
      </c>
      <c r="Y85" s="28">
        <f t="shared" si="46"/>
        <v>313.55748373101949</v>
      </c>
      <c r="Z85" s="41">
        <f>Y85/Y89</f>
        <v>0.59310215424508816</v>
      </c>
      <c r="AA85" s="28">
        <f>AA16/AA11</f>
        <v>304.7340425531915</v>
      </c>
      <c r="AB85" s="41">
        <f>AA85/$AA$89</f>
        <v>0.57181355424693081</v>
      </c>
      <c r="AC85" s="28">
        <f>AC16/AC11</f>
        <v>301.51578947368421</v>
      </c>
      <c r="AD85" s="41">
        <f>AC85/AC89</f>
        <v>0.54781211750306003</v>
      </c>
      <c r="AE85" s="82"/>
      <c r="AF85" s="82"/>
      <c r="AG85" s="28">
        <f>AG16/AG11</f>
        <v>294.98947368421051</v>
      </c>
      <c r="AH85" s="41">
        <f>AG85/AG89</f>
        <v>0.57426229508196713</v>
      </c>
      <c r="AI85" s="28">
        <f>AI16/AI11</f>
        <v>362.01117318435752</v>
      </c>
      <c r="AJ85" s="41">
        <f>AI85/$AI$89</f>
        <v>0.69860709819310884</v>
      </c>
      <c r="AK85" s="82"/>
      <c r="AL85" s="41" t="e">
        <f>AK85/$AK$89</f>
        <v>#DIV/0!</v>
      </c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 spans="1:50" x14ac:dyDescent="0.2">
      <c r="A86" s="31" t="s">
        <v>44</v>
      </c>
      <c r="B86" s="70"/>
      <c r="C86" s="28">
        <f t="shared" ref="C86:M86" si="47">(C38-C16)/C11</f>
        <v>99.504146288209611</v>
      </c>
      <c r="D86" s="41">
        <f>C86/$C$89</f>
        <v>0.35563808889954318</v>
      </c>
      <c r="E86" s="28">
        <f t="shared" si="47"/>
        <v>101.94884162895926</v>
      </c>
      <c r="F86" s="41">
        <f>E86/$E$89</f>
        <v>0.29108338603216538</v>
      </c>
      <c r="G86" s="28">
        <f t="shared" si="47"/>
        <v>153.12983651226156</v>
      </c>
      <c r="H86" s="41">
        <f>G86/$G$89</f>
        <v>0.37850808303896327</v>
      </c>
      <c r="I86" s="28">
        <f t="shared" si="47"/>
        <v>121.78709411764707</v>
      </c>
      <c r="J86" s="41">
        <f>I86/$I$89</f>
        <v>0.3578415041568872</v>
      </c>
      <c r="K86" s="28">
        <f t="shared" si="47"/>
        <v>129.53927872340427</v>
      </c>
      <c r="L86" s="41">
        <f>K86/$K$89</f>
        <v>0.37804251350599322</v>
      </c>
      <c r="M86" s="28">
        <f t="shared" si="47"/>
        <v>157.13480921052627</v>
      </c>
      <c r="N86" s="41">
        <f>M86/$M$89</f>
        <v>0.37347559661027041</v>
      </c>
      <c r="O86" s="28">
        <f>SUMPRODUCT(C86:M86,$C$11:$M$11)/$O$11</f>
        <v>127.97400350262696</v>
      </c>
      <c r="P86" s="41">
        <f>O86/$O$89</f>
        <v>0.35754926536198894</v>
      </c>
      <c r="Q86" s="28">
        <f>(Q38-Q16)/Q11</f>
        <v>437.11340206185565</v>
      </c>
      <c r="R86" s="41">
        <f>Q86/$Q$89</f>
        <v>0.9448941729668896</v>
      </c>
      <c r="S86" s="28">
        <f>(S38-S16)/S11</f>
        <v>168.73478260869564</v>
      </c>
      <c r="T86" s="41">
        <f>S86/$S$89</f>
        <v>0.32328979374229444</v>
      </c>
      <c r="U86" s="28">
        <f>(U38-U16)/U11</f>
        <v>188.22553191489362</v>
      </c>
      <c r="V86" s="115">
        <f>U86/$U$89</f>
        <v>0.35918861198405155</v>
      </c>
      <c r="W86" s="28">
        <f>(W38-W16)/W11</f>
        <v>214.35567010309279</v>
      </c>
      <c r="X86" s="41">
        <f>W86/$W$89</f>
        <v>0.3669394483731373</v>
      </c>
      <c r="Y86" s="28">
        <f>(Y38-Y16)/Y11</f>
        <v>215.11617136659436</v>
      </c>
      <c r="Z86" s="41">
        <f>Y86/$Y$89</f>
        <v>0.40689784575491189</v>
      </c>
      <c r="AA86" s="28">
        <f>(AA38-AA16)/AA11</f>
        <v>228.19148936170214</v>
      </c>
      <c r="AB86" s="41">
        <f>AA86/$AA$89</f>
        <v>0.42818644575306913</v>
      </c>
      <c r="AC86" s="28">
        <f>(AC38-AC16)/AC11</f>
        <v>214.48421052631579</v>
      </c>
      <c r="AD86" s="41">
        <f>AC86/$AC$89</f>
        <v>0.38968788249694003</v>
      </c>
      <c r="AE86" s="82"/>
      <c r="AF86" s="82"/>
      <c r="AG86" s="28">
        <f>(AG38-AG16)/AG11</f>
        <v>218.69473684210527</v>
      </c>
      <c r="AH86" s="41">
        <f>AG86/$AG$89</f>
        <v>0.42573770491803276</v>
      </c>
      <c r="AI86" s="28">
        <f>(AI38-AI16)/AI11</f>
        <v>156.17877094972067</v>
      </c>
      <c r="AJ86" s="41">
        <f>AI86/$AI$89</f>
        <v>0.30139290180689127</v>
      </c>
      <c r="AK86" s="82"/>
      <c r="AL86" s="41" t="e">
        <f>AK86/$AK$89</f>
        <v>#DIV/0!</v>
      </c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spans="1:50" x14ac:dyDescent="0.2">
      <c r="A87" s="31" t="s">
        <v>88</v>
      </c>
      <c r="B87" s="70"/>
      <c r="C87" s="28">
        <f>C56/C11</f>
        <v>19.420803493449778</v>
      </c>
      <c r="D87" s="41">
        <f>C87/$C$89</f>
        <v>6.9411956154056709E-2</v>
      </c>
      <c r="E87" s="28">
        <f>E56/E11</f>
        <v>15.548133484162895</v>
      </c>
      <c r="F87" s="41">
        <f>E87/$E$89</f>
        <v>4.4392886360806273E-2</v>
      </c>
      <c r="G87" s="28">
        <f>G56/G11</f>
        <v>22.912446866485009</v>
      </c>
      <c r="H87" s="41">
        <f>G87/$G$89</f>
        <v>5.6635248483863587E-2</v>
      </c>
      <c r="I87" s="28">
        <f>I56/I11</f>
        <v>35.0608</v>
      </c>
      <c r="J87" s="41">
        <f>I87/$I$89</f>
        <v>0.10301756109579292</v>
      </c>
      <c r="K87" s="28">
        <f>K56/K11</f>
        <v>29.673365957446808</v>
      </c>
      <c r="L87" s="41">
        <f>K87/$K$89</f>
        <v>8.6597624761281078E-2</v>
      </c>
      <c r="M87" s="28">
        <f>M56/M11</f>
        <v>29.942233552631581</v>
      </c>
      <c r="N87" s="41">
        <f>M87/$M$89</f>
        <v>7.1166239969978728E-2</v>
      </c>
      <c r="O87" s="28">
        <f>O56/O11</f>
        <v>25.994129246935202</v>
      </c>
      <c r="P87" s="41">
        <f>O87/$O$89</f>
        <v>7.2625545513823747E-2</v>
      </c>
      <c r="Q87" s="28">
        <f>Q56/Q11</f>
        <v>25.492268041237114</v>
      </c>
      <c r="R87" s="41">
        <f>Q87/$Q$89</f>
        <v>5.5105827033110295E-2</v>
      </c>
      <c r="S87" s="28">
        <f>S56/S11</f>
        <v>24.065217391304348</v>
      </c>
      <c r="T87" s="41">
        <f>S87/$S$89</f>
        <v>4.6108093698977039E-2</v>
      </c>
      <c r="U87" s="28">
        <f>U56/U11</f>
        <v>27.26808510638298</v>
      </c>
      <c r="V87" s="115">
        <f>U87/$U$89</f>
        <v>5.2035372359862601E-2</v>
      </c>
      <c r="W87" s="28">
        <f>W56/W11</f>
        <v>24.754252577319587</v>
      </c>
      <c r="X87" s="41">
        <f>W87/$W$89</f>
        <v>4.2374954584790826E-2</v>
      </c>
      <c r="Y87" s="28">
        <f>Y56/Y11</f>
        <v>0</v>
      </c>
      <c r="Z87" s="41">
        <f>Y87/$Y$89</f>
        <v>0</v>
      </c>
      <c r="AA87" s="28">
        <f>AA56/AA11</f>
        <v>0</v>
      </c>
      <c r="AB87" s="41">
        <f>AA87/$AA$89</f>
        <v>0</v>
      </c>
      <c r="AC87" s="28">
        <f>AC56/AC11</f>
        <v>34.4</v>
      </c>
      <c r="AD87" s="41">
        <f>AC87/$AC$89</f>
        <v>6.25E-2</v>
      </c>
      <c r="AE87" s="82"/>
      <c r="AF87" s="82"/>
      <c r="AG87" s="28">
        <f>AG56/AG11</f>
        <v>0</v>
      </c>
      <c r="AH87" s="41">
        <f>AG87/$AG$89</f>
        <v>0</v>
      </c>
      <c r="AI87" s="28">
        <f>AI56/AI11</f>
        <v>0</v>
      </c>
      <c r="AJ87" s="41">
        <f>AI87/$AI$89</f>
        <v>0</v>
      </c>
      <c r="AK87" s="82"/>
      <c r="AL87" s="41" t="e">
        <f>AK87/$AK$89</f>
        <v>#DIV/0!</v>
      </c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50" x14ac:dyDescent="0.2">
      <c r="A88" s="60" t="s">
        <v>87</v>
      </c>
      <c r="B88" s="77"/>
      <c r="C88" s="29">
        <f>C63/C11</f>
        <v>2.3187772925764194</v>
      </c>
      <c r="D88" s="43">
        <f>C88/$C$89</f>
        <v>8.2875493703245609E-3</v>
      </c>
      <c r="E88" s="29">
        <f>E63/E11</f>
        <v>2.8122171945701355</v>
      </c>
      <c r="F88" s="43">
        <f>E88/$E$89</f>
        <v>8.0294164227249637E-3</v>
      </c>
      <c r="G88" s="29">
        <f>G63/G11</f>
        <v>3.0299727520435966</v>
      </c>
      <c r="H88" s="43">
        <f>G88/$G$89</f>
        <v>7.48952133795611E-3</v>
      </c>
      <c r="I88" s="29">
        <f>I63/I11</f>
        <v>0</v>
      </c>
      <c r="J88" s="43">
        <f>I88/$I$89</f>
        <v>0</v>
      </c>
      <c r="K88" s="29">
        <f>K63/K11</f>
        <v>0</v>
      </c>
      <c r="L88" s="43">
        <f>K88/$K$89</f>
        <v>0</v>
      </c>
      <c r="M88" s="29">
        <f>M63/M11</f>
        <v>0</v>
      </c>
      <c r="N88" s="43">
        <f>M88/$M$89</f>
        <v>0</v>
      </c>
      <c r="O88" s="29">
        <f>O63/O11</f>
        <v>1.1978984238178634</v>
      </c>
      <c r="P88" s="43">
        <f>O88/$O$89</f>
        <v>3.3468336513014503E-3</v>
      </c>
      <c r="Q88" s="29">
        <f>Q63/Q11</f>
        <v>0</v>
      </c>
      <c r="R88" s="43">
        <f>Q88/$Q$89</f>
        <v>0</v>
      </c>
      <c r="S88" s="29">
        <f>S63/S11</f>
        <v>19.130434782608695</v>
      </c>
      <c r="T88" s="43">
        <f>S88/$S$89</f>
        <v>3.665322715004498E-2</v>
      </c>
      <c r="U88" s="29">
        <f>U63/U11</f>
        <v>4.2553191489361701</v>
      </c>
      <c r="V88" s="115">
        <f>U88/$U$89</f>
        <v>8.1203764606527142E-3</v>
      </c>
      <c r="W88" s="29">
        <f>W63/W11</f>
        <v>56.154639175257735</v>
      </c>
      <c r="X88" s="43">
        <f>W88/$W$89</f>
        <v>9.6126929195069322E-2</v>
      </c>
      <c r="Y88" s="29">
        <f>Y63/Y11</f>
        <v>0</v>
      </c>
      <c r="Z88" s="43">
        <f>Y88/$Y$89</f>
        <v>0</v>
      </c>
      <c r="AA88" s="29">
        <f>AA63/AA11</f>
        <v>0</v>
      </c>
      <c r="AB88" s="41">
        <f>AA88/$AA$89</f>
        <v>0</v>
      </c>
      <c r="AC88" s="29">
        <f>AC63/AC11</f>
        <v>0</v>
      </c>
      <c r="AD88" s="43">
        <f>AC88/$AC$89</f>
        <v>0</v>
      </c>
      <c r="AE88" s="82"/>
      <c r="AF88" s="82"/>
      <c r="AG88" s="29">
        <f>AG63/AG11</f>
        <v>0</v>
      </c>
      <c r="AH88" s="41">
        <f>AG88/$AG$89</f>
        <v>0</v>
      </c>
      <c r="AI88" s="29">
        <f>AI63/AI11</f>
        <v>0</v>
      </c>
      <c r="AJ88" s="41">
        <f>AI88/$AI$89</f>
        <v>0</v>
      </c>
      <c r="AK88" s="82"/>
      <c r="AL88" s="41" t="e">
        <f>AK88/$AK$89</f>
        <v>#DIV/0!</v>
      </c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50" x14ac:dyDescent="0.2">
      <c r="A89" s="57" t="s">
        <v>47</v>
      </c>
      <c r="B89" s="78"/>
      <c r="C89" s="58">
        <f t="shared" ref="C89:Z89" si="48">SUM(C85:C88)</f>
        <v>279.79046506550225</v>
      </c>
      <c r="D89" s="59">
        <f t="shared" si="48"/>
        <v>0.99999999999999989</v>
      </c>
      <c r="E89" s="58">
        <f t="shared" si="48"/>
        <v>350.23930090497737</v>
      </c>
      <c r="F89" s="59">
        <f t="shared" si="48"/>
        <v>0.99999999999999989</v>
      </c>
      <c r="G89" s="58">
        <f t="shared" si="48"/>
        <v>404.56160217983648</v>
      </c>
      <c r="H89" s="59">
        <f t="shared" si="48"/>
        <v>1</v>
      </c>
      <c r="I89" s="58">
        <f t="shared" si="48"/>
        <v>340.3380901960785</v>
      </c>
      <c r="J89" s="59">
        <f t="shared" si="48"/>
        <v>0.99999999999999989</v>
      </c>
      <c r="K89" s="58">
        <f t="shared" si="48"/>
        <v>342.65796595744683</v>
      </c>
      <c r="L89" s="59">
        <f t="shared" si="48"/>
        <v>0.99999999999999989</v>
      </c>
      <c r="M89" s="58">
        <f t="shared" si="48"/>
        <v>420.73648355263151</v>
      </c>
      <c r="N89" s="59">
        <f t="shared" si="48"/>
        <v>1</v>
      </c>
      <c r="O89" s="58">
        <f t="shared" si="48"/>
        <v>357.91991733800347</v>
      </c>
      <c r="P89" s="59">
        <f t="shared" si="48"/>
        <v>0.99999999999999989</v>
      </c>
      <c r="Q89" s="58">
        <f t="shared" si="48"/>
        <v>462.60567010309279</v>
      </c>
      <c r="R89" s="59">
        <f t="shared" si="48"/>
        <v>0.99999999999999989</v>
      </c>
      <c r="S89" s="58">
        <f t="shared" si="48"/>
        <v>521.9304347826087</v>
      </c>
      <c r="T89" s="59">
        <f t="shared" si="48"/>
        <v>0.99999999999999989</v>
      </c>
      <c r="U89" s="58">
        <f t="shared" si="48"/>
        <v>524.0297872340426</v>
      </c>
      <c r="V89" s="59">
        <f t="shared" si="48"/>
        <v>0.99999999999999989</v>
      </c>
      <c r="W89" s="58">
        <f t="shared" si="48"/>
        <v>584.17177835051552</v>
      </c>
      <c r="X89" s="59">
        <f t="shared" si="48"/>
        <v>1</v>
      </c>
      <c r="Y89" s="58">
        <f t="shared" si="48"/>
        <v>528.67365509761385</v>
      </c>
      <c r="Z89" s="59">
        <f t="shared" si="48"/>
        <v>1</v>
      </c>
      <c r="AA89" s="58">
        <f>SUM(AA85:AA88)</f>
        <v>532.92553191489367</v>
      </c>
      <c r="AB89" s="59">
        <f>SUM(AB85:AB88)</f>
        <v>1</v>
      </c>
      <c r="AC89" s="58">
        <f>SUM(AC85:AC88)</f>
        <v>550.4</v>
      </c>
      <c r="AD89" s="59">
        <f>SUM(AD85:AD88)</f>
        <v>1</v>
      </c>
      <c r="AE89" s="89"/>
      <c r="AF89" s="89"/>
      <c r="AG89" s="58">
        <f t="shared" ref="AG89:AL89" si="49">SUM(AG85:AG88)</f>
        <v>513.68421052631584</v>
      </c>
      <c r="AH89" s="59">
        <f t="shared" si="49"/>
        <v>0.99999999999999989</v>
      </c>
      <c r="AI89" s="58">
        <f t="shared" si="49"/>
        <v>518.18994413407813</v>
      </c>
      <c r="AJ89" s="59">
        <f t="shared" si="49"/>
        <v>1</v>
      </c>
      <c r="AK89" s="58">
        <f t="shared" si="49"/>
        <v>0</v>
      </c>
      <c r="AL89" s="59" t="e">
        <f t="shared" si="49"/>
        <v>#DIV/0!</v>
      </c>
      <c r="AM89" s="20"/>
      <c r="AN89" s="20"/>
      <c r="AO89" s="15"/>
      <c r="AP89" s="15"/>
      <c r="AQ89" s="15"/>
      <c r="AR89" s="15"/>
      <c r="AS89" s="15"/>
      <c r="AT89" s="15"/>
      <c r="AU89" s="15"/>
      <c r="AV89" s="15"/>
    </row>
    <row r="90" spans="1:50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2" spans="1:50" s="125" customFormat="1" ht="15.75" x14ac:dyDescent="0.25">
      <c r="A92" s="127" t="s">
        <v>109</v>
      </c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 t="s">
        <v>110</v>
      </c>
      <c r="AB92" s="126"/>
      <c r="AC92" s="126"/>
      <c r="AE92" s="130" t="s">
        <v>108</v>
      </c>
      <c r="AI92" s="130" t="s">
        <v>107</v>
      </c>
    </row>
    <row r="93" spans="1:50" s="101" customFormat="1" ht="15.75" x14ac:dyDescent="0.25">
      <c r="A93" s="100" t="s">
        <v>104</v>
      </c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3"/>
      <c r="T93" s="103"/>
      <c r="U93" s="103"/>
      <c r="V93" s="103"/>
      <c r="W93" s="103"/>
      <c r="X93" s="103"/>
      <c r="Y93" s="103"/>
      <c r="Z93" s="103"/>
      <c r="AA93" s="103">
        <v>4.2</v>
      </c>
      <c r="AB93" s="103"/>
      <c r="AC93" s="103"/>
      <c r="AD93" s="103"/>
      <c r="AE93" s="103">
        <v>5.4</v>
      </c>
      <c r="AF93" s="103"/>
      <c r="AG93" s="103">
        <v>3.99</v>
      </c>
      <c r="AH93" s="103"/>
      <c r="AI93" s="103">
        <v>3</v>
      </c>
      <c r="AJ93" s="103"/>
      <c r="AK93" s="103">
        <v>4.75</v>
      </c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</row>
    <row r="94" spans="1:50" s="125" customFormat="1" ht="15.75" x14ac:dyDescent="0.25"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</row>
    <row r="95" spans="1:50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50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3:29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3:29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3:29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3:29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3:29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3:29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3:29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3:29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3:29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3:29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3:29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3:29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3:29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3:29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3:29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3:29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3:29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3:29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3:29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3:29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3:29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3:29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3:29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3:29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3:29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3:29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3:29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3:29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3:29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3:29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3:29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3:29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3:29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3:29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3:29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3:29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3:29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3:29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3:29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3:29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3:29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3:29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3:29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3:29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3:29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3:29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3:29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3:29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3:29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3:29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3:29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3:29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3:29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3:29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3:29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3:29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3:29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3:29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3:29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3:29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3:29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3:29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3:29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3:29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3:29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3:29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3:29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3:29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3:29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3:29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3:29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3:29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3:29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3:29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3:29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3:29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3:29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3:29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3:29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3:29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3:29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3:29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3:29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3:29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3:29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3:29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3:29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3:29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3:29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3:29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3:29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3:29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3:29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3:29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3:29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3:29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3:29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3:29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3:29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3:29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3:29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3:29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3:29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3:29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3:29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3:29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3:29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3:29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3:29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3:29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3:29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3:29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3:29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3:29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3:29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3:29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3:29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3:29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3:29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3:29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3:29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3:29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3:29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3:29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3:29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3:29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3:29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3:29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3:29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3:29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3:29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3:29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3:29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3:29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3:29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3:29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3:29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3:29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3:29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3:29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3:29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3:29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3:29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3:29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3:29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3:29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3:29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3:29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3:29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3:29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3:29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3:29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3:29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3:29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3:29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3:29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3:29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3:29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3:29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3:29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3:29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3:29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3:29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3:29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3:29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3:29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3:29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3:29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3:29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3:29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3:29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3:29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3:29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3:29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3:29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3:29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3:29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3:29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3:29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3:29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</sheetData>
  <pageMargins left="0.75" right="0.75" top="1" bottom="1" header="0.5" footer="0.5"/>
  <pageSetup paperSize="5" scale="40" fitToWidth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Comparison</vt:lpstr>
      <vt:lpstr>Comparison!Print_Area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2000-03-08T22:00:39Z</cp:lastPrinted>
  <dcterms:created xsi:type="dcterms:W3CDTF">2000-01-31T19:12:56Z</dcterms:created>
  <dcterms:modified xsi:type="dcterms:W3CDTF">2014-09-03T11:34:51Z</dcterms:modified>
</cp:coreProperties>
</file>