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Dorland Aeco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'Dorland Aeco Forecast'!$A$1:$O$21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N5" i="1" l="1"/>
  <c r="O5" i="1"/>
  <c r="B6" i="1"/>
  <c r="F6" i="1"/>
  <c r="J6" i="1"/>
  <c r="L6" i="1"/>
  <c r="M6" i="1"/>
  <c r="N6" i="1"/>
  <c r="O6" i="1"/>
  <c r="B7" i="1"/>
  <c r="J7" i="1"/>
  <c r="L7" i="1"/>
  <c r="M7" i="1"/>
  <c r="N7" i="1"/>
  <c r="O7" i="1"/>
  <c r="B8" i="1"/>
  <c r="F8" i="1"/>
  <c r="J8" i="1"/>
  <c r="L8" i="1"/>
  <c r="M8" i="1"/>
  <c r="N8" i="1"/>
  <c r="O8" i="1"/>
  <c r="C10" i="1"/>
  <c r="D10" i="1"/>
  <c r="F10" i="1"/>
  <c r="G10" i="1"/>
  <c r="H10" i="1"/>
  <c r="I10" i="1"/>
  <c r="J10" i="1"/>
  <c r="K10" i="1"/>
  <c r="L10" i="1"/>
  <c r="M13" i="1"/>
  <c r="B14" i="1"/>
  <c r="J14" i="1"/>
  <c r="L14" i="1"/>
  <c r="M14" i="1"/>
  <c r="O14" i="1"/>
  <c r="B15" i="1"/>
  <c r="J15" i="1"/>
  <c r="L15" i="1"/>
  <c r="M15" i="1"/>
  <c r="O15" i="1"/>
  <c r="B16" i="1"/>
  <c r="J16" i="1"/>
  <c r="L16" i="1"/>
  <c r="M16" i="1"/>
  <c r="O16" i="1"/>
  <c r="B17" i="1"/>
  <c r="J17" i="1"/>
  <c r="L17" i="1"/>
  <c r="M17" i="1"/>
  <c r="O17" i="1"/>
  <c r="B18" i="1"/>
  <c r="J18" i="1"/>
  <c r="L18" i="1"/>
  <c r="M18" i="1"/>
  <c r="O18" i="1"/>
</calcChain>
</file>

<file path=xl/sharedStrings.xml><?xml version="1.0" encoding="utf-8"?>
<sst xmlns="http://schemas.openxmlformats.org/spreadsheetml/2006/main" count="15" uniqueCount="15">
  <si>
    <t>Alberta Supply &amp; Demand Forecast</t>
  </si>
  <si>
    <t>Empress</t>
  </si>
  <si>
    <t>McNeill</t>
  </si>
  <si>
    <t>Alliance</t>
  </si>
  <si>
    <t>ABC</t>
  </si>
  <si>
    <t>Gord.</t>
  </si>
  <si>
    <t>Other Borders</t>
  </si>
  <si>
    <t>Intra- Alberta</t>
  </si>
  <si>
    <t>Total Demand</t>
  </si>
  <si>
    <t>Field Receipts</t>
  </si>
  <si>
    <t>Net Storage</t>
  </si>
  <si>
    <t>Storage Inventory*</t>
  </si>
  <si>
    <t>Days</t>
  </si>
  <si>
    <t>Aug-Oct 00</t>
  </si>
  <si>
    <t>Nov00 - Mar00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</si>
</sst>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28" formatCode="0_);[Red]\(0\)"/>
  </numFmts>
  <fonts count="20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Times New Roman"/>
    </font>
    <font>
      <sz val="8"/>
      <name val="Times New Roman"/>
    </font>
    <font>
      <sz val="10"/>
      <name val="Arial"/>
    </font>
    <font>
      <sz val="10"/>
      <name val="Courier"/>
    </font>
    <font>
      <sz val="9"/>
      <name val="Geneva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8" fillId="2" borderId="0" xfId="0" applyFont="1" applyFill="1" applyBorder="1"/>
    <xf numFmtId="0" fontId="9" fillId="2" borderId="0" xfId="0" applyFont="1" applyFill="1" applyBorder="1" applyAlignment="1">
      <alignment horizontal="centerContinuous" vertical="center"/>
    </xf>
    <xf numFmtId="0" fontId="10" fillId="2" borderId="0" xfId="0" applyFont="1" applyFill="1" applyBorder="1" applyAlignment="1">
      <alignment horizontal="centerContinuous" vertical="center"/>
    </xf>
    <xf numFmtId="0" fontId="0" fillId="2" borderId="0" xfId="0" applyFill="1" applyBorder="1"/>
    <xf numFmtId="0" fontId="11" fillId="2" borderId="0" xfId="0" applyFont="1" applyFill="1" applyBorder="1" applyAlignment="1">
      <alignment horizontal="centerContinuous" vertical="center"/>
    </xf>
    <xf numFmtId="0" fontId="10" fillId="2" borderId="0" xfId="2" applyFont="1" applyFill="1" applyBorder="1"/>
    <xf numFmtId="0" fontId="10" fillId="2" borderId="0" xfId="2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"/>
    </xf>
    <xf numFmtId="0" fontId="10" fillId="2" borderId="0" xfId="2" applyFont="1" applyFill="1" applyBorder="1" applyAlignment="1"/>
    <xf numFmtId="17" fontId="8" fillId="2" borderId="0" xfId="2" applyNumberFormat="1" applyFont="1" applyFill="1" applyBorder="1" applyAlignment="1">
      <alignment wrapText="1"/>
    </xf>
    <xf numFmtId="0" fontId="10" fillId="2" borderId="0" xfId="2" applyFont="1" applyFill="1" applyBorder="1" applyAlignment="1">
      <alignment horizontal="centerContinuous" wrapText="1"/>
    </xf>
    <xf numFmtId="17" fontId="12" fillId="2" borderId="0" xfId="2" applyNumberFormat="1" applyFont="1" applyFill="1" applyBorder="1"/>
    <xf numFmtId="38" fontId="12" fillId="2" borderId="0" xfId="1" applyNumberFormat="1" applyFont="1" applyFill="1" applyBorder="1" applyAlignment="1">
      <alignment horizontal="center"/>
    </xf>
    <xf numFmtId="38" fontId="11" fillId="2" borderId="0" xfId="2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3" fillId="3" borderId="0" xfId="1" applyNumberFormat="1" applyFont="1" applyFill="1" applyBorder="1" applyAlignment="1">
      <alignment horizontal="center"/>
    </xf>
    <xf numFmtId="228" fontId="0" fillId="2" borderId="0" xfId="0" applyNumberFormat="1" applyFill="1" applyBorder="1" applyAlignment="1">
      <alignment horizontal="center"/>
    </xf>
    <xf numFmtId="10" fontId="12" fillId="2" borderId="0" xfId="3" applyNumberFormat="1" applyFont="1" applyFill="1" applyBorder="1"/>
    <xf numFmtId="17" fontId="12" fillId="2" borderId="0" xfId="2" applyNumberFormat="1" applyFont="1" applyFill="1" applyBorder="1" applyAlignment="1">
      <alignment horizontal="center"/>
    </xf>
    <xf numFmtId="1" fontId="12" fillId="2" borderId="0" xfId="2" applyNumberFormat="1" applyFont="1" applyFill="1" applyBorder="1" applyAlignment="1">
      <alignment horizontal="center"/>
    </xf>
    <xf numFmtId="38" fontId="14" fillId="4" borderId="0" xfId="1" applyNumberFormat="1" applyFont="1" applyFill="1" applyBorder="1" applyAlignment="1">
      <alignment horizontal="center"/>
    </xf>
    <xf numFmtId="38" fontId="15" fillId="2" borderId="0" xfId="1" applyNumberFormat="1" applyFont="1" applyFill="1" applyBorder="1" applyAlignment="1">
      <alignment horizontal="center"/>
    </xf>
    <xf numFmtId="17" fontId="11" fillId="2" borderId="0" xfId="2" applyNumberFormat="1" applyFont="1" applyFill="1" applyBorder="1" applyAlignment="1">
      <alignment horizontal="center"/>
    </xf>
    <xf numFmtId="38" fontId="11" fillId="4" borderId="0" xfId="1" applyNumberFormat="1" applyFont="1" applyFill="1" applyBorder="1" applyAlignment="1">
      <alignment horizontal="center"/>
    </xf>
    <xf numFmtId="17" fontId="8" fillId="2" borderId="0" xfId="2" applyNumberFormat="1" applyFont="1" applyFill="1" applyBorder="1" applyAlignment="1">
      <alignment horizontal="center"/>
    </xf>
    <xf numFmtId="17" fontId="8" fillId="2" borderId="0" xfId="2" applyNumberFormat="1" applyFont="1" applyFill="1" applyBorder="1"/>
    <xf numFmtId="38" fontId="8" fillId="2" borderId="0" xfId="1" applyNumberFormat="1" applyFont="1" applyFill="1" applyBorder="1" applyAlignment="1">
      <alignment horizontal="center"/>
    </xf>
    <xf numFmtId="38" fontId="16" fillId="2" borderId="0" xfId="1" applyNumberFormat="1" applyFont="1" applyFill="1" applyBorder="1" applyAlignment="1">
      <alignment horizontal="left"/>
    </xf>
    <xf numFmtId="38" fontId="17" fillId="2" borderId="0" xfId="1" applyNumberFormat="1" applyFont="1" applyFill="1" applyBorder="1" applyAlignment="1"/>
    <xf numFmtId="38" fontId="17" fillId="2" borderId="0" xfId="1" applyNumberFormat="1" applyFont="1" applyFill="1" applyBorder="1" applyAlignment="1">
      <alignment horizontal="center"/>
    </xf>
    <xf numFmtId="17" fontId="8" fillId="2" borderId="0" xfId="0" applyNumberFormat="1" applyFont="1" applyFill="1" applyBorder="1"/>
    <xf numFmtId="38" fontId="10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Border="1" applyAlignment="1"/>
    <xf numFmtId="0" fontId="18" fillId="2" borderId="0" xfId="0" applyFont="1" applyFill="1" applyBorder="1" applyAlignment="1">
      <alignment horizontal="center"/>
    </xf>
    <xf numFmtId="17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7" fontId="19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</cellXfs>
  <cellStyles count="4">
    <cellStyle name="Comma_Forecast chart" xfId="1"/>
    <cellStyle name="Normal" xfId="0" builtinId="0"/>
    <cellStyle name="Normal_Forecast chart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DORLAND/Models/Cd_swap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MODEL"/>
      <sheetName val="INTRA POS"/>
      <sheetName val="SEPT INDEX"/>
      <sheetName val="Aug-Oct SD"/>
      <sheetName val="Aug-Oct X Forecast"/>
      <sheetName val="INJECTION MODEL"/>
      <sheetName val="WITHDRAWL MODEL"/>
      <sheetName val="$CND OPTIONS"/>
      <sheetName val="$US OPTIONS"/>
      <sheetName val="SWAPTIONS"/>
      <sheetName val="MIDS DATA"/>
      <sheetName val="new_mids"/>
      <sheetName val="ANG_COSTS"/>
    </sheetNames>
    <sheetDataSet>
      <sheetData sheetId="0"/>
      <sheetData sheetId="1"/>
      <sheetData sheetId="2"/>
      <sheetData sheetId="3"/>
      <sheetData sheetId="4">
        <row r="41">
          <cell r="C41">
            <v>2099.781833773794</v>
          </cell>
        </row>
        <row r="43">
          <cell r="C43">
            <v>2179.781833773794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workbookViewId="0"/>
  </sheetViews>
  <sheetFormatPr defaultRowHeight="12.75"/>
  <cols>
    <col min="1" max="1" width="14" style="4" bestFit="1" customWidth="1"/>
    <col min="2" max="2" width="6" style="4" customWidth="1"/>
    <col min="3" max="13" width="11.7109375" style="4" customWidth="1"/>
    <col min="14" max="14" width="11.85546875" style="4" hidden="1" customWidth="1"/>
    <col min="15" max="16384" width="9.140625" style="4"/>
  </cols>
  <sheetData>
    <row r="1" spans="1:15" ht="18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15">
      <c r="A2" s="1"/>
      <c r="B2" s="1"/>
      <c r="C2" s="5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">
      <c r="A3" s="6"/>
      <c r="B3" s="6"/>
      <c r="C3" s="7"/>
      <c r="D3" s="7"/>
      <c r="E3" s="7"/>
      <c r="F3" s="7"/>
      <c r="G3" s="7"/>
      <c r="H3" s="7"/>
      <c r="I3" s="7"/>
      <c r="J3" s="7"/>
      <c r="K3" s="8"/>
      <c r="L3" s="9"/>
      <c r="M3" s="7"/>
    </row>
    <row r="4" spans="1:15" ht="30">
      <c r="A4" s="10"/>
      <c r="B4" s="10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</row>
    <row r="5" spans="1:15">
      <c r="A5" s="12"/>
      <c r="B5" s="12"/>
      <c r="C5" s="13"/>
      <c r="D5" s="13"/>
      <c r="E5" s="13"/>
      <c r="F5" s="13"/>
      <c r="G5" s="13"/>
      <c r="H5" s="13"/>
      <c r="I5" s="13"/>
      <c r="J5" s="14"/>
      <c r="K5" s="15"/>
      <c r="L5" s="13"/>
      <c r="M5" s="16">
        <v>159000</v>
      </c>
      <c r="N5" s="17" t="e">
        <f>#REF!-A5</f>
        <v>#REF!</v>
      </c>
      <c r="O5" s="18">
        <f>M5/205000</f>
        <v>0.775609756097561</v>
      </c>
    </row>
    <row r="6" spans="1:15">
      <c r="A6" s="19">
        <v>36739</v>
      </c>
      <c r="B6" s="20">
        <f>A7-A6</f>
        <v>31</v>
      </c>
      <c r="C6" s="13">
        <v>6400</v>
      </c>
      <c r="D6" s="13">
        <v>2150</v>
      </c>
      <c r="E6" s="13">
        <v>0</v>
      </c>
      <c r="F6" s="21">
        <f>'[4]Aug-Oct X Forecast'!C41+20</f>
        <v>2119.781833773794</v>
      </c>
      <c r="G6" s="13">
        <v>-70</v>
      </c>
      <c r="H6" s="13">
        <v>50</v>
      </c>
      <c r="I6" s="21">
        <v>1475</v>
      </c>
      <c r="J6" s="14">
        <f>SUM(C6:I6)</f>
        <v>12124.781833773794</v>
      </c>
      <c r="K6" s="21">
        <v>12400</v>
      </c>
      <c r="L6" s="13">
        <f>J6-K6</f>
        <v>-275.21816622620645</v>
      </c>
      <c r="M6" s="22">
        <f>M5+(-B6*L6)</f>
        <v>167531.76315301241</v>
      </c>
      <c r="N6" s="17">
        <f>A7-A6</f>
        <v>31</v>
      </c>
      <c r="O6" s="18">
        <f>M6/205000</f>
        <v>0.81722811294152398</v>
      </c>
    </row>
    <row r="7" spans="1:15">
      <c r="A7" s="19">
        <v>36770</v>
      </c>
      <c r="B7" s="20">
        <f>A8-A7</f>
        <v>30</v>
      </c>
      <c r="C7" s="13">
        <v>6350</v>
      </c>
      <c r="D7" s="13">
        <v>2150</v>
      </c>
      <c r="E7" s="13">
        <v>0</v>
      </c>
      <c r="F7" s="21">
        <v>2150</v>
      </c>
      <c r="G7" s="13">
        <v>-70</v>
      </c>
      <c r="H7" s="13">
        <v>50</v>
      </c>
      <c r="I7" s="21">
        <v>1500</v>
      </c>
      <c r="J7" s="14">
        <f>SUM(C7:I7)</f>
        <v>12130</v>
      </c>
      <c r="K7" s="21">
        <v>12300</v>
      </c>
      <c r="L7" s="13">
        <f>J7-K7</f>
        <v>-170</v>
      </c>
      <c r="M7" s="22">
        <f>M6+(-B7*L7)</f>
        <v>172631.76315301241</v>
      </c>
      <c r="N7" s="17">
        <f>A8-A7</f>
        <v>30</v>
      </c>
      <c r="O7" s="18">
        <f>M7/205000</f>
        <v>0.84210616172201169</v>
      </c>
    </row>
    <row r="8" spans="1:15">
      <c r="A8" s="19">
        <v>36800</v>
      </c>
      <c r="B8" s="20">
        <f>A9-A8</f>
        <v>31</v>
      </c>
      <c r="C8" s="13">
        <v>6050</v>
      </c>
      <c r="D8" s="13">
        <v>2150</v>
      </c>
      <c r="E8" s="13">
        <v>1150</v>
      </c>
      <c r="F8" s="21">
        <f>'[4]Aug-Oct X Forecast'!C43+20</f>
        <v>2199.781833773794</v>
      </c>
      <c r="G8" s="13">
        <v>0</v>
      </c>
      <c r="H8" s="13">
        <v>20</v>
      </c>
      <c r="I8" s="21">
        <v>1575</v>
      </c>
      <c r="J8" s="14">
        <f>SUM(C8:I8)</f>
        <v>13144.781833773794</v>
      </c>
      <c r="K8" s="21">
        <v>12275</v>
      </c>
      <c r="L8" s="13">
        <f>J8-K8</f>
        <v>869.78183377379355</v>
      </c>
      <c r="M8" s="22">
        <f>M7+(-B8*L8)</f>
        <v>145668.52630602481</v>
      </c>
      <c r="N8" s="17">
        <f>A9-A8</f>
        <v>31</v>
      </c>
      <c r="O8" s="18">
        <f>M8/205000</f>
        <v>0.7105781771025601</v>
      </c>
    </row>
    <row r="9" spans="1:15">
      <c r="A9" s="19">
        <v>36831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7"/>
    </row>
    <row r="10" spans="1:15">
      <c r="A10" s="23" t="s">
        <v>13</v>
      </c>
      <c r="B10" s="23"/>
      <c r="C10" s="15">
        <f>AVERAGE(C6:C8)</f>
        <v>6266.666666666667</v>
      </c>
      <c r="D10" s="15">
        <f>AVERAGE(D6:D8)</f>
        <v>2150</v>
      </c>
      <c r="E10" s="15"/>
      <c r="F10" s="15">
        <f t="shared" ref="F10:L10" si="0">AVERAGE(F6:F8)</f>
        <v>2156.5212225158625</v>
      </c>
      <c r="G10" s="15">
        <f t="shared" si="0"/>
        <v>-46.666666666666664</v>
      </c>
      <c r="H10" s="15">
        <f t="shared" si="0"/>
        <v>40</v>
      </c>
      <c r="I10" s="15">
        <f t="shared" si="0"/>
        <v>1516.6666666666667</v>
      </c>
      <c r="J10" s="15">
        <f t="shared" si="0"/>
        <v>12466.521222515861</v>
      </c>
      <c r="K10" s="24">
        <f t="shared" si="0"/>
        <v>12325</v>
      </c>
      <c r="L10" s="15">
        <f t="shared" si="0"/>
        <v>141.52122251586238</v>
      </c>
      <c r="M10" s="15"/>
    </row>
    <row r="11" spans="1:15">
      <c r="A11" s="19"/>
      <c r="B11" s="19"/>
      <c r="C11" s="13"/>
      <c r="D11" s="13"/>
      <c r="E11" s="13"/>
      <c r="F11" s="13"/>
      <c r="G11" s="13"/>
      <c r="H11" s="13"/>
      <c r="I11" s="13"/>
      <c r="J11" s="15"/>
      <c r="K11" s="15"/>
      <c r="L11" s="13"/>
      <c r="M11" s="13"/>
    </row>
    <row r="12" spans="1:15">
      <c r="A12" s="19"/>
      <c r="B12" s="19"/>
      <c r="C12" s="13"/>
      <c r="D12" s="13"/>
      <c r="E12" s="13"/>
      <c r="F12" s="13"/>
      <c r="G12" s="13"/>
      <c r="H12" s="13"/>
      <c r="I12" s="13"/>
      <c r="J12" s="15"/>
      <c r="K12" s="15"/>
      <c r="L12" s="13"/>
      <c r="M12" s="13"/>
    </row>
    <row r="13" spans="1:15" ht="14.25">
      <c r="A13" s="25"/>
      <c r="B13" s="26"/>
      <c r="C13" s="27"/>
      <c r="D13" s="27"/>
      <c r="E13" s="27"/>
      <c r="F13" s="27"/>
      <c r="G13" s="27"/>
      <c r="H13" s="27"/>
      <c r="I13" s="15"/>
      <c r="J13" s="27"/>
      <c r="K13" s="27"/>
      <c r="L13" s="27"/>
      <c r="M13" s="16">
        <f>M8</f>
        <v>145668.52630602481</v>
      </c>
    </row>
    <row r="14" spans="1:15">
      <c r="A14" s="19">
        <v>36831</v>
      </c>
      <c r="B14" s="20">
        <f>A15-A14</f>
        <v>30</v>
      </c>
      <c r="C14" s="13">
        <v>5700</v>
      </c>
      <c r="D14" s="13">
        <v>2160</v>
      </c>
      <c r="E14" s="13">
        <v>1150</v>
      </c>
      <c r="F14" s="21">
        <v>2450</v>
      </c>
      <c r="G14" s="13">
        <v>0</v>
      </c>
      <c r="H14" s="13">
        <v>30</v>
      </c>
      <c r="I14" s="21">
        <v>1750</v>
      </c>
      <c r="J14" s="14">
        <f>SUM(C14:I14)</f>
        <v>13240</v>
      </c>
      <c r="K14" s="21">
        <v>12584</v>
      </c>
      <c r="L14" s="13">
        <f>J14-K14</f>
        <v>656</v>
      </c>
      <c r="M14" s="22">
        <f>M13+(-B14*L14)</f>
        <v>125988.52630602481</v>
      </c>
      <c r="N14" s="17"/>
      <c r="O14" s="18">
        <f>M14/205000</f>
        <v>0.61457817710256002</v>
      </c>
    </row>
    <row r="15" spans="1:15">
      <c r="A15" s="19">
        <v>36861</v>
      </c>
      <c r="B15" s="20">
        <f>A16-A15</f>
        <v>31</v>
      </c>
      <c r="C15" s="13">
        <v>5700</v>
      </c>
      <c r="D15" s="13">
        <v>2160</v>
      </c>
      <c r="E15" s="13">
        <v>1150</v>
      </c>
      <c r="F15" s="21">
        <v>2630</v>
      </c>
      <c r="G15" s="13">
        <v>0</v>
      </c>
      <c r="H15" s="13">
        <v>30</v>
      </c>
      <c r="I15" s="21">
        <v>1875</v>
      </c>
      <c r="J15" s="14">
        <f>SUM(C15:I15)</f>
        <v>13545</v>
      </c>
      <c r="K15" s="21">
        <v>12655</v>
      </c>
      <c r="L15" s="13">
        <f>J15-K15</f>
        <v>890</v>
      </c>
      <c r="M15" s="22">
        <f>M14+(-B15*L15)</f>
        <v>98398.526306024811</v>
      </c>
      <c r="N15" s="17"/>
      <c r="O15" s="18">
        <f>M15/205000</f>
        <v>0.47999281124890153</v>
      </c>
    </row>
    <row r="16" spans="1:15">
      <c r="A16" s="19">
        <v>36892</v>
      </c>
      <c r="B16" s="20">
        <f>A17-A16</f>
        <v>31</v>
      </c>
      <c r="C16" s="13">
        <v>5700</v>
      </c>
      <c r="D16" s="13">
        <v>2160</v>
      </c>
      <c r="E16" s="13">
        <v>1150</v>
      </c>
      <c r="F16" s="21">
        <v>2650</v>
      </c>
      <c r="G16" s="13">
        <v>0</v>
      </c>
      <c r="H16" s="13">
        <v>30</v>
      </c>
      <c r="I16" s="21">
        <v>1925</v>
      </c>
      <c r="J16" s="14">
        <f>SUM(C16:I16)</f>
        <v>13615</v>
      </c>
      <c r="K16" s="21">
        <v>12637</v>
      </c>
      <c r="L16" s="13">
        <f>J16-K16</f>
        <v>978</v>
      </c>
      <c r="M16" s="22">
        <f>M15+(-B16*L16)</f>
        <v>68080.526306024811</v>
      </c>
      <c r="N16" s="17"/>
      <c r="O16" s="18">
        <f>M16/205000</f>
        <v>0.33210012832207225</v>
      </c>
    </row>
    <row r="17" spans="1:15">
      <c r="A17" s="19">
        <v>36923</v>
      </c>
      <c r="B17" s="20">
        <f>A18-A17</f>
        <v>28</v>
      </c>
      <c r="C17" s="13">
        <v>5700</v>
      </c>
      <c r="D17" s="13">
        <v>2160</v>
      </c>
      <c r="E17" s="13">
        <v>1150</v>
      </c>
      <c r="F17" s="21">
        <v>2610</v>
      </c>
      <c r="G17" s="13">
        <v>0</v>
      </c>
      <c r="H17" s="13">
        <v>30</v>
      </c>
      <c r="I17" s="21">
        <v>1825</v>
      </c>
      <c r="J17" s="14">
        <f>SUM(C17:I17)</f>
        <v>13475</v>
      </c>
      <c r="K17" s="21">
        <v>12637</v>
      </c>
      <c r="L17" s="13">
        <f>J17-K17</f>
        <v>838</v>
      </c>
      <c r="M17" s="22">
        <f>M16+(-B17*L17)</f>
        <v>44616.526306024811</v>
      </c>
      <c r="N17" s="17"/>
      <c r="O17" s="18">
        <f>M17/205000</f>
        <v>0.21764159173670639</v>
      </c>
    </row>
    <row r="18" spans="1:15">
      <c r="A18" s="19">
        <v>36951</v>
      </c>
      <c r="B18" s="20">
        <f>A19-A18</f>
        <v>31</v>
      </c>
      <c r="C18" s="13">
        <v>5700</v>
      </c>
      <c r="D18" s="13">
        <v>2160</v>
      </c>
      <c r="E18" s="13">
        <v>1150</v>
      </c>
      <c r="F18" s="21">
        <v>2370</v>
      </c>
      <c r="G18" s="13">
        <v>0</v>
      </c>
      <c r="H18" s="13">
        <v>30</v>
      </c>
      <c r="I18" s="21">
        <v>1720</v>
      </c>
      <c r="J18" s="14">
        <f>SUM(C18:I18)</f>
        <v>13130</v>
      </c>
      <c r="K18" s="21">
        <v>12800</v>
      </c>
      <c r="L18" s="13">
        <f>J18-K18</f>
        <v>330</v>
      </c>
      <c r="M18" s="22">
        <f>M17+(-B18*L18)</f>
        <v>34386.526306024811</v>
      </c>
      <c r="N18" s="17"/>
      <c r="O18" s="18">
        <f>M18/205000</f>
        <v>0.16773915271231615</v>
      </c>
    </row>
    <row r="19" spans="1:15" ht="14.25">
      <c r="A19" s="19">
        <v>36982</v>
      </c>
      <c r="B19" s="26"/>
      <c r="C19" s="28"/>
      <c r="D19" s="29"/>
      <c r="E19" s="29"/>
      <c r="F19" s="29"/>
      <c r="G19" s="30"/>
      <c r="H19" s="13"/>
      <c r="I19" s="15"/>
      <c r="J19" s="13"/>
      <c r="K19" s="13"/>
      <c r="L19" s="13"/>
      <c r="M19" s="27"/>
    </row>
    <row r="20" spans="1:15" ht="14.25">
      <c r="A20" s="23" t="s">
        <v>14</v>
      </c>
      <c r="B20" s="23"/>
      <c r="C20" s="15"/>
      <c r="D20" s="15"/>
      <c r="E20" s="15"/>
      <c r="F20" s="15"/>
      <c r="G20" s="15"/>
      <c r="H20" s="15"/>
      <c r="I20" s="15"/>
      <c r="J20" s="15"/>
      <c r="K20" s="27"/>
      <c r="L20" s="15"/>
      <c r="M20" s="15"/>
    </row>
    <row r="21" spans="1:15" ht="15">
      <c r="A21" s="31"/>
      <c r="B21" s="31"/>
      <c r="C21" s="27"/>
      <c r="D21" s="32"/>
      <c r="E21" s="32"/>
      <c r="F21" s="33"/>
      <c r="G21" s="27"/>
      <c r="H21" s="27"/>
      <c r="I21" s="27"/>
      <c r="J21" s="27"/>
      <c r="K21" s="27"/>
      <c r="L21" s="27"/>
      <c r="M21" s="27"/>
    </row>
    <row r="22" spans="1:15">
      <c r="C22" s="28"/>
    </row>
    <row r="23" spans="1:15">
      <c r="D23" s="34"/>
      <c r="E23" s="34"/>
    </row>
    <row r="24" spans="1:15">
      <c r="C24" s="35"/>
      <c r="D24" s="36"/>
      <c r="E24" s="36"/>
      <c r="F24" s="36"/>
    </row>
    <row r="25" spans="1:15">
      <c r="C25" s="35"/>
      <c r="D25" s="36"/>
      <c r="E25" s="36"/>
      <c r="F25" s="36"/>
    </row>
    <row r="26" spans="1:15">
      <c r="C26" s="35"/>
      <c r="D26" s="36"/>
      <c r="E26" s="36"/>
      <c r="F26" s="36"/>
    </row>
    <row r="27" spans="1:15">
      <c r="C27" s="35"/>
      <c r="D27" s="36"/>
      <c r="E27" s="36"/>
      <c r="F27" s="36"/>
    </row>
    <row r="28" spans="1:15">
      <c r="C28" s="35"/>
      <c r="D28" s="36"/>
      <c r="E28" s="36"/>
      <c r="F28" s="36"/>
    </row>
    <row r="29" spans="1:15">
      <c r="C29" s="35"/>
      <c r="D29" s="36"/>
      <c r="E29" s="36"/>
      <c r="F29" s="36"/>
    </row>
    <row r="31" spans="1:15">
      <c r="C31" s="37"/>
      <c r="D31" s="38"/>
      <c r="E31" s="38"/>
    </row>
    <row r="32" spans="1:15">
      <c r="C32" s="39"/>
      <c r="D32" s="36"/>
      <c r="E32" s="36"/>
    </row>
    <row r="33" spans="3:5">
      <c r="C33" s="35"/>
      <c r="D33" s="36"/>
      <c r="E33" s="36"/>
    </row>
    <row r="34" spans="3:5">
      <c r="C34" s="35"/>
      <c r="D34" s="36"/>
      <c r="E34" s="36"/>
    </row>
    <row r="35" spans="3:5">
      <c r="C35" s="35"/>
      <c r="D35" s="36"/>
      <c r="E35" s="36"/>
    </row>
    <row r="36" spans="3:5">
      <c r="C36" s="35"/>
      <c r="D36" s="36"/>
      <c r="E36" s="36"/>
    </row>
    <row r="37" spans="3:5">
      <c r="C37" s="35"/>
      <c r="D37" s="36"/>
      <c r="E37" s="36"/>
    </row>
    <row r="38" spans="3:5">
      <c r="C38" s="35"/>
      <c r="D38" s="36"/>
      <c r="E38" s="36"/>
    </row>
  </sheetData>
  <pageMargins left="0" right="0" top="0" bottom="0" header="0.5" footer="0.5"/>
  <pageSetup scale="8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Dorland Aeco Forecast</vt:lpstr>
      <vt:lpstr>'Dorland Aeco Forecast'!Print_Area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Felienne</cp:lastModifiedBy>
  <dcterms:created xsi:type="dcterms:W3CDTF">2000-08-20T21:51:30Z</dcterms:created>
  <dcterms:modified xsi:type="dcterms:W3CDTF">2014-09-03T12:04:56Z</dcterms:modified>
</cp:coreProperties>
</file>