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/>
  </bookViews>
  <sheets>
    <sheet name="April00_CES" sheetId="1" r:id="rId1"/>
  </sheets>
  <externalReferences>
    <externalReference r:id="rId2"/>
    <externalReference r:id="rId3"/>
    <externalReference r:id="rId4"/>
  </externalReferences>
  <definedNames>
    <definedName name="_xlnm.Print_Area" localSheetId="0">April00_CES!$D$7:$W$785</definedName>
    <definedName name="_xlnm.Print_Titles" localSheetId="0">April00_CES!$A:$D,April00_CES!$1:$7</definedName>
  </definedNames>
  <calcPr calcId="152511" fullCalcOnLoad="1"/>
</workbook>
</file>

<file path=xl/calcChain.xml><?xml version="1.0" encoding="utf-8"?>
<calcChain xmlns="http://schemas.openxmlformats.org/spreadsheetml/2006/main">
  <c r="L1" i="1" l="1"/>
  <c r="B10" i="1"/>
  <c r="F10" i="1"/>
  <c r="G10" i="1"/>
  <c r="K11" i="1"/>
  <c r="K12" i="1"/>
  <c r="K13" i="1" s="1"/>
  <c r="B13" i="1"/>
  <c r="C13" i="1"/>
  <c r="L13" i="1"/>
  <c r="S13" i="1"/>
  <c r="K15" i="1"/>
  <c r="K17" i="1" s="1"/>
  <c r="M17" i="1" s="1"/>
  <c r="K16" i="1"/>
  <c r="B17" i="1"/>
  <c r="C17" i="1"/>
  <c r="L17" i="1"/>
  <c r="S17" i="1"/>
  <c r="U17" i="1" s="1"/>
  <c r="K19" i="1"/>
  <c r="K20" i="1"/>
  <c r="B21" i="1"/>
  <c r="C21" i="1"/>
  <c r="K21" i="1"/>
  <c r="M21" i="1" s="1"/>
  <c r="L21" i="1"/>
  <c r="S21" i="1"/>
  <c r="U21" i="1" s="1"/>
  <c r="K27" i="1"/>
  <c r="K33" i="1" s="1"/>
  <c r="M33" i="1" s="1"/>
  <c r="K28" i="1"/>
  <c r="K29" i="1"/>
  <c r="K31" i="1"/>
  <c r="K32" i="1"/>
  <c r="B33" i="1"/>
  <c r="C33" i="1"/>
  <c r="L33" i="1"/>
  <c r="N33" i="1"/>
  <c r="N366" i="1" s="1"/>
  <c r="S33" i="1"/>
  <c r="K36" i="1"/>
  <c r="K41" i="1" s="1"/>
  <c r="M41" i="1" s="1"/>
  <c r="K37" i="1"/>
  <c r="K38" i="1"/>
  <c r="K39" i="1"/>
  <c r="K40" i="1"/>
  <c r="B41" i="1"/>
  <c r="C41" i="1"/>
  <c r="L41" i="1"/>
  <c r="S41" i="1"/>
  <c r="U41" i="1" s="1"/>
  <c r="K42" i="1"/>
  <c r="K45" i="1"/>
  <c r="K46" i="1"/>
  <c r="B47" i="1"/>
  <c r="C47" i="1"/>
  <c r="K47" i="1"/>
  <c r="M47" i="1" s="1"/>
  <c r="L47" i="1"/>
  <c r="S47" i="1"/>
  <c r="K48" i="1"/>
  <c r="B51" i="1"/>
  <c r="C51" i="1"/>
  <c r="K51" i="1"/>
  <c r="M51" i="1" s="1"/>
  <c r="S51" i="1"/>
  <c r="K54" i="1"/>
  <c r="K55" i="1"/>
  <c r="K56" i="1"/>
  <c r="K63" i="1" s="1"/>
  <c r="K57" i="1"/>
  <c r="K59" i="1"/>
  <c r="K60" i="1"/>
  <c r="K62" i="1"/>
  <c r="B63" i="1"/>
  <c r="C63" i="1"/>
  <c r="L63" i="1"/>
  <c r="S63" i="1"/>
  <c r="K64" i="1"/>
  <c r="K67" i="1"/>
  <c r="K69" i="1" s="1"/>
  <c r="M69" i="1" s="1"/>
  <c r="K68" i="1"/>
  <c r="B69" i="1"/>
  <c r="C69" i="1"/>
  <c r="L69" i="1"/>
  <c r="S69" i="1"/>
  <c r="B73" i="1"/>
  <c r="C73" i="1"/>
  <c r="K73" i="1"/>
  <c r="L73" i="1"/>
  <c r="M73" i="1"/>
  <c r="O73" i="1"/>
  <c r="P73" i="1"/>
  <c r="S73" i="1"/>
  <c r="U73" i="1" s="1"/>
  <c r="B77" i="1"/>
  <c r="C77" i="1"/>
  <c r="K77" i="1"/>
  <c r="L77" i="1"/>
  <c r="M77" i="1"/>
  <c r="P77" i="1" s="1"/>
  <c r="O77" i="1"/>
  <c r="S77" i="1"/>
  <c r="U77" i="1"/>
  <c r="B81" i="1"/>
  <c r="C81" i="1"/>
  <c r="K81" i="1"/>
  <c r="L81" i="1"/>
  <c r="M81" i="1"/>
  <c r="O81" i="1" s="1"/>
  <c r="S81" i="1"/>
  <c r="U81" i="1" s="1"/>
  <c r="K84" i="1"/>
  <c r="S84" i="1"/>
  <c r="K85" i="1"/>
  <c r="K96" i="1" s="1"/>
  <c r="K87" i="1"/>
  <c r="K88" i="1"/>
  <c r="K90" i="1"/>
  <c r="K91" i="1"/>
  <c r="K93" i="1"/>
  <c r="K94" i="1"/>
  <c r="K95" i="1"/>
  <c r="B96" i="1"/>
  <c r="C96" i="1"/>
  <c r="L96" i="1"/>
  <c r="N96" i="1"/>
  <c r="S96" i="1"/>
  <c r="B100" i="1"/>
  <c r="C100" i="1"/>
  <c r="K100" i="1"/>
  <c r="M100" i="1" s="1"/>
  <c r="L100" i="1"/>
  <c r="S100" i="1"/>
  <c r="U100" i="1" s="1"/>
  <c r="K103" i="1"/>
  <c r="K104" i="1"/>
  <c r="K105" i="1"/>
  <c r="K107" i="1"/>
  <c r="K108" i="1"/>
  <c r="K109" i="1" s="1"/>
  <c r="B109" i="1"/>
  <c r="C109" i="1"/>
  <c r="L109" i="1"/>
  <c r="N109" i="1"/>
  <c r="S109" i="1"/>
  <c r="K112" i="1"/>
  <c r="K113" i="1"/>
  <c r="K114" i="1"/>
  <c r="K116" i="1"/>
  <c r="K117" i="1"/>
  <c r="B118" i="1"/>
  <c r="C118" i="1"/>
  <c r="K118" i="1"/>
  <c r="M118" i="1" s="1"/>
  <c r="L118" i="1"/>
  <c r="N118" i="1"/>
  <c r="S118" i="1"/>
  <c r="K121" i="1"/>
  <c r="K123" i="1" s="1"/>
  <c r="M123" i="1" s="1"/>
  <c r="K122" i="1"/>
  <c r="B123" i="1"/>
  <c r="C123" i="1"/>
  <c r="L123" i="1"/>
  <c r="S123" i="1"/>
  <c r="U123" i="1" s="1"/>
  <c r="B129" i="1"/>
  <c r="C129" i="1"/>
  <c r="K129" i="1"/>
  <c r="L129" i="1"/>
  <c r="M129" i="1"/>
  <c r="P129" i="1" s="1"/>
  <c r="O129" i="1"/>
  <c r="S129" i="1"/>
  <c r="U129" i="1"/>
  <c r="B134" i="1"/>
  <c r="C134" i="1"/>
  <c r="K134" i="1"/>
  <c r="L134" i="1"/>
  <c r="M134" i="1"/>
  <c r="O134" i="1" s="1"/>
  <c r="S134" i="1"/>
  <c r="U134" i="1" s="1"/>
  <c r="B138" i="1"/>
  <c r="C138" i="1"/>
  <c r="K138" i="1"/>
  <c r="M138" i="1" s="1"/>
  <c r="L138" i="1"/>
  <c r="S138" i="1"/>
  <c r="B142" i="1"/>
  <c r="C142" i="1"/>
  <c r="K142" i="1"/>
  <c r="M142" i="1" s="1"/>
  <c r="L142" i="1"/>
  <c r="S142" i="1"/>
  <c r="K145" i="1"/>
  <c r="K154" i="1" s="1"/>
  <c r="K146" i="1"/>
  <c r="K148" i="1"/>
  <c r="L148" i="1"/>
  <c r="K149" i="1"/>
  <c r="K150" i="1"/>
  <c r="K152" i="1"/>
  <c r="K153" i="1"/>
  <c r="B154" i="1"/>
  <c r="C154" i="1"/>
  <c r="L154" i="1"/>
  <c r="N154" i="1"/>
  <c r="S154" i="1"/>
  <c r="K157" i="1"/>
  <c r="K166" i="1" s="1"/>
  <c r="M166" i="1" s="1"/>
  <c r="K158" i="1"/>
  <c r="K160" i="1"/>
  <c r="K161" i="1"/>
  <c r="K162" i="1"/>
  <c r="K164" i="1"/>
  <c r="K165" i="1"/>
  <c r="B166" i="1"/>
  <c r="C166" i="1"/>
  <c r="L166" i="1"/>
  <c r="N166" i="1"/>
  <c r="S166" i="1"/>
  <c r="U166" i="1" s="1"/>
  <c r="K172" i="1"/>
  <c r="K173" i="1"/>
  <c r="K174" i="1"/>
  <c r="K176" i="1"/>
  <c r="K177" i="1"/>
  <c r="K178" i="1" s="1"/>
  <c r="B178" i="1"/>
  <c r="C178" i="1"/>
  <c r="L178" i="1"/>
  <c r="N178" i="1"/>
  <c r="S178" i="1"/>
  <c r="K181" i="1"/>
  <c r="K182" i="1"/>
  <c r="L182" i="1"/>
  <c r="L187" i="1" s="1"/>
  <c r="K183" i="1"/>
  <c r="K185" i="1"/>
  <c r="K186" i="1"/>
  <c r="K187" i="1" s="1"/>
  <c r="B187" i="1"/>
  <c r="C187" i="1"/>
  <c r="N187" i="1"/>
  <c r="S187" i="1"/>
  <c r="K190" i="1"/>
  <c r="K191" i="1"/>
  <c r="K192" i="1"/>
  <c r="K194" i="1"/>
  <c r="K195" i="1"/>
  <c r="B196" i="1"/>
  <c r="C196" i="1"/>
  <c r="K196" i="1"/>
  <c r="M196" i="1" s="1"/>
  <c r="L196" i="1"/>
  <c r="N196" i="1"/>
  <c r="S196" i="1"/>
  <c r="K202" i="1"/>
  <c r="K208" i="1" s="1"/>
  <c r="K203" i="1"/>
  <c r="K204" i="1"/>
  <c r="K206" i="1"/>
  <c r="K207" i="1"/>
  <c r="B208" i="1"/>
  <c r="C208" i="1"/>
  <c r="L208" i="1"/>
  <c r="N208" i="1"/>
  <c r="S208" i="1"/>
  <c r="K211" i="1"/>
  <c r="K217" i="1" s="1"/>
  <c r="K212" i="1"/>
  <c r="K213" i="1"/>
  <c r="K215" i="1"/>
  <c r="K216" i="1"/>
  <c r="B217" i="1"/>
  <c r="C217" i="1"/>
  <c r="L217" i="1"/>
  <c r="N217" i="1"/>
  <c r="S217" i="1"/>
  <c r="K220" i="1"/>
  <c r="K231" i="1" s="1"/>
  <c r="S220" i="1"/>
  <c r="K221" i="1"/>
  <c r="K223" i="1"/>
  <c r="K224" i="1"/>
  <c r="K226" i="1"/>
  <c r="K227" i="1"/>
  <c r="K229" i="1"/>
  <c r="K230" i="1"/>
  <c r="B231" i="1"/>
  <c r="C231" i="1"/>
  <c r="L231" i="1"/>
  <c r="N231" i="1"/>
  <c r="S231" i="1"/>
  <c r="K234" i="1"/>
  <c r="K235" i="1"/>
  <c r="K237" i="1"/>
  <c r="K238" i="1"/>
  <c r="B239" i="1"/>
  <c r="C239" i="1"/>
  <c r="K239" i="1"/>
  <c r="M239" i="1" s="1"/>
  <c r="L239" i="1"/>
  <c r="S239" i="1"/>
  <c r="K245" i="1"/>
  <c r="K250" i="1" s="1"/>
  <c r="M250" i="1" s="1"/>
  <c r="K246" i="1"/>
  <c r="K248" i="1"/>
  <c r="K249" i="1"/>
  <c r="B250" i="1"/>
  <c r="C250" i="1"/>
  <c r="L250" i="1"/>
  <c r="S250" i="1"/>
  <c r="K253" i="1"/>
  <c r="K254" i="1"/>
  <c r="K255" i="1"/>
  <c r="K256" i="1"/>
  <c r="K272" i="1" s="1"/>
  <c r="M272" i="1" s="1"/>
  <c r="K257" i="1"/>
  <c r="K260" i="1"/>
  <c r="K261" i="1"/>
  <c r="K262" i="1"/>
  <c r="K264" i="1"/>
  <c r="K265" i="1"/>
  <c r="K267" i="1"/>
  <c r="K268" i="1"/>
  <c r="K270" i="1"/>
  <c r="K271" i="1"/>
  <c r="B272" i="1"/>
  <c r="C272" i="1"/>
  <c r="L272" i="1"/>
  <c r="N272" i="1"/>
  <c r="S272" i="1"/>
  <c r="U272" i="1" s="1"/>
  <c r="K274" i="1"/>
  <c r="K275" i="1"/>
  <c r="K276" i="1"/>
  <c r="K277" i="1"/>
  <c r="K287" i="1" s="1"/>
  <c r="K278" i="1"/>
  <c r="K280" i="1"/>
  <c r="K281" i="1"/>
  <c r="K282" i="1"/>
  <c r="F284" i="1"/>
  <c r="K284" i="1"/>
  <c r="K285" i="1"/>
  <c r="K286" i="1"/>
  <c r="B287" i="1"/>
  <c r="C287" i="1"/>
  <c r="L287" i="1"/>
  <c r="S287" i="1"/>
  <c r="K291" i="1"/>
  <c r="K296" i="1" s="1"/>
  <c r="K292" i="1"/>
  <c r="K294" i="1"/>
  <c r="K295" i="1"/>
  <c r="L295" i="1"/>
  <c r="B296" i="1"/>
  <c r="C296" i="1"/>
  <c r="N296" i="1"/>
  <c r="S296" i="1"/>
  <c r="K299" i="1"/>
  <c r="K314" i="1" s="1"/>
  <c r="M314" i="1" s="1"/>
  <c r="K300" i="1"/>
  <c r="K302" i="1"/>
  <c r="K303" i="1"/>
  <c r="K304" i="1"/>
  <c r="K306" i="1"/>
  <c r="K307" i="1"/>
  <c r="K309" i="1"/>
  <c r="K310" i="1"/>
  <c r="K312" i="1"/>
  <c r="K313" i="1"/>
  <c r="B314" i="1"/>
  <c r="C314" i="1"/>
  <c r="L314" i="1"/>
  <c r="N314" i="1"/>
  <c r="S314" i="1"/>
  <c r="K317" i="1"/>
  <c r="K318" i="1"/>
  <c r="B319" i="1"/>
  <c r="C319" i="1"/>
  <c r="K319" i="1"/>
  <c r="M319" i="1" s="1"/>
  <c r="L319" i="1"/>
  <c r="S319" i="1"/>
  <c r="K322" i="1"/>
  <c r="K347" i="1" s="1"/>
  <c r="M347" i="1" s="1"/>
  <c r="K323" i="1"/>
  <c r="K324" i="1"/>
  <c r="K326" i="1"/>
  <c r="K327" i="1"/>
  <c r="K328" i="1"/>
  <c r="K329" i="1"/>
  <c r="K330" i="1"/>
  <c r="K332" i="1"/>
  <c r="K333" i="1"/>
  <c r="K335" i="1"/>
  <c r="K336" i="1"/>
  <c r="K338" i="1"/>
  <c r="K339" i="1"/>
  <c r="K342" i="1"/>
  <c r="K343" i="1"/>
  <c r="K345" i="1"/>
  <c r="K346" i="1"/>
  <c r="B347" i="1"/>
  <c r="C347" i="1"/>
  <c r="L347" i="1"/>
  <c r="N347" i="1"/>
  <c r="S347" i="1"/>
  <c r="U347" i="1" s="1"/>
  <c r="K350" i="1"/>
  <c r="K351" i="1"/>
  <c r="K353" i="1"/>
  <c r="K354" i="1"/>
  <c r="B355" i="1"/>
  <c r="C355" i="1"/>
  <c r="K355" i="1"/>
  <c r="M355" i="1" s="1"/>
  <c r="L355" i="1"/>
  <c r="N355" i="1"/>
  <c r="S355" i="1"/>
  <c r="K358" i="1"/>
  <c r="K360" i="1" s="1"/>
  <c r="M360" i="1" s="1"/>
  <c r="B360" i="1"/>
  <c r="C360" i="1"/>
  <c r="L360" i="1"/>
  <c r="S360" i="1"/>
  <c r="K362" i="1"/>
  <c r="K363" i="1"/>
  <c r="B364" i="1"/>
  <c r="C364" i="1"/>
  <c r="K364" i="1"/>
  <c r="S364" i="1"/>
  <c r="U364" i="1"/>
  <c r="F368" i="1"/>
  <c r="K368" i="1"/>
  <c r="X368" i="1"/>
  <c r="K369" i="1"/>
  <c r="K370" i="1"/>
  <c r="K372" i="1"/>
  <c r="K382" i="1" s="1"/>
  <c r="M382" i="1" s="1"/>
  <c r="K373" i="1"/>
  <c r="K376" i="1"/>
  <c r="K377" i="1"/>
  <c r="K380" i="1"/>
  <c r="K381" i="1"/>
  <c r="B382" i="1"/>
  <c r="L382" i="1"/>
  <c r="S382" i="1"/>
  <c r="K384" i="1"/>
  <c r="K385" i="1"/>
  <c r="K405" i="1" s="1"/>
  <c r="K386" i="1"/>
  <c r="K387" i="1"/>
  <c r="K390" i="1"/>
  <c r="K391" i="1"/>
  <c r="K392" i="1"/>
  <c r="K394" i="1"/>
  <c r="K395" i="1"/>
  <c r="K397" i="1"/>
  <c r="K398" i="1"/>
  <c r="K400" i="1"/>
  <c r="K401" i="1"/>
  <c r="K403" i="1"/>
  <c r="K404" i="1"/>
  <c r="B405" i="1"/>
  <c r="L405" i="1"/>
  <c r="S405" i="1"/>
  <c r="K408" i="1"/>
  <c r="K409" i="1"/>
  <c r="K410" i="1"/>
  <c r="K441" i="1" s="1"/>
  <c r="K412" i="1"/>
  <c r="K413" i="1"/>
  <c r="K414" i="1"/>
  <c r="K416" i="1"/>
  <c r="K417" i="1"/>
  <c r="K418" i="1"/>
  <c r="K421" i="1"/>
  <c r="K422" i="1"/>
  <c r="K423" i="1"/>
  <c r="K425" i="1"/>
  <c r="K426" i="1"/>
  <c r="K428" i="1"/>
  <c r="K429" i="1"/>
  <c r="K430" i="1"/>
  <c r="K432" i="1"/>
  <c r="K433" i="1"/>
  <c r="K434" i="1"/>
  <c r="K436" i="1"/>
  <c r="K437" i="1"/>
  <c r="K439" i="1"/>
  <c r="K440" i="1"/>
  <c r="B441" i="1"/>
  <c r="L441" i="1"/>
  <c r="S441" i="1"/>
  <c r="K442" i="1"/>
  <c r="K445" i="1"/>
  <c r="K446" i="1"/>
  <c r="K449" i="1"/>
  <c r="K450" i="1"/>
  <c r="K453" i="1"/>
  <c r="K454" i="1"/>
  <c r="K456" i="1"/>
  <c r="K457" i="1"/>
  <c r="K460" i="1"/>
  <c r="K461" i="1"/>
  <c r="B462" i="1"/>
  <c r="K462" i="1"/>
  <c r="U462" i="1" s="1"/>
  <c r="L462" i="1"/>
  <c r="S462" i="1"/>
  <c r="K465" i="1"/>
  <c r="K466" i="1"/>
  <c r="K467" i="1"/>
  <c r="K468" i="1"/>
  <c r="K470" i="1"/>
  <c r="K471" i="1"/>
  <c r="K473" i="1"/>
  <c r="K474" i="1"/>
  <c r="B475" i="1"/>
  <c r="K475" i="1"/>
  <c r="U475" i="1" s="1"/>
  <c r="L475" i="1"/>
  <c r="S475" i="1"/>
  <c r="K478" i="1"/>
  <c r="K485" i="1" s="1"/>
  <c r="K479" i="1"/>
  <c r="K480" i="1"/>
  <c r="K483" i="1"/>
  <c r="K484" i="1"/>
  <c r="B485" i="1"/>
  <c r="L485" i="1"/>
  <c r="S485" i="1"/>
  <c r="K486" i="1"/>
  <c r="K489" i="1"/>
  <c r="K492" i="1"/>
  <c r="B494" i="1"/>
  <c r="K494" i="1"/>
  <c r="M494" i="1" s="1"/>
  <c r="L494" i="1"/>
  <c r="S494" i="1"/>
  <c r="K497" i="1"/>
  <c r="K502" i="1" s="1"/>
  <c r="M502" i="1" s="1"/>
  <c r="K498" i="1"/>
  <c r="K500" i="1"/>
  <c r="K501" i="1"/>
  <c r="B502" i="1"/>
  <c r="L502" i="1"/>
  <c r="S502" i="1"/>
  <c r="K505" i="1"/>
  <c r="K506" i="1"/>
  <c r="K508" i="1"/>
  <c r="K509" i="1"/>
  <c r="K511" i="1"/>
  <c r="K512" i="1"/>
  <c r="K544" i="1" s="1"/>
  <c r="K514" i="1"/>
  <c r="K515" i="1"/>
  <c r="K517" i="1"/>
  <c r="K518" i="1"/>
  <c r="K520" i="1"/>
  <c r="K523" i="1"/>
  <c r="K524" i="1"/>
  <c r="K526" i="1"/>
  <c r="K527" i="1"/>
  <c r="K529" i="1"/>
  <c r="K530" i="1"/>
  <c r="F532" i="1"/>
  <c r="K532" i="1"/>
  <c r="K533" i="1"/>
  <c r="K534" i="1"/>
  <c r="K536" i="1"/>
  <c r="K537" i="1"/>
  <c r="K539" i="1"/>
  <c r="K540" i="1"/>
  <c r="K542" i="1"/>
  <c r="K543" i="1"/>
  <c r="B544" i="1"/>
  <c r="L544" i="1"/>
  <c r="S544" i="1"/>
  <c r="K547" i="1"/>
  <c r="K587" i="1" s="1"/>
  <c r="K548" i="1"/>
  <c r="K550" i="1"/>
  <c r="K551" i="1"/>
  <c r="K554" i="1"/>
  <c r="K555" i="1"/>
  <c r="K557" i="1"/>
  <c r="K558" i="1"/>
  <c r="K560" i="1"/>
  <c r="K561" i="1"/>
  <c r="K563" i="1"/>
  <c r="K564" i="1"/>
  <c r="K566" i="1"/>
  <c r="K567" i="1"/>
  <c r="K569" i="1"/>
  <c r="K570" i="1"/>
  <c r="K572" i="1"/>
  <c r="K573" i="1"/>
  <c r="K576" i="1"/>
  <c r="K577" i="1"/>
  <c r="K579" i="1"/>
  <c r="K580" i="1"/>
  <c r="K582" i="1"/>
  <c r="K583" i="1"/>
  <c r="K585" i="1"/>
  <c r="K586" i="1"/>
  <c r="B587" i="1"/>
  <c r="L587" i="1"/>
  <c r="S587" i="1"/>
  <c r="K590" i="1"/>
  <c r="K592" i="1" s="1"/>
  <c r="M592" i="1" s="1"/>
  <c r="K591" i="1"/>
  <c r="B592" i="1"/>
  <c r="L592" i="1"/>
  <c r="S592" i="1"/>
  <c r="U592" i="1" s="1"/>
  <c r="K593" i="1"/>
  <c r="F595" i="1"/>
  <c r="K595" i="1"/>
  <c r="K596" i="1"/>
  <c r="K597" i="1"/>
  <c r="B598" i="1"/>
  <c r="K598" i="1"/>
  <c r="U598" i="1" s="1"/>
  <c r="L598" i="1"/>
  <c r="S598" i="1"/>
  <c r="F600" i="1"/>
  <c r="K600" i="1"/>
  <c r="K601" i="1"/>
  <c r="B602" i="1"/>
  <c r="K602" i="1"/>
  <c r="L602" i="1"/>
  <c r="M602" i="1"/>
  <c r="O602" i="1"/>
  <c r="P602" i="1"/>
  <c r="S602" i="1"/>
  <c r="U602" i="1" s="1"/>
  <c r="K605" i="1"/>
  <c r="K606" i="1"/>
  <c r="K610" i="1"/>
  <c r="K611" i="1"/>
  <c r="B612" i="1"/>
  <c r="K612" i="1"/>
  <c r="M612" i="1" s="1"/>
  <c r="L612" i="1"/>
  <c r="S612" i="1"/>
  <c r="K617" i="1"/>
  <c r="K619" i="1"/>
  <c r="K620" i="1"/>
  <c r="M620" i="1" s="1"/>
  <c r="L620" i="1"/>
  <c r="S620" i="1"/>
  <c r="K625" i="1"/>
  <c r="K627" i="1" s="1"/>
  <c r="K626" i="1"/>
  <c r="L627" i="1"/>
  <c r="S627" i="1"/>
  <c r="K629" i="1"/>
  <c r="K634" i="1" s="1"/>
  <c r="M634" i="1" s="1"/>
  <c r="K630" i="1"/>
  <c r="K632" i="1"/>
  <c r="K633" i="1"/>
  <c r="L634" i="1"/>
  <c r="S634" i="1"/>
  <c r="U634" i="1" s="1"/>
  <c r="K636" i="1"/>
  <c r="K637" i="1"/>
  <c r="K638" i="1"/>
  <c r="U638" i="1" s="1"/>
  <c r="L638" i="1"/>
  <c r="M638" i="1"/>
  <c r="P638" i="1" s="1"/>
  <c r="O638" i="1"/>
  <c r="S638" i="1"/>
  <c r="K641" i="1"/>
  <c r="K642" i="1"/>
  <c r="K643" i="1"/>
  <c r="L643" i="1"/>
  <c r="M643" i="1"/>
  <c r="O643" i="1" s="1"/>
  <c r="S643" i="1"/>
  <c r="U643" i="1" s="1"/>
  <c r="K646" i="1"/>
  <c r="K648" i="1"/>
  <c r="L648" i="1"/>
  <c r="M648" i="1"/>
  <c r="O648" i="1" s="1"/>
  <c r="S648" i="1"/>
  <c r="U648" i="1" s="1"/>
  <c r="K650" i="1"/>
  <c r="K651" i="1"/>
  <c r="K652" i="1"/>
  <c r="M652" i="1" s="1"/>
  <c r="L652" i="1"/>
  <c r="S652" i="1"/>
  <c r="K654" i="1"/>
  <c r="K655" i="1"/>
  <c r="K656" i="1"/>
  <c r="M656" i="1" s="1"/>
  <c r="L656" i="1"/>
  <c r="S656" i="1"/>
  <c r="K658" i="1"/>
  <c r="K660" i="1" s="1"/>
  <c r="K659" i="1"/>
  <c r="L660" i="1"/>
  <c r="S660" i="1"/>
  <c r="K664" i="1"/>
  <c r="K670" i="1" s="1"/>
  <c r="K665" i="1"/>
  <c r="K666" i="1"/>
  <c r="K667" i="1"/>
  <c r="K668" i="1"/>
  <c r="K669" i="1"/>
  <c r="B670" i="1"/>
  <c r="L670" i="1"/>
  <c r="S670" i="1"/>
  <c r="K673" i="1"/>
  <c r="K676" i="1" s="1"/>
  <c r="K674" i="1"/>
  <c r="B676" i="1"/>
  <c r="L676" i="1"/>
  <c r="S676" i="1"/>
  <c r="K679" i="1"/>
  <c r="K778" i="1" s="1"/>
  <c r="M778" i="1" s="1"/>
  <c r="K680" i="1"/>
  <c r="K681" i="1"/>
  <c r="K683" i="1"/>
  <c r="K684" i="1"/>
  <c r="K685" i="1"/>
  <c r="K687" i="1"/>
  <c r="K688" i="1"/>
  <c r="K689" i="1"/>
  <c r="K691" i="1"/>
  <c r="K692" i="1"/>
  <c r="K693" i="1"/>
  <c r="K695" i="1"/>
  <c r="K696" i="1"/>
  <c r="K697" i="1"/>
  <c r="K699" i="1"/>
  <c r="K700" i="1"/>
  <c r="K701" i="1"/>
  <c r="K703" i="1"/>
  <c r="K704" i="1"/>
  <c r="K705" i="1"/>
  <c r="K707" i="1"/>
  <c r="K708" i="1"/>
  <c r="K709" i="1"/>
  <c r="K711" i="1"/>
  <c r="K712" i="1"/>
  <c r="K713" i="1"/>
  <c r="K715" i="1"/>
  <c r="K716" i="1"/>
  <c r="K717" i="1"/>
  <c r="K719" i="1"/>
  <c r="K720" i="1"/>
  <c r="K721" i="1"/>
  <c r="K723" i="1"/>
  <c r="K724" i="1"/>
  <c r="K725" i="1"/>
  <c r="K727" i="1"/>
  <c r="K728" i="1"/>
  <c r="K729" i="1"/>
  <c r="K731" i="1"/>
  <c r="K732" i="1"/>
  <c r="K733" i="1"/>
  <c r="K735" i="1"/>
  <c r="K736" i="1"/>
  <c r="K737" i="1"/>
  <c r="K739" i="1"/>
  <c r="K740" i="1"/>
  <c r="K741" i="1"/>
  <c r="K743" i="1"/>
  <c r="K744" i="1"/>
  <c r="K745" i="1"/>
  <c r="K747" i="1"/>
  <c r="K748" i="1"/>
  <c r="K749" i="1"/>
  <c r="K751" i="1"/>
  <c r="K752" i="1"/>
  <c r="K753" i="1"/>
  <c r="K755" i="1"/>
  <c r="K756" i="1"/>
  <c r="K757" i="1"/>
  <c r="K759" i="1"/>
  <c r="K760" i="1"/>
  <c r="K761" i="1"/>
  <c r="K763" i="1"/>
  <c r="K764" i="1"/>
  <c r="K765" i="1"/>
  <c r="K767" i="1"/>
  <c r="K768" i="1"/>
  <c r="K769" i="1"/>
  <c r="K771" i="1"/>
  <c r="K772" i="1"/>
  <c r="K773" i="1"/>
  <c r="K775" i="1"/>
  <c r="K776" i="1"/>
  <c r="K777" i="1"/>
  <c r="B778" i="1"/>
  <c r="L778" i="1"/>
  <c r="S778" i="1"/>
  <c r="K781" i="1"/>
  <c r="K782" i="1"/>
  <c r="K783" i="1"/>
  <c r="B784" i="1"/>
  <c r="K784" i="1"/>
  <c r="M784" i="1" s="1"/>
  <c r="L784" i="1"/>
  <c r="S784" i="1"/>
  <c r="O784" i="1" l="1"/>
  <c r="P784" i="1" s="1"/>
  <c r="M670" i="1"/>
  <c r="U670" i="1"/>
  <c r="O33" i="1"/>
  <c r="P33" i="1"/>
  <c r="O382" i="1"/>
  <c r="P382" i="1"/>
  <c r="U187" i="1"/>
  <c r="M187" i="1"/>
  <c r="M154" i="1"/>
  <c r="U154" i="1"/>
  <c r="O138" i="1"/>
  <c r="P138" i="1"/>
  <c r="O778" i="1"/>
  <c r="P778" i="1"/>
  <c r="U627" i="1"/>
  <c r="M627" i="1"/>
  <c r="O612" i="1"/>
  <c r="P612" i="1" s="1"/>
  <c r="O360" i="1"/>
  <c r="P360" i="1"/>
  <c r="O314" i="1"/>
  <c r="P314" i="1"/>
  <c r="L366" i="1"/>
  <c r="U13" i="1"/>
  <c r="M13" i="1"/>
  <c r="U502" i="1"/>
  <c r="O347" i="1"/>
  <c r="P347" i="1" s="1"/>
  <c r="U314" i="1"/>
  <c r="M296" i="1"/>
  <c r="U296" i="1"/>
  <c r="P272" i="1"/>
  <c r="O272" i="1"/>
  <c r="O118" i="1"/>
  <c r="P118" i="1"/>
  <c r="O21" i="1"/>
  <c r="P21" i="1"/>
  <c r="M287" i="1"/>
  <c r="U287" i="1"/>
  <c r="M109" i="1"/>
  <c r="U109" i="1"/>
  <c r="O47" i="1"/>
  <c r="P47" i="1"/>
  <c r="M208" i="1"/>
  <c r="U208" i="1"/>
  <c r="U441" i="1"/>
  <c r="M441" i="1"/>
  <c r="U178" i="1"/>
  <c r="M178" i="1"/>
  <c r="O166" i="1"/>
  <c r="P166" i="1"/>
  <c r="O142" i="1"/>
  <c r="P142" i="1"/>
  <c r="O69" i="1"/>
  <c r="P69" i="1" s="1"/>
  <c r="U485" i="1"/>
  <c r="M485" i="1"/>
  <c r="U382" i="1"/>
  <c r="O239" i="1"/>
  <c r="P239" i="1"/>
  <c r="U587" i="1"/>
  <c r="M587" i="1"/>
  <c r="O620" i="1"/>
  <c r="P620" i="1"/>
  <c r="U231" i="1"/>
  <c r="M231" i="1"/>
  <c r="U96" i="1"/>
  <c r="M96" i="1"/>
  <c r="M63" i="1"/>
  <c r="U63" i="1"/>
  <c r="O41" i="1"/>
  <c r="P41" i="1" s="1"/>
  <c r="O502" i="1"/>
  <c r="P502" i="1" s="1"/>
  <c r="U660" i="1"/>
  <c r="M660" i="1"/>
  <c r="O652" i="1"/>
  <c r="P652" i="1" s="1"/>
  <c r="O494" i="1"/>
  <c r="P494" i="1"/>
  <c r="U778" i="1"/>
  <c r="M544" i="1"/>
  <c r="U544" i="1"/>
  <c r="O196" i="1"/>
  <c r="P196" i="1"/>
  <c r="O17" i="1"/>
  <c r="P17" i="1" s="1"/>
  <c r="O634" i="1"/>
  <c r="P634" i="1" s="1"/>
  <c r="U360" i="1"/>
  <c r="O355" i="1"/>
  <c r="P355" i="1"/>
  <c r="O319" i="1"/>
  <c r="P319" i="1" s="1"/>
  <c r="O250" i="1"/>
  <c r="P250" i="1"/>
  <c r="M676" i="1"/>
  <c r="U676" i="1"/>
  <c r="O656" i="1"/>
  <c r="P656" i="1"/>
  <c r="P592" i="1"/>
  <c r="O592" i="1"/>
  <c r="U405" i="1"/>
  <c r="M405" i="1"/>
  <c r="U250" i="1"/>
  <c r="M217" i="1"/>
  <c r="U217" i="1"/>
  <c r="O123" i="1"/>
  <c r="P123" i="1" s="1"/>
  <c r="O100" i="1"/>
  <c r="P100" i="1" s="1"/>
  <c r="U69" i="1"/>
  <c r="U33" i="1"/>
  <c r="U652" i="1"/>
  <c r="U612" i="1"/>
  <c r="U319" i="1"/>
  <c r="U239" i="1"/>
  <c r="U138" i="1"/>
  <c r="U51" i="1"/>
  <c r="U47" i="1"/>
  <c r="U118" i="1"/>
  <c r="U494" i="1"/>
  <c r="U355" i="1"/>
  <c r="U196" i="1"/>
  <c r="U656" i="1"/>
  <c r="U620" i="1"/>
  <c r="U142" i="1"/>
  <c r="P648" i="1"/>
  <c r="P643" i="1"/>
  <c r="M598" i="1"/>
  <c r="M475" i="1"/>
  <c r="M462" i="1"/>
  <c r="P134" i="1"/>
  <c r="P81" i="1"/>
  <c r="S366" i="1"/>
  <c r="U784" i="1"/>
  <c r="K366" i="1"/>
  <c r="K785" i="1" s="1"/>
  <c r="O63" i="1" l="1"/>
  <c r="P63" i="1"/>
  <c r="O660" i="1"/>
  <c r="P660" i="1"/>
  <c r="O208" i="1"/>
  <c r="P208" i="1"/>
  <c r="O217" i="1"/>
  <c r="P217" i="1"/>
  <c r="O544" i="1"/>
  <c r="P544" i="1"/>
  <c r="O231" i="1"/>
  <c r="P231" i="1" s="1"/>
  <c r="O676" i="1"/>
  <c r="P676" i="1"/>
  <c r="O485" i="1"/>
  <c r="P485" i="1" s="1"/>
  <c r="O178" i="1"/>
  <c r="P178" i="1" s="1"/>
  <c r="M366" i="1"/>
  <c r="O13" i="1"/>
  <c r="O366" i="1" s="1"/>
  <c r="V368" i="1"/>
  <c r="U366" i="1"/>
  <c r="P154" i="1"/>
  <c r="O154" i="1"/>
  <c r="O670" i="1"/>
  <c r="P670" i="1" s="1"/>
  <c r="S785" i="1"/>
  <c r="O405" i="1"/>
  <c r="P405" i="1" s="1"/>
  <c r="O109" i="1"/>
  <c r="P109" i="1" s="1"/>
  <c r="O441" i="1"/>
  <c r="P441" i="1" s="1"/>
  <c r="O627" i="1"/>
  <c r="P627" i="1"/>
  <c r="O187" i="1"/>
  <c r="P187" i="1" s="1"/>
  <c r="O462" i="1"/>
  <c r="P462" i="1"/>
  <c r="O475" i="1"/>
  <c r="P475" i="1"/>
  <c r="O96" i="1"/>
  <c r="P96" i="1" s="1"/>
  <c r="O598" i="1"/>
  <c r="P598" i="1"/>
  <c r="O587" i="1"/>
  <c r="P587" i="1"/>
  <c r="O287" i="1"/>
  <c r="P287" i="1"/>
  <c r="O296" i="1"/>
  <c r="P296" i="1"/>
  <c r="P13" i="1" l="1"/>
  <c r="P366" i="1" s="1"/>
</calcChain>
</file>

<file path=xl/comments1.xml><?xml version="1.0" encoding="utf-8"?>
<comments xmlns="http://schemas.openxmlformats.org/spreadsheetml/2006/main">
  <authors>
    <author>Doug Kinney</author>
  </authors>
  <commentList>
    <comment ref="L14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vols were in GMS for Apr.00.  Kara confirmned that they are real purchases.</t>
        </r>
      </text>
    </comment>
    <comment ref="D332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Market areas are correct;  they were incorrectly designated 28 in the original spreadsheets designed by Noel.</t>
        </r>
      </text>
    </comment>
    <comment ref="K647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Since NIPSCO storage is a citygate service, do not set this storage cell value to zero.  The storage injection must first flow to the NIPSCO citygate in order to be put into storage.
</t>
        </r>
      </text>
    </comment>
    <comment ref="K675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Storage Withdrawals on Tennessee PA and MA for April have to be zeroed out so that we are only including flowing gas to the citygate.  At the time Exhibit 1 was prepared, no April '00 stg withdrawals in AGL were anticipated.  However, the Tenn storage services will not be continued for next year and we need to deplete remaining inventories.</t>
        </r>
      </text>
    </comment>
    <comment ref="S683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is the total amount of capacity that CES has on Sonat to all the AGL pools other than Atlanta.
</t>
        </r>
      </text>
    </comment>
  </commentList>
</comments>
</file>

<file path=xl/sharedStrings.xml><?xml version="1.0" encoding="utf-8"?>
<sst xmlns="http://schemas.openxmlformats.org/spreadsheetml/2006/main" count="2770" uniqueCount="362">
  <si>
    <t>April 2000</t>
  </si>
  <si>
    <t>April</t>
  </si>
  <si>
    <t>APRIL</t>
  </si>
  <si>
    <t>EPA</t>
  </si>
  <si>
    <t>FOM</t>
  </si>
  <si>
    <t>Negotiated</t>
  </si>
  <si>
    <t>PRIMARY/</t>
  </si>
  <si>
    <t>Non-EPA</t>
  </si>
  <si>
    <t xml:space="preserve">EPA </t>
  </si>
  <si>
    <t>Exhibit 1</t>
  </si>
  <si>
    <t>Index Price</t>
  </si>
  <si>
    <t>Price</t>
  </si>
  <si>
    <t>SECONDARY/</t>
  </si>
  <si>
    <t>Total Reqs</t>
  </si>
  <si>
    <t>Supply</t>
  </si>
  <si>
    <t xml:space="preserve">Supply </t>
  </si>
  <si>
    <t>Vols</t>
  </si>
  <si>
    <t>Vol.</t>
  </si>
  <si>
    <t>Vols.</t>
  </si>
  <si>
    <t>April '00</t>
  </si>
  <si>
    <t>Capacity</t>
  </si>
  <si>
    <t>PIPE</t>
  </si>
  <si>
    <t>GATE</t>
  </si>
  <si>
    <t>METER</t>
  </si>
  <si>
    <t>STORAGE</t>
  </si>
  <si>
    <t>SCHEDULER</t>
  </si>
  <si>
    <t>Dth/day</t>
  </si>
  <si>
    <t>Reqs</t>
  </si>
  <si>
    <t>(input)</t>
  </si>
  <si>
    <t>(Calc.)</t>
  </si>
  <si>
    <t>CES Capacity</t>
  </si>
  <si>
    <t>Position</t>
  </si>
  <si>
    <t>Purchase/(Sale)</t>
  </si>
  <si>
    <t xml:space="preserve">Exh 1 plus </t>
  </si>
  <si>
    <t>Excess/(Need)</t>
  </si>
  <si>
    <t>days/month</t>
  </si>
  <si>
    <t>(1)</t>
  </si>
  <si>
    <t>(2)</t>
  </si>
  <si>
    <t>(3)=(1)-(2)</t>
  </si>
  <si>
    <t>(4)</t>
  </si>
  <si>
    <t>(5)</t>
  </si>
  <si>
    <t>(6)=(3)-(5)</t>
  </si>
  <si>
    <t>Additions</t>
  </si>
  <si>
    <t>NORTHEAST AREA</t>
  </si>
  <si>
    <t>Op</t>
  </si>
  <si>
    <t>Zone</t>
  </si>
  <si>
    <t>Segment</t>
  </si>
  <si>
    <t>h</t>
  </si>
  <si>
    <t>I</t>
  </si>
  <si>
    <t>j</t>
  </si>
  <si>
    <t>Total Req</t>
  </si>
  <si>
    <t>TCO</t>
  </si>
  <si>
    <t>C &amp; I</t>
  </si>
  <si>
    <t>CGV</t>
  </si>
  <si>
    <t>30CS33</t>
  </si>
  <si>
    <t>PRIM</t>
  </si>
  <si>
    <t>Heidi</t>
  </si>
  <si>
    <t>SEC</t>
  </si>
  <si>
    <t>33 Total</t>
  </si>
  <si>
    <t>30CS34</t>
  </si>
  <si>
    <t>34 Total</t>
  </si>
  <si>
    <t>NYSEG</t>
  </si>
  <si>
    <t>20 Total</t>
  </si>
  <si>
    <t>CKY</t>
  </si>
  <si>
    <t>17-15</t>
  </si>
  <si>
    <t>MARIANNE</t>
  </si>
  <si>
    <t>Dropped After 3/31/00.</t>
  </si>
  <si>
    <t>CHOICE</t>
  </si>
  <si>
    <t>COH</t>
  </si>
  <si>
    <t>23-15</t>
  </si>
  <si>
    <t>Kara</t>
  </si>
  <si>
    <t>STOR</t>
  </si>
  <si>
    <t>15 Total</t>
  </si>
  <si>
    <t>MGC</t>
  </si>
  <si>
    <t>Kim Novsek Bizik</t>
  </si>
  <si>
    <t xml:space="preserve">SEC </t>
  </si>
  <si>
    <t>16 Total</t>
  </si>
  <si>
    <t>17 Total</t>
  </si>
  <si>
    <t>18 Total</t>
  </si>
  <si>
    <t>19 Total</t>
  </si>
  <si>
    <t>O&amp;R</t>
  </si>
  <si>
    <t>54</t>
  </si>
  <si>
    <t xml:space="preserve"> Monthly release</t>
  </si>
  <si>
    <t>21 Total</t>
  </si>
  <si>
    <t>22 Total</t>
  </si>
  <si>
    <t>23 Total</t>
  </si>
  <si>
    <t>24 Total</t>
  </si>
  <si>
    <t>CMD</t>
  </si>
  <si>
    <t>19E-25</t>
  </si>
  <si>
    <t>CPA</t>
  </si>
  <si>
    <t>25E-25</t>
  </si>
  <si>
    <t>Osram</t>
  </si>
  <si>
    <t>25 Total</t>
  </si>
  <si>
    <t>29 Total</t>
  </si>
  <si>
    <t>23N-2</t>
  </si>
  <si>
    <t>2 Total</t>
  </si>
  <si>
    <t>23N-7</t>
  </si>
  <si>
    <t>7 Total</t>
  </si>
  <si>
    <t>UHLP</t>
  </si>
  <si>
    <t>834696</t>
  </si>
  <si>
    <t>10 Total</t>
  </si>
  <si>
    <t>18-11</t>
  </si>
  <si>
    <t>11 Total</t>
  </si>
  <si>
    <t>18-12</t>
  </si>
  <si>
    <t>12 Total</t>
  </si>
  <si>
    <t>13 Total</t>
  </si>
  <si>
    <t>14 Total</t>
  </si>
  <si>
    <t>SUBURBAN</t>
  </si>
  <si>
    <t>67-1</t>
  </si>
  <si>
    <t>23-1</t>
  </si>
  <si>
    <t>1 Total</t>
  </si>
  <si>
    <t>WEST OHIO</t>
  </si>
  <si>
    <t>80-3</t>
  </si>
  <si>
    <t>monthly release</t>
  </si>
  <si>
    <t>23-3</t>
  </si>
  <si>
    <t>3 Total</t>
  </si>
  <si>
    <t>ORWELL</t>
  </si>
  <si>
    <t>338</t>
  </si>
  <si>
    <t>23-4</t>
  </si>
  <si>
    <t>4 Total</t>
  </si>
  <si>
    <t>23-5</t>
  </si>
  <si>
    <t>5 Total</t>
  </si>
  <si>
    <t>23-6</t>
  </si>
  <si>
    <t>6 Total</t>
  </si>
  <si>
    <t>LAKESIDE</t>
  </si>
  <si>
    <t>44</t>
  </si>
  <si>
    <t>23-8</t>
  </si>
  <si>
    <t>8 Total</t>
  </si>
  <si>
    <t>23-9</t>
  </si>
  <si>
    <t>9 Total</t>
  </si>
  <si>
    <t>19-26</t>
  </si>
  <si>
    <t>25-26</t>
  </si>
  <si>
    <t>C&amp;I</t>
  </si>
  <si>
    <t>26 Total</t>
  </si>
  <si>
    <t>19-27</t>
  </si>
  <si>
    <t>27 Total</t>
  </si>
  <si>
    <t>29</t>
  </si>
  <si>
    <t>19-32</t>
  </si>
  <si>
    <t>32 Total</t>
  </si>
  <si>
    <t>24-35</t>
  </si>
  <si>
    <t>25-35</t>
  </si>
  <si>
    <t>35 Total</t>
  </si>
  <si>
    <t>25-36</t>
  </si>
  <si>
    <t>PENNFUEL</t>
  </si>
  <si>
    <t>56W</t>
  </si>
  <si>
    <t>DIRECT LOCAL</t>
  </si>
  <si>
    <t>Ashland</t>
  </si>
  <si>
    <t>52</t>
  </si>
  <si>
    <t>36 Total</t>
  </si>
  <si>
    <t>25-38</t>
  </si>
  <si>
    <t>38 Total</t>
  </si>
  <si>
    <t>MURPHY</t>
  </si>
  <si>
    <t>48</t>
  </si>
  <si>
    <t>24-39</t>
  </si>
  <si>
    <t>25-39</t>
  </si>
  <si>
    <t>39 Total</t>
  </si>
  <si>
    <t>BLACKSVILLE</t>
  </si>
  <si>
    <t>6</t>
  </si>
  <si>
    <t>40 Total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</si>
  <si>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</si>
  <si>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</si>
  <si>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</si>
  <si>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</si>
  <si>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</si>
  <si>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</si>
  <si>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</si>
  <si>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</si>
  <si>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</si>
  <si>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</si>
  <si>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</si>
  <si>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</si>
  <si>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28 Total</t>
  </si>
  <si>
    <t>78-30</t>
  </si>
  <si>
    <t>30 Total</t>
  </si>
  <si>
    <t>RGC</t>
  </si>
  <si>
    <t>62</t>
  </si>
  <si>
    <t>31 Total</t>
  </si>
  <si>
    <t>COVE POINT</t>
  </si>
  <si>
    <t>FPS1018</t>
  </si>
  <si>
    <t>TCO Grand Total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</si>
  <si>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</si>
  <si>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</si>
  <si>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</si>
  <si>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</si>
  <si>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</si>
  <si>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</si>
  <si>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</si>
  <si>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</si>
  <si>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</si>
  <si>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NORTH Total</t>
  </si>
  <si>
    <t>SOUTH</t>
  </si>
  <si>
    <t>EOG</t>
  </si>
  <si>
    <t>HOPE</t>
  </si>
  <si>
    <t>Peoples</t>
  </si>
  <si>
    <t>20200</t>
  </si>
  <si>
    <t>SOUTH Total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</si>
  <si>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</si>
  <si>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</si>
  <si>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</si>
  <si>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</si>
  <si>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</si>
  <si>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</si>
  <si>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</si>
  <si>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</si>
  <si>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</si>
  <si>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</si>
  <si>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M3 Total</t>
  </si>
  <si>
    <t>TRANSCO</t>
  </si>
  <si>
    <t>Z5</t>
  </si>
  <si>
    <t>PIEDMONT</t>
  </si>
  <si>
    <t>PSNC</t>
  </si>
  <si>
    <t>6173</t>
  </si>
  <si>
    <t>Z5 Total</t>
  </si>
  <si>
    <t>Z6 NNY</t>
  </si>
  <si>
    <t>SOUTH JERSEY</t>
  </si>
  <si>
    <t>Z6 NNY Total</t>
  </si>
  <si>
    <t>Z6</t>
  </si>
  <si>
    <t>LILCO</t>
  </si>
  <si>
    <t>Z6 Total</t>
  </si>
  <si>
    <t>TENN</t>
  </si>
  <si>
    <t>Z2</t>
  </si>
  <si>
    <t>WESTERN KY</t>
  </si>
  <si>
    <t>020030</t>
  </si>
  <si>
    <t>020028</t>
  </si>
  <si>
    <t>Z2 Total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</si>
  <si>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</si>
  <si>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</si>
  <si>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</si>
  <si>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</si>
  <si>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</si>
  <si>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</si>
  <si>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</si>
  <si>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</si>
  <si>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</si>
  <si>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</si>
  <si>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</si>
  <si>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</si>
  <si>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</si>
  <si>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</si>
  <si>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</si>
  <si>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</si>
  <si>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</si>
  <si>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</si>
  <si>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</si>
  <si>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</si>
  <si>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</si>
  <si>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</si>
  <si>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</si>
  <si>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</si>
  <si>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</si>
  <si>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ALGONQUIN Total</t>
  </si>
  <si>
    <t>IROQUIOS</t>
  </si>
  <si>
    <t>Central Hudson</t>
  </si>
  <si>
    <t>Central Hudson Total</t>
  </si>
  <si>
    <t>EQUITRANS</t>
  </si>
  <si>
    <t>Equitable</t>
  </si>
  <si>
    <t>11089</t>
  </si>
  <si>
    <t>Equitable Total</t>
  </si>
  <si>
    <t>NFG SUPPLY</t>
  </si>
  <si>
    <t>NFGDPA</t>
  </si>
  <si>
    <t>NDPL000024</t>
  </si>
  <si>
    <t>Local</t>
  </si>
  <si>
    <t>NFGDPA Total</t>
  </si>
  <si>
    <t>TEXAS GAS</t>
  </si>
  <si>
    <t>Z4</t>
  </si>
  <si>
    <t>DP&amp;L</t>
  </si>
  <si>
    <t>CG&amp;E</t>
  </si>
  <si>
    <t>Z4 Total</t>
  </si>
  <si>
    <t>LOCAL PRODUCTION - Belden &amp; Blake</t>
  </si>
  <si>
    <t>LocalB&amp;B</t>
  </si>
  <si>
    <t>National Fuel - PA</t>
  </si>
  <si>
    <t>LocalB&amp;B Total</t>
  </si>
  <si>
    <t>MID CONTINENT AREA</t>
  </si>
  <si>
    <t>CONSUMERS</t>
  </si>
  <si>
    <t>CONSUMERS Total</t>
  </si>
  <si>
    <t>MICHCON (mcf)</t>
  </si>
  <si>
    <t>MICHCON (mcf) Total</t>
  </si>
  <si>
    <t>Note:  We want 5,075 MCF/day on a primary firm basis.</t>
  </si>
  <si>
    <t>INDIANA GAS</t>
  </si>
  <si>
    <t>INDIANA GAS Total</t>
  </si>
  <si>
    <t>NICOR/NIGAS</t>
  </si>
  <si>
    <t>NICOR/NIGAS Total</t>
  </si>
  <si>
    <t>NIPSCO</t>
  </si>
  <si>
    <t>NIPSCO Total</t>
  </si>
  <si>
    <t>Pool-B</t>
  </si>
  <si>
    <t>NORTH SHORE</t>
  </si>
  <si>
    <t>NORTH SHORE Total</t>
  </si>
  <si>
    <t>PEOPLES GL&amp;C</t>
  </si>
  <si>
    <t>PEOPLES GL&amp;C Total</t>
  </si>
  <si>
    <t>ATLANTA PROGRAM</t>
  </si>
  <si>
    <t>Atlanta</t>
  </si>
  <si>
    <t>6484</t>
  </si>
  <si>
    <t>SCOTT</t>
  </si>
  <si>
    <t>Ex-Atlanta Transco</t>
  </si>
  <si>
    <t>E TENN</t>
  </si>
  <si>
    <t>759014</t>
  </si>
  <si>
    <t>E TENN Total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</si>
  <si>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</si>
  <si>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</si>
  <si>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</si>
  <si>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</si>
  <si>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</si>
  <si>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</si>
  <si>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</si>
  <si>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</si>
  <si>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</si>
  <si>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</si>
  <si>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</si>
  <si>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</si>
  <si>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</si>
  <si>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</si>
  <si>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</si>
  <si>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</si>
  <si>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</si>
  <si>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</si>
  <si>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</si>
  <si>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</si>
  <si>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</si>
  <si>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</si>
  <si>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</si>
  <si>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</si>
  <si>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</si>
  <si>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</si>
  <si>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</si>
  <si>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</si>
  <si>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</si>
  <si>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</si>
  <si>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</si>
  <si>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</si>
  <si>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</si>
  <si>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</si>
  <si>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</si>
  <si>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</si>
  <si>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</si>
  <si>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</si>
  <si>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</si>
  <si>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</si>
  <si>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</si>
  <si>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</si>
  <si>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</si>
  <si>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</si>
  <si>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</si>
  <si>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</si>
  <si>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</si>
  <si>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</si>
  <si>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</si>
  <si>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</si>
  <si>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</si>
  <si>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</si>
  <si>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</si>
  <si>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</si>
  <si>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</si>
  <si>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</si>
  <si>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</si>
  <si>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</si>
  <si>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Z3 Total</t>
  </si>
  <si>
    <t>S. GEORGIA NAT GAS</t>
  </si>
  <si>
    <t>SGANG</t>
  </si>
  <si>
    <t>AGL-SGNG</t>
  </si>
  <si>
    <t>850390</t>
  </si>
  <si>
    <t>SGANG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</si>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</sst>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9" formatCode="m/d"/>
    <numFmt numFmtId="171" formatCode="dddd"/>
    <numFmt numFmtId="173" formatCode="0_);\(0\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2" fillId="2" borderId="0" xfId="0" applyNumberFormat="1" applyFont="1" applyFill="1"/>
    <xf numFmtId="3" fontId="2" fillId="0" borderId="0" xfId="0" quotePrefix="1" applyNumberFormat="1" applyFont="1" applyAlignment="1">
      <alignment horizontal="center"/>
    </xf>
    <xf numFmtId="3" fontId="2" fillId="0" borderId="0" xfId="0" quotePrefix="1" applyNumberFormat="1" applyFont="1" applyFill="1" applyAlignment="1">
      <alignment horizontal="center"/>
    </xf>
    <xf numFmtId="17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 applyAlignment="1">
      <alignment horizontal="center"/>
    </xf>
    <xf numFmtId="3" fontId="1" fillId="0" borderId="0" xfId="1" applyNumberFormat="1"/>
    <xf numFmtId="3" fontId="3" fillId="0" borderId="0" xfId="0" applyNumberFormat="1" applyFont="1" applyAlignment="1">
      <alignment horizontal="center"/>
    </xf>
    <xf numFmtId="3" fontId="0" fillId="2" borderId="0" xfId="0" applyNumberFormat="1" applyFill="1" applyAlignment="1">
      <alignment horizontal="center"/>
    </xf>
    <xf numFmtId="0" fontId="2" fillId="0" borderId="0" xfId="1" quotePrefix="1" applyNumberFormat="1" applyFont="1" applyAlignment="1"/>
    <xf numFmtId="0" fontId="0" fillId="0" borderId="0" xfId="0" applyAlignment="1">
      <alignment horizontal="center"/>
    </xf>
    <xf numFmtId="3" fontId="0" fillId="0" borderId="0" xfId="0" quotePrefix="1" applyNumberFormat="1"/>
    <xf numFmtId="0" fontId="2" fillId="0" borderId="0" xfId="1" applyNumberFormat="1" applyFont="1" applyAlignment="1">
      <alignment wrapText="1"/>
    </xf>
    <xf numFmtId="37" fontId="0" fillId="0" borderId="0" xfId="0" applyNumberForma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 applyAlignment="1">
      <alignment horizontal="center"/>
    </xf>
    <xf numFmtId="3" fontId="2" fillId="0" borderId="0" xfId="0" applyNumberFormat="1" applyFont="1" applyFill="1"/>
    <xf numFmtId="3" fontId="1" fillId="0" borderId="0" xfId="1" applyNumberFormat="1" applyFill="1" applyAlignment="1">
      <alignment horizontal="center"/>
    </xf>
    <xf numFmtId="3" fontId="3" fillId="0" borderId="0" xfId="0" applyNumberFormat="1" applyFont="1"/>
    <xf numFmtId="3" fontId="4" fillId="0" borderId="0" xfId="0" applyNumberFormat="1" applyFont="1"/>
    <xf numFmtId="3" fontId="2" fillId="2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3" fontId="5" fillId="3" borderId="0" xfId="0" applyNumberFormat="1" applyFont="1" applyFill="1"/>
    <xf numFmtId="0" fontId="5" fillId="3" borderId="0" xfId="1" applyNumberFormat="1" applyFont="1" applyFill="1" applyAlignment="1"/>
    <xf numFmtId="173" fontId="5" fillId="3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0" xfId="0" applyNumberFormat="1" applyFont="1"/>
    <xf numFmtId="17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/>
    <xf numFmtId="173" fontId="6" fillId="0" borderId="0" xfId="0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0" xfId="1" applyNumberFormat="1" applyFont="1" applyAlignment="1">
      <alignment horizontal="center"/>
    </xf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EK/gas/Enron/Apr00_FOM%20updat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Apr'00_Heid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Ap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otal Reqs"/>
      <sheetName val="April EPA Vols"/>
      <sheetName val="Daily Chgs"/>
      <sheetName val="Paste Buffer"/>
    </sheetNames>
    <sheetDataSet>
      <sheetData sheetId="0"/>
      <sheetData sheetId="1">
        <row r="11">
          <cell r="K11">
            <v>31</v>
          </cell>
        </row>
        <row r="12">
          <cell r="K12">
            <v>0</v>
          </cell>
        </row>
        <row r="14">
          <cell r="K14">
            <v>143</v>
          </cell>
        </row>
        <row r="15">
          <cell r="K15">
            <v>0</v>
          </cell>
        </row>
        <row r="17">
          <cell r="K17">
            <v>854</v>
          </cell>
        </row>
        <row r="18">
          <cell r="K18">
            <v>0</v>
          </cell>
        </row>
        <row r="24">
          <cell r="K24">
            <v>491</v>
          </cell>
        </row>
        <row r="25">
          <cell r="K25">
            <v>0</v>
          </cell>
        </row>
        <row r="26">
          <cell r="K26">
            <v>0</v>
          </cell>
        </row>
        <row r="28">
          <cell r="K28">
            <v>110</v>
          </cell>
        </row>
        <row r="29">
          <cell r="K29">
            <v>0</v>
          </cell>
        </row>
        <row r="32">
          <cell r="K32">
            <v>191</v>
          </cell>
        </row>
        <row r="33">
          <cell r="K33">
            <v>0</v>
          </cell>
        </row>
        <row r="34">
          <cell r="K34" t="str">
            <v>NOTE:  MUST BE WVA PRODUCTION FOR ALL 3-16 DELIVERIES</v>
          </cell>
        </row>
        <row r="35">
          <cell r="K35">
            <v>65.7</v>
          </cell>
        </row>
        <row r="36">
          <cell r="K36">
            <v>0</v>
          </cell>
        </row>
        <row r="37">
          <cell r="K37" t="str">
            <v>NOTE: THE 1971 DTH IS A MONTHLY VOLUME - THIS CUSTOMER ONLY BURNS IF THE AVG TEMP IS 32 DEGREES</v>
          </cell>
        </row>
        <row r="40">
          <cell r="K40">
            <v>180</v>
          </cell>
        </row>
        <row r="41">
          <cell r="K41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595</v>
          </cell>
        </row>
        <row r="52">
          <cell r="K52">
            <v>38</v>
          </cell>
        </row>
        <row r="55">
          <cell r="K55">
            <v>50</v>
          </cell>
        </row>
        <row r="56">
          <cell r="K56" t="str">
            <v>NOTE:  THIS MUST BE WVA PRODUCTION AND THE TCO SCHEDULER MUST USE TCO'S K#38992</v>
          </cell>
        </row>
        <row r="59">
          <cell r="K59">
            <v>94</v>
          </cell>
        </row>
        <row r="60">
          <cell r="K60">
            <v>22</v>
          </cell>
        </row>
        <row r="72">
          <cell r="K72">
            <v>193</v>
          </cell>
        </row>
        <row r="73">
          <cell r="K73">
            <v>0</v>
          </cell>
        </row>
        <row r="75">
          <cell r="K75">
            <v>3544</v>
          </cell>
        </row>
        <row r="76">
          <cell r="K76">
            <v>0</v>
          </cell>
        </row>
        <row r="78">
          <cell r="K78">
            <v>4388</v>
          </cell>
        </row>
        <row r="79">
          <cell r="K79">
            <v>0</v>
          </cell>
        </row>
        <row r="81">
          <cell r="K81">
            <v>8294</v>
          </cell>
        </row>
        <row r="82">
          <cell r="K82">
            <v>0</v>
          </cell>
        </row>
        <row r="83">
          <cell r="K83">
            <v>400</v>
          </cell>
        </row>
        <row r="89">
          <cell r="K89">
            <v>6408</v>
          </cell>
        </row>
        <row r="90">
          <cell r="K90">
            <v>0</v>
          </cell>
        </row>
        <row r="91">
          <cell r="K91">
            <v>0</v>
          </cell>
        </row>
        <row r="93">
          <cell r="K93">
            <v>2340</v>
          </cell>
        </row>
        <row r="94">
          <cell r="K94">
            <v>0</v>
          </cell>
        </row>
        <row r="97">
          <cell r="K97">
            <v>2582</v>
          </cell>
        </row>
        <row r="98">
          <cell r="K98">
            <v>0</v>
          </cell>
        </row>
        <row r="99">
          <cell r="K99">
            <v>0</v>
          </cell>
        </row>
        <row r="101">
          <cell r="K101">
            <v>919</v>
          </cell>
        </row>
        <row r="102">
          <cell r="K102">
            <v>0</v>
          </cell>
        </row>
        <row r="105">
          <cell r="K105">
            <v>0</v>
          </cell>
        </row>
        <row r="106">
          <cell r="K106">
            <v>15</v>
          </cell>
        </row>
        <row r="124">
          <cell r="K124">
            <v>40</v>
          </cell>
        </row>
        <row r="125">
          <cell r="K125">
            <v>0</v>
          </cell>
        </row>
        <row r="127">
          <cell r="K127">
            <v>11909</v>
          </cell>
        </row>
        <row r="128">
          <cell r="K128">
            <v>0</v>
          </cell>
        </row>
        <row r="129">
          <cell r="K129">
            <v>0</v>
          </cell>
        </row>
        <row r="131">
          <cell r="K131">
            <v>3255</v>
          </cell>
        </row>
        <row r="132">
          <cell r="K132">
            <v>0</v>
          </cell>
        </row>
        <row r="135">
          <cell r="K135">
            <v>0</v>
          </cell>
        </row>
        <row r="136">
          <cell r="K136">
            <v>135</v>
          </cell>
        </row>
        <row r="138">
          <cell r="K138">
            <v>1789</v>
          </cell>
        </row>
        <row r="139">
          <cell r="K139">
            <v>0</v>
          </cell>
        </row>
        <row r="140">
          <cell r="K140">
            <v>0</v>
          </cell>
        </row>
        <row r="142">
          <cell r="K142">
            <v>524</v>
          </cell>
        </row>
        <row r="143">
          <cell r="K143">
            <v>0</v>
          </cell>
        </row>
        <row r="149">
          <cell r="K149">
            <v>1425</v>
          </cell>
        </row>
        <row r="150">
          <cell r="K150">
            <v>0</v>
          </cell>
        </row>
        <row r="151">
          <cell r="K151">
            <v>0</v>
          </cell>
        </row>
        <row r="153">
          <cell r="K153">
            <v>1575</v>
          </cell>
        </row>
        <row r="154">
          <cell r="K154">
            <v>0</v>
          </cell>
        </row>
        <row r="157">
          <cell r="K157">
            <v>11359</v>
          </cell>
        </row>
        <row r="158">
          <cell r="K158">
            <v>0</v>
          </cell>
        </row>
        <row r="159">
          <cell r="K159">
            <v>0</v>
          </cell>
        </row>
        <row r="161">
          <cell r="K161">
            <v>3949</v>
          </cell>
        </row>
        <row r="162">
          <cell r="K162">
            <v>0</v>
          </cell>
        </row>
        <row r="165">
          <cell r="K165">
            <v>1891</v>
          </cell>
        </row>
        <row r="166">
          <cell r="K166">
            <v>0</v>
          </cell>
        </row>
        <row r="167">
          <cell r="K167">
            <v>0</v>
          </cell>
        </row>
        <row r="169">
          <cell r="K169">
            <v>260</v>
          </cell>
        </row>
        <row r="170">
          <cell r="K170">
            <v>0</v>
          </cell>
        </row>
        <row r="176">
          <cell r="K176">
            <v>2000</v>
          </cell>
        </row>
        <row r="177">
          <cell r="K177">
            <v>0</v>
          </cell>
        </row>
        <row r="178">
          <cell r="K178">
            <v>0</v>
          </cell>
        </row>
        <row r="180">
          <cell r="K180">
            <v>1516</v>
          </cell>
        </row>
        <row r="181">
          <cell r="K181">
            <v>0</v>
          </cell>
        </row>
        <row r="184">
          <cell r="K184">
            <v>2470</v>
          </cell>
        </row>
        <row r="185">
          <cell r="K185">
            <v>0</v>
          </cell>
        </row>
        <row r="186">
          <cell r="K186">
            <v>0</v>
          </cell>
        </row>
        <row r="188">
          <cell r="K188">
            <v>3510</v>
          </cell>
        </row>
        <row r="189">
          <cell r="K189">
            <v>0</v>
          </cell>
        </row>
        <row r="192">
          <cell r="K192">
            <v>46</v>
          </cell>
        </row>
        <row r="193">
          <cell r="K193">
            <v>0</v>
          </cell>
        </row>
        <row r="195">
          <cell r="K195">
            <v>0</v>
          </cell>
        </row>
        <row r="196">
          <cell r="K196">
            <v>0</v>
          </cell>
        </row>
        <row r="198">
          <cell r="K198">
            <v>39</v>
          </cell>
        </row>
        <row r="199">
          <cell r="K199">
            <v>0</v>
          </cell>
        </row>
        <row r="201">
          <cell r="K201">
            <v>1228</v>
          </cell>
        </row>
        <row r="202">
          <cell r="K202">
            <v>0</v>
          </cell>
        </row>
        <row r="205">
          <cell r="K205">
            <v>220</v>
          </cell>
        </row>
        <row r="206">
          <cell r="K206">
            <v>0</v>
          </cell>
        </row>
        <row r="208">
          <cell r="K208">
            <v>84</v>
          </cell>
        </row>
        <row r="209">
          <cell r="K209">
            <v>0</v>
          </cell>
        </row>
        <row r="215">
          <cell r="K215">
            <v>42</v>
          </cell>
        </row>
        <row r="216">
          <cell r="K216">
            <v>0</v>
          </cell>
        </row>
        <row r="218">
          <cell r="K218">
            <v>131</v>
          </cell>
        </row>
        <row r="219">
          <cell r="K219">
            <v>0</v>
          </cell>
        </row>
        <row r="222">
          <cell r="K222">
            <v>509</v>
          </cell>
        </row>
        <row r="223">
          <cell r="K223">
            <v>70</v>
          </cell>
        </row>
        <row r="225">
          <cell r="K225">
            <v>0</v>
          </cell>
        </row>
        <row r="226">
          <cell r="K226" t="str">
            <v>NOTE:  THIS MUST BE WVA PRODUCTION FOR ALL 8-35 DELIVERIES</v>
          </cell>
        </row>
        <row r="229">
          <cell r="K229">
            <v>1276</v>
          </cell>
        </row>
        <row r="230">
          <cell r="K230">
            <v>0</v>
          </cell>
        </row>
        <row r="231">
          <cell r="K231">
            <v>0</v>
          </cell>
        </row>
        <row r="233">
          <cell r="K233">
            <v>89</v>
          </cell>
        </row>
        <row r="234">
          <cell r="K234">
            <v>0</v>
          </cell>
        </row>
        <row r="236">
          <cell r="K236">
            <v>9272</v>
          </cell>
        </row>
        <row r="237">
          <cell r="K237">
            <v>0</v>
          </cell>
        </row>
        <row r="239">
          <cell r="K239">
            <v>8307</v>
          </cell>
        </row>
        <row r="240">
          <cell r="K240">
            <v>0</v>
          </cell>
        </row>
        <row r="242">
          <cell r="K242">
            <v>1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 t="str">
            <v xml:space="preserve">NOTE: THE DIRECT GAS WAS PURCHASED FROM VP ENERGY BY JOHN SINGER NOW WITH ENRON </v>
          </cell>
        </row>
        <row r="248">
          <cell r="K248">
            <v>1437</v>
          </cell>
        </row>
        <row r="249">
          <cell r="K249">
            <v>0</v>
          </cell>
        </row>
        <row r="250">
          <cell r="K250">
            <v>0</v>
          </cell>
        </row>
        <row r="252">
          <cell r="K252" t="str">
            <v>Not Final until 3/31</v>
          </cell>
        </row>
        <row r="253">
          <cell r="K253">
            <v>8</v>
          </cell>
        </row>
        <row r="254">
          <cell r="K254">
            <v>0</v>
          </cell>
        </row>
        <row r="258">
          <cell r="K258">
            <v>119</v>
          </cell>
        </row>
        <row r="259">
          <cell r="K259">
            <v>0</v>
          </cell>
        </row>
        <row r="261">
          <cell r="K261">
            <v>86</v>
          </cell>
        </row>
        <row r="262">
          <cell r="K262">
            <v>0</v>
          </cell>
        </row>
        <row r="265">
          <cell r="K265" t="str">
            <v>Dropped After 3/31/00.</v>
          </cell>
        </row>
        <row r="268">
          <cell r="K268">
            <v>25</v>
          </cell>
        </row>
        <row r="269">
          <cell r="K269">
            <v>0</v>
          </cell>
        </row>
        <row r="270">
          <cell r="K270">
            <v>0</v>
          </cell>
        </row>
        <row r="272">
          <cell r="K272">
            <v>0</v>
          </cell>
        </row>
        <row r="273">
          <cell r="K273">
            <v>0</v>
          </cell>
        </row>
        <row r="275">
          <cell r="K275">
            <v>139</v>
          </cell>
        </row>
        <row r="276">
          <cell r="K276">
            <v>0</v>
          </cell>
        </row>
        <row r="278">
          <cell r="K278">
            <v>671</v>
          </cell>
        </row>
        <row r="279">
          <cell r="K279">
            <v>0</v>
          </cell>
        </row>
        <row r="282">
          <cell r="K282" t="str">
            <v>Dropped After 3/31/00.</v>
          </cell>
        </row>
        <row r="286">
          <cell r="K286">
            <v>1108</v>
          </cell>
        </row>
        <row r="287">
          <cell r="K287">
            <v>0</v>
          </cell>
        </row>
        <row r="288">
          <cell r="K288">
            <v>100</v>
          </cell>
        </row>
        <row r="290">
          <cell r="K290">
            <v>0</v>
          </cell>
        </row>
        <row r="291">
          <cell r="K291">
            <v>1557</v>
          </cell>
        </row>
        <row r="292">
          <cell r="K292">
            <v>349</v>
          </cell>
        </row>
        <row r="293">
          <cell r="K293" t="str">
            <v>Customers gone as of 3/31/00</v>
          </cell>
        </row>
        <row r="294">
          <cell r="K294">
            <v>0</v>
          </cell>
        </row>
        <row r="296">
          <cell r="K296">
            <v>1276</v>
          </cell>
        </row>
        <row r="297">
          <cell r="K297">
            <v>0</v>
          </cell>
        </row>
        <row r="299">
          <cell r="K299">
            <v>630</v>
          </cell>
        </row>
        <row r="300">
          <cell r="K300">
            <v>0</v>
          </cell>
        </row>
        <row r="302">
          <cell r="K302">
            <v>35</v>
          </cell>
        </row>
        <row r="303">
          <cell r="K303">
            <v>0</v>
          </cell>
        </row>
        <row r="306">
          <cell r="K306">
            <v>0</v>
          </cell>
        </row>
        <row r="307">
          <cell r="K307">
            <v>0</v>
          </cell>
        </row>
        <row r="309">
          <cell r="K309">
            <v>0</v>
          </cell>
        </row>
        <row r="310">
          <cell r="K310">
            <v>0</v>
          </cell>
        </row>
        <row r="313">
          <cell r="K313">
            <v>1896</v>
          </cell>
        </row>
        <row r="314">
          <cell r="K314">
            <v>0</v>
          </cell>
        </row>
        <row r="316">
          <cell r="K316">
            <v>1036</v>
          </cell>
        </row>
        <row r="317">
          <cell r="K317">
            <v>0</v>
          </cell>
        </row>
        <row r="320">
          <cell r="K320" t="str">
            <v>Dropped After 3/31/00.</v>
          </cell>
        </row>
        <row r="324">
          <cell r="K324">
            <v>0</v>
          </cell>
        </row>
        <row r="325">
          <cell r="K325">
            <v>0</v>
          </cell>
        </row>
        <row r="328">
          <cell r="K328" t="str">
            <v>Balanced #'s are NOT Final</v>
          </cell>
        </row>
        <row r="329">
          <cell r="K329">
            <v>225</v>
          </cell>
        </row>
        <row r="330">
          <cell r="K330">
            <v>351</v>
          </cell>
        </row>
        <row r="332">
          <cell r="K332">
            <v>145</v>
          </cell>
        </row>
        <row r="333">
          <cell r="K333">
            <v>504</v>
          </cell>
        </row>
        <row r="336">
          <cell r="K336">
            <v>1800</v>
          </cell>
        </row>
        <row r="337">
          <cell r="K337">
            <v>0</v>
          </cell>
        </row>
        <row r="340">
          <cell r="K340">
            <v>29</v>
          </cell>
        </row>
        <row r="341">
          <cell r="K341">
            <v>0</v>
          </cell>
        </row>
        <row r="343">
          <cell r="K343">
            <v>2601</v>
          </cell>
        </row>
        <row r="344">
          <cell r="K344">
            <v>0</v>
          </cell>
        </row>
        <row r="345">
          <cell r="K345" t="str">
            <v>Power Gas (John Singer deal through 10/31/00)</v>
          </cell>
        </row>
        <row r="346">
          <cell r="K346">
            <v>584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3">
          <cell r="K353">
            <v>0</v>
          </cell>
        </row>
        <row r="354">
          <cell r="K354">
            <v>0</v>
          </cell>
        </row>
        <row r="356">
          <cell r="K356">
            <v>0</v>
          </cell>
        </row>
        <row r="357">
          <cell r="K357">
            <v>0</v>
          </cell>
        </row>
        <row r="359">
          <cell r="K359">
            <v>0</v>
          </cell>
        </row>
        <row r="360">
          <cell r="K360">
            <v>0</v>
          </cell>
        </row>
        <row r="362">
          <cell r="K362">
            <v>775</v>
          </cell>
        </row>
        <row r="363">
          <cell r="K363">
            <v>0</v>
          </cell>
        </row>
        <row r="366">
          <cell r="K366">
            <v>103</v>
          </cell>
        </row>
        <row r="367">
          <cell r="K367">
            <v>0</v>
          </cell>
        </row>
        <row r="368">
          <cell r="K368" t="str">
            <v>BUG FINAL DCQ VOLUME given by Ann Fila</v>
          </cell>
        </row>
        <row r="370">
          <cell r="K370">
            <v>47</v>
          </cell>
        </row>
        <row r="371">
          <cell r="K371">
            <v>0</v>
          </cell>
        </row>
        <row r="372">
          <cell r="K372" t="str">
            <v>FINAL DCQ FROM CONED</v>
          </cell>
        </row>
        <row r="374">
          <cell r="K374">
            <v>600</v>
          </cell>
        </row>
        <row r="375">
          <cell r="K375">
            <v>0</v>
          </cell>
        </row>
        <row r="376">
          <cell r="K376">
            <v>0</v>
          </cell>
        </row>
        <row r="379">
          <cell r="K379">
            <v>520</v>
          </cell>
        </row>
        <row r="380">
          <cell r="K380">
            <v>0</v>
          </cell>
        </row>
        <row r="381">
          <cell r="K381" t="str">
            <v>PER Martha @ PSEG…. 85% Tetco/15% Transco but can be all Transco if we want</v>
          </cell>
        </row>
        <row r="383">
          <cell r="K383">
            <v>9</v>
          </cell>
        </row>
        <row r="384">
          <cell r="K384">
            <v>0</v>
          </cell>
        </row>
        <row r="386">
          <cell r="K386">
            <v>2474</v>
          </cell>
        </row>
        <row r="387">
          <cell r="K387">
            <v>0</v>
          </cell>
        </row>
        <row r="388">
          <cell r="K388">
            <v>0</v>
          </cell>
        </row>
        <row r="390">
          <cell r="K390">
            <v>51</v>
          </cell>
        </row>
        <row r="391">
          <cell r="K391">
            <v>0</v>
          </cell>
        </row>
        <row r="392">
          <cell r="K392">
            <v>0</v>
          </cell>
        </row>
        <row r="394">
          <cell r="K394">
            <v>39</v>
          </cell>
        </row>
        <row r="395">
          <cell r="K395">
            <v>0</v>
          </cell>
        </row>
        <row r="397">
          <cell r="K397">
            <v>874</v>
          </cell>
        </row>
        <row r="398">
          <cell r="K398">
            <v>0</v>
          </cell>
        </row>
        <row r="399">
          <cell r="K399" t="str">
            <v>NOTE:  UGI WILL PULL FROM ENRON'S ELA POOL #600228 AND DELIVER THE GAS TO THE UGI CITYGATE</v>
          </cell>
        </row>
        <row r="402">
          <cell r="K402" t="str">
            <v>Dropped After 3/31/00.</v>
          </cell>
        </row>
        <row r="406">
          <cell r="K406" t="str">
            <v>Dropped After 3/31/00.</v>
          </cell>
        </row>
        <row r="410">
          <cell r="K410">
            <v>0</v>
          </cell>
        </row>
        <row r="411">
          <cell r="K411">
            <v>0</v>
          </cell>
        </row>
        <row r="413">
          <cell r="K413">
            <v>0</v>
          </cell>
        </row>
        <row r="414">
          <cell r="K414">
            <v>0</v>
          </cell>
        </row>
        <row r="417">
          <cell r="K417">
            <v>279</v>
          </cell>
        </row>
        <row r="418">
          <cell r="K418">
            <v>0</v>
          </cell>
        </row>
        <row r="421">
          <cell r="K421">
            <v>145</v>
          </cell>
        </row>
        <row r="422">
          <cell r="K422">
            <v>0</v>
          </cell>
        </row>
        <row r="423">
          <cell r="K423" t="str">
            <v>NOTE:  THE TRANSCO SCHEDULER MUST SHOW IN THE NOMINATION PACKAGE ID "012224" IN ORDER FOR SOUTH JERSEY TO ACCEPT THE GAS</v>
          </cell>
        </row>
        <row r="424">
          <cell r="K424">
            <v>0</v>
          </cell>
        </row>
        <row r="426">
          <cell r="K426">
            <v>0</v>
          </cell>
        </row>
        <row r="427">
          <cell r="K427">
            <v>0</v>
          </cell>
        </row>
        <row r="429">
          <cell r="K429">
            <v>0</v>
          </cell>
        </row>
        <row r="430">
          <cell r="K430">
            <v>0</v>
          </cell>
        </row>
        <row r="433">
          <cell r="K433">
            <v>219</v>
          </cell>
        </row>
        <row r="434">
          <cell r="K434">
            <v>0</v>
          </cell>
        </row>
        <row r="435">
          <cell r="K435" t="str">
            <v>NOTE:  LILCO RELEASED CAPACITY TO CES/ENRON FOR A VOLUME OF 219 DTH PER DAY</v>
          </cell>
        </row>
        <row r="438">
          <cell r="K438">
            <v>92</v>
          </cell>
        </row>
        <row r="439">
          <cell r="K439">
            <v>0</v>
          </cell>
        </row>
        <row r="440">
          <cell r="K440" t="str">
            <v>PER Martha @ PSEG…. 85% Tetco/15% Transco but can be all Transco if we want</v>
          </cell>
        </row>
        <row r="443">
          <cell r="K443" t="str">
            <v>Dropped After 3/31/00.</v>
          </cell>
        </row>
        <row r="446">
          <cell r="K446" t="str">
            <v>Dropped After 3/31/00.</v>
          </cell>
        </row>
        <row r="450">
          <cell r="K450">
            <v>0</v>
          </cell>
        </row>
        <row r="451">
          <cell r="K451">
            <v>0</v>
          </cell>
        </row>
        <row r="453">
          <cell r="K453">
            <v>0</v>
          </cell>
        </row>
        <row r="454">
          <cell r="K454">
            <v>0</v>
          </cell>
        </row>
        <row r="457">
          <cell r="K457">
            <v>269</v>
          </cell>
        </row>
        <row r="458">
          <cell r="K458">
            <v>0</v>
          </cell>
        </row>
        <row r="460">
          <cell r="K460">
            <v>82</v>
          </cell>
        </row>
        <row r="461">
          <cell r="K461">
            <v>0</v>
          </cell>
        </row>
        <row r="463">
          <cell r="K463">
            <v>906</v>
          </cell>
        </row>
        <row r="464">
          <cell r="K464">
            <v>0</v>
          </cell>
        </row>
        <row r="466">
          <cell r="K466">
            <v>40</v>
          </cell>
        </row>
        <row r="467">
          <cell r="K467">
            <v>0</v>
          </cell>
        </row>
        <row r="469">
          <cell r="K469">
            <v>0</v>
          </cell>
        </row>
        <row r="470">
          <cell r="K470">
            <v>7</v>
          </cell>
        </row>
        <row r="472">
          <cell r="K472" t="str">
            <v>Dropped After 3/31/00.</v>
          </cell>
        </row>
        <row r="475">
          <cell r="K475">
            <v>0</v>
          </cell>
        </row>
        <row r="476">
          <cell r="K476">
            <v>50</v>
          </cell>
        </row>
        <row r="478">
          <cell r="K478">
            <v>0</v>
          </cell>
        </row>
        <row r="479">
          <cell r="K479">
            <v>0</v>
          </cell>
        </row>
        <row r="481">
          <cell r="K481">
            <v>0</v>
          </cell>
        </row>
        <row r="482">
          <cell r="K482">
            <v>323</v>
          </cell>
        </row>
        <row r="484">
          <cell r="K484" t="str">
            <v>will not be an accurate number until March 31.</v>
          </cell>
        </row>
        <row r="485">
          <cell r="K485">
            <v>38</v>
          </cell>
        </row>
        <row r="486">
          <cell r="K486">
            <v>0</v>
          </cell>
        </row>
        <row r="488">
          <cell r="K488">
            <v>0</v>
          </cell>
        </row>
        <row r="489">
          <cell r="K489">
            <v>600</v>
          </cell>
        </row>
        <row r="491">
          <cell r="K491">
            <v>0</v>
          </cell>
        </row>
        <row r="492">
          <cell r="K492">
            <v>15</v>
          </cell>
        </row>
        <row r="494">
          <cell r="K494">
            <v>0</v>
          </cell>
        </row>
        <row r="495">
          <cell r="K495">
            <v>0</v>
          </cell>
        </row>
        <row r="498">
          <cell r="K498">
            <v>128</v>
          </cell>
        </row>
        <row r="499">
          <cell r="K499">
            <v>0</v>
          </cell>
        </row>
        <row r="501">
          <cell r="K501">
            <v>67</v>
          </cell>
        </row>
        <row r="502">
          <cell r="K502">
            <v>0</v>
          </cell>
        </row>
        <row r="505">
          <cell r="K505">
            <v>0</v>
          </cell>
        </row>
        <row r="506">
          <cell r="K506">
            <v>14</v>
          </cell>
        </row>
        <row r="508">
          <cell r="K508">
            <v>1300</v>
          </cell>
        </row>
        <row r="509">
          <cell r="K509">
            <v>0</v>
          </cell>
        </row>
        <row r="511">
          <cell r="K511">
            <v>0</v>
          </cell>
        </row>
        <row r="512">
          <cell r="K512">
            <v>0</v>
          </cell>
        </row>
        <row r="514">
          <cell r="K514">
            <v>0</v>
          </cell>
        </row>
        <row r="515">
          <cell r="K515">
            <v>0</v>
          </cell>
        </row>
        <row r="517">
          <cell r="K517">
            <v>0</v>
          </cell>
        </row>
        <row r="518">
          <cell r="K518">
            <v>0</v>
          </cell>
        </row>
        <row r="520">
          <cell r="K520">
            <v>0</v>
          </cell>
        </row>
        <row r="521">
          <cell r="K521">
            <v>0</v>
          </cell>
        </row>
        <row r="523">
          <cell r="K523">
            <v>0</v>
          </cell>
        </row>
        <row r="524">
          <cell r="K524">
            <v>0</v>
          </cell>
        </row>
        <row r="527">
          <cell r="K527">
            <v>20</v>
          </cell>
        </row>
        <row r="528">
          <cell r="K528">
            <v>0</v>
          </cell>
        </row>
        <row r="530">
          <cell r="K530">
            <v>0</v>
          </cell>
        </row>
        <row r="531">
          <cell r="K531">
            <v>600</v>
          </cell>
        </row>
        <row r="533">
          <cell r="K533">
            <v>0</v>
          </cell>
        </row>
        <row r="534">
          <cell r="K534">
            <v>30</v>
          </cell>
        </row>
        <row r="536">
          <cell r="K536">
            <v>0</v>
          </cell>
        </row>
        <row r="537">
          <cell r="K537">
            <v>0</v>
          </cell>
        </row>
        <row r="540">
          <cell r="K540">
            <v>140</v>
          </cell>
        </row>
        <row r="541">
          <cell r="K541">
            <v>0</v>
          </cell>
        </row>
        <row r="542">
          <cell r="K542" t="str">
            <v xml:space="preserve">NOTE: THIS IS BACKED 100% BY A DUKE PURCHASE THAT WENT WITH THE ENRON SALE.  </v>
          </cell>
        </row>
        <row r="544">
          <cell r="K544" t="str">
            <v>Not a final # - will have on the 24th</v>
          </cell>
        </row>
        <row r="545">
          <cell r="K545">
            <v>2478</v>
          </cell>
        </row>
        <row r="546">
          <cell r="K546">
            <v>0</v>
          </cell>
        </row>
        <row r="548">
          <cell r="K548" t="str">
            <v>Not a final # - waiting on utility</v>
          </cell>
        </row>
        <row r="549">
          <cell r="K549">
            <v>200</v>
          </cell>
        </row>
        <row r="552">
          <cell r="K552">
            <v>835</v>
          </cell>
        </row>
        <row r="553">
          <cell r="K553">
            <v>0</v>
          </cell>
        </row>
        <row r="557">
          <cell r="K557">
            <v>830</v>
          </cell>
        </row>
        <row r="558">
          <cell r="K558">
            <v>0</v>
          </cell>
        </row>
        <row r="563">
          <cell r="K563">
            <v>216</v>
          </cell>
        </row>
        <row r="565">
          <cell r="K565">
            <v>0</v>
          </cell>
        </row>
        <row r="570">
          <cell r="K570">
            <v>0</v>
          </cell>
        </row>
        <row r="571">
          <cell r="K571">
            <v>5869</v>
          </cell>
        </row>
        <row r="573">
          <cell r="K573">
            <v>5075</v>
          </cell>
        </row>
        <row r="574">
          <cell r="K574">
            <v>0</v>
          </cell>
        </row>
        <row r="576">
          <cell r="K576">
            <v>0</v>
          </cell>
        </row>
        <row r="577">
          <cell r="K577">
            <v>2826</v>
          </cell>
        </row>
        <row r="579">
          <cell r="K579">
            <v>1150</v>
          </cell>
        </row>
        <row r="580">
          <cell r="K580">
            <v>0</v>
          </cell>
        </row>
        <row r="583">
          <cell r="K583">
            <v>0</v>
          </cell>
        </row>
        <row r="584">
          <cell r="K584">
            <v>0</v>
          </cell>
        </row>
        <row r="587">
          <cell r="K587">
            <v>0</v>
          </cell>
        </row>
        <row r="590">
          <cell r="K590" t="str">
            <v>Dropped After 3/31/00.</v>
          </cell>
        </row>
        <row r="593">
          <cell r="K593">
            <v>0</v>
          </cell>
        </row>
        <row r="594">
          <cell r="K594">
            <v>0</v>
          </cell>
        </row>
        <row r="596">
          <cell r="K596">
            <v>0</v>
          </cell>
        </row>
        <row r="597">
          <cell r="K597">
            <v>0</v>
          </cell>
        </row>
        <row r="601">
          <cell r="K601">
            <v>9345</v>
          </cell>
        </row>
        <row r="602">
          <cell r="K602">
            <v>0</v>
          </cell>
        </row>
        <row r="603">
          <cell r="K603">
            <v>0</v>
          </cell>
        </row>
        <row r="604">
          <cell r="K604">
            <v>661</v>
          </cell>
        </row>
        <row r="605">
          <cell r="K605">
            <v>0</v>
          </cell>
        </row>
        <row r="606">
          <cell r="K606">
            <v>0</v>
          </cell>
        </row>
        <row r="609">
          <cell r="K609">
            <v>0</v>
          </cell>
        </row>
        <row r="610">
          <cell r="K610">
            <v>0</v>
          </cell>
        </row>
        <row r="614">
          <cell r="K614">
            <v>6301</v>
          </cell>
        </row>
        <row r="615">
          <cell r="K615">
            <v>0</v>
          </cell>
        </row>
        <row r="616">
          <cell r="K616">
            <v>0</v>
          </cell>
        </row>
        <row r="618">
          <cell r="K618">
            <v>663</v>
          </cell>
        </row>
        <row r="619">
          <cell r="K619">
            <v>0</v>
          </cell>
        </row>
        <row r="620">
          <cell r="K620">
            <v>0</v>
          </cell>
        </row>
        <row r="622">
          <cell r="K622">
            <v>0</v>
          </cell>
        </row>
        <row r="623">
          <cell r="K623">
            <v>0</v>
          </cell>
        </row>
        <row r="624">
          <cell r="K624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30">
          <cell r="K630">
            <v>547</v>
          </cell>
        </row>
        <row r="631">
          <cell r="K631">
            <v>0</v>
          </cell>
        </row>
        <row r="632">
          <cell r="K632">
            <v>0</v>
          </cell>
        </row>
        <row r="634">
          <cell r="K634">
            <v>0</v>
          </cell>
        </row>
        <row r="635">
          <cell r="K635">
            <v>0</v>
          </cell>
        </row>
        <row r="636">
          <cell r="K636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2">
          <cell r="K642">
            <v>850</v>
          </cell>
        </row>
        <row r="643">
          <cell r="K643">
            <v>0</v>
          </cell>
        </row>
        <row r="644">
          <cell r="K644">
            <v>0</v>
          </cell>
        </row>
        <row r="646">
          <cell r="K646">
            <v>0</v>
          </cell>
        </row>
        <row r="647">
          <cell r="K647">
            <v>0</v>
          </cell>
        </row>
        <row r="648">
          <cell r="K648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8">
          <cell r="K658">
            <v>0</v>
          </cell>
        </row>
        <row r="659">
          <cell r="K659">
            <v>0</v>
          </cell>
        </row>
        <row r="660">
          <cell r="K660">
            <v>0</v>
          </cell>
        </row>
        <row r="662">
          <cell r="K662">
            <v>0</v>
          </cell>
        </row>
        <row r="663">
          <cell r="K663">
            <v>0</v>
          </cell>
        </row>
        <row r="664">
          <cell r="K664">
            <v>0</v>
          </cell>
        </row>
        <row r="666">
          <cell r="K666">
            <v>679</v>
          </cell>
        </row>
        <row r="667">
          <cell r="K667">
            <v>0</v>
          </cell>
        </row>
        <row r="668">
          <cell r="K668">
            <v>0</v>
          </cell>
        </row>
        <row r="670">
          <cell r="K670">
            <v>0</v>
          </cell>
        </row>
        <row r="671">
          <cell r="K671">
            <v>0</v>
          </cell>
        </row>
        <row r="672">
          <cell r="K672">
            <v>0</v>
          </cell>
        </row>
        <row r="674">
          <cell r="K674">
            <v>904</v>
          </cell>
        </row>
        <row r="675">
          <cell r="K675">
            <v>0</v>
          </cell>
        </row>
        <row r="676">
          <cell r="K676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2">
          <cell r="K682">
            <v>855</v>
          </cell>
        </row>
        <row r="683">
          <cell r="K683">
            <v>0</v>
          </cell>
        </row>
        <row r="684">
          <cell r="K684">
            <v>0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5">
          <cell r="K715">
            <v>111</v>
          </cell>
        </row>
        <row r="716">
          <cell r="K716">
            <v>0</v>
          </cell>
        </row>
        <row r="717">
          <cell r="K717">
            <v>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52">
          <cell r="F252" t="str">
            <v>Not Final until 3/31</v>
          </cell>
        </row>
        <row r="328">
          <cell r="F328" t="str">
            <v>Balanced #'s are NOT Final</v>
          </cell>
        </row>
        <row r="484">
          <cell r="F484" t="str">
            <v>will not be an accurate number until March 31.</v>
          </cell>
        </row>
        <row r="544">
          <cell r="F544" t="str">
            <v>Not a final # - will have on the 24th</v>
          </cell>
        </row>
        <row r="548">
          <cell r="F548" t="str">
            <v>Not a final # - waiting on utility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42">
          <cell r="K42" t="str">
            <v>NOTE:  MUST BE WVA PRODUCTION FOR ALL 3-17 DELIVERIES</v>
          </cell>
        </row>
        <row r="50">
          <cell r="K50" t="str">
            <v>NOTE:  MUST BE WVA PRODUCTION FOR THE ABOVE 3-19 DELIVERIES</v>
          </cell>
        </row>
        <row r="224">
          <cell r="K224" t="str">
            <v>NOTE: THE VOLUME OF 2100 DTH IS A MONTHLY VOLUME - THE CUSTOMER FAXES THE WEEKLY VOLUME EACH THURSDAY FOR THE UPCOMING WEEK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A1025"/>
  <sheetViews>
    <sheetView tabSelected="1" view="pageBreakPreview" zoomScale="60" zoomScaleNormal="100" workbookViewId="0">
      <pane xSplit="10" ySplit="7" topLeftCell="K446" activePane="bottomRight" state="frozen"/>
      <selection pane="topRight" activeCell="K1" sqref="K1"/>
      <selection pane="bottomLeft" activeCell="A8" sqref="A8"/>
      <selection pane="bottomRight" activeCell="Y463" sqref="Y463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4" style="2" customWidth="1"/>
    <col min="4" max="4" width="18.42578125" style="2" customWidth="1"/>
    <col min="5" max="5" width="0.140625" style="1" hidden="1" customWidth="1"/>
    <col min="6" max="6" width="6.7109375" style="1" customWidth="1"/>
    <col min="7" max="7" width="6.7109375" style="4" customWidth="1"/>
    <col min="8" max="8" width="10" style="1" customWidth="1"/>
    <col min="9" max="9" width="5.42578125" style="1" hidden="1" customWidth="1"/>
    <col min="10" max="10" width="3" style="1" hidden="1" customWidth="1"/>
    <col min="11" max="11" width="11.7109375" style="13" customWidth="1"/>
    <col min="12" max="12" width="11.7109375" customWidth="1"/>
    <col min="13" max="16" width="10.7109375" customWidth="1"/>
    <col min="17" max="17" width="2.7109375" style="5" customWidth="1"/>
    <col min="18" max="18" width="11.85546875" style="5" customWidth="1"/>
    <col min="19" max="19" width="11.42578125" style="5" customWidth="1"/>
    <col min="20" max="20" width="2.7109375" style="5" customWidth="1"/>
    <col min="21" max="21" width="14.28515625" style="5" customWidth="1"/>
    <col min="22" max="22" width="10.7109375" style="5" customWidth="1"/>
    <col min="23" max="23" width="2.7109375" style="5" customWidth="1"/>
    <col min="24" max="25" width="10.7109375" style="5" customWidth="1"/>
    <col min="26" max="26" width="9.28515625" style="5" customWidth="1"/>
    <col min="27" max="28" width="11.7109375" style="5" customWidth="1"/>
    <col min="29" max="29" width="14.28515625" style="5" customWidth="1"/>
    <col min="30" max="31" width="10.7109375" style="5" customWidth="1"/>
    <col min="32" max="32" width="2.7109375" style="5" customWidth="1"/>
    <col min="33" max="34" width="10.7109375" style="5" customWidth="1"/>
    <col min="35" max="35" width="2.7109375" style="5" customWidth="1"/>
    <col min="36" max="37" width="10.7109375" style="5" customWidth="1"/>
    <col min="38" max="38" width="2.7109375" style="5" customWidth="1"/>
    <col min="39" max="40" width="10.7109375" style="5" customWidth="1"/>
    <col min="41" max="41" width="2.7109375" style="5" customWidth="1"/>
    <col min="42" max="43" width="10.7109375" style="5" customWidth="1"/>
    <col min="44" max="44" width="2.7109375" style="5" customWidth="1"/>
    <col min="45" max="46" width="10.7109375" style="5" customWidth="1"/>
    <col min="47" max="47" width="2.7109375" style="5" customWidth="1"/>
    <col min="48" max="49" width="11.7109375" style="5" customWidth="1"/>
    <col min="50" max="50" width="2.7109375" style="5" customWidth="1"/>
    <col min="51" max="52" width="10.7109375" style="5" customWidth="1"/>
    <col min="53" max="53" width="2.7109375" style="5" customWidth="1"/>
    <col min="54" max="55" width="10.7109375" style="5" customWidth="1"/>
    <col min="56" max="56" width="2.7109375" style="5" customWidth="1"/>
    <col min="57" max="58" width="10.7109375" style="5" customWidth="1"/>
    <col min="59" max="59" width="2.7109375" style="5" customWidth="1"/>
    <col min="60" max="61" width="10.7109375" style="5" customWidth="1"/>
    <col min="62" max="62" width="2.7109375" style="5" customWidth="1"/>
    <col min="63" max="64" width="10.7109375" style="5" customWidth="1"/>
    <col min="65" max="65" width="2.7109375" style="5" customWidth="1"/>
    <col min="66" max="67" width="10.7109375" style="5" customWidth="1"/>
    <col min="68" max="68" width="2.7109375" style="5" customWidth="1"/>
    <col min="69" max="70" width="11.7109375" style="5" customWidth="1"/>
    <col min="71" max="71" width="2.7109375" style="5" customWidth="1"/>
    <col min="72" max="73" width="10.7109375" style="5" customWidth="1"/>
    <col min="74" max="74" width="2.7109375" style="5" customWidth="1"/>
    <col min="75" max="76" width="10.7109375" style="5" customWidth="1"/>
    <col min="77" max="77" width="2.7109375" style="5" customWidth="1"/>
    <col min="78" max="79" width="10.7109375" style="5" customWidth="1"/>
    <col min="80" max="80" width="2.7109375" style="5" customWidth="1"/>
    <col min="81" max="82" width="10.7109375" style="5" customWidth="1"/>
    <col min="83" max="83" width="2.7109375" style="5" customWidth="1"/>
    <col min="84" max="85" width="10.7109375" style="5" customWidth="1"/>
    <col min="86" max="86" width="2.7109375" style="5" customWidth="1"/>
    <col min="87" max="88" width="10.7109375" style="5" customWidth="1"/>
    <col min="89" max="89" width="2.7109375" style="5" customWidth="1"/>
    <col min="90" max="91" width="11.7109375" style="5" customWidth="1"/>
    <col min="92" max="92" width="2.7109375" style="5" customWidth="1"/>
    <col min="93" max="94" width="10.7109375" style="5" customWidth="1"/>
    <col min="95" max="95" width="2.7109375" style="5" customWidth="1"/>
    <col min="96" max="97" width="10.7109375" style="5" customWidth="1"/>
    <col min="98" max="98" width="2.7109375" style="5" customWidth="1"/>
    <col min="99" max="108" width="10.7109375" style="5" customWidth="1"/>
    <col min="109" max="16384" width="9.140625" style="5"/>
  </cols>
  <sheetData>
    <row r="1" spans="1:100" x14ac:dyDescent="0.2">
      <c r="D1" s="3" t="s">
        <v>0</v>
      </c>
      <c r="H1" s="5"/>
      <c r="K1" s="6" t="s">
        <v>1</v>
      </c>
      <c r="L1" s="7" t="str">
        <f>K1</f>
        <v>April</v>
      </c>
      <c r="M1" s="6" t="s">
        <v>2</v>
      </c>
      <c r="N1" s="6" t="s">
        <v>3</v>
      </c>
      <c r="O1" s="6" t="s">
        <v>4</v>
      </c>
      <c r="P1" s="6" t="s">
        <v>5</v>
      </c>
      <c r="Q1" s="6"/>
      <c r="R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</row>
    <row r="2" spans="1:100" x14ac:dyDescent="0.2">
      <c r="E2" s="3"/>
      <c r="H2" s="1" t="s">
        <v>6</v>
      </c>
      <c r="K2" s="8" t="s">
        <v>4</v>
      </c>
      <c r="L2" s="9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8"/>
      <c r="R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10"/>
    </row>
    <row r="3" spans="1:100" x14ac:dyDescent="0.2">
      <c r="H3" s="1" t="s">
        <v>12</v>
      </c>
      <c r="K3" s="11" t="s">
        <v>13</v>
      </c>
      <c r="L3" s="12" t="s">
        <v>14</v>
      </c>
      <c r="M3" s="11" t="s">
        <v>15</v>
      </c>
      <c r="N3" s="11" t="s">
        <v>16</v>
      </c>
      <c r="O3" s="11" t="s">
        <v>17</v>
      </c>
      <c r="P3" s="11" t="s">
        <v>18</v>
      </c>
      <c r="R3" s="11"/>
      <c r="S3" s="8" t="s">
        <v>19</v>
      </c>
      <c r="T3" s="13"/>
      <c r="U3" s="11" t="s">
        <v>20</v>
      </c>
      <c r="V3" s="11"/>
      <c r="X3" s="11"/>
      <c r="Y3" s="11"/>
      <c r="AA3" s="11"/>
      <c r="AB3" s="11"/>
      <c r="AD3" s="11"/>
      <c r="AE3" s="11"/>
      <c r="AG3" s="11"/>
      <c r="AH3" s="11"/>
      <c r="AJ3" s="11"/>
      <c r="AK3" s="11"/>
      <c r="AM3" s="11"/>
      <c r="AN3" s="11"/>
      <c r="AP3" s="11"/>
      <c r="AQ3" s="11"/>
      <c r="AS3" s="11"/>
      <c r="AT3" s="11"/>
      <c r="AV3" s="11"/>
      <c r="AW3" s="11"/>
      <c r="AY3" s="11"/>
      <c r="AZ3" s="11"/>
      <c r="BB3" s="11"/>
      <c r="BC3" s="11"/>
      <c r="BE3" s="11"/>
      <c r="BF3" s="11"/>
      <c r="BH3" s="11"/>
      <c r="BI3" s="11"/>
      <c r="BK3" s="11"/>
      <c r="BL3" s="11"/>
      <c r="BN3" s="11"/>
      <c r="BO3" s="11"/>
      <c r="BQ3" s="11"/>
      <c r="BR3" s="11"/>
      <c r="BT3" s="11"/>
      <c r="BU3" s="11"/>
      <c r="BW3" s="11"/>
      <c r="BX3" s="11"/>
      <c r="BZ3" s="11"/>
      <c r="CA3" s="11"/>
      <c r="CC3" s="11"/>
      <c r="CD3" s="11"/>
      <c r="CF3" s="11"/>
      <c r="CG3" s="11"/>
      <c r="CI3" s="11"/>
      <c r="CJ3" s="11"/>
      <c r="CL3" s="11"/>
      <c r="CM3" s="11"/>
      <c r="CO3" s="11"/>
      <c r="CP3" s="11"/>
      <c r="CR3" s="11"/>
      <c r="CS3" s="11"/>
      <c r="CU3" s="11"/>
      <c r="CV3" s="11"/>
    </row>
    <row r="4" spans="1:100" x14ac:dyDescent="0.2">
      <c r="B4" s="1" t="s">
        <v>21</v>
      </c>
      <c r="F4" s="1" t="s">
        <v>22</v>
      </c>
      <c r="G4" s="4" t="s">
        <v>23</v>
      </c>
      <c r="H4" s="1" t="s">
        <v>24</v>
      </c>
      <c r="I4" s="1" t="s">
        <v>25</v>
      </c>
      <c r="K4" s="2" t="s">
        <v>26</v>
      </c>
      <c r="L4" s="14" t="s">
        <v>26</v>
      </c>
      <c r="M4" s="2" t="s">
        <v>27</v>
      </c>
      <c r="N4" s="2" t="s">
        <v>28</v>
      </c>
      <c r="O4" s="2" t="s">
        <v>29</v>
      </c>
      <c r="P4" s="2" t="s">
        <v>29</v>
      </c>
      <c r="Q4" s="1"/>
      <c r="R4" s="1"/>
      <c r="S4" s="11" t="s">
        <v>30</v>
      </c>
      <c r="T4" s="2"/>
      <c r="U4" s="2" t="s">
        <v>31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U4" s="11"/>
      <c r="CV4" s="11"/>
    </row>
    <row r="5" spans="1:100" x14ac:dyDescent="0.2">
      <c r="L5" s="15"/>
      <c r="M5" s="13"/>
      <c r="N5" s="13"/>
      <c r="O5" s="13"/>
      <c r="P5" s="2" t="s">
        <v>32</v>
      </c>
      <c r="S5" s="2" t="s">
        <v>33</v>
      </c>
      <c r="T5" s="13"/>
      <c r="U5" s="2" t="s">
        <v>34</v>
      </c>
    </row>
    <row r="6" spans="1:100" x14ac:dyDescent="0.2">
      <c r="H6" s="16" t="s">
        <v>35</v>
      </c>
      <c r="I6" s="16">
        <v>30</v>
      </c>
      <c r="K6" s="17" t="s">
        <v>36</v>
      </c>
      <c r="L6" s="18" t="s">
        <v>37</v>
      </c>
      <c r="M6" s="17" t="s">
        <v>38</v>
      </c>
      <c r="N6" s="17" t="s">
        <v>39</v>
      </c>
      <c r="O6" s="17" t="s">
        <v>40</v>
      </c>
      <c r="P6" s="17" t="s">
        <v>41</v>
      </c>
      <c r="Q6" s="13"/>
      <c r="R6" s="13"/>
      <c r="S6" s="2" t="s">
        <v>42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</row>
    <row r="7" spans="1:100" x14ac:dyDescent="0.2">
      <c r="L7" s="15"/>
      <c r="M7" s="13"/>
      <c r="N7" s="13"/>
      <c r="O7" s="13"/>
      <c r="P7" s="19"/>
    </row>
    <row r="8" spans="1:100" x14ac:dyDescent="0.2">
      <c r="A8" s="1" t="s">
        <v>43</v>
      </c>
      <c r="L8" s="15"/>
      <c r="M8" s="13"/>
      <c r="N8" s="13"/>
      <c r="O8" s="13"/>
      <c r="P8" s="19"/>
    </row>
    <row r="9" spans="1:100" x14ac:dyDescent="0.2">
      <c r="L9" s="15"/>
      <c r="M9" s="13"/>
      <c r="N9" s="13"/>
      <c r="O9" s="13"/>
      <c r="P9" s="19"/>
    </row>
    <row r="10" spans="1:100" x14ac:dyDescent="0.2">
      <c r="B10" s="1" t="str">
        <f>B4</f>
        <v>PIPE</v>
      </c>
      <c r="C10" s="2" t="s">
        <v>44</v>
      </c>
      <c r="D10" s="2" t="s">
        <v>45</v>
      </c>
      <c r="E10" s="1" t="s">
        <v>46</v>
      </c>
      <c r="F10" s="1" t="str">
        <f>F4</f>
        <v>GATE</v>
      </c>
      <c r="G10" s="1" t="str">
        <f>G4</f>
        <v>METER</v>
      </c>
      <c r="H10" s="1" t="s">
        <v>47</v>
      </c>
      <c r="I10" s="1" t="s">
        <v>48</v>
      </c>
      <c r="J10" s="1" t="s">
        <v>49</v>
      </c>
      <c r="K10" s="13" t="s">
        <v>50</v>
      </c>
      <c r="L10" s="15"/>
      <c r="M10" s="13"/>
      <c r="N10" s="13"/>
      <c r="O10" s="13"/>
      <c r="P10" s="19"/>
      <c r="S10" s="5" t="s">
        <v>20</v>
      </c>
    </row>
    <row r="11" spans="1:100" outlineLevel="2" x14ac:dyDescent="0.2">
      <c r="B11" s="1" t="s">
        <v>51</v>
      </c>
      <c r="C11" s="2">
        <v>1</v>
      </c>
      <c r="D11" s="2">
        <v>33</v>
      </c>
      <c r="E11" s="1" t="s">
        <v>52</v>
      </c>
      <c r="F11" s="1" t="s">
        <v>53</v>
      </c>
      <c r="G11" s="4" t="s">
        <v>54</v>
      </c>
      <c r="H11" s="1" t="s">
        <v>55</v>
      </c>
      <c r="I11" s="1" t="s">
        <v>56</v>
      </c>
      <c r="K11" s="13">
        <f>'[1]Total Reqs'!K11</f>
        <v>31</v>
      </c>
      <c r="L11" s="15">
        <v>0</v>
      </c>
      <c r="M11" s="13"/>
      <c r="N11" s="13"/>
      <c r="O11" s="13"/>
      <c r="P11" s="19"/>
    </row>
    <row r="12" spans="1:100" outlineLevel="2" x14ac:dyDescent="0.2">
      <c r="B12" s="1" t="s">
        <v>51</v>
      </c>
      <c r="C12" s="2">
        <v>1</v>
      </c>
      <c r="D12" s="2">
        <v>33</v>
      </c>
      <c r="E12" s="1" t="s">
        <v>52</v>
      </c>
      <c r="F12" s="1" t="s">
        <v>53</v>
      </c>
      <c r="G12" s="4" t="s">
        <v>54</v>
      </c>
      <c r="H12" s="1" t="s">
        <v>57</v>
      </c>
      <c r="I12" s="1" t="s">
        <v>56</v>
      </c>
      <c r="K12" s="13">
        <f>'[1]Total Reqs'!K12</f>
        <v>0</v>
      </c>
      <c r="L12" s="15"/>
      <c r="M12" s="13"/>
      <c r="N12" s="13"/>
      <c r="O12" s="13"/>
      <c r="P12" s="19"/>
      <c r="S12" s="5">
        <v>0</v>
      </c>
    </row>
    <row r="13" spans="1:100" outlineLevel="1" x14ac:dyDescent="0.2">
      <c r="B13" s="2" t="str">
        <f>B12</f>
        <v>TCO</v>
      </c>
      <c r="C13" s="2">
        <f>C12</f>
        <v>1</v>
      </c>
      <c r="D13" s="2" t="s">
        <v>58</v>
      </c>
      <c r="K13" s="13">
        <f>SUBTOTAL(9,K11:K12)</f>
        <v>31</v>
      </c>
      <c r="L13" s="15">
        <f>SUBTOTAL(9,L11:L12)</f>
        <v>0</v>
      </c>
      <c r="M13" s="13">
        <f>K13-L13</f>
        <v>31</v>
      </c>
      <c r="N13" s="13">
        <v>0</v>
      </c>
      <c r="O13" s="13">
        <f>IF(M13&lt;0.9*N13,0.9*N13,IF(M13&gt;1.1*N13,1.1*N13,M13))</f>
        <v>0</v>
      </c>
      <c r="P13" s="19">
        <f>M13-O13</f>
        <v>31</v>
      </c>
      <c r="S13" s="5">
        <f>SUBTOTAL(9,S11:S12)</f>
        <v>0</v>
      </c>
      <c r="U13" s="5">
        <f>S13-K13</f>
        <v>-31</v>
      </c>
    </row>
    <row r="14" spans="1:100" outlineLevel="1" x14ac:dyDescent="0.2">
      <c r="F14" s="20"/>
      <c r="L14" s="15"/>
      <c r="M14" s="13"/>
      <c r="N14" s="13"/>
      <c r="O14" s="13"/>
      <c r="P14" s="19"/>
    </row>
    <row r="15" spans="1:100" outlineLevel="2" x14ac:dyDescent="0.2">
      <c r="B15" s="1" t="s">
        <v>51</v>
      </c>
      <c r="C15" s="2">
        <v>1</v>
      </c>
      <c r="D15" s="2">
        <v>34</v>
      </c>
      <c r="E15" s="1" t="s">
        <v>52</v>
      </c>
      <c r="F15" s="1" t="s">
        <v>53</v>
      </c>
      <c r="G15" s="4" t="s">
        <v>59</v>
      </c>
      <c r="H15" s="1" t="s">
        <v>55</v>
      </c>
      <c r="I15" s="1" t="s">
        <v>56</v>
      </c>
      <c r="K15" s="13">
        <f>'[1]Total Reqs'!K14</f>
        <v>143</v>
      </c>
      <c r="L15" s="15"/>
      <c r="M15" s="13"/>
      <c r="N15" s="13"/>
      <c r="O15" s="13"/>
      <c r="P15" s="19"/>
    </row>
    <row r="16" spans="1:100" outlineLevel="2" x14ac:dyDescent="0.2">
      <c r="B16" s="1" t="s">
        <v>51</v>
      </c>
      <c r="C16" s="2">
        <v>1</v>
      </c>
      <c r="D16" s="2">
        <v>34</v>
      </c>
      <c r="E16" s="1" t="s">
        <v>52</v>
      </c>
      <c r="F16" s="1" t="s">
        <v>53</v>
      </c>
      <c r="G16" s="4" t="s">
        <v>59</v>
      </c>
      <c r="H16" s="1" t="s">
        <v>57</v>
      </c>
      <c r="I16" s="1" t="s">
        <v>56</v>
      </c>
      <c r="K16" s="13">
        <f>'[1]Total Reqs'!K15</f>
        <v>0</v>
      </c>
      <c r="L16" s="15"/>
      <c r="M16" s="13"/>
      <c r="N16" s="13"/>
      <c r="O16" s="13"/>
      <c r="P16" s="19"/>
      <c r="S16" s="5">
        <v>0</v>
      </c>
    </row>
    <row r="17" spans="2:50" outlineLevel="1" x14ac:dyDescent="0.2">
      <c r="B17" s="2" t="str">
        <f>B16</f>
        <v>TCO</v>
      </c>
      <c r="C17" s="2">
        <f>C16</f>
        <v>1</v>
      </c>
      <c r="D17" s="2" t="s">
        <v>60</v>
      </c>
      <c r="K17" s="13">
        <f>SUBTOTAL(9,K15:K16)</f>
        <v>143</v>
      </c>
      <c r="L17" s="15">
        <f>SUBTOTAL(9,L15:L16)</f>
        <v>0</v>
      </c>
      <c r="M17" s="13">
        <f>K17-L17</f>
        <v>143</v>
      </c>
      <c r="N17" s="13">
        <v>143</v>
      </c>
      <c r="O17" s="13">
        <f>IF(M17&lt;0.9*N17,0.9*N17,IF(M17&gt;1.1*N17,1.1*N17,M17))</f>
        <v>143</v>
      </c>
      <c r="P17" s="19">
        <f>(M17-O17)</f>
        <v>0</v>
      </c>
      <c r="S17" s="5">
        <f>SUBTOTAL(9,S15:S16)</f>
        <v>0</v>
      </c>
      <c r="U17" s="5">
        <f>S17-K17</f>
        <v>-143</v>
      </c>
    </row>
    <row r="18" spans="2:50" outlineLevel="1" x14ac:dyDescent="0.2">
      <c r="F18" s="5"/>
      <c r="L18" s="15"/>
      <c r="M18" s="13"/>
      <c r="N18" s="13"/>
      <c r="O18" s="13"/>
      <c r="P18" s="19"/>
    </row>
    <row r="19" spans="2:50" outlineLevel="2" x14ac:dyDescent="0.2">
      <c r="B19" s="1" t="s">
        <v>51</v>
      </c>
      <c r="C19" s="2">
        <v>2</v>
      </c>
      <c r="D19" s="2">
        <v>20</v>
      </c>
      <c r="E19" s="1" t="s">
        <v>52</v>
      </c>
      <c r="F19" s="1" t="s">
        <v>61</v>
      </c>
      <c r="G19" s="4">
        <v>21</v>
      </c>
      <c r="H19" s="1" t="s">
        <v>55</v>
      </c>
      <c r="K19" s="13">
        <f>'[1]Total Reqs'!K17</f>
        <v>854</v>
      </c>
      <c r="L19" s="15"/>
      <c r="M19" s="13"/>
      <c r="N19" s="13"/>
      <c r="O19" s="13"/>
      <c r="P19" s="19"/>
      <c r="S19" s="5">
        <v>34</v>
      </c>
    </row>
    <row r="20" spans="2:50" outlineLevel="2" x14ac:dyDescent="0.2">
      <c r="B20" s="1" t="s">
        <v>51</v>
      </c>
      <c r="C20" s="2">
        <v>2</v>
      </c>
      <c r="D20" s="2">
        <v>20</v>
      </c>
      <c r="E20" s="1" t="s">
        <v>52</v>
      </c>
      <c r="F20" s="1" t="s">
        <v>61</v>
      </c>
      <c r="G20" s="4">
        <v>21</v>
      </c>
      <c r="H20" s="1" t="s">
        <v>57</v>
      </c>
      <c r="K20" s="13">
        <f>'[1]Total Reqs'!K18</f>
        <v>0</v>
      </c>
      <c r="L20" s="15"/>
      <c r="M20" s="13"/>
      <c r="N20" s="13"/>
      <c r="O20" s="13"/>
      <c r="P20" s="19"/>
    </row>
    <row r="21" spans="2:50" outlineLevel="1" x14ac:dyDescent="0.2">
      <c r="B21" s="2" t="str">
        <f>B20</f>
        <v>TCO</v>
      </c>
      <c r="C21" s="2">
        <f>C20</f>
        <v>2</v>
      </c>
      <c r="D21" s="2" t="s">
        <v>62</v>
      </c>
      <c r="K21" s="13">
        <f>SUBTOTAL(9,K19:K20)</f>
        <v>854</v>
      </c>
      <c r="L21" s="15">
        <f>SUBTOTAL(9,L19:L20)</f>
        <v>0</v>
      </c>
      <c r="M21" s="13">
        <f>K21-L21</f>
        <v>854</v>
      </c>
      <c r="N21" s="13">
        <v>0</v>
      </c>
      <c r="O21" s="13">
        <f>IF(M21&lt;0.9*N21,0.9*N21,IF(M21&gt;1.1*N21,1.1*N21,M21))</f>
        <v>0</v>
      </c>
      <c r="P21" s="19">
        <f>(M21-O21)</f>
        <v>854</v>
      </c>
      <c r="S21" s="5">
        <f>SUBTOTAL(9,S19:S20)</f>
        <v>34</v>
      </c>
      <c r="U21" s="5">
        <f>S21-K21</f>
        <v>-820</v>
      </c>
    </row>
    <row r="22" spans="2:50" outlineLevel="1" x14ac:dyDescent="0.2">
      <c r="L22" s="15"/>
      <c r="M22" s="13"/>
      <c r="N22" s="13"/>
      <c r="O22" s="13"/>
      <c r="P22" s="19"/>
    </row>
    <row r="23" spans="2:50" outlineLevel="1" x14ac:dyDescent="0.2">
      <c r="L23" s="15"/>
      <c r="M23" s="13"/>
      <c r="N23" s="13"/>
      <c r="O23" s="13"/>
      <c r="P23" s="19"/>
    </row>
    <row r="24" spans="2:50" outlineLevel="2" x14ac:dyDescent="0.2">
      <c r="B24" s="1" t="s">
        <v>51</v>
      </c>
      <c r="C24" s="2">
        <v>3</v>
      </c>
      <c r="D24" s="2">
        <v>15</v>
      </c>
      <c r="E24" s="1" t="s">
        <v>52</v>
      </c>
      <c r="F24" s="1" t="s">
        <v>63</v>
      </c>
      <c r="G24" s="4" t="s">
        <v>64</v>
      </c>
      <c r="H24" s="1" t="s">
        <v>55</v>
      </c>
      <c r="I24" s="1" t="s">
        <v>65</v>
      </c>
      <c r="K24" s="13" t="s">
        <v>66</v>
      </c>
      <c r="L24" s="15"/>
      <c r="M24" s="13"/>
      <c r="N24" s="13"/>
      <c r="O24" s="13"/>
      <c r="P24" s="19"/>
    </row>
    <row r="25" spans="2:50" outlineLevel="2" x14ac:dyDescent="0.2">
      <c r="B25" s="1" t="s">
        <v>51</v>
      </c>
      <c r="C25" s="2">
        <v>3</v>
      </c>
      <c r="D25" s="2">
        <v>15</v>
      </c>
      <c r="E25" s="1" t="s">
        <v>52</v>
      </c>
      <c r="F25" s="1" t="s">
        <v>63</v>
      </c>
      <c r="G25" s="4" t="s">
        <v>64</v>
      </c>
      <c r="H25" s="1" t="s">
        <v>57</v>
      </c>
      <c r="I25" s="1" t="s">
        <v>65</v>
      </c>
      <c r="L25" s="15"/>
      <c r="M25" s="13"/>
      <c r="N25" s="13"/>
      <c r="O25" s="13"/>
      <c r="P25" s="19"/>
    </row>
    <row r="26" spans="2:50" outlineLevel="2" x14ac:dyDescent="0.2">
      <c r="D26" s="2">
        <v>15</v>
      </c>
      <c r="L26" s="15"/>
      <c r="M26" s="13"/>
      <c r="N26" s="13"/>
      <c r="O26" s="13"/>
      <c r="P26" s="19"/>
    </row>
    <row r="27" spans="2:50" outlineLevel="2" x14ac:dyDescent="0.2">
      <c r="B27" s="1" t="s">
        <v>51</v>
      </c>
      <c r="C27" s="2">
        <v>3</v>
      </c>
      <c r="D27" s="2">
        <v>15</v>
      </c>
      <c r="E27" s="1" t="s">
        <v>67</v>
      </c>
      <c r="F27" s="1" t="s">
        <v>68</v>
      </c>
      <c r="G27" s="4" t="s">
        <v>69</v>
      </c>
      <c r="H27" s="1" t="s">
        <v>55</v>
      </c>
      <c r="I27" s="1" t="s">
        <v>70</v>
      </c>
      <c r="K27" s="13">
        <f>'[1]Total Reqs'!K24</f>
        <v>491</v>
      </c>
      <c r="L27" s="15"/>
      <c r="M27" s="13"/>
      <c r="N27" s="13"/>
      <c r="O27" s="13"/>
      <c r="P27" s="19"/>
    </row>
    <row r="28" spans="2:50" outlineLevel="2" x14ac:dyDescent="0.2">
      <c r="B28" s="1" t="s">
        <v>51</v>
      </c>
      <c r="C28" s="2">
        <v>3</v>
      </c>
      <c r="D28" s="2">
        <v>15</v>
      </c>
      <c r="E28" s="1" t="s">
        <v>67</v>
      </c>
      <c r="F28" s="1" t="s">
        <v>68</v>
      </c>
      <c r="G28" s="4" t="s">
        <v>69</v>
      </c>
      <c r="H28" s="1" t="s">
        <v>57</v>
      </c>
      <c r="I28" s="1" t="s">
        <v>70</v>
      </c>
      <c r="K28" s="13">
        <f>'[1]Total Reqs'!K25</f>
        <v>0</v>
      </c>
      <c r="L28" s="15"/>
      <c r="M28" s="13"/>
      <c r="N28" s="13"/>
      <c r="O28" s="13"/>
      <c r="P28" s="19"/>
    </row>
    <row r="29" spans="2:50" outlineLevel="2" x14ac:dyDescent="0.2">
      <c r="B29" s="1" t="s">
        <v>51</v>
      </c>
      <c r="C29" s="2">
        <v>3</v>
      </c>
      <c r="D29" s="2">
        <v>15</v>
      </c>
      <c r="E29" s="1" t="s">
        <v>67</v>
      </c>
      <c r="F29" s="1" t="s">
        <v>68</v>
      </c>
      <c r="G29" s="4" t="s">
        <v>69</v>
      </c>
      <c r="H29" s="1" t="s">
        <v>71</v>
      </c>
      <c r="I29" s="1" t="s">
        <v>70</v>
      </c>
      <c r="K29" s="13">
        <f>'[1]Total Reqs'!K26</f>
        <v>0</v>
      </c>
      <c r="L29" s="15"/>
      <c r="M29" s="13"/>
      <c r="N29" s="13"/>
      <c r="O29" s="13"/>
      <c r="P29" s="19"/>
      <c r="S29" s="5">
        <v>927</v>
      </c>
    </row>
    <row r="30" spans="2:50" outlineLevel="2" x14ac:dyDescent="0.2">
      <c r="D30" s="2">
        <v>15</v>
      </c>
      <c r="K30" s="21"/>
      <c r="L30" s="15"/>
      <c r="M30" s="13"/>
      <c r="N30" s="13"/>
      <c r="O30" s="13"/>
      <c r="P30" s="19"/>
      <c r="Q30" s="22"/>
      <c r="T30" s="22"/>
      <c r="W30" s="22"/>
      <c r="Z30" s="22"/>
      <c r="AC30" s="22"/>
      <c r="AF30" s="22"/>
      <c r="AI30" s="22"/>
      <c r="AL30" s="22"/>
      <c r="AO30" s="22"/>
      <c r="AR30" s="22"/>
      <c r="AU30" s="22"/>
      <c r="AX30" s="22"/>
    </row>
    <row r="31" spans="2:50" outlineLevel="2" x14ac:dyDescent="0.2">
      <c r="B31" s="1" t="s">
        <v>51</v>
      </c>
      <c r="C31" s="2">
        <v>3</v>
      </c>
      <c r="D31" s="2">
        <v>15</v>
      </c>
      <c r="E31" s="1" t="s">
        <v>52</v>
      </c>
      <c r="F31" s="1" t="s">
        <v>68</v>
      </c>
      <c r="G31" s="4" t="s">
        <v>69</v>
      </c>
      <c r="H31" s="1" t="s">
        <v>55</v>
      </c>
      <c r="I31" s="1" t="s">
        <v>70</v>
      </c>
      <c r="K31" s="13">
        <f>'[1]Total Reqs'!K28</f>
        <v>110</v>
      </c>
      <c r="L31" s="15"/>
      <c r="M31" s="13"/>
      <c r="N31" s="13"/>
      <c r="O31" s="13"/>
      <c r="P31" s="19"/>
    </row>
    <row r="32" spans="2:50" outlineLevel="2" x14ac:dyDescent="0.2">
      <c r="B32" s="1" t="s">
        <v>51</v>
      </c>
      <c r="C32" s="2">
        <v>3</v>
      </c>
      <c r="D32" s="2">
        <v>15</v>
      </c>
      <c r="E32" s="1" t="s">
        <v>52</v>
      </c>
      <c r="F32" s="1" t="s">
        <v>68</v>
      </c>
      <c r="G32" s="4" t="s">
        <v>69</v>
      </c>
      <c r="H32" s="1" t="s">
        <v>57</v>
      </c>
      <c r="I32" s="1" t="s">
        <v>70</v>
      </c>
      <c r="K32" s="13">
        <f>'[1]Total Reqs'!K29</f>
        <v>0</v>
      </c>
      <c r="L32" s="15"/>
      <c r="M32" s="13"/>
      <c r="N32" s="13"/>
      <c r="O32" s="13"/>
      <c r="P32" s="19"/>
    </row>
    <row r="33" spans="2:41" outlineLevel="1" x14ac:dyDescent="0.2">
      <c r="B33" s="2" t="str">
        <f>B32</f>
        <v>TCO</v>
      </c>
      <c r="C33" s="2">
        <f>C32</f>
        <v>3</v>
      </c>
      <c r="D33" s="2" t="s">
        <v>72</v>
      </c>
      <c r="K33" s="13">
        <f>SUBTOTAL(9,K24:K32)</f>
        <v>601</v>
      </c>
      <c r="L33" s="15">
        <f>SUBTOTAL(9,L24:L32)</f>
        <v>0</v>
      </c>
      <c r="M33" s="13">
        <f>K33-L33</f>
        <v>601</v>
      </c>
      <c r="N33" s="13">
        <f>27+555</f>
        <v>582</v>
      </c>
      <c r="O33" s="13">
        <f>IF(M33&lt;0.9*N33,0.9*N33,IF(M33&gt;1.1*N33,1.1*N33,M33))</f>
        <v>601</v>
      </c>
      <c r="P33" s="19">
        <f>(M33-O33)</f>
        <v>0</v>
      </c>
      <c r="S33" s="5">
        <f>SUBTOTAL(9,S24:S32)</f>
        <v>927</v>
      </c>
      <c r="U33" s="5">
        <f>S33-K33</f>
        <v>326</v>
      </c>
    </row>
    <row r="34" spans="2:41" outlineLevel="1" x14ac:dyDescent="0.2">
      <c r="L34" s="15"/>
      <c r="M34" s="13"/>
      <c r="N34" s="13"/>
      <c r="O34" s="13"/>
      <c r="P34" s="19"/>
    </row>
    <row r="35" spans="2:41" outlineLevel="1" x14ac:dyDescent="0.2">
      <c r="L35" s="15"/>
      <c r="M35" s="13"/>
      <c r="N35" s="13"/>
      <c r="O35" s="13"/>
      <c r="P35" s="19"/>
    </row>
    <row r="36" spans="2:41" outlineLevel="2" x14ac:dyDescent="0.2">
      <c r="B36" s="1" t="s">
        <v>51</v>
      </c>
      <c r="C36" s="2">
        <v>3</v>
      </c>
      <c r="D36" s="2">
        <v>16</v>
      </c>
      <c r="E36" s="1" t="s">
        <v>52</v>
      </c>
      <c r="F36" s="1" t="s">
        <v>73</v>
      </c>
      <c r="G36" s="4">
        <v>27</v>
      </c>
      <c r="H36" s="1" t="s">
        <v>57</v>
      </c>
      <c r="I36" s="1" t="s">
        <v>74</v>
      </c>
      <c r="K36" s="13">
        <f>'[1]Total Reqs'!K32</f>
        <v>191</v>
      </c>
      <c r="L36" s="15"/>
      <c r="M36" s="13"/>
      <c r="N36" s="13"/>
      <c r="O36" s="13"/>
      <c r="P36" s="19"/>
    </row>
    <row r="37" spans="2:41" outlineLevel="2" x14ac:dyDescent="0.2">
      <c r="B37" s="1" t="s">
        <v>51</v>
      </c>
      <c r="C37" s="2">
        <v>3</v>
      </c>
      <c r="D37" s="2">
        <v>16</v>
      </c>
      <c r="E37" s="1" t="s">
        <v>52</v>
      </c>
      <c r="F37" s="1" t="s">
        <v>73</v>
      </c>
      <c r="G37" s="4">
        <v>27</v>
      </c>
      <c r="H37" s="1" t="s">
        <v>55</v>
      </c>
      <c r="I37" s="1" t="s">
        <v>74</v>
      </c>
      <c r="K37" s="13">
        <f>'[1]Total Reqs'!K33</f>
        <v>0</v>
      </c>
      <c r="L37" s="15"/>
      <c r="M37" s="13"/>
      <c r="N37" s="13"/>
      <c r="O37" s="13"/>
      <c r="P37" s="19"/>
    </row>
    <row r="38" spans="2:41" outlineLevel="2" x14ac:dyDescent="0.2">
      <c r="D38" s="2">
        <v>16</v>
      </c>
      <c r="K38" s="23" t="str">
        <f>'[1]Total Reqs'!K34</f>
        <v>NOTE:  MUST BE WVA PRODUCTION FOR ALL 3-16 DELIVERIES</v>
      </c>
      <c r="L38" s="15"/>
      <c r="M38" s="13"/>
      <c r="N38" s="13"/>
      <c r="O38" s="13"/>
      <c r="P38" s="19"/>
    </row>
    <row r="39" spans="2:41" outlineLevel="2" x14ac:dyDescent="0.2">
      <c r="B39" s="1" t="s">
        <v>51</v>
      </c>
      <c r="C39" s="2">
        <v>3</v>
      </c>
      <c r="D39" s="2">
        <v>16</v>
      </c>
      <c r="E39" s="1" t="s">
        <v>52</v>
      </c>
      <c r="F39" s="1" t="s">
        <v>73</v>
      </c>
      <c r="G39" s="4">
        <v>27</v>
      </c>
      <c r="H39" s="1" t="s">
        <v>75</v>
      </c>
      <c r="I39" s="1" t="s">
        <v>74</v>
      </c>
      <c r="K39" s="24">
        <f>'[1]Total Reqs'!K35/I6</f>
        <v>2.19</v>
      </c>
      <c r="L39" s="15"/>
      <c r="M39" s="13"/>
      <c r="N39" s="13"/>
      <c r="O39" s="13"/>
      <c r="P39" s="19"/>
    </row>
    <row r="40" spans="2:41" outlineLevel="2" x14ac:dyDescent="0.2">
      <c r="B40" s="1" t="s">
        <v>51</v>
      </c>
      <c r="C40" s="2">
        <v>3</v>
      </c>
      <c r="D40" s="2">
        <v>16</v>
      </c>
      <c r="E40" s="1" t="s">
        <v>52</v>
      </c>
      <c r="F40" s="1" t="s">
        <v>73</v>
      </c>
      <c r="G40" s="4">
        <v>27</v>
      </c>
      <c r="H40" s="1" t="s">
        <v>55</v>
      </c>
      <c r="I40" s="1" t="s">
        <v>74</v>
      </c>
      <c r="K40" s="13">
        <f>'[1]Total Reqs'!K36</f>
        <v>0</v>
      </c>
      <c r="L40" s="15"/>
      <c r="M40" s="13"/>
      <c r="N40" s="13"/>
      <c r="O40" s="13"/>
      <c r="P40" s="19"/>
      <c r="S40" s="5">
        <v>0</v>
      </c>
    </row>
    <row r="41" spans="2:41" outlineLevel="1" x14ac:dyDescent="0.2">
      <c r="B41" s="2" t="str">
        <f>B40</f>
        <v>TCO</v>
      </c>
      <c r="C41" s="2">
        <f>C40</f>
        <v>3</v>
      </c>
      <c r="D41" s="2" t="s">
        <v>76</v>
      </c>
      <c r="K41" s="13">
        <f>SUBTOTAL(9,K36:K40)</f>
        <v>193.19</v>
      </c>
      <c r="L41" s="15">
        <f>SUBTOTAL(9,L36:L40)</f>
        <v>0</v>
      </c>
      <c r="M41" s="13">
        <f>K41-L41</f>
        <v>193.19</v>
      </c>
      <c r="N41" s="13">
        <v>508</v>
      </c>
      <c r="O41" s="13">
        <f>IF(M41&lt;0.9*N41,0.9*N41,IF(M41&gt;1.1*N41,1.1*N41,M41))</f>
        <v>457.2</v>
      </c>
      <c r="P41" s="19">
        <f>(M41-O41)</f>
        <v>-264.01</v>
      </c>
      <c r="S41" s="5">
        <f>SUBTOTAL(9,S36:S40)</f>
        <v>0</v>
      </c>
      <c r="U41" s="5">
        <f>S41-K41</f>
        <v>-193.19</v>
      </c>
    </row>
    <row r="42" spans="2:41" outlineLevel="1" x14ac:dyDescent="0.2">
      <c r="K42" s="23" t="str">
        <f>'[1]Total Reqs'!K37</f>
        <v>NOTE: THE 1971 DTH IS A MONTHLY VOLUME - THIS CUSTOMER ONLY BURNS IF THE AVG TEMP IS 32 DEGREES</v>
      </c>
      <c r="L42" s="15"/>
      <c r="M42" s="13"/>
      <c r="N42" s="13"/>
      <c r="O42" s="13"/>
      <c r="P42" s="19"/>
    </row>
    <row r="43" spans="2:41" outlineLevel="1" x14ac:dyDescent="0.2">
      <c r="K43" s="21"/>
      <c r="L43" s="15"/>
      <c r="M43" s="13"/>
      <c r="N43" s="13"/>
      <c r="O43" s="13"/>
      <c r="P43" s="19"/>
      <c r="Q43" s="22"/>
      <c r="T43" s="22"/>
      <c r="W43" s="22"/>
      <c r="Z43" s="22"/>
      <c r="AC43" s="22"/>
      <c r="AF43" s="22"/>
    </row>
    <row r="44" spans="2:41" outlineLevel="1" x14ac:dyDescent="0.2">
      <c r="L44" s="15"/>
      <c r="M44" s="13"/>
      <c r="N44" s="13"/>
      <c r="O44" s="13"/>
      <c r="P44" s="19"/>
    </row>
    <row r="45" spans="2:41" outlineLevel="2" x14ac:dyDescent="0.2">
      <c r="B45" s="1" t="s">
        <v>51</v>
      </c>
      <c r="C45" s="2">
        <v>3</v>
      </c>
      <c r="D45" s="2">
        <v>17</v>
      </c>
      <c r="E45" s="1" t="s">
        <v>52</v>
      </c>
      <c r="F45" s="1" t="s">
        <v>73</v>
      </c>
      <c r="G45" s="4">
        <v>27</v>
      </c>
      <c r="H45" s="1" t="s">
        <v>75</v>
      </c>
      <c r="I45" s="1" t="s">
        <v>74</v>
      </c>
      <c r="K45" s="13">
        <f>'[1]Total Reqs'!K40</f>
        <v>180</v>
      </c>
      <c r="L45" s="15"/>
      <c r="M45" s="13"/>
      <c r="N45" s="13"/>
      <c r="O45" s="13"/>
      <c r="P45" s="19"/>
    </row>
    <row r="46" spans="2:41" outlineLevel="2" x14ac:dyDescent="0.2">
      <c r="B46" s="1" t="s">
        <v>51</v>
      </c>
      <c r="C46" s="2">
        <v>3</v>
      </c>
      <c r="D46" s="2">
        <v>17</v>
      </c>
      <c r="E46" s="1" t="s">
        <v>52</v>
      </c>
      <c r="F46" s="1" t="s">
        <v>73</v>
      </c>
      <c r="G46" s="4">
        <v>27</v>
      </c>
      <c r="H46" s="1" t="s">
        <v>55</v>
      </c>
      <c r="I46" s="1" t="s">
        <v>74</v>
      </c>
      <c r="K46" s="13">
        <f>'[1]Total Reqs'!K41</f>
        <v>0</v>
      </c>
      <c r="L46" s="15"/>
      <c r="M46" s="13"/>
      <c r="N46" s="13"/>
      <c r="O46" s="13"/>
      <c r="P46" s="19"/>
      <c r="S46" s="5">
        <v>0</v>
      </c>
    </row>
    <row r="47" spans="2:41" outlineLevel="1" x14ac:dyDescent="0.2">
      <c r="B47" s="2" t="str">
        <f>B46</f>
        <v>TCO</v>
      </c>
      <c r="C47" s="2">
        <f>C46</f>
        <v>3</v>
      </c>
      <c r="D47" s="2" t="s">
        <v>77</v>
      </c>
      <c r="K47" s="13">
        <f>SUBTOTAL(9,K45:K46)</f>
        <v>180</v>
      </c>
      <c r="L47" s="15">
        <f>SUBTOTAL(9,L45:L46)</f>
        <v>0</v>
      </c>
      <c r="M47" s="13">
        <f>K47-L47</f>
        <v>180</v>
      </c>
      <c r="N47" s="13">
        <v>256</v>
      </c>
      <c r="O47" s="13">
        <f>IF(M47&lt;0.9*N47,0.9*N47,IF(M47&gt;1.1*N47,1.1*N47,M47))</f>
        <v>230.4</v>
      </c>
      <c r="P47" s="19">
        <f>(M47-O47)</f>
        <v>-50.400000000000006</v>
      </c>
      <c r="S47" s="5">
        <f>SUBTOTAL(9,S45:S46)</f>
        <v>0</v>
      </c>
      <c r="U47" s="5">
        <f>S47-K47</f>
        <v>-180</v>
      </c>
    </row>
    <row r="48" spans="2:41" outlineLevel="1" x14ac:dyDescent="0.2">
      <c r="K48" s="23" t="str">
        <f>[3]Sheet2!K42</f>
        <v>NOTE:  MUST BE WVA PRODUCTION FOR ALL 3-17 DELIVERIES</v>
      </c>
      <c r="L48" s="15"/>
      <c r="M48" s="13"/>
      <c r="N48" s="13"/>
      <c r="O48" s="13"/>
      <c r="P48" s="19"/>
      <c r="Q48" s="22"/>
      <c r="T48" s="22"/>
      <c r="W48" s="22"/>
      <c r="Z48" s="22"/>
      <c r="AC48" s="22"/>
      <c r="AF48" s="22"/>
      <c r="AI48" s="22"/>
      <c r="AL48" s="22"/>
      <c r="AO48" s="22"/>
    </row>
    <row r="49" spans="2:50" outlineLevel="1" x14ac:dyDescent="0.2">
      <c r="L49" s="15"/>
      <c r="M49" s="13"/>
      <c r="N49" s="13"/>
      <c r="O49" s="13"/>
      <c r="P49" s="19"/>
    </row>
    <row r="50" spans="2:50" outlineLevel="2" x14ac:dyDescent="0.2">
      <c r="B50" s="1" t="s">
        <v>51</v>
      </c>
      <c r="C50" s="2">
        <v>3</v>
      </c>
      <c r="D50" s="17">
        <v>18</v>
      </c>
      <c r="G50" s="25"/>
      <c r="L50" s="15"/>
      <c r="M50" s="13"/>
      <c r="N50" s="13"/>
      <c r="O50" s="13"/>
      <c r="P50" s="19"/>
    </row>
    <row r="51" spans="2:50" outlineLevel="1" x14ac:dyDescent="0.2">
      <c r="B51" s="2" t="str">
        <f>B50</f>
        <v>TCO</v>
      </c>
      <c r="C51" s="2">
        <f>C50</f>
        <v>3</v>
      </c>
      <c r="D51" s="17" t="s">
        <v>78</v>
      </c>
      <c r="G51" s="25"/>
      <c r="K51" s="13">
        <f>SUBTOTAL(9,K50:K50)</f>
        <v>0</v>
      </c>
      <c r="L51" s="15"/>
      <c r="M51" s="13">
        <f>K51-L51</f>
        <v>0</v>
      </c>
      <c r="N51" s="13"/>
      <c r="O51" s="13"/>
      <c r="P51" s="19"/>
      <c r="S51" s="5">
        <f>SUBTOTAL(9,S50:S50)</f>
        <v>0</v>
      </c>
      <c r="U51" s="5">
        <f>S51-K51</f>
        <v>0</v>
      </c>
    </row>
    <row r="52" spans="2:50" outlineLevel="1" x14ac:dyDescent="0.2">
      <c r="L52" s="15"/>
      <c r="M52" s="13"/>
      <c r="N52" s="13"/>
      <c r="O52" s="13"/>
      <c r="P52" s="19"/>
    </row>
    <row r="53" spans="2:50" outlineLevel="1" x14ac:dyDescent="0.2">
      <c r="L53" s="15"/>
      <c r="M53" s="13"/>
      <c r="N53" s="13"/>
      <c r="O53" s="13"/>
      <c r="P53" s="19"/>
    </row>
    <row r="54" spans="2:50" outlineLevel="2" x14ac:dyDescent="0.2">
      <c r="B54" s="1" t="s">
        <v>51</v>
      </c>
      <c r="C54" s="2">
        <v>3</v>
      </c>
      <c r="D54" s="2">
        <v>19</v>
      </c>
      <c r="E54" s="1" t="s">
        <v>52</v>
      </c>
      <c r="F54" s="1" t="s">
        <v>73</v>
      </c>
      <c r="G54" s="4">
        <v>27</v>
      </c>
      <c r="H54" s="1" t="s">
        <v>57</v>
      </c>
      <c r="I54" s="1" t="s">
        <v>74</v>
      </c>
      <c r="K54" s="13">
        <f>'[1]Total Reqs'!K47</f>
        <v>0</v>
      </c>
      <c r="L54" s="15"/>
      <c r="M54" s="13"/>
      <c r="N54" s="13"/>
      <c r="O54" s="13"/>
      <c r="P54" s="19"/>
    </row>
    <row r="55" spans="2:50" outlineLevel="2" x14ac:dyDescent="0.2">
      <c r="B55" s="1" t="s">
        <v>51</v>
      </c>
      <c r="C55" s="2">
        <v>3</v>
      </c>
      <c r="D55" s="2">
        <v>19</v>
      </c>
      <c r="E55" s="1" t="s">
        <v>52</v>
      </c>
      <c r="F55" s="1" t="s">
        <v>73</v>
      </c>
      <c r="G55" s="4">
        <v>27</v>
      </c>
      <c r="H55" s="1" t="s">
        <v>57</v>
      </c>
      <c r="I55" s="1" t="s">
        <v>74</v>
      </c>
      <c r="K55" s="13">
        <f>'[1]Total Reqs'!K48</f>
        <v>0</v>
      </c>
      <c r="L55" s="15"/>
      <c r="M55" s="13"/>
      <c r="N55" s="13"/>
      <c r="O55" s="13"/>
      <c r="P55" s="19"/>
    </row>
    <row r="56" spans="2:50" outlineLevel="2" x14ac:dyDescent="0.2">
      <c r="B56" s="1" t="s">
        <v>51</v>
      </c>
      <c r="C56" s="2">
        <v>3</v>
      </c>
      <c r="D56" s="2">
        <v>19</v>
      </c>
      <c r="E56" s="1" t="s">
        <v>52</v>
      </c>
      <c r="F56" s="1" t="s">
        <v>73</v>
      </c>
      <c r="G56" s="4">
        <v>27</v>
      </c>
      <c r="H56" s="1" t="s">
        <v>55</v>
      </c>
      <c r="I56" s="1" t="s">
        <v>74</v>
      </c>
      <c r="K56" s="13">
        <f>'[1]Total Reqs'!K49</f>
        <v>595</v>
      </c>
      <c r="L56" s="15"/>
      <c r="M56" s="13"/>
      <c r="N56" s="13"/>
      <c r="O56" s="13"/>
      <c r="P56" s="19"/>
    </row>
    <row r="57" spans="2:50" outlineLevel="2" x14ac:dyDescent="0.2">
      <c r="D57" s="2">
        <v>19</v>
      </c>
      <c r="K57" s="23" t="str">
        <f>[3]Sheet2!K50</f>
        <v>NOTE:  MUST BE WVA PRODUCTION FOR THE ABOVE 3-19 DELIVERIES</v>
      </c>
      <c r="L57" s="15"/>
      <c r="M57" s="26"/>
      <c r="N57" s="26"/>
      <c r="O57" s="26"/>
      <c r="P57" s="19"/>
      <c r="Q57" s="22"/>
      <c r="T57" s="22"/>
      <c r="W57" s="22"/>
      <c r="Z57" s="22"/>
      <c r="AC57" s="22"/>
      <c r="AF57" s="22"/>
      <c r="AI57" s="22"/>
      <c r="AL57" s="22"/>
      <c r="AO57" s="22"/>
      <c r="AR57" s="22"/>
      <c r="AU57" s="22"/>
      <c r="AX57" s="22"/>
    </row>
    <row r="58" spans="2:50" customFormat="1" outlineLevel="2" x14ac:dyDescent="0.2">
      <c r="C58" s="26"/>
      <c r="D58" s="2">
        <v>19</v>
      </c>
      <c r="K58" s="26"/>
      <c r="L58" s="15"/>
      <c r="M58" s="13"/>
      <c r="N58" s="13"/>
      <c r="O58" s="13"/>
      <c r="P58" s="19"/>
    </row>
    <row r="59" spans="2:50" outlineLevel="2" x14ac:dyDescent="0.2">
      <c r="B59" s="1" t="s">
        <v>51</v>
      </c>
      <c r="C59" s="2">
        <v>3</v>
      </c>
      <c r="D59" s="2">
        <v>19</v>
      </c>
      <c r="E59" s="1" t="s">
        <v>52</v>
      </c>
      <c r="F59" s="1" t="s">
        <v>73</v>
      </c>
      <c r="G59" s="4">
        <v>27</v>
      </c>
      <c r="H59" s="1" t="s">
        <v>57</v>
      </c>
      <c r="I59" s="1" t="s">
        <v>74</v>
      </c>
      <c r="K59" s="13">
        <f>'[1]Total Reqs'!K52</f>
        <v>38</v>
      </c>
      <c r="L59" s="15"/>
      <c r="M59" s="13"/>
      <c r="N59" s="13"/>
      <c r="O59" s="13"/>
      <c r="P59" s="19"/>
    </row>
    <row r="60" spans="2:50" outlineLevel="2" x14ac:dyDescent="0.2">
      <c r="D60" s="2">
        <v>19</v>
      </c>
      <c r="K60" s="13">
        <f>'[1]Total Reqs'!K53</f>
        <v>0</v>
      </c>
      <c r="L60" s="15"/>
      <c r="M60" s="13"/>
      <c r="N60" s="13"/>
      <c r="O60" s="13"/>
      <c r="P60" s="19"/>
      <c r="Q60" s="22"/>
      <c r="T60" s="22"/>
      <c r="W60" s="22"/>
      <c r="Z60" s="22"/>
      <c r="AC60" s="22"/>
      <c r="AF60" s="22"/>
      <c r="AI60" s="22"/>
      <c r="AL60" s="22"/>
      <c r="AO60" s="22"/>
      <c r="AR60" s="22"/>
      <c r="AU60" s="22"/>
      <c r="AX60" s="22"/>
    </row>
    <row r="61" spans="2:50" outlineLevel="2" x14ac:dyDescent="0.2">
      <c r="D61" s="2">
        <v>19</v>
      </c>
      <c r="K61" s="2"/>
      <c r="L61" s="15"/>
      <c r="M61" s="13"/>
      <c r="N61" s="13"/>
      <c r="O61" s="13"/>
      <c r="P61" s="19"/>
      <c r="Q61" s="22"/>
      <c r="T61" s="22"/>
      <c r="W61" s="22"/>
      <c r="Z61" s="22"/>
      <c r="AC61" s="22"/>
      <c r="AF61" s="22"/>
      <c r="AI61" s="22"/>
      <c r="AL61" s="22"/>
      <c r="AO61" s="22"/>
      <c r="AR61" s="22"/>
      <c r="AU61" s="22"/>
      <c r="AX61" s="22"/>
    </row>
    <row r="62" spans="2:50" outlineLevel="2" x14ac:dyDescent="0.2">
      <c r="B62" s="1" t="s">
        <v>51</v>
      </c>
      <c r="C62" s="2">
        <v>3</v>
      </c>
      <c r="D62" s="2">
        <v>19</v>
      </c>
      <c r="E62" s="1" t="s">
        <v>52</v>
      </c>
      <c r="F62" s="1" t="s">
        <v>73</v>
      </c>
      <c r="G62" s="4">
        <v>27</v>
      </c>
      <c r="H62" s="1" t="s">
        <v>55</v>
      </c>
      <c r="I62" s="1" t="s">
        <v>74</v>
      </c>
      <c r="K62" s="13">
        <f>'[1]Total Reqs'!K55</f>
        <v>50</v>
      </c>
      <c r="L62" s="15"/>
      <c r="M62" s="13"/>
      <c r="N62" s="13"/>
      <c r="O62" s="13"/>
      <c r="P62" s="19"/>
      <c r="S62" s="5">
        <v>0</v>
      </c>
    </row>
    <row r="63" spans="2:50" outlineLevel="1" x14ac:dyDescent="0.2">
      <c r="B63" s="2" t="str">
        <f>B62</f>
        <v>TCO</v>
      </c>
      <c r="C63" s="2">
        <f>C62</f>
        <v>3</v>
      </c>
      <c r="D63" s="2" t="s">
        <v>79</v>
      </c>
      <c r="K63" s="13">
        <f>SUBTOTAL(9,K54:K62)</f>
        <v>683</v>
      </c>
      <c r="L63" s="15">
        <f>SUBTOTAL(9,L54:L62)</f>
        <v>0</v>
      </c>
      <c r="M63" s="13">
        <f>K63-L63</f>
        <v>683</v>
      </c>
      <c r="N63" s="13">
        <v>602</v>
      </c>
      <c r="O63" s="13">
        <f>IF(M63&lt;0.9*N63,0.9*N63,IF(M63&gt;1.1*N63,1.1*N63,M63))</f>
        <v>662.2</v>
      </c>
      <c r="P63" s="19">
        <f>(M63-O63)</f>
        <v>20.799999999999955</v>
      </c>
      <c r="S63" s="5">
        <f>SUBTOTAL(9,S54:S62)</f>
        <v>0</v>
      </c>
      <c r="U63" s="5">
        <f>S63-K63</f>
        <v>-683</v>
      </c>
    </row>
    <row r="64" spans="2:50" outlineLevel="1" x14ac:dyDescent="0.2">
      <c r="K64" s="23" t="str">
        <f>'[1]Total Reqs'!K56</f>
        <v>NOTE:  THIS MUST BE WVA PRODUCTION AND THE TCO SCHEDULER MUST USE TCO'S K#38992</v>
      </c>
      <c r="L64" s="15"/>
      <c r="M64" s="13"/>
      <c r="N64" s="13"/>
      <c r="O64" s="13"/>
      <c r="P64" s="19"/>
      <c r="Q64" s="22"/>
      <c r="T64" s="22"/>
      <c r="W64" s="22"/>
      <c r="Z64" s="22"/>
      <c r="AC64" s="22"/>
      <c r="AF64" s="22"/>
      <c r="AI64" s="22"/>
      <c r="AL64" s="22"/>
      <c r="AO64" s="22"/>
      <c r="AR64" s="22"/>
      <c r="AU64" s="22"/>
      <c r="AX64" s="22"/>
    </row>
    <row r="65" spans="2:50" outlineLevel="1" x14ac:dyDescent="0.2">
      <c r="K65" s="2"/>
      <c r="L65" s="15"/>
      <c r="M65" s="13"/>
      <c r="N65" s="13"/>
      <c r="O65" s="13"/>
      <c r="P65" s="19"/>
      <c r="Q65" s="22"/>
      <c r="T65" s="22"/>
      <c r="W65" s="22"/>
      <c r="Z65" s="22"/>
      <c r="AC65" s="22"/>
      <c r="AF65" s="22"/>
      <c r="AI65" s="22"/>
      <c r="AL65" s="22"/>
      <c r="AO65" s="22"/>
      <c r="AR65" s="22"/>
      <c r="AU65" s="22"/>
      <c r="AX65" s="22"/>
    </row>
    <row r="66" spans="2:50" outlineLevel="1" x14ac:dyDescent="0.2">
      <c r="L66" s="15"/>
      <c r="M66" s="13"/>
      <c r="N66" s="13"/>
      <c r="O66" s="13"/>
      <c r="P66" s="19"/>
    </row>
    <row r="67" spans="2:50" outlineLevel="2" x14ac:dyDescent="0.2">
      <c r="B67" s="1" t="s">
        <v>51</v>
      </c>
      <c r="C67" s="2">
        <v>4</v>
      </c>
      <c r="D67" s="2">
        <v>21</v>
      </c>
      <c r="E67" s="1" t="s">
        <v>52</v>
      </c>
      <c r="F67" s="1" t="s">
        <v>80</v>
      </c>
      <c r="G67" s="4" t="s">
        <v>81</v>
      </c>
      <c r="H67" s="1" t="s">
        <v>55</v>
      </c>
      <c r="I67" s="1" t="s">
        <v>56</v>
      </c>
      <c r="K67" s="13">
        <f>'[1]Total Reqs'!K59</f>
        <v>94</v>
      </c>
      <c r="L67" s="15"/>
      <c r="M67" s="13"/>
      <c r="N67" s="13"/>
      <c r="O67" s="13"/>
      <c r="P67" s="19"/>
      <c r="S67" s="27" t="s">
        <v>82</v>
      </c>
    </row>
    <row r="68" spans="2:50" outlineLevel="2" x14ac:dyDescent="0.2">
      <c r="B68" s="1" t="s">
        <v>51</v>
      </c>
      <c r="C68" s="2">
        <v>4</v>
      </c>
      <c r="D68" s="2">
        <v>21</v>
      </c>
      <c r="E68" s="1" t="s">
        <v>52</v>
      </c>
      <c r="F68" s="1" t="s">
        <v>80</v>
      </c>
      <c r="G68" s="4" t="s">
        <v>81</v>
      </c>
      <c r="H68" s="1" t="s">
        <v>57</v>
      </c>
      <c r="K68" s="13">
        <f>'[1]Total Reqs'!K60</f>
        <v>22</v>
      </c>
      <c r="L68" s="15"/>
      <c r="M68" s="13"/>
      <c r="N68" s="13"/>
      <c r="O68" s="13"/>
      <c r="P68" s="19"/>
    </row>
    <row r="69" spans="2:50" outlineLevel="1" x14ac:dyDescent="0.2">
      <c r="B69" s="2" t="str">
        <f>B68</f>
        <v>TCO</v>
      </c>
      <c r="C69" s="2">
        <f>C68</f>
        <v>4</v>
      </c>
      <c r="D69" s="2" t="s">
        <v>83</v>
      </c>
      <c r="K69" s="13">
        <f>SUBTOTAL(9,K67:K68)</f>
        <v>116</v>
      </c>
      <c r="L69" s="15">
        <f>SUBTOTAL(9,L67:L68)</f>
        <v>0</v>
      </c>
      <c r="M69" s="13">
        <f>K69-L69</f>
        <v>116</v>
      </c>
      <c r="N69" s="13">
        <v>0</v>
      </c>
      <c r="O69" s="13">
        <f>IF(M69&lt;0.9*N69,0.9*N69,IF(M69&gt;1.1*N69,1.1*N69,M69))</f>
        <v>0</v>
      </c>
      <c r="P69" s="19">
        <f>(M69-O69)</f>
        <v>116</v>
      </c>
      <c r="S69" s="5">
        <f>SUBTOTAL(9,S67:S68)</f>
        <v>0</v>
      </c>
      <c r="U69" s="5">
        <f>S69-K69</f>
        <v>-116</v>
      </c>
    </row>
    <row r="70" spans="2:50" outlineLevel="1" x14ac:dyDescent="0.2">
      <c r="L70" s="15"/>
      <c r="M70" s="13"/>
      <c r="N70" s="13"/>
      <c r="O70" s="13"/>
      <c r="P70" s="19"/>
    </row>
    <row r="71" spans="2:50" outlineLevel="1" x14ac:dyDescent="0.2">
      <c r="L71" s="15"/>
      <c r="M71" s="13"/>
      <c r="N71" s="13"/>
      <c r="O71" s="13"/>
      <c r="P71" s="19"/>
      <c r="S71" s="5">
        <v>0</v>
      </c>
    </row>
    <row r="72" spans="2:50" outlineLevel="2" x14ac:dyDescent="0.2">
      <c r="B72" s="1" t="s">
        <v>51</v>
      </c>
      <c r="C72" s="2">
        <v>4</v>
      </c>
      <c r="D72" s="2">
        <v>22</v>
      </c>
      <c r="L72" s="15"/>
      <c r="M72" s="13"/>
      <c r="N72" s="13"/>
      <c r="O72" s="13"/>
      <c r="P72" s="19"/>
    </row>
    <row r="73" spans="2:50" outlineLevel="1" x14ac:dyDescent="0.2">
      <c r="B73" s="2" t="str">
        <f>B72</f>
        <v>TCO</v>
      </c>
      <c r="C73" s="2">
        <f>C72</f>
        <v>4</v>
      </c>
      <c r="D73" s="2" t="s">
        <v>84</v>
      </c>
      <c r="K73" s="13">
        <f>SUBTOTAL(9,K72:K72)</f>
        <v>0</v>
      </c>
      <c r="L73" s="15">
        <f>SUBTOTAL(9,L72:L72)</f>
        <v>0</v>
      </c>
      <c r="M73" s="13">
        <f>K73-L73</f>
        <v>0</v>
      </c>
      <c r="N73" s="13">
        <v>0</v>
      </c>
      <c r="O73" s="13">
        <f>IF(M73&lt;0.9*N73,0.9*N73,IF(M73&gt;1.1*N73,1.1*N73,M73))</f>
        <v>0</v>
      </c>
      <c r="P73" s="19">
        <f>(M73-O73)</f>
        <v>0</v>
      </c>
      <c r="S73" s="5">
        <f>SUBTOTAL(9,S72:S72)</f>
        <v>0</v>
      </c>
      <c r="U73" s="5">
        <f>S73-K73</f>
        <v>0</v>
      </c>
    </row>
    <row r="74" spans="2:50" outlineLevel="1" x14ac:dyDescent="0.2">
      <c r="L74" s="15"/>
      <c r="M74" s="13"/>
      <c r="N74" s="13"/>
      <c r="O74" s="13"/>
      <c r="P74" s="19"/>
    </row>
    <row r="75" spans="2:50" outlineLevel="1" x14ac:dyDescent="0.2">
      <c r="L75" s="15"/>
      <c r="M75" s="13"/>
      <c r="N75" s="13"/>
      <c r="O75" s="13"/>
      <c r="P75" s="19"/>
    </row>
    <row r="76" spans="2:50" outlineLevel="2" x14ac:dyDescent="0.2">
      <c r="B76" s="1" t="s">
        <v>51</v>
      </c>
      <c r="C76" s="2">
        <v>4</v>
      </c>
      <c r="D76" s="2">
        <v>23</v>
      </c>
      <c r="L76" s="15"/>
      <c r="M76" s="13"/>
      <c r="N76" s="13"/>
      <c r="O76" s="13"/>
      <c r="P76" s="19"/>
      <c r="S76" s="5">
        <v>0</v>
      </c>
    </row>
    <row r="77" spans="2:50" outlineLevel="1" x14ac:dyDescent="0.2">
      <c r="B77" s="2" t="str">
        <f>B76</f>
        <v>TCO</v>
      </c>
      <c r="C77" s="2">
        <f>C76</f>
        <v>4</v>
      </c>
      <c r="D77" s="2" t="s">
        <v>85</v>
      </c>
      <c r="K77" s="13">
        <f>SUBTOTAL(9,K76:K76)</f>
        <v>0</v>
      </c>
      <c r="L77" s="15">
        <f>SUBTOTAL(9,L76:L76)</f>
        <v>0</v>
      </c>
      <c r="M77" s="13">
        <f>K77-L77</f>
        <v>0</v>
      </c>
      <c r="N77" s="13">
        <v>0</v>
      </c>
      <c r="O77" s="13">
        <f>IF(M77&lt;0.9*N77,0.9*N77,IF(M77&gt;1.1*N77,1.1*N77,M77))</f>
        <v>0</v>
      </c>
      <c r="P77" s="19">
        <f>(M77-O77)</f>
        <v>0</v>
      </c>
      <c r="S77" s="5">
        <f>SUBTOTAL(9,S76:S76)</f>
        <v>0</v>
      </c>
      <c r="U77" s="5">
        <f>S77-K77</f>
        <v>0</v>
      </c>
    </row>
    <row r="78" spans="2:50" outlineLevel="1" x14ac:dyDescent="0.2">
      <c r="L78" s="15"/>
      <c r="M78" s="13"/>
      <c r="N78" s="13"/>
      <c r="O78" s="13"/>
      <c r="P78" s="19"/>
    </row>
    <row r="79" spans="2:50" outlineLevel="1" x14ac:dyDescent="0.2">
      <c r="L79" s="15"/>
      <c r="M79" s="13"/>
      <c r="N79" s="13"/>
      <c r="O79" s="13"/>
      <c r="P79" s="19"/>
    </row>
    <row r="80" spans="2:50" outlineLevel="2" x14ac:dyDescent="0.2">
      <c r="B80" s="1" t="s">
        <v>51</v>
      </c>
      <c r="C80" s="2">
        <v>4</v>
      </c>
      <c r="D80" s="2">
        <v>24</v>
      </c>
      <c r="L80" s="15"/>
      <c r="M80" s="13"/>
      <c r="N80" s="13"/>
      <c r="O80" s="13"/>
      <c r="P80" s="19"/>
      <c r="S80" s="5">
        <v>0</v>
      </c>
    </row>
    <row r="81" spans="2:50" outlineLevel="1" x14ac:dyDescent="0.2">
      <c r="B81" s="2" t="str">
        <f>B80</f>
        <v>TCO</v>
      </c>
      <c r="C81" s="2">
        <f>C80</f>
        <v>4</v>
      </c>
      <c r="D81" s="2" t="s">
        <v>86</v>
      </c>
      <c r="K81" s="13">
        <f>SUBTOTAL(9,K80:K80)</f>
        <v>0</v>
      </c>
      <c r="L81" s="15">
        <f>SUBTOTAL(9,L80:L80)</f>
        <v>0</v>
      </c>
      <c r="M81" s="13">
        <f>K81-L81</f>
        <v>0</v>
      </c>
      <c r="N81" s="13">
        <v>0</v>
      </c>
      <c r="O81" s="13">
        <f>IF(M81&lt;0.9*N81,0.9*N81,IF(M81&gt;1.1*N81,1.1*N81,M81))</f>
        <v>0</v>
      </c>
      <c r="P81" s="19">
        <f>(M81-O81)</f>
        <v>0</v>
      </c>
      <c r="S81" s="5">
        <f>SUBTOTAL(9,S80:S80)</f>
        <v>0</v>
      </c>
      <c r="U81" s="5">
        <f>S81-K81</f>
        <v>0</v>
      </c>
    </row>
    <row r="82" spans="2:50" outlineLevel="1" x14ac:dyDescent="0.2">
      <c r="L82" s="15"/>
      <c r="M82" s="13"/>
      <c r="N82" s="13"/>
      <c r="O82" s="13"/>
      <c r="P82" s="19"/>
    </row>
    <row r="83" spans="2:50" outlineLevel="1" x14ac:dyDescent="0.2">
      <c r="L83" s="15"/>
      <c r="M83" s="13"/>
      <c r="N83" s="13"/>
      <c r="O83" s="13"/>
      <c r="P83" s="19"/>
    </row>
    <row r="84" spans="2:50" outlineLevel="2" x14ac:dyDescent="0.2">
      <c r="B84" s="1" t="s">
        <v>51</v>
      </c>
      <c r="C84" s="2">
        <v>4</v>
      </c>
      <c r="D84" s="2">
        <v>25</v>
      </c>
      <c r="E84" s="1" t="s">
        <v>67</v>
      </c>
      <c r="F84" s="1" t="s">
        <v>87</v>
      </c>
      <c r="G84" s="25" t="s">
        <v>88</v>
      </c>
      <c r="H84" s="1" t="s">
        <v>55</v>
      </c>
      <c r="I84" s="1" t="s">
        <v>70</v>
      </c>
      <c r="K84" s="13">
        <f>'[1]Total Reqs'!K72</f>
        <v>193</v>
      </c>
      <c r="L84" s="15"/>
      <c r="M84" s="13"/>
      <c r="N84" s="13"/>
      <c r="O84" s="13"/>
      <c r="P84" s="19"/>
      <c r="S84" s="5">
        <f>4593-4427</f>
        <v>166</v>
      </c>
    </row>
    <row r="85" spans="2:50" outlineLevel="2" x14ac:dyDescent="0.2">
      <c r="B85" s="1" t="s">
        <v>51</v>
      </c>
      <c r="C85" s="2">
        <v>4</v>
      </c>
      <c r="D85" s="2">
        <v>25</v>
      </c>
      <c r="E85" s="1" t="s">
        <v>67</v>
      </c>
      <c r="F85" s="1" t="s">
        <v>87</v>
      </c>
      <c r="G85" s="25" t="s">
        <v>88</v>
      </c>
      <c r="H85" s="1" t="s">
        <v>57</v>
      </c>
      <c r="K85" s="13">
        <f>'[1]Total Reqs'!K73</f>
        <v>0</v>
      </c>
      <c r="L85" s="15"/>
      <c r="M85" s="13"/>
      <c r="N85" s="13"/>
      <c r="O85" s="13"/>
      <c r="P85" s="19"/>
    </row>
    <row r="86" spans="2:50" outlineLevel="2" x14ac:dyDescent="0.2">
      <c r="D86" s="2">
        <v>25</v>
      </c>
      <c r="G86" s="25"/>
      <c r="L86" s="15"/>
      <c r="M86" s="13"/>
      <c r="N86" s="13"/>
      <c r="O86" s="13"/>
      <c r="P86" s="19"/>
    </row>
    <row r="87" spans="2:50" outlineLevel="2" x14ac:dyDescent="0.2">
      <c r="B87" s="1" t="s">
        <v>51</v>
      </c>
      <c r="C87" s="2">
        <v>4</v>
      </c>
      <c r="D87" s="2">
        <v>25</v>
      </c>
      <c r="E87" s="1" t="s">
        <v>52</v>
      </c>
      <c r="F87" s="1" t="s">
        <v>87</v>
      </c>
      <c r="G87" s="25" t="s">
        <v>88</v>
      </c>
      <c r="H87" s="1" t="s">
        <v>55</v>
      </c>
      <c r="I87" s="1" t="s">
        <v>70</v>
      </c>
      <c r="K87" s="13">
        <f>'[1]Total Reqs'!K75</f>
        <v>3544</v>
      </c>
      <c r="L87" s="15"/>
      <c r="M87" s="13"/>
      <c r="N87" s="13"/>
      <c r="O87" s="13"/>
      <c r="P87" s="19"/>
    </row>
    <row r="88" spans="2:50" outlineLevel="2" x14ac:dyDescent="0.2">
      <c r="B88" s="1" t="s">
        <v>51</v>
      </c>
      <c r="C88" s="2">
        <v>4</v>
      </c>
      <c r="D88" s="2">
        <v>25</v>
      </c>
      <c r="E88" s="1" t="s">
        <v>52</v>
      </c>
      <c r="F88" s="1" t="s">
        <v>87</v>
      </c>
      <c r="G88" s="25" t="s">
        <v>88</v>
      </c>
      <c r="H88" s="1" t="s">
        <v>57</v>
      </c>
      <c r="K88" s="13">
        <f>'[1]Total Reqs'!K76</f>
        <v>0</v>
      </c>
      <c r="L88" s="15"/>
      <c r="M88" s="13"/>
      <c r="N88" s="13"/>
      <c r="O88" s="13"/>
      <c r="P88" s="19"/>
    </row>
    <row r="89" spans="2:50" outlineLevel="2" x14ac:dyDescent="0.2">
      <c r="D89" s="2">
        <v>25</v>
      </c>
      <c r="G89" s="25"/>
      <c r="L89" s="15"/>
      <c r="M89" s="13"/>
      <c r="N89" s="13"/>
      <c r="O89" s="13"/>
      <c r="P89" s="19"/>
    </row>
    <row r="90" spans="2:50" outlineLevel="2" x14ac:dyDescent="0.2">
      <c r="B90" s="1" t="s">
        <v>51</v>
      </c>
      <c r="C90" s="2">
        <v>4</v>
      </c>
      <c r="D90" s="2">
        <v>25</v>
      </c>
      <c r="E90" s="1" t="s">
        <v>67</v>
      </c>
      <c r="F90" s="1" t="s">
        <v>89</v>
      </c>
      <c r="G90" s="28" t="s">
        <v>90</v>
      </c>
      <c r="H90" s="1" t="s">
        <v>55</v>
      </c>
      <c r="I90" s="1" t="s">
        <v>56</v>
      </c>
      <c r="K90" s="13">
        <f>'[1]Total Reqs'!K78</f>
        <v>4388</v>
      </c>
      <c r="L90" s="15">
        <v>652</v>
      </c>
      <c r="M90" s="13"/>
      <c r="N90" s="13"/>
      <c r="O90" s="13"/>
      <c r="P90" s="19"/>
      <c r="S90" s="5">
        <v>4427</v>
      </c>
    </row>
    <row r="91" spans="2:50" outlineLevel="2" x14ac:dyDescent="0.2">
      <c r="B91" s="1" t="s">
        <v>51</v>
      </c>
      <c r="C91" s="2">
        <v>4</v>
      </c>
      <c r="D91" s="2">
        <v>25</v>
      </c>
      <c r="E91" s="1" t="s">
        <v>67</v>
      </c>
      <c r="F91" s="1" t="s">
        <v>89</v>
      </c>
      <c r="G91" s="28" t="s">
        <v>90</v>
      </c>
      <c r="H91" s="1" t="s">
        <v>57</v>
      </c>
      <c r="K91" s="13">
        <f>'[1]Total Reqs'!K79</f>
        <v>0</v>
      </c>
      <c r="L91" s="15"/>
      <c r="M91" s="13"/>
      <c r="N91" s="13"/>
      <c r="O91" s="13"/>
      <c r="P91" s="19"/>
    </row>
    <row r="92" spans="2:50" outlineLevel="2" x14ac:dyDescent="0.2">
      <c r="D92" s="2">
        <v>25</v>
      </c>
      <c r="G92" s="28"/>
      <c r="K92" s="21"/>
      <c r="L92" s="15"/>
      <c r="M92" s="13"/>
      <c r="N92" s="13"/>
      <c r="O92" s="13"/>
      <c r="P92" s="19"/>
      <c r="Q92" s="22"/>
      <c r="T92" s="22"/>
      <c r="W92" s="22"/>
      <c r="Z92" s="22"/>
      <c r="AC92" s="22"/>
      <c r="AF92" s="22"/>
      <c r="AI92" s="22"/>
      <c r="AL92" s="22"/>
      <c r="AO92" s="22"/>
      <c r="AR92" s="22"/>
      <c r="AU92" s="22"/>
      <c r="AX92" s="22"/>
    </row>
    <row r="93" spans="2:50" outlineLevel="2" x14ac:dyDescent="0.2">
      <c r="B93" s="1" t="s">
        <v>51</v>
      </c>
      <c r="C93" s="2">
        <v>4</v>
      </c>
      <c r="D93" s="2">
        <v>25</v>
      </c>
      <c r="E93" s="1" t="s">
        <v>52</v>
      </c>
      <c r="F93" s="1" t="s">
        <v>89</v>
      </c>
      <c r="G93" s="28" t="s">
        <v>90</v>
      </c>
      <c r="H93" s="1" t="s">
        <v>55</v>
      </c>
      <c r="K93" s="13">
        <f>'[1]Total Reqs'!K81</f>
        <v>8294</v>
      </c>
      <c r="L93" s="15"/>
      <c r="M93" s="13"/>
      <c r="N93" s="13"/>
      <c r="O93" s="13"/>
      <c r="P93" s="19"/>
    </row>
    <row r="94" spans="2:50" outlineLevel="2" x14ac:dyDescent="0.2">
      <c r="B94" s="1" t="s">
        <v>51</v>
      </c>
      <c r="C94" s="2">
        <v>4</v>
      </c>
      <c r="D94" s="2">
        <v>25</v>
      </c>
      <c r="E94" s="1" t="s">
        <v>52</v>
      </c>
      <c r="F94" s="1" t="s">
        <v>89</v>
      </c>
      <c r="G94" s="28" t="s">
        <v>90</v>
      </c>
      <c r="H94" s="1" t="s">
        <v>57</v>
      </c>
      <c r="I94" s="1" t="s">
        <v>56</v>
      </c>
      <c r="K94" s="13">
        <f>'[1]Total Reqs'!K82</f>
        <v>0</v>
      </c>
      <c r="L94" s="15"/>
      <c r="M94" s="13"/>
      <c r="N94" s="13"/>
      <c r="O94" s="13"/>
      <c r="P94" s="19"/>
    </row>
    <row r="95" spans="2:50" outlineLevel="2" x14ac:dyDescent="0.2">
      <c r="B95" s="1" t="s">
        <v>51</v>
      </c>
      <c r="C95" s="2">
        <v>4</v>
      </c>
      <c r="D95" s="2">
        <v>25</v>
      </c>
      <c r="E95" s="1" t="s">
        <v>91</v>
      </c>
      <c r="F95" s="1" t="s">
        <v>89</v>
      </c>
      <c r="G95" s="28" t="s">
        <v>90</v>
      </c>
      <c r="H95" s="1" t="s">
        <v>57</v>
      </c>
      <c r="I95" s="1" t="s">
        <v>56</v>
      </c>
      <c r="K95" s="13">
        <f>'[1]Total Reqs'!K83</f>
        <v>400</v>
      </c>
      <c r="L95" s="15"/>
      <c r="M95" s="13"/>
      <c r="N95" s="13"/>
      <c r="O95" s="13"/>
      <c r="P95" s="19"/>
    </row>
    <row r="96" spans="2:50" outlineLevel="1" x14ac:dyDescent="0.2">
      <c r="B96" s="2" t="str">
        <f>B95</f>
        <v>TCO</v>
      </c>
      <c r="C96" s="2">
        <f>C95</f>
        <v>4</v>
      </c>
      <c r="D96" s="2" t="s">
        <v>92</v>
      </c>
      <c r="G96" s="28"/>
      <c r="K96" s="13">
        <f>SUBTOTAL(9,K84:K95)</f>
        <v>16819</v>
      </c>
      <c r="L96" s="15">
        <f>SUBTOTAL(9,L84:L95)</f>
        <v>652</v>
      </c>
      <c r="M96" s="13">
        <f>K96-L96</f>
        <v>16167</v>
      </c>
      <c r="N96" s="13">
        <f>13065+4470</f>
        <v>17535</v>
      </c>
      <c r="O96" s="13">
        <f>IF(M96&lt;0.9*N96,0.9*N96,IF(M96&gt;1.1*N96,1.1*N96,M96))</f>
        <v>16167</v>
      </c>
      <c r="P96" s="19">
        <f>(M96-O96)</f>
        <v>0</v>
      </c>
      <c r="S96" s="5">
        <f>SUBTOTAL(9,S84:S95)</f>
        <v>4593</v>
      </c>
      <c r="U96" s="5">
        <f>S96-K96</f>
        <v>-12226</v>
      </c>
    </row>
    <row r="97" spans="2:50" outlineLevel="1" x14ac:dyDescent="0.2">
      <c r="G97" s="28"/>
      <c r="K97" s="21"/>
      <c r="L97" s="15"/>
      <c r="M97" s="13"/>
      <c r="N97" s="13"/>
      <c r="O97" s="13"/>
      <c r="P97" s="19"/>
      <c r="Q97" s="22"/>
      <c r="T97" s="22"/>
      <c r="W97" s="22"/>
      <c r="Z97" s="22"/>
      <c r="AC97" s="22"/>
      <c r="AF97" s="22"/>
      <c r="AI97" s="22"/>
      <c r="AL97" s="22"/>
      <c r="AO97" s="22"/>
      <c r="AR97" s="22"/>
      <c r="AU97" s="22"/>
      <c r="AX97" s="22"/>
    </row>
    <row r="98" spans="2:50" outlineLevel="1" x14ac:dyDescent="0.2">
      <c r="L98" s="15"/>
      <c r="M98" s="13"/>
      <c r="N98" s="13"/>
      <c r="O98" s="13"/>
      <c r="P98" s="19"/>
    </row>
    <row r="99" spans="2:50" outlineLevel="2" x14ac:dyDescent="0.2">
      <c r="B99" s="1" t="s">
        <v>51</v>
      </c>
      <c r="C99" s="2">
        <v>4</v>
      </c>
      <c r="D99" s="2">
        <v>29</v>
      </c>
      <c r="L99" s="15"/>
      <c r="M99" s="13"/>
      <c r="N99" s="13"/>
      <c r="O99" s="13"/>
      <c r="P99" s="19"/>
      <c r="S99" s="5">
        <v>0</v>
      </c>
    </row>
    <row r="100" spans="2:50" outlineLevel="1" x14ac:dyDescent="0.2">
      <c r="B100" s="2" t="str">
        <f>B99</f>
        <v>TCO</v>
      </c>
      <c r="C100" s="2">
        <f>C99</f>
        <v>4</v>
      </c>
      <c r="D100" s="2" t="s">
        <v>93</v>
      </c>
      <c r="K100" s="13">
        <f>SUBTOTAL(9,K99:K99)</f>
        <v>0</v>
      </c>
      <c r="L100" s="15">
        <f>SUBTOTAL(9,L99:L99)</f>
        <v>0</v>
      </c>
      <c r="M100" s="13">
        <f>K100-L100</f>
        <v>0</v>
      </c>
      <c r="N100" s="13">
        <v>0</v>
      </c>
      <c r="O100" s="13">
        <f>IF(M100&lt;0.9*N100,0.9*N100,IF(M100&gt;1.1*N100,1.1*N100,M100))</f>
        <v>0</v>
      </c>
      <c r="P100" s="19">
        <f>(M100-O100)</f>
        <v>0</v>
      </c>
      <c r="S100" s="5">
        <f>SUBTOTAL(9,S99:S99)</f>
        <v>0</v>
      </c>
      <c r="U100" s="5">
        <f>S100-K100</f>
        <v>0</v>
      </c>
    </row>
    <row r="101" spans="2:50" outlineLevel="1" x14ac:dyDescent="0.2">
      <c r="L101" s="15"/>
      <c r="M101" s="13"/>
      <c r="N101" s="13"/>
      <c r="O101" s="13"/>
      <c r="P101" s="19"/>
    </row>
    <row r="102" spans="2:50" outlineLevel="1" x14ac:dyDescent="0.2">
      <c r="L102" s="15"/>
      <c r="M102" s="13"/>
      <c r="N102" s="13"/>
      <c r="O102" s="13"/>
      <c r="P102" s="19"/>
    </row>
    <row r="103" spans="2:50" outlineLevel="2" x14ac:dyDescent="0.2">
      <c r="B103" s="1" t="s">
        <v>51</v>
      </c>
      <c r="C103" s="2">
        <v>5</v>
      </c>
      <c r="D103" s="2">
        <v>2</v>
      </c>
      <c r="E103" s="1" t="s">
        <v>67</v>
      </c>
      <c r="F103" s="1" t="s">
        <v>68</v>
      </c>
      <c r="G103" s="4" t="s">
        <v>94</v>
      </c>
      <c r="H103" s="1" t="s">
        <v>55</v>
      </c>
      <c r="I103" s="1" t="s">
        <v>70</v>
      </c>
      <c r="K103" s="13">
        <f>'[1]Total Reqs'!K89</f>
        <v>6408</v>
      </c>
      <c r="L103" s="15"/>
      <c r="M103" s="13"/>
      <c r="N103" s="13"/>
      <c r="O103" s="13"/>
      <c r="P103" s="19"/>
      <c r="S103" s="5">
        <v>8000</v>
      </c>
    </row>
    <row r="104" spans="2:50" outlineLevel="2" x14ac:dyDescent="0.2">
      <c r="B104" s="1" t="s">
        <v>51</v>
      </c>
      <c r="C104" s="2">
        <v>5</v>
      </c>
      <c r="D104" s="2">
        <v>2</v>
      </c>
      <c r="E104" s="1" t="s">
        <v>67</v>
      </c>
      <c r="F104" s="1" t="s">
        <v>68</v>
      </c>
      <c r="G104" s="4" t="s">
        <v>94</v>
      </c>
      <c r="H104" s="1" t="s">
        <v>57</v>
      </c>
      <c r="I104" s="1" t="s">
        <v>70</v>
      </c>
      <c r="K104" s="13">
        <f>'[1]Total Reqs'!K90</f>
        <v>0</v>
      </c>
      <c r="L104" s="15"/>
      <c r="M104" s="13"/>
      <c r="N104" s="13"/>
      <c r="O104" s="13"/>
      <c r="P104" s="19"/>
    </row>
    <row r="105" spans="2:50" outlineLevel="2" x14ac:dyDescent="0.2">
      <c r="B105" s="1" t="s">
        <v>51</v>
      </c>
      <c r="C105" s="2">
        <v>5</v>
      </c>
      <c r="D105" s="2">
        <v>2</v>
      </c>
      <c r="E105" s="1" t="s">
        <v>67</v>
      </c>
      <c r="F105" s="1" t="s">
        <v>68</v>
      </c>
      <c r="G105" s="4" t="s">
        <v>94</v>
      </c>
      <c r="H105" s="1" t="s">
        <v>71</v>
      </c>
      <c r="I105" s="1" t="s">
        <v>70</v>
      </c>
      <c r="K105" s="13">
        <f>'[1]Total Reqs'!K91</f>
        <v>0</v>
      </c>
      <c r="L105" s="15"/>
      <c r="M105" s="13"/>
      <c r="N105" s="13"/>
      <c r="O105" s="13"/>
      <c r="P105" s="19"/>
      <c r="S105" s="5">
        <v>7673</v>
      </c>
    </row>
    <row r="106" spans="2:50" outlineLevel="2" x14ac:dyDescent="0.2">
      <c r="D106" s="2">
        <v>2</v>
      </c>
      <c r="K106" s="21"/>
      <c r="L106" s="15"/>
      <c r="M106" s="13"/>
      <c r="N106" s="13"/>
      <c r="O106" s="13"/>
      <c r="P106" s="19"/>
      <c r="Q106" s="22"/>
      <c r="T106" s="22"/>
      <c r="W106" s="22"/>
      <c r="Z106" s="22"/>
      <c r="AC106" s="22"/>
      <c r="AF106" s="22"/>
      <c r="AI106" s="22"/>
      <c r="AL106" s="22"/>
      <c r="AO106" s="22"/>
      <c r="AR106" s="22"/>
      <c r="AU106" s="22"/>
      <c r="AX106" s="22"/>
    </row>
    <row r="107" spans="2:50" outlineLevel="2" x14ac:dyDescent="0.2">
      <c r="B107" s="1" t="s">
        <v>51</v>
      </c>
      <c r="C107" s="2">
        <v>5</v>
      </c>
      <c r="D107" s="2">
        <v>2</v>
      </c>
      <c r="E107" s="1" t="s">
        <v>52</v>
      </c>
      <c r="F107" s="1" t="s">
        <v>68</v>
      </c>
      <c r="G107" s="4" t="s">
        <v>94</v>
      </c>
      <c r="H107" s="1" t="s">
        <v>55</v>
      </c>
      <c r="I107" s="1" t="s">
        <v>70</v>
      </c>
      <c r="K107" s="13">
        <f>'[1]Total Reqs'!K93</f>
        <v>2340</v>
      </c>
      <c r="L107" s="15"/>
      <c r="M107" s="13"/>
      <c r="N107" s="13"/>
      <c r="O107" s="13"/>
      <c r="P107" s="19"/>
    </row>
    <row r="108" spans="2:50" outlineLevel="2" x14ac:dyDescent="0.2">
      <c r="B108" s="1" t="s">
        <v>51</v>
      </c>
      <c r="C108" s="2">
        <v>5</v>
      </c>
      <c r="D108" s="2">
        <v>2</v>
      </c>
      <c r="E108" s="1" t="s">
        <v>52</v>
      </c>
      <c r="F108" s="1" t="s">
        <v>68</v>
      </c>
      <c r="G108" s="4" t="s">
        <v>94</v>
      </c>
      <c r="H108" s="1" t="s">
        <v>57</v>
      </c>
      <c r="I108" s="1" t="s">
        <v>70</v>
      </c>
      <c r="K108" s="13">
        <f>'[1]Total Reqs'!K94</f>
        <v>0</v>
      </c>
      <c r="L108" s="15"/>
      <c r="M108" s="13"/>
      <c r="N108" s="13"/>
      <c r="O108" s="13"/>
      <c r="P108" s="19"/>
    </row>
    <row r="109" spans="2:50" outlineLevel="1" x14ac:dyDescent="0.2">
      <c r="B109" s="2" t="str">
        <f>B108</f>
        <v>TCO</v>
      </c>
      <c r="C109" s="2">
        <f>C108</f>
        <v>5</v>
      </c>
      <c r="D109" s="2" t="s">
        <v>95</v>
      </c>
      <c r="K109" s="13">
        <f>SUBTOTAL(9,K103:K108)</f>
        <v>8748</v>
      </c>
      <c r="L109" s="15">
        <f>SUBTOTAL(9,L103:L108)</f>
        <v>0</v>
      </c>
      <c r="M109" s="13">
        <f>K109-L109</f>
        <v>8748</v>
      </c>
      <c r="N109" s="13">
        <f>2162+5919</f>
        <v>8081</v>
      </c>
      <c r="O109" s="13">
        <f>IF(M109&lt;0.9*N109,0.9*N109,IF(M109&gt;1.1*N109,1.1*N109,M109))</f>
        <v>8748</v>
      </c>
      <c r="P109" s="19">
        <f>(M109-O109)</f>
        <v>0</v>
      </c>
      <c r="S109" s="5">
        <f>SUBTOTAL(9,S103:S108)</f>
        <v>15673</v>
      </c>
      <c r="U109" s="29">
        <f>S109-K109</f>
        <v>6925</v>
      </c>
    </row>
    <row r="110" spans="2:50" outlineLevel="1" x14ac:dyDescent="0.2">
      <c r="K110" s="21"/>
      <c r="L110" s="15"/>
      <c r="M110" s="13"/>
      <c r="N110" s="13"/>
      <c r="O110" s="13"/>
      <c r="P110" s="19"/>
      <c r="Q110" s="22"/>
      <c r="T110" s="22"/>
      <c r="W110" s="22"/>
      <c r="Z110" s="22"/>
      <c r="AC110" s="22"/>
      <c r="AF110" s="22"/>
      <c r="AI110" s="22"/>
      <c r="AL110" s="22"/>
      <c r="AO110" s="22"/>
      <c r="AR110" s="22"/>
      <c r="AU110" s="22"/>
      <c r="AX110" s="22"/>
    </row>
    <row r="111" spans="2:50" outlineLevel="1" x14ac:dyDescent="0.2">
      <c r="L111" s="15"/>
      <c r="M111" s="13"/>
      <c r="N111" s="13"/>
      <c r="O111" s="13"/>
      <c r="P111" s="19"/>
    </row>
    <row r="112" spans="2:50" outlineLevel="2" x14ac:dyDescent="0.2">
      <c r="B112" s="1" t="s">
        <v>51</v>
      </c>
      <c r="C112" s="2">
        <v>5</v>
      </c>
      <c r="D112" s="2">
        <v>7</v>
      </c>
      <c r="E112" s="1" t="s">
        <v>67</v>
      </c>
      <c r="F112" s="1" t="s">
        <v>68</v>
      </c>
      <c r="G112" s="4" t="s">
        <v>96</v>
      </c>
      <c r="H112" s="1" t="s">
        <v>55</v>
      </c>
      <c r="I112" s="1" t="s">
        <v>70</v>
      </c>
      <c r="K112" s="13">
        <f>'[1]Total Reqs'!K97</f>
        <v>2582</v>
      </c>
      <c r="L112" s="15"/>
      <c r="M112" s="13"/>
      <c r="N112" s="13"/>
      <c r="O112" s="13"/>
      <c r="P112" s="19"/>
      <c r="S112" s="5">
        <v>5100</v>
      </c>
    </row>
    <row r="113" spans="2:50" outlineLevel="2" x14ac:dyDescent="0.2">
      <c r="B113" s="1" t="s">
        <v>51</v>
      </c>
      <c r="C113" s="2">
        <v>5</v>
      </c>
      <c r="D113" s="2">
        <v>7</v>
      </c>
      <c r="E113" s="1" t="s">
        <v>67</v>
      </c>
      <c r="F113" s="1" t="s">
        <v>68</v>
      </c>
      <c r="G113" s="4" t="s">
        <v>96</v>
      </c>
      <c r="H113" s="1" t="s">
        <v>57</v>
      </c>
      <c r="I113" s="1" t="s">
        <v>70</v>
      </c>
      <c r="K113" s="13">
        <f>'[1]Total Reqs'!K98</f>
        <v>0</v>
      </c>
      <c r="L113" s="15"/>
      <c r="M113" s="13"/>
      <c r="N113" s="13"/>
      <c r="O113" s="13"/>
      <c r="P113" s="19"/>
    </row>
    <row r="114" spans="2:50" outlineLevel="2" x14ac:dyDescent="0.2">
      <c r="B114" s="1" t="s">
        <v>51</v>
      </c>
      <c r="C114" s="2">
        <v>5</v>
      </c>
      <c r="D114" s="2">
        <v>7</v>
      </c>
      <c r="E114" s="1" t="s">
        <v>67</v>
      </c>
      <c r="F114" s="1" t="s">
        <v>68</v>
      </c>
      <c r="G114" s="4" t="s">
        <v>96</v>
      </c>
      <c r="H114" s="1" t="s">
        <v>71</v>
      </c>
      <c r="I114" s="1" t="s">
        <v>70</v>
      </c>
      <c r="K114" s="13">
        <f>'[1]Total Reqs'!K99</f>
        <v>0</v>
      </c>
      <c r="L114" s="15"/>
      <c r="M114" s="13"/>
      <c r="N114" s="13"/>
      <c r="O114" s="13"/>
      <c r="P114" s="19"/>
      <c r="S114" s="5">
        <v>3096</v>
      </c>
    </row>
    <row r="115" spans="2:50" outlineLevel="2" x14ac:dyDescent="0.2">
      <c r="D115" s="2">
        <v>7</v>
      </c>
      <c r="K115" s="21"/>
      <c r="L115" s="15"/>
      <c r="M115" s="13"/>
      <c r="N115" s="13"/>
      <c r="O115" s="13"/>
      <c r="P115" s="19"/>
      <c r="Q115" s="22"/>
      <c r="T115" s="22"/>
      <c r="W115" s="22"/>
      <c r="Z115" s="22"/>
      <c r="AC115" s="22"/>
      <c r="AF115" s="22"/>
      <c r="AI115" s="22"/>
      <c r="AL115" s="22"/>
      <c r="AO115" s="22"/>
      <c r="AR115" s="22"/>
      <c r="AU115" s="22"/>
      <c r="AX115" s="22"/>
    </row>
    <row r="116" spans="2:50" outlineLevel="2" x14ac:dyDescent="0.2">
      <c r="B116" s="1" t="s">
        <v>51</v>
      </c>
      <c r="C116" s="2">
        <v>5</v>
      </c>
      <c r="D116" s="2">
        <v>7</v>
      </c>
      <c r="E116" s="1" t="s">
        <v>52</v>
      </c>
      <c r="F116" s="1" t="s">
        <v>68</v>
      </c>
      <c r="G116" s="4" t="s">
        <v>96</v>
      </c>
      <c r="H116" s="1" t="s">
        <v>55</v>
      </c>
      <c r="I116" s="1" t="s">
        <v>70</v>
      </c>
      <c r="K116" s="13">
        <f>'[1]Total Reqs'!K101</f>
        <v>919</v>
      </c>
      <c r="L116" s="15"/>
      <c r="M116" s="13"/>
      <c r="N116" s="13"/>
      <c r="O116" s="13"/>
      <c r="P116" s="19"/>
    </row>
    <row r="117" spans="2:50" outlineLevel="2" x14ac:dyDescent="0.2">
      <c r="B117" s="1" t="s">
        <v>51</v>
      </c>
      <c r="C117" s="2">
        <v>5</v>
      </c>
      <c r="D117" s="2">
        <v>7</v>
      </c>
      <c r="E117" s="1" t="s">
        <v>52</v>
      </c>
      <c r="F117" s="1" t="s">
        <v>68</v>
      </c>
      <c r="G117" s="4" t="s">
        <v>96</v>
      </c>
      <c r="H117" s="1" t="s">
        <v>57</v>
      </c>
      <c r="I117" s="1" t="s">
        <v>70</v>
      </c>
      <c r="K117" s="13">
        <f>'[1]Total Reqs'!K102</f>
        <v>0</v>
      </c>
      <c r="L117" s="15"/>
      <c r="M117" s="13"/>
      <c r="N117" s="13"/>
      <c r="O117" s="13"/>
      <c r="P117" s="19"/>
    </row>
    <row r="118" spans="2:50" outlineLevel="1" x14ac:dyDescent="0.2">
      <c r="B118" s="2" t="str">
        <f>B117</f>
        <v>TCO</v>
      </c>
      <c r="C118" s="2">
        <f>C117</f>
        <v>5</v>
      </c>
      <c r="D118" s="2" t="s">
        <v>97</v>
      </c>
      <c r="K118" s="13">
        <f>SUBTOTAL(9,K112:K117)</f>
        <v>3501</v>
      </c>
      <c r="L118" s="15">
        <f>SUBTOTAL(9,L112:L117)</f>
        <v>0</v>
      </c>
      <c r="M118" s="13">
        <f>K118-L118</f>
        <v>3501</v>
      </c>
      <c r="N118" s="13">
        <f>800+2364</f>
        <v>3164</v>
      </c>
      <c r="O118" s="13">
        <f>IF(M118&lt;0.9*N118,0.9*N118,IF(M118&gt;1.1*N118,1.1*N118,M118))</f>
        <v>3480.4</v>
      </c>
      <c r="P118" s="19">
        <f>(M118-O118)</f>
        <v>20.599999999999909</v>
      </c>
      <c r="S118" s="5">
        <f>SUBTOTAL(9,S112:S117)</f>
        <v>8196</v>
      </c>
      <c r="U118" s="29">
        <f>S118-K118</f>
        <v>4695</v>
      </c>
    </row>
    <row r="119" spans="2:50" outlineLevel="1" x14ac:dyDescent="0.2">
      <c r="K119" s="21"/>
      <c r="L119" s="15"/>
      <c r="M119" s="13"/>
      <c r="N119" s="13"/>
      <c r="O119" s="13"/>
      <c r="P119" s="19"/>
      <c r="Q119" s="22"/>
      <c r="T119" s="22"/>
      <c r="W119" s="22"/>
      <c r="Z119" s="22"/>
      <c r="AC119" s="22"/>
      <c r="AF119" s="22"/>
      <c r="AI119" s="22"/>
      <c r="AL119" s="22"/>
      <c r="AO119" s="22"/>
      <c r="AR119" s="22"/>
      <c r="AU119" s="22"/>
      <c r="AX119" s="22"/>
    </row>
    <row r="120" spans="2:50" outlineLevel="1" x14ac:dyDescent="0.2">
      <c r="L120" s="15"/>
      <c r="M120" s="13"/>
      <c r="N120" s="13"/>
      <c r="O120" s="13"/>
      <c r="P120" s="19"/>
    </row>
    <row r="121" spans="2:50" outlineLevel="2" x14ac:dyDescent="0.2">
      <c r="B121" s="1" t="s">
        <v>51</v>
      </c>
      <c r="C121" s="2">
        <v>6</v>
      </c>
      <c r="D121" s="2">
        <v>10</v>
      </c>
      <c r="F121" s="1" t="s">
        <v>98</v>
      </c>
      <c r="G121" s="30" t="s">
        <v>99</v>
      </c>
      <c r="H121" s="1" t="s">
        <v>55</v>
      </c>
      <c r="I121" s="1" t="s">
        <v>74</v>
      </c>
      <c r="K121" s="13">
        <f>'[1]Total Reqs'!K105</f>
        <v>0</v>
      </c>
      <c r="L121" s="15"/>
      <c r="M121" s="13"/>
      <c r="N121" s="13"/>
      <c r="O121" s="13"/>
      <c r="P121" s="19"/>
      <c r="S121" s="5">
        <v>0</v>
      </c>
    </row>
    <row r="122" spans="2:50" outlineLevel="2" x14ac:dyDescent="0.2">
      <c r="B122" s="1" t="s">
        <v>51</v>
      </c>
      <c r="C122" s="2">
        <v>6</v>
      </c>
      <c r="D122" s="2">
        <v>10</v>
      </c>
      <c r="F122" s="1" t="s">
        <v>98</v>
      </c>
      <c r="G122" s="30" t="s">
        <v>99</v>
      </c>
      <c r="H122" s="1" t="s">
        <v>57</v>
      </c>
      <c r="I122" s="1" t="s">
        <v>74</v>
      </c>
      <c r="K122" s="13">
        <f>'[1]Total Reqs'!K106</f>
        <v>15</v>
      </c>
      <c r="L122" s="15"/>
      <c r="M122" s="13"/>
      <c r="N122" s="13"/>
      <c r="O122" s="13"/>
      <c r="P122" s="19"/>
    </row>
    <row r="123" spans="2:50" outlineLevel="1" x14ac:dyDescent="0.2">
      <c r="B123" s="2" t="str">
        <f>B122</f>
        <v>TCO</v>
      </c>
      <c r="C123" s="2">
        <f>C122</f>
        <v>6</v>
      </c>
      <c r="D123" s="2" t="s">
        <v>100</v>
      </c>
      <c r="G123" s="30"/>
      <c r="K123" s="13">
        <f>SUBTOTAL(9,K121:K122)</f>
        <v>15</v>
      </c>
      <c r="L123" s="15">
        <f>SUBTOTAL(9,L121:L122)</f>
        <v>0</v>
      </c>
      <c r="M123" s="13">
        <f>K123-L123</f>
        <v>15</v>
      </c>
      <c r="N123" s="13">
        <v>0</v>
      </c>
      <c r="O123" s="13">
        <f>IF(M123&lt;0.9*N123,0.9*N123,IF(M123&gt;1.1*N123,1.1*N123,M123))</f>
        <v>0</v>
      </c>
      <c r="P123" s="19">
        <f>(M123-O123)</f>
        <v>15</v>
      </c>
      <c r="S123" s="5">
        <f>SUBTOTAL(9,S121:S122)</f>
        <v>0</v>
      </c>
      <c r="U123" s="29">
        <f>S123-K123</f>
        <v>-15</v>
      </c>
    </row>
    <row r="124" spans="2:50" outlineLevel="1" x14ac:dyDescent="0.2">
      <c r="G124" s="30"/>
      <c r="K124" s="31"/>
      <c r="L124" s="15"/>
      <c r="M124" s="13"/>
      <c r="N124" s="13"/>
      <c r="O124" s="13"/>
      <c r="P124" s="19"/>
    </row>
    <row r="125" spans="2:50" outlineLevel="1" x14ac:dyDescent="0.2">
      <c r="L125" s="15"/>
      <c r="M125" s="13"/>
      <c r="N125" s="13"/>
      <c r="O125" s="13"/>
      <c r="P125" s="19"/>
    </row>
    <row r="126" spans="2:50" outlineLevel="1" x14ac:dyDescent="0.2">
      <c r="L126" s="15"/>
      <c r="M126" s="13"/>
      <c r="N126" s="13"/>
      <c r="O126" s="13"/>
      <c r="P126" s="19"/>
    </row>
    <row r="127" spans="2:50" outlineLevel="2" x14ac:dyDescent="0.2">
      <c r="B127" s="1" t="s">
        <v>51</v>
      </c>
      <c r="C127" s="2">
        <v>6</v>
      </c>
      <c r="D127" s="2">
        <v>11</v>
      </c>
      <c r="E127" s="1" t="s">
        <v>52</v>
      </c>
      <c r="F127" s="1" t="s">
        <v>63</v>
      </c>
      <c r="G127" s="4" t="s">
        <v>101</v>
      </c>
      <c r="H127" s="1" t="s">
        <v>55</v>
      </c>
      <c r="I127" s="1" t="s">
        <v>65</v>
      </c>
      <c r="K127" s="13" t="s">
        <v>66</v>
      </c>
      <c r="L127" s="15"/>
      <c r="M127" s="13"/>
      <c r="N127" s="13"/>
      <c r="O127" s="13"/>
      <c r="P127" s="19"/>
      <c r="S127" s="5">
        <v>0</v>
      </c>
    </row>
    <row r="128" spans="2:50" outlineLevel="2" x14ac:dyDescent="0.2">
      <c r="B128" s="1" t="s">
        <v>51</v>
      </c>
      <c r="C128" s="2">
        <v>6</v>
      </c>
      <c r="D128" s="2">
        <v>11</v>
      </c>
      <c r="E128" s="1" t="s">
        <v>52</v>
      </c>
      <c r="F128" s="1" t="s">
        <v>63</v>
      </c>
      <c r="G128" s="4" t="s">
        <v>101</v>
      </c>
      <c r="H128" s="1" t="s">
        <v>57</v>
      </c>
      <c r="I128" s="1" t="s">
        <v>65</v>
      </c>
      <c r="L128" s="15"/>
      <c r="M128" s="13"/>
      <c r="N128" s="13"/>
      <c r="O128" s="13"/>
      <c r="P128" s="19"/>
    </row>
    <row r="129" spans="2:38" outlineLevel="1" x14ac:dyDescent="0.2">
      <c r="B129" s="2" t="str">
        <f>B128</f>
        <v>TCO</v>
      </c>
      <c r="C129" s="2">
        <f>C128</f>
        <v>6</v>
      </c>
      <c r="D129" s="2" t="s">
        <v>102</v>
      </c>
      <c r="K129" s="13">
        <f>SUBTOTAL(9,K127:K128)</f>
        <v>0</v>
      </c>
      <c r="L129" s="15">
        <f>SUBTOTAL(9,L127:L128)</f>
        <v>0</v>
      </c>
      <c r="M129" s="13">
        <f>K129-L129</f>
        <v>0</v>
      </c>
      <c r="N129" s="13">
        <v>112</v>
      </c>
      <c r="O129" s="13">
        <f>IF(M129&lt;0.9*N129,0.9*N129,IF(M129&gt;1.1*N129,1.1*N129,M129))</f>
        <v>100.8</v>
      </c>
      <c r="P129" s="19">
        <f>(M129-O129)</f>
        <v>-100.8</v>
      </c>
      <c r="S129" s="5">
        <f>SUBTOTAL(9,S127:S128)</f>
        <v>0</v>
      </c>
      <c r="U129" s="29">
        <f>S129-K129</f>
        <v>0</v>
      </c>
    </row>
    <row r="130" spans="2:38" outlineLevel="1" x14ac:dyDescent="0.2">
      <c r="K130" s="31"/>
      <c r="L130" s="15"/>
      <c r="M130" s="13"/>
      <c r="N130" s="13"/>
      <c r="O130" s="13"/>
      <c r="P130" s="19"/>
      <c r="Q130" s="22"/>
      <c r="T130" s="22"/>
      <c r="W130" s="22"/>
      <c r="Z130" s="22"/>
      <c r="AC130" s="22"/>
      <c r="AF130" s="22"/>
      <c r="AI130" s="22"/>
    </row>
    <row r="131" spans="2:38" outlineLevel="1" x14ac:dyDescent="0.2">
      <c r="L131" s="15"/>
      <c r="M131" s="13"/>
      <c r="N131" s="13"/>
      <c r="O131" s="13"/>
      <c r="P131" s="19"/>
    </row>
    <row r="132" spans="2:38" outlineLevel="2" x14ac:dyDescent="0.2">
      <c r="B132" s="1" t="s">
        <v>51</v>
      </c>
      <c r="C132" s="2">
        <v>6</v>
      </c>
      <c r="D132" s="2">
        <v>12</v>
      </c>
      <c r="E132" s="1" t="s">
        <v>52</v>
      </c>
      <c r="F132" s="1" t="s">
        <v>63</v>
      </c>
      <c r="G132" s="4" t="s">
        <v>103</v>
      </c>
      <c r="H132" s="1" t="s">
        <v>55</v>
      </c>
      <c r="I132" s="1" t="s">
        <v>65</v>
      </c>
      <c r="K132" s="13" t="s">
        <v>66</v>
      </c>
      <c r="L132" s="15"/>
      <c r="M132" s="13"/>
      <c r="N132" s="13"/>
      <c r="O132" s="13"/>
      <c r="P132" s="19"/>
      <c r="S132" s="5">
        <v>0</v>
      </c>
    </row>
    <row r="133" spans="2:38" outlineLevel="2" x14ac:dyDescent="0.2">
      <c r="B133" s="1" t="s">
        <v>51</v>
      </c>
      <c r="C133" s="2">
        <v>6</v>
      </c>
      <c r="D133" s="2">
        <v>12</v>
      </c>
      <c r="E133" s="1" t="s">
        <v>52</v>
      </c>
      <c r="F133" s="1" t="s">
        <v>63</v>
      </c>
      <c r="G133" s="4" t="s">
        <v>103</v>
      </c>
      <c r="H133" s="1" t="s">
        <v>57</v>
      </c>
      <c r="I133" s="1" t="s">
        <v>65</v>
      </c>
      <c r="L133" s="15"/>
      <c r="M133" s="13"/>
      <c r="N133" s="13"/>
      <c r="O133" s="13"/>
      <c r="P133" s="19"/>
    </row>
    <row r="134" spans="2:38" outlineLevel="1" x14ac:dyDescent="0.2">
      <c r="B134" s="2" t="str">
        <f>B133</f>
        <v>TCO</v>
      </c>
      <c r="C134" s="2">
        <f>C133</f>
        <v>6</v>
      </c>
      <c r="D134" s="2" t="s">
        <v>104</v>
      </c>
      <c r="K134" s="13">
        <f>SUBTOTAL(9,K132:K133)</f>
        <v>0</v>
      </c>
      <c r="L134" s="15">
        <f>SUBTOTAL(9,L132:L133)</f>
        <v>0</v>
      </c>
      <c r="M134" s="13">
        <f>K134-L134</f>
        <v>0</v>
      </c>
      <c r="N134" s="13">
        <v>1088</v>
      </c>
      <c r="O134" s="13">
        <f>IF(M134&lt;0.9*N134,0.9*N134,IF(M134&gt;1.1*N134,1.1*N134,M134))</f>
        <v>979.2</v>
      </c>
      <c r="P134" s="19">
        <f>(M134-O134)</f>
        <v>-979.2</v>
      </c>
      <c r="S134" s="5">
        <f>SUBTOTAL(9,S132:S133)</f>
        <v>0</v>
      </c>
      <c r="U134" s="29">
        <f>S134-K134</f>
        <v>0</v>
      </c>
    </row>
    <row r="135" spans="2:38" outlineLevel="1" x14ac:dyDescent="0.2">
      <c r="K135" s="31"/>
      <c r="L135" s="15"/>
      <c r="M135" s="13"/>
      <c r="N135" s="13"/>
      <c r="O135" s="13"/>
      <c r="P135" s="19"/>
      <c r="Q135" s="22"/>
      <c r="T135" s="22"/>
      <c r="W135" s="22"/>
      <c r="Z135" s="22"/>
      <c r="AC135" s="22"/>
      <c r="AF135" s="22"/>
      <c r="AI135" s="22"/>
      <c r="AL135" s="22"/>
    </row>
    <row r="136" spans="2:38" outlineLevel="1" x14ac:dyDescent="0.2">
      <c r="L136" s="15"/>
      <c r="M136" s="13"/>
      <c r="N136" s="13"/>
      <c r="O136" s="13"/>
      <c r="P136" s="19"/>
    </row>
    <row r="137" spans="2:38" outlineLevel="2" x14ac:dyDescent="0.2">
      <c r="B137" s="1" t="s">
        <v>51</v>
      </c>
      <c r="C137" s="2">
        <v>6</v>
      </c>
      <c r="D137" s="2">
        <v>13</v>
      </c>
      <c r="L137" s="15"/>
      <c r="M137" s="13"/>
      <c r="N137" s="13"/>
      <c r="O137" s="13"/>
      <c r="P137" s="19"/>
      <c r="S137" s="5">
        <v>0</v>
      </c>
    </row>
    <row r="138" spans="2:38" outlineLevel="1" x14ac:dyDescent="0.2">
      <c r="B138" s="2" t="str">
        <f>B137</f>
        <v>TCO</v>
      </c>
      <c r="C138" s="2">
        <f>C137</f>
        <v>6</v>
      </c>
      <c r="D138" s="2" t="s">
        <v>105</v>
      </c>
      <c r="K138" s="13">
        <f>SUBTOTAL(9,K137:K137)</f>
        <v>0</v>
      </c>
      <c r="L138" s="15">
        <f>SUBTOTAL(9,L137:L137)</f>
        <v>0</v>
      </c>
      <c r="M138" s="13">
        <f>K138-L138</f>
        <v>0</v>
      </c>
      <c r="N138" s="13">
        <v>0</v>
      </c>
      <c r="O138" s="13">
        <f>IF(M138&lt;0.9*N138,0.9*N138,IF(M138&gt;1.1*N138,1.1*N138,M138))</f>
        <v>0</v>
      </c>
      <c r="P138" s="19">
        <f>(M138-O138)</f>
        <v>0</v>
      </c>
      <c r="S138" s="5">
        <f>SUBTOTAL(9,S137:S137)</f>
        <v>0</v>
      </c>
      <c r="U138" s="29">
        <f>S138-K138</f>
        <v>0</v>
      </c>
    </row>
    <row r="139" spans="2:38" outlineLevel="1" x14ac:dyDescent="0.2">
      <c r="L139" s="15"/>
      <c r="M139" s="13"/>
      <c r="N139" s="13"/>
      <c r="O139" s="13"/>
      <c r="P139" s="19"/>
    </row>
    <row r="140" spans="2:38" outlineLevel="1" x14ac:dyDescent="0.2">
      <c r="L140" s="15"/>
      <c r="M140" s="13"/>
      <c r="N140" s="13"/>
      <c r="O140" s="13"/>
      <c r="P140" s="19"/>
    </row>
    <row r="141" spans="2:38" outlineLevel="2" x14ac:dyDescent="0.2">
      <c r="B141" s="1" t="s">
        <v>51</v>
      </c>
      <c r="C141" s="2">
        <v>6</v>
      </c>
      <c r="D141" s="2">
        <v>14</v>
      </c>
      <c r="L141" s="15"/>
      <c r="M141" s="13"/>
      <c r="N141" s="13"/>
      <c r="O141" s="13"/>
      <c r="P141" s="19"/>
      <c r="S141" s="5">
        <v>0</v>
      </c>
    </row>
    <row r="142" spans="2:38" outlineLevel="1" x14ac:dyDescent="0.2">
      <c r="B142" s="2" t="str">
        <f>B141</f>
        <v>TCO</v>
      </c>
      <c r="C142" s="2">
        <f>C141</f>
        <v>6</v>
      </c>
      <c r="D142" s="2" t="s">
        <v>106</v>
      </c>
      <c r="K142" s="13">
        <f>SUBTOTAL(9,K141:K141)</f>
        <v>0</v>
      </c>
      <c r="L142" s="15">
        <f>SUBTOTAL(9,L141:L141)</f>
        <v>0</v>
      </c>
      <c r="M142" s="13">
        <f>K142-L142</f>
        <v>0</v>
      </c>
      <c r="N142" s="13">
        <v>0</v>
      </c>
      <c r="O142" s="13">
        <f>IF(M142&lt;0.9*N142,0.9*N142,IF(M142&gt;1.1*N142,1.1*N142,M142))</f>
        <v>0</v>
      </c>
      <c r="P142" s="19">
        <f>(M142-O142)</f>
        <v>0</v>
      </c>
      <c r="S142" s="5">
        <f>SUBTOTAL(9,S141:S141)</f>
        <v>0</v>
      </c>
      <c r="U142" s="29">
        <f>S142-K142</f>
        <v>0</v>
      </c>
    </row>
    <row r="143" spans="2:38" outlineLevel="1" x14ac:dyDescent="0.2">
      <c r="L143" s="15"/>
      <c r="M143" s="13"/>
      <c r="N143" s="13"/>
      <c r="O143" s="13"/>
      <c r="P143" s="19"/>
    </row>
    <row r="144" spans="2:38" outlineLevel="1" x14ac:dyDescent="0.2">
      <c r="L144" s="15"/>
      <c r="M144" s="13"/>
      <c r="N144" s="13"/>
      <c r="O144" s="13"/>
      <c r="P144" s="19"/>
    </row>
    <row r="145" spans="2:50" outlineLevel="2" x14ac:dyDescent="0.2">
      <c r="B145" s="1" t="s">
        <v>51</v>
      </c>
      <c r="C145" s="2">
        <v>7</v>
      </c>
      <c r="D145" s="2">
        <v>1</v>
      </c>
      <c r="E145" s="1" t="s">
        <v>52</v>
      </c>
      <c r="F145" s="1" t="s">
        <v>107</v>
      </c>
      <c r="G145" s="4" t="s">
        <v>108</v>
      </c>
      <c r="H145" s="1" t="s">
        <v>55</v>
      </c>
      <c r="I145" s="1" t="s">
        <v>70</v>
      </c>
      <c r="K145" s="13">
        <f>'[1]Total Reqs'!K124</f>
        <v>40</v>
      </c>
      <c r="L145" s="15"/>
      <c r="M145" s="13"/>
      <c r="N145" s="13"/>
      <c r="O145" s="13"/>
      <c r="P145" s="19"/>
    </row>
    <row r="146" spans="2:50" outlineLevel="2" x14ac:dyDescent="0.2">
      <c r="B146" s="1" t="s">
        <v>51</v>
      </c>
      <c r="C146" s="2">
        <v>7</v>
      </c>
      <c r="D146" s="2">
        <v>1</v>
      </c>
      <c r="E146" s="1" t="s">
        <v>52</v>
      </c>
      <c r="F146" s="1" t="s">
        <v>107</v>
      </c>
      <c r="G146" s="4" t="s">
        <v>108</v>
      </c>
      <c r="H146" s="1" t="s">
        <v>57</v>
      </c>
      <c r="I146" s="1" t="s">
        <v>70</v>
      </c>
      <c r="K146" s="13">
        <f>'[1]Total Reqs'!K125</f>
        <v>0</v>
      </c>
      <c r="L146" s="15"/>
      <c r="M146" s="13"/>
      <c r="N146" s="13"/>
      <c r="O146" s="13"/>
      <c r="P146" s="19"/>
    </row>
    <row r="147" spans="2:50" outlineLevel="2" x14ac:dyDescent="0.2">
      <c r="D147" s="2">
        <v>1</v>
      </c>
      <c r="L147" s="15"/>
      <c r="M147" s="13"/>
      <c r="N147" s="13"/>
      <c r="O147" s="13"/>
      <c r="P147" s="19"/>
    </row>
    <row r="148" spans="2:50" outlineLevel="2" x14ac:dyDescent="0.2">
      <c r="B148" s="1" t="s">
        <v>51</v>
      </c>
      <c r="C148" s="2">
        <v>7</v>
      </c>
      <c r="D148" s="2">
        <v>1</v>
      </c>
      <c r="E148" s="1" t="s">
        <v>67</v>
      </c>
      <c r="F148" s="1" t="s">
        <v>68</v>
      </c>
      <c r="G148" s="4" t="s">
        <v>109</v>
      </c>
      <c r="H148" s="1" t="s">
        <v>55</v>
      </c>
      <c r="I148" s="1" t="s">
        <v>70</v>
      </c>
      <c r="K148" s="13">
        <f>'[1]Total Reqs'!K127</f>
        <v>11909</v>
      </c>
      <c r="L148" s="15">
        <f>(224+381+279)/30</f>
        <v>29.466666666666665</v>
      </c>
      <c r="M148" s="13"/>
      <c r="N148" s="13"/>
      <c r="O148" s="13"/>
      <c r="P148" s="19"/>
      <c r="S148" s="5">
        <v>20000</v>
      </c>
    </row>
    <row r="149" spans="2:50" outlineLevel="2" x14ac:dyDescent="0.2">
      <c r="B149" s="1" t="s">
        <v>51</v>
      </c>
      <c r="C149" s="2">
        <v>7</v>
      </c>
      <c r="D149" s="2">
        <v>1</v>
      </c>
      <c r="E149" s="1" t="s">
        <v>67</v>
      </c>
      <c r="F149" s="1" t="s">
        <v>68</v>
      </c>
      <c r="G149" s="4" t="s">
        <v>109</v>
      </c>
      <c r="H149" s="1" t="s">
        <v>57</v>
      </c>
      <c r="I149" s="1" t="s">
        <v>70</v>
      </c>
      <c r="K149" s="13">
        <f>'[1]Total Reqs'!K128</f>
        <v>0</v>
      </c>
      <c r="L149" s="15"/>
      <c r="M149" s="13"/>
      <c r="N149" s="13"/>
      <c r="O149" s="13"/>
      <c r="P149" s="19"/>
    </row>
    <row r="150" spans="2:50" outlineLevel="2" x14ac:dyDescent="0.2">
      <c r="B150" s="1" t="s">
        <v>51</v>
      </c>
      <c r="C150" s="2">
        <v>7</v>
      </c>
      <c r="D150" s="2">
        <v>1</v>
      </c>
      <c r="E150" s="1" t="s">
        <v>67</v>
      </c>
      <c r="F150" s="1" t="s">
        <v>68</v>
      </c>
      <c r="G150" s="4" t="s">
        <v>109</v>
      </c>
      <c r="H150" s="1" t="s">
        <v>71</v>
      </c>
      <c r="I150" s="1" t="s">
        <v>70</v>
      </c>
      <c r="K150" s="13">
        <f>'[1]Total Reqs'!K129</f>
        <v>0</v>
      </c>
      <c r="L150" s="15"/>
      <c r="M150" s="13"/>
      <c r="N150" s="13"/>
      <c r="O150" s="13"/>
      <c r="P150" s="19"/>
      <c r="S150" s="5">
        <v>15734</v>
      </c>
    </row>
    <row r="151" spans="2:50" outlineLevel="2" x14ac:dyDescent="0.2">
      <c r="D151" s="2">
        <v>1</v>
      </c>
      <c r="K151" s="21"/>
      <c r="L151" s="15"/>
      <c r="M151" s="13"/>
      <c r="N151" s="13"/>
      <c r="O151" s="13"/>
      <c r="P151" s="19"/>
      <c r="Q151" s="22"/>
      <c r="T151" s="22"/>
      <c r="W151" s="22"/>
      <c r="Z151" s="22"/>
      <c r="AC151" s="22"/>
      <c r="AF151" s="22"/>
      <c r="AI151" s="22"/>
      <c r="AL151" s="22"/>
      <c r="AO151" s="22"/>
      <c r="AR151" s="22"/>
      <c r="AU151" s="22"/>
      <c r="AX151" s="22"/>
    </row>
    <row r="152" spans="2:50" outlineLevel="2" x14ac:dyDescent="0.2">
      <c r="B152" s="1" t="s">
        <v>51</v>
      </c>
      <c r="C152" s="2">
        <v>7</v>
      </c>
      <c r="D152" s="2">
        <v>1</v>
      </c>
      <c r="E152" s="1" t="s">
        <v>52</v>
      </c>
      <c r="F152" s="1" t="s">
        <v>68</v>
      </c>
      <c r="G152" s="4" t="s">
        <v>109</v>
      </c>
      <c r="H152" s="1" t="s">
        <v>55</v>
      </c>
      <c r="I152" s="1" t="s">
        <v>70</v>
      </c>
      <c r="K152" s="13">
        <f>'[1]Total Reqs'!K131</f>
        <v>3255</v>
      </c>
      <c r="L152" s="15"/>
      <c r="M152" s="13"/>
      <c r="N152" s="13"/>
      <c r="O152" s="13"/>
      <c r="P152" s="19"/>
    </row>
    <row r="153" spans="2:50" outlineLevel="2" x14ac:dyDescent="0.2">
      <c r="B153" s="1" t="s">
        <v>51</v>
      </c>
      <c r="C153" s="2">
        <v>7</v>
      </c>
      <c r="D153" s="2">
        <v>1</v>
      </c>
      <c r="E153" s="1" t="s">
        <v>52</v>
      </c>
      <c r="F153" s="1" t="s">
        <v>68</v>
      </c>
      <c r="G153" s="4" t="s">
        <v>109</v>
      </c>
      <c r="H153" s="1" t="s">
        <v>57</v>
      </c>
      <c r="I153" s="1" t="s">
        <v>70</v>
      </c>
      <c r="K153" s="13">
        <f>'[1]Total Reqs'!K132</f>
        <v>0</v>
      </c>
      <c r="L153" s="15"/>
      <c r="M153" s="13"/>
      <c r="N153" s="13"/>
      <c r="O153" s="13"/>
      <c r="P153" s="19"/>
    </row>
    <row r="154" spans="2:50" outlineLevel="1" x14ac:dyDescent="0.2">
      <c r="B154" s="2" t="str">
        <f>B153</f>
        <v>TCO</v>
      </c>
      <c r="C154" s="2">
        <f>C153</f>
        <v>7</v>
      </c>
      <c r="D154" s="2" t="s">
        <v>110</v>
      </c>
      <c r="K154" s="13">
        <f>SUBTOTAL(9,K145:K153)</f>
        <v>15204</v>
      </c>
      <c r="L154" s="15">
        <f>SUBTOTAL(9,L145:L153)</f>
        <v>29.466666666666665</v>
      </c>
      <c r="M154" s="13">
        <f>K154-L154</f>
        <v>15174.533333333333</v>
      </c>
      <c r="N154" s="13">
        <f>2988+11735</f>
        <v>14723</v>
      </c>
      <c r="O154" s="13">
        <f>IF(M154&lt;0.9*N154,0.9*N154,IF(M154&gt;1.1*N154,1.1*N154,M154))</f>
        <v>15174.533333333333</v>
      </c>
      <c r="P154" s="19">
        <f>(M154-O154)</f>
        <v>0</v>
      </c>
      <c r="S154" s="5">
        <f>SUBTOTAL(9,S145:S153)</f>
        <v>35734</v>
      </c>
      <c r="U154" s="29">
        <f>S154-K154</f>
        <v>20530</v>
      </c>
    </row>
    <row r="155" spans="2:50" outlineLevel="1" x14ac:dyDescent="0.2">
      <c r="L155" s="15"/>
      <c r="M155" s="13"/>
      <c r="N155" s="13"/>
      <c r="O155" s="13"/>
      <c r="P155" s="19"/>
    </row>
    <row r="156" spans="2:50" outlineLevel="1" x14ac:dyDescent="0.2">
      <c r="L156" s="15"/>
      <c r="M156" s="13"/>
      <c r="N156" s="13"/>
      <c r="O156" s="13"/>
      <c r="P156" s="19"/>
    </row>
    <row r="157" spans="2:50" outlineLevel="2" x14ac:dyDescent="0.2">
      <c r="B157" s="1" t="s">
        <v>51</v>
      </c>
      <c r="C157" s="2">
        <v>7</v>
      </c>
      <c r="D157" s="2">
        <v>3</v>
      </c>
      <c r="E157" s="1" t="s">
        <v>52</v>
      </c>
      <c r="F157" s="1" t="s">
        <v>111</v>
      </c>
      <c r="G157" s="25" t="s">
        <v>112</v>
      </c>
      <c r="H157" s="1" t="s">
        <v>55</v>
      </c>
      <c r="I157" s="1" t="s">
        <v>65</v>
      </c>
      <c r="K157" s="13">
        <f>'[1]Total Reqs'!K135</f>
        <v>0</v>
      </c>
      <c r="L157" s="15"/>
      <c r="M157" s="13"/>
      <c r="N157" s="13"/>
      <c r="O157" s="13"/>
      <c r="P157" s="19"/>
      <c r="S157" s="27" t="s">
        <v>113</v>
      </c>
    </row>
    <row r="158" spans="2:50" outlineLevel="2" x14ac:dyDescent="0.2">
      <c r="B158" s="1" t="s">
        <v>51</v>
      </c>
      <c r="C158" s="2">
        <v>7</v>
      </c>
      <c r="D158" s="2">
        <v>3</v>
      </c>
      <c r="E158" s="1" t="s">
        <v>52</v>
      </c>
      <c r="F158" s="1" t="s">
        <v>111</v>
      </c>
      <c r="G158" s="25" t="s">
        <v>112</v>
      </c>
      <c r="H158" s="1" t="s">
        <v>57</v>
      </c>
      <c r="K158" s="13">
        <f>'[1]Total Reqs'!K136</f>
        <v>135</v>
      </c>
      <c r="L158" s="15"/>
      <c r="M158" s="13"/>
      <c r="N158" s="13"/>
      <c r="O158" s="13"/>
      <c r="P158" s="19"/>
    </row>
    <row r="159" spans="2:50" outlineLevel="2" x14ac:dyDescent="0.2">
      <c r="D159" s="2">
        <v>3</v>
      </c>
      <c r="G159" s="25"/>
      <c r="K159" s="31"/>
      <c r="L159" s="15"/>
      <c r="M159" s="13"/>
      <c r="N159" s="13"/>
      <c r="O159" s="13"/>
      <c r="P159" s="19"/>
    </row>
    <row r="160" spans="2:50" outlineLevel="2" x14ac:dyDescent="0.2">
      <c r="B160" s="1" t="s">
        <v>51</v>
      </c>
      <c r="C160" s="2">
        <v>7</v>
      </c>
      <c r="D160" s="2">
        <v>3</v>
      </c>
      <c r="E160" s="1" t="s">
        <v>67</v>
      </c>
      <c r="F160" s="1" t="s">
        <v>68</v>
      </c>
      <c r="G160" s="4" t="s">
        <v>114</v>
      </c>
      <c r="H160" s="1" t="s">
        <v>55</v>
      </c>
      <c r="I160" s="1" t="s">
        <v>70</v>
      </c>
      <c r="K160" s="13">
        <f>'[1]Total Reqs'!K138</f>
        <v>1789</v>
      </c>
      <c r="L160" s="15"/>
      <c r="M160" s="13"/>
      <c r="N160" s="13"/>
      <c r="O160" s="13"/>
      <c r="P160" s="19"/>
      <c r="S160" s="5">
        <v>0</v>
      </c>
    </row>
    <row r="161" spans="2:50" outlineLevel="2" x14ac:dyDescent="0.2">
      <c r="B161" s="1" t="s">
        <v>51</v>
      </c>
      <c r="C161" s="2">
        <v>7</v>
      </c>
      <c r="D161" s="2">
        <v>3</v>
      </c>
      <c r="E161" s="1" t="s">
        <v>67</v>
      </c>
      <c r="F161" s="1" t="s">
        <v>68</v>
      </c>
      <c r="G161" s="4" t="s">
        <v>114</v>
      </c>
      <c r="H161" s="1" t="s">
        <v>57</v>
      </c>
      <c r="I161" s="1" t="s">
        <v>70</v>
      </c>
      <c r="K161" s="13">
        <f>'[1]Total Reqs'!K139</f>
        <v>0</v>
      </c>
      <c r="L161" s="15"/>
      <c r="M161" s="13"/>
      <c r="N161" s="13"/>
      <c r="O161" s="13"/>
      <c r="P161" s="19"/>
    </row>
    <row r="162" spans="2:50" outlineLevel="2" x14ac:dyDescent="0.2">
      <c r="B162" s="1" t="s">
        <v>51</v>
      </c>
      <c r="C162" s="2">
        <v>7</v>
      </c>
      <c r="D162" s="2">
        <v>3</v>
      </c>
      <c r="E162" s="1" t="s">
        <v>67</v>
      </c>
      <c r="F162" s="1" t="s">
        <v>68</v>
      </c>
      <c r="G162" s="4" t="s">
        <v>114</v>
      </c>
      <c r="H162" s="1" t="s">
        <v>71</v>
      </c>
      <c r="I162" s="1" t="s">
        <v>70</v>
      </c>
      <c r="K162" s="13">
        <f>'[1]Total Reqs'!K140</f>
        <v>0</v>
      </c>
      <c r="L162" s="15"/>
      <c r="M162" s="13"/>
      <c r="N162" s="13"/>
      <c r="O162" s="13"/>
      <c r="P162" s="19"/>
      <c r="S162" s="5">
        <v>2364</v>
      </c>
    </row>
    <row r="163" spans="2:50" outlineLevel="2" x14ac:dyDescent="0.2">
      <c r="D163" s="2">
        <v>3</v>
      </c>
      <c r="K163" s="21"/>
      <c r="L163" s="15"/>
      <c r="M163" s="13"/>
      <c r="N163" s="13"/>
      <c r="O163" s="13"/>
      <c r="P163" s="19"/>
      <c r="Q163" s="22"/>
      <c r="T163" s="22"/>
      <c r="W163" s="22"/>
      <c r="Z163" s="22"/>
      <c r="AC163" s="22"/>
      <c r="AF163" s="22"/>
      <c r="AI163" s="22"/>
      <c r="AL163" s="22"/>
      <c r="AO163" s="22"/>
      <c r="AR163" s="22"/>
      <c r="AU163" s="22"/>
      <c r="AX163" s="22"/>
    </row>
    <row r="164" spans="2:50" outlineLevel="2" x14ac:dyDescent="0.2">
      <c r="B164" s="1" t="s">
        <v>51</v>
      </c>
      <c r="C164" s="2">
        <v>7</v>
      </c>
      <c r="D164" s="2">
        <v>3</v>
      </c>
      <c r="E164" s="1" t="s">
        <v>52</v>
      </c>
      <c r="F164" s="1" t="s">
        <v>68</v>
      </c>
      <c r="G164" s="4" t="s">
        <v>114</v>
      </c>
      <c r="H164" s="1" t="s">
        <v>55</v>
      </c>
      <c r="I164" s="1" t="s">
        <v>70</v>
      </c>
      <c r="K164" s="13">
        <f>'[1]Total Reqs'!K142</f>
        <v>524</v>
      </c>
      <c r="L164" s="15"/>
      <c r="M164" s="13"/>
      <c r="N164" s="13"/>
      <c r="O164" s="13"/>
      <c r="P164" s="19"/>
    </row>
    <row r="165" spans="2:50" outlineLevel="2" x14ac:dyDescent="0.2">
      <c r="B165" s="1" t="s">
        <v>51</v>
      </c>
      <c r="C165" s="2">
        <v>7</v>
      </c>
      <c r="D165" s="2">
        <v>3</v>
      </c>
      <c r="E165" s="1" t="s">
        <v>52</v>
      </c>
      <c r="F165" s="1" t="s">
        <v>68</v>
      </c>
      <c r="G165" s="4" t="s">
        <v>114</v>
      </c>
      <c r="H165" s="1" t="s">
        <v>57</v>
      </c>
      <c r="I165" s="1" t="s">
        <v>70</v>
      </c>
      <c r="K165" s="13">
        <f>'[1]Total Reqs'!K143</f>
        <v>0</v>
      </c>
      <c r="L165" s="15"/>
      <c r="M165" s="13"/>
      <c r="N165" s="13"/>
      <c r="O165" s="13"/>
      <c r="P165" s="19"/>
    </row>
    <row r="166" spans="2:50" outlineLevel="1" x14ac:dyDescent="0.2">
      <c r="B166" s="2" t="str">
        <f>B165</f>
        <v>TCO</v>
      </c>
      <c r="C166" s="2">
        <f>C165</f>
        <v>7</v>
      </c>
      <c r="D166" s="2" t="s">
        <v>115</v>
      </c>
      <c r="K166" s="13">
        <f>SUBTOTAL(9,K157:K165)</f>
        <v>2448</v>
      </c>
      <c r="L166" s="15">
        <f>SUBTOTAL(9,L157:L165)</f>
        <v>0</v>
      </c>
      <c r="M166" s="13">
        <f>K166-L166</f>
        <v>2448</v>
      </c>
      <c r="N166" s="13">
        <f>836+1734</f>
        <v>2570</v>
      </c>
      <c r="O166" s="13">
        <f>IF(M166&lt;0.9*N166,0.9*N166,IF(M166&gt;1.1*N166,1.1*N166,M166))</f>
        <v>2448</v>
      </c>
      <c r="P166" s="19">
        <f>(M166-O166)</f>
        <v>0</v>
      </c>
      <c r="S166" s="5">
        <f>SUBTOTAL(9,S157:S165)</f>
        <v>2364</v>
      </c>
      <c r="U166" s="29">
        <f>S166-K166</f>
        <v>-84</v>
      </c>
    </row>
    <row r="167" spans="2:50" outlineLevel="1" x14ac:dyDescent="0.2">
      <c r="L167" s="15"/>
      <c r="M167" s="13"/>
      <c r="N167" s="13"/>
      <c r="O167" s="13"/>
      <c r="P167" s="19"/>
    </row>
    <row r="168" spans="2:50" outlineLevel="1" x14ac:dyDescent="0.2">
      <c r="L168" s="15"/>
      <c r="M168" s="13"/>
      <c r="N168" s="13"/>
      <c r="O168" s="13"/>
      <c r="P168" s="19"/>
    </row>
    <row r="169" spans="2:50" outlineLevel="2" x14ac:dyDescent="0.2">
      <c r="B169" s="1" t="s">
        <v>51</v>
      </c>
      <c r="C169" s="2">
        <v>7</v>
      </c>
      <c r="D169" s="2">
        <v>4</v>
      </c>
      <c r="E169" s="1" t="s">
        <v>52</v>
      </c>
      <c r="F169" s="1" t="s">
        <v>116</v>
      </c>
      <c r="G169" s="25" t="s">
        <v>117</v>
      </c>
      <c r="H169" s="1" t="s">
        <v>55</v>
      </c>
      <c r="I169" s="1" t="s">
        <v>65</v>
      </c>
      <c r="K169" s="13" t="s">
        <v>66</v>
      </c>
      <c r="L169" s="15"/>
      <c r="M169" s="13"/>
      <c r="N169" s="13"/>
      <c r="O169" s="13"/>
      <c r="P169" s="19"/>
    </row>
    <row r="170" spans="2:50" outlineLevel="2" x14ac:dyDescent="0.2">
      <c r="B170" s="1" t="s">
        <v>51</v>
      </c>
      <c r="C170" s="2">
        <v>7</v>
      </c>
      <c r="D170" s="2">
        <v>4</v>
      </c>
      <c r="E170" s="1" t="s">
        <v>52</v>
      </c>
      <c r="F170" s="1" t="s">
        <v>116</v>
      </c>
      <c r="G170" s="25" t="s">
        <v>117</v>
      </c>
      <c r="H170" s="1" t="s">
        <v>57</v>
      </c>
      <c r="L170" s="15"/>
      <c r="M170" s="13"/>
      <c r="N170" s="13"/>
      <c r="O170" s="13"/>
      <c r="P170" s="19"/>
    </row>
    <row r="171" spans="2:50" outlineLevel="2" x14ac:dyDescent="0.2">
      <c r="D171" s="2">
        <v>4</v>
      </c>
      <c r="G171" s="25"/>
      <c r="L171" s="15"/>
      <c r="M171" s="13"/>
      <c r="N171" s="13"/>
      <c r="O171" s="13"/>
      <c r="P171" s="19"/>
    </row>
    <row r="172" spans="2:50" outlineLevel="2" x14ac:dyDescent="0.2">
      <c r="B172" s="1" t="s">
        <v>51</v>
      </c>
      <c r="C172" s="2">
        <v>7</v>
      </c>
      <c r="D172" s="2">
        <v>4</v>
      </c>
      <c r="E172" s="1" t="s">
        <v>67</v>
      </c>
      <c r="F172" s="1" t="s">
        <v>68</v>
      </c>
      <c r="G172" s="4" t="s">
        <v>118</v>
      </c>
      <c r="H172" s="1" t="s">
        <v>55</v>
      </c>
      <c r="I172" s="1" t="s">
        <v>70</v>
      </c>
      <c r="K172" s="13">
        <f>'[1]Total Reqs'!K149</f>
        <v>1425</v>
      </c>
      <c r="L172" s="15"/>
      <c r="M172" s="13"/>
      <c r="N172" s="13"/>
      <c r="O172" s="13"/>
      <c r="P172" s="19"/>
      <c r="S172" s="5">
        <v>3000</v>
      </c>
    </row>
    <row r="173" spans="2:50" outlineLevel="2" x14ac:dyDescent="0.2">
      <c r="B173" s="1" t="s">
        <v>51</v>
      </c>
      <c r="C173" s="2">
        <v>7</v>
      </c>
      <c r="D173" s="2">
        <v>4</v>
      </c>
      <c r="E173" s="1" t="s">
        <v>67</v>
      </c>
      <c r="F173" s="1" t="s">
        <v>68</v>
      </c>
      <c r="G173" s="4" t="s">
        <v>118</v>
      </c>
      <c r="H173" s="1" t="s">
        <v>57</v>
      </c>
      <c r="I173" s="1" t="s">
        <v>70</v>
      </c>
      <c r="K173" s="13">
        <f>'[1]Total Reqs'!K150</f>
        <v>0</v>
      </c>
      <c r="L173" s="15"/>
      <c r="M173" s="13"/>
      <c r="N173" s="13"/>
      <c r="O173" s="13"/>
      <c r="P173" s="19"/>
    </row>
    <row r="174" spans="2:50" outlineLevel="2" x14ac:dyDescent="0.2">
      <c r="B174" s="1" t="s">
        <v>51</v>
      </c>
      <c r="C174" s="2">
        <v>7</v>
      </c>
      <c r="D174" s="2">
        <v>4</v>
      </c>
      <c r="E174" s="1" t="s">
        <v>67</v>
      </c>
      <c r="F174" s="1" t="s">
        <v>68</v>
      </c>
      <c r="G174" s="4" t="s">
        <v>118</v>
      </c>
      <c r="H174" s="1" t="s">
        <v>71</v>
      </c>
      <c r="I174" s="1" t="s">
        <v>70</v>
      </c>
      <c r="K174" s="13">
        <f>'[1]Total Reqs'!K151</f>
        <v>0</v>
      </c>
      <c r="L174" s="15"/>
      <c r="M174" s="13"/>
      <c r="N174" s="13"/>
      <c r="O174" s="13"/>
      <c r="P174" s="19"/>
      <c r="S174" s="5">
        <v>1834</v>
      </c>
    </row>
    <row r="175" spans="2:50" outlineLevel="2" x14ac:dyDescent="0.2">
      <c r="D175" s="2">
        <v>4</v>
      </c>
      <c r="K175" s="21"/>
      <c r="L175" s="15"/>
      <c r="M175" s="13"/>
      <c r="N175" s="13"/>
      <c r="O175" s="13"/>
      <c r="P175" s="19"/>
      <c r="Q175" s="22"/>
      <c r="T175" s="22"/>
      <c r="W175" s="22"/>
      <c r="Z175" s="22"/>
      <c r="AC175" s="22"/>
      <c r="AF175" s="22"/>
      <c r="AI175" s="22"/>
      <c r="AL175" s="22"/>
      <c r="AO175" s="22"/>
      <c r="AR175" s="22"/>
      <c r="AU175" s="22"/>
      <c r="AX175" s="22"/>
    </row>
    <row r="176" spans="2:50" outlineLevel="2" x14ac:dyDescent="0.2">
      <c r="B176" s="1" t="s">
        <v>51</v>
      </c>
      <c r="C176" s="2">
        <v>7</v>
      </c>
      <c r="D176" s="2">
        <v>4</v>
      </c>
      <c r="E176" s="1" t="s">
        <v>52</v>
      </c>
      <c r="F176" s="1" t="s">
        <v>68</v>
      </c>
      <c r="G176" s="4" t="s">
        <v>118</v>
      </c>
      <c r="H176" s="1" t="s">
        <v>55</v>
      </c>
      <c r="I176" s="1" t="s">
        <v>70</v>
      </c>
      <c r="K176" s="13">
        <f>'[1]Total Reqs'!K153</f>
        <v>1575</v>
      </c>
      <c r="L176" s="15"/>
      <c r="M176" s="13"/>
      <c r="N176" s="13"/>
      <c r="O176" s="13"/>
      <c r="P176" s="19"/>
    </row>
    <row r="177" spans="2:50" outlineLevel="2" x14ac:dyDescent="0.2">
      <c r="B177" s="1" t="s">
        <v>51</v>
      </c>
      <c r="C177" s="2">
        <v>7</v>
      </c>
      <c r="D177" s="2">
        <v>4</v>
      </c>
      <c r="E177" s="1" t="s">
        <v>52</v>
      </c>
      <c r="F177" s="1" t="s">
        <v>68</v>
      </c>
      <c r="G177" s="4" t="s">
        <v>118</v>
      </c>
      <c r="H177" s="1" t="s">
        <v>57</v>
      </c>
      <c r="I177" s="1" t="s">
        <v>70</v>
      </c>
      <c r="K177" s="13">
        <f>'[1]Total Reqs'!K154</f>
        <v>0</v>
      </c>
      <c r="L177" s="15"/>
      <c r="M177" s="13"/>
      <c r="N177" s="13"/>
      <c r="O177" s="13"/>
      <c r="P177" s="19"/>
    </row>
    <row r="178" spans="2:50" outlineLevel="1" x14ac:dyDescent="0.2">
      <c r="B178" s="2" t="str">
        <f>B177</f>
        <v>TCO</v>
      </c>
      <c r="C178" s="2">
        <f>C177</f>
        <v>7</v>
      </c>
      <c r="D178" s="2" t="s">
        <v>119</v>
      </c>
      <c r="K178" s="13">
        <f>SUBTOTAL(9,K169:K177)</f>
        <v>3000</v>
      </c>
      <c r="L178" s="15">
        <f>SUBTOTAL(9,L169:L177)</f>
        <v>0</v>
      </c>
      <c r="M178" s="13">
        <f>K178-L178</f>
        <v>3000</v>
      </c>
      <c r="N178" s="13">
        <f>2255+1407</f>
        <v>3662</v>
      </c>
      <c r="O178" s="13">
        <f>IF(M178&lt;0.9*N178,0.9*N178,IF(M178&gt;1.1*N178,1.1*N178,M178))</f>
        <v>3295.8</v>
      </c>
      <c r="P178" s="19">
        <f>(M178-O178)</f>
        <v>-295.80000000000018</v>
      </c>
      <c r="S178" s="5">
        <f>SUBTOTAL(9,S169:S177)</f>
        <v>4834</v>
      </c>
      <c r="U178" s="29">
        <f>S178-K178</f>
        <v>1834</v>
      </c>
    </row>
    <row r="179" spans="2:50" outlineLevel="1" x14ac:dyDescent="0.2">
      <c r="H179" s="32"/>
      <c r="I179" s="32"/>
      <c r="J179" s="32"/>
      <c r="K179" s="33"/>
      <c r="L179" s="15"/>
      <c r="M179" s="13"/>
      <c r="N179" s="13"/>
      <c r="O179" s="13"/>
      <c r="P179" s="19"/>
      <c r="Q179" s="22"/>
      <c r="T179" s="22"/>
      <c r="W179" s="22"/>
      <c r="Z179" s="22"/>
      <c r="AC179" s="22"/>
      <c r="AF179" s="22"/>
      <c r="AI179" s="22"/>
      <c r="AL179" s="22"/>
      <c r="AO179" s="22"/>
      <c r="AR179" s="22"/>
      <c r="AU179" s="22"/>
      <c r="AX179" s="22"/>
    </row>
    <row r="180" spans="2:50" outlineLevel="1" x14ac:dyDescent="0.2">
      <c r="L180" s="15"/>
      <c r="M180" s="13"/>
      <c r="N180" s="13"/>
      <c r="O180" s="13"/>
      <c r="P180" s="19"/>
    </row>
    <row r="181" spans="2:50" outlineLevel="2" x14ac:dyDescent="0.2">
      <c r="B181" s="1" t="s">
        <v>51</v>
      </c>
      <c r="C181" s="2">
        <v>7</v>
      </c>
      <c r="D181" s="2">
        <v>5</v>
      </c>
      <c r="E181" s="1" t="s">
        <v>67</v>
      </c>
      <c r="F181" s="1" t="s">
        <v>68</v>
      </c>
      <c r="G181" s="4" t="s">
        <v>120</v>
      </c>
      <c r="H181" s="1" t="s">
        <v>55</v>
      </c>
      <c r="I181" s="1" t="s">
        <v>70</v>
      </c>
      <c r="K181" s="13">
        <f>'[1]Total Reqs'!K157</f>
        <v>11359</v>
      </c>
      <c r="L181" s="15">
        <v>5991</v>
      </c>
      <c r="M181" s="13"/>
      <c r="N181" s="13"/>
      <c r="O181" s="13"/>
      <c r="P181" s="19"/>
      <c r="S181" s="5">
        <v>0</v>
      </c>
    </row>
    <row r="182" spans="2:50" outlineLevel="2" x14ac:dyDescent="0.2">
      <c r="B182" s="1" t="s">
        <v>51</v>
      </c>
      <c r="C182" s="2">
        <v>7</v>
      </c>
      <c r="D182" s="2">
        <v>5</v>
      </c>
      <c r="E182" s="1" t="s">
        <v>67</v>
      </c>
      <c r="F182" s="1" t="s">
        <v>68</v>
      </c>
      <c r="G182" s="4" t="s">
        <v>120</v>
      </c>
      <c r="H182" s="1" t="s">
        <v>57</v>
      </c>
      <c r="I182" s="1" t="s">
        <v>70</v>
      </c>
      <c r="K182" s="13">
        <f>'[1]Total Reqs'!K158</f>
        <v>0</v>
      </c>
      <c r="L182" s="15">
        <f>178/30</f>
        <v>5.9333333333333336</v>
      </c>
      <c r="M182" s="13"/>
      <c r="N182" s="13"/>
      <c r="O182" s="13"/>
      <c r="P182" s="19"/>
    </row>
    <row r="183" spans="2:50" outlineLevel="2" x14ac:dyDescent="0.2">
      <c r="B183" s="1" t="s">
        <v>51</v>
      </c>
      <c r="C183" s="2">
        <v>7</v>
      </c>
      <c r="D183" s="2">
        <v>5</v>
      </c>
      <c r="E183" s="1" t="s">
        <v>67</v>
      </c>
      <c r="F183" s="1" t="s">
        <v>68</v>
      </c>
      <c r="G183" s="4" t="s">
        <v>120</v>
      </c>
      <c r="H183" s="1" t="s">
        <v>71</v>
      </c>
      <c r="I183" s="1" t="s">
        <v>70</v>
      </c>
      <c r="K183" s="13">
        <f>'[1]Total Reqs'!K159</f>
        <v>0</v>
      </c>
      <c r="L183" s="15"/>
      <c r="M183" s="13"/>
      <c r="N183" s="13"/>
      <c r="O183" s="13"/>
      <c r="P183" s="19"/>
      <c r="S183" s="5">
        <v>14701</v>
      </c>
    </row>
    <row r="184" spans="2:50" outlineLevel="2" x14ac:dyDescent="0.2">
      <c r="D184" s="2">
        <v>5</v>
      </c>
      <c r="K184" s="21"/>
      <c r="L184" s="15"/>
      <c r="M184" s="13"/>
      <c r="N184" s="13"/>
      <c r="O184" s="13"/>
      <c r="P184" s="19"/>
      <c r="Q184" s="22"/>
      <c r="T184" s="22"/>
      <c r="W184" s="22"/>
      <c r="Z184" s="22"/>
      <c r="AC184" s="22"/>
      <c r="AF184" s="22"/>
      <c r="AI184" s="22"/>
      <c r="AL184" s="22"/>
      <c r="AO184" s="22"/>
      <c r="AR184" s="22"/>
      <c r="AU184" s="22"/>
      <c r="AX184" s="22"/>
    </row>
    <row r="185" spans="2:50" outlineLevel="2" x14ac:dyDescent="0.2">
      <c r="B185" s="1" t="s">
        <v>51</v>
      </c>
      <c r="C185" s="2">
        <v>7</v>
      </c>
      <c r="D185" s="2">
        <v>5</v>
      </c>
      <c r="E185" s="1" t="s">
        <v>52</v>
      </c>
      <c r="F185" s="1" t="s">
        <v>68</v>
      </c>
      <c r="G185" s="4" t="s">
        <v>120</v>
      </c>
      <c r="H185" s="1" t="s">
        <v>55</v>
      </c>
      <c r="I185" s="1" t="s">
        <v>70</v>
      </c>
      <c r="K185" s="13">
        <f>'[1]Total Reqs'!K161</f>
        <v>3949</v>
      </c>
      <c r="L185" s="15"/>
      <c r="M185" s="13"/>
      <c r="N185" s="13"/>
      <c r="O185" s="13"/>
      <c r="P185" s="19"/>
    </row>
    <row r="186" spans="2:50" outlineLevel="2" x14ac:dyDescent="0.2">
      <c r="B186" s="1" t="s">
        <v>51</v>
      </c>
      <c r="C186" s="2">
        <v>7</v>
      </c>
      <c r="D186" s="2">
        <v>5</v>
      </c>
      <c r="E186" s="1" t="s">
        <v>52</v>
      </c>
      <c r="F186" s="1" t="s">
        <v>68</v>
      </c>
      <c r="G186" s="4" t="s">
        <v>120</v>
      </c>
      <c r="H186" s="1" t="s">
        <v>57</v>
      </c>
      <c r="I186" s="1" t="s">
        <v>70</v>
      </c>
      <c r="K186" s="13">
        <f>'[1]Total Reqs'!K162</f>
        <v>0</v>
      </c>
      <c r="L186" s="15"/>
      <c r="M186" s="13"/>
      <c r="N186" s="13"/>
      <c r="O186" s="13"/>
      <c r="P186" s="19"/>
    </row>
    <row r="187" spans="2:50" outlineLevel="1" x14ac:dyDescent="0.2">
      <c r="B187" s="2" t="str">
        <f>B186</f>
        <v>TCO</v>
      </c>
      <c r="C187" s="2">
        <f>C186</f>
        <v>7</v>
      </c>
      <c r="D187" s="2" t="s">
        <v>121</v>
      </c>
      <c r="K187" s="13">
        <f>SUBTOTAL(9,K181:K186)</f>
        <v>15308</v>
      </c>
      <c r="L187" s="15">
        <f>SUBTOTAL(9,L181:L186)</f>
        <v>5996.9333333333334</v>
      </c>
      <c r="M187" s="13">
        <f>K187-L187</f>
        <v>9311.0666666666657</v>
      </c>
      <c r="N187" s="13">
        <f>3404+11225</f>
        <v>14629</v>
      </c>
      <c r="O187" s="13">
        <f>IF(M187&lt;0.9*N187,0.9*N187,IF(M187&gt;1.1*N187,1.1*N187,M187))</f>
        <v>13166.1</v>
      </c>
      <c r="P187" s="19">
        <f>(M187-O187)</f>
        <v>-3855.0333333333347</v>
      </c>
      <c r="S187" s="5">
        <f>SUBTOTAL(9,S181:S186)</f>
        <v>14701</v>
      </c>
      <c r="U187" s="29">
        <f>S187-K187</f>
        <v>-607</v>
      </c>
    </row>
    <row r="188" spans="2:50" outlineLevel="1" x14ac:dyDescent="0.2">
      <c r="K188" s="21"/>
      <c r="L188" s="15"/>
      <c r="M188" s="13"/>
      <c r="N188" s="13"/>
      <c r="O188" s="13"/>
      <c r="P188" s="19"/>
      <c r="Q188" s="22"/>
      <c r="T188" s="22"/>
      <c r="W188" s="22"/>
      <c r="Z188" s="22"/>
      <c r="AC188" s="22"/>
      <c r="AF188" s="22"/>
      <c r="AI188" s="22"/>
      <c r="AL188" s="22"/>
      <c r="AO188" s="22"/>
      <c r="AR188" s="22"/>
      <c r="AU188" s="22"/>
      <c r="AX188" s="22"/>
    </row>
    <row r="189" spans="2:50" outlineLevel="1" x14ac:dyDescent="0.2">
      <c r="L189" s="15"/>
      <c r="M189" s="13"/>
      <c r="N189" s="13"/>
      <c r="O189" s="13"/>
      <c r="P189" s="19"/>
    </row>
    <row r="190" spans="2:50" outlineLevel="2" x14ac:dyDescent="0.2">
      <c r="B190" s="1" t="s">
        <v>51</v>
      </c>
      <c r="C190" s="2">
        <v>7</v>
      </c>
      <c r="D190" s="2">
        <v>6</v>
      </c>
      <c r="E190" s="1" t="s">
        <v>67</v>
      </c>
      <c r="F190" s="1" t="s">
        <v>68</v>
      </c>
      <c r="G190" s="4" t="s">
        <v>122</v>
      </c>
      <c r="H190" s="1" t="s">
        <v>55</v>
      </c>
      <c r="I190" s="1" t="s">
        <v>70</v>
      </c>
      <c r="K190" s="13">
        <f>'[1]Total Reqs'!K165</f>
        <v>1891</v>
      </c>
      <c r="L190" s="15"/>
      <c r="M190" s="13"/>
      <c r="N190" s="13"/>
      <c r="O190" s="13"/>
      <c r="P190" s="19"/>
      <c r="S190" s="5">
        <v>0</v>
      </c>
    </row>
    <row r="191" spans="2:50" outlineLevel="2" x14ac:dyDescent="0.2">
      <c r="B191" s="1" t="s">
        <v>51</v>
      </c>
      <c r="C191" s="2">
        <v>7</v>
      </c>
      <c r="D191" s="2">
        <v>6</v>
      </c>
      <c r="E191" s="1" t="s">
        <v>67</v>
      </c>
      <c r="F191" s="1" t="s">
        <v>68</v>
      </c>
      <c r="G191" s="4" t="s">
        <v>122</v>
      </c>
      <c r="H191" s="1" t="s">
        <v>57</v>
      </c>
      <c r="I191" s="1" t="s">
        <v>70</v>
      </c>
      <c r="K191" s="13">
        <f>'[1]Total Reqs'!K166</f>
        <v>0</v>
      </c>
      <c r="L191" s="15"/>
      <c r="M191" s="13"/>
      <c r="N191" s="13"/>
      <c r="O191" s="13"/>
      <c r="P191" s="19"/>
    </row>
    <row r="192" spans="2:50" outlineLevel="2" x14ac:dyDescent="0.2">
      <c r="B192" s="1" t="s">
        <v>51</v>
      </c>
      <c r="C192" s="2">
        <v>7</v>
      </c>
      <c r="D192" s="2">
        <v>6</v>
      </c>
      <c r="E192" s="1" t="s">
        <v>67</v>
      </c>
      <c r="F192" s="1" t="s">
        <v>68</v>
      </c>
      <c r="G192" s="4" t="s">
        <v>122</v>
      </c>
      <c r="H192" s="1" t="s">
        <v>71</v>
      </c>
      <c r="I192" s="1" t="s">
        <v>70</v>
      </c>
      <c r="K192" s="13">
        <f>'[1]Total Reqs'!K167</f>
        <v>0</v>
      </c>
      <c r="L192" s="15"/>
      <c r="M192" s="13"/>
      <c r="N192" s="13"/>
      <c r="O192" s="13"/>
      <c r="P192" s="19"/>
      <c r="S192" s="5">
        <v>2502</v>
      </c>
    </row>
    <row r="193" spans="2:50" outlineLevel="2" x14ac:dyDescent="0.2">
      <c r="D193" s="2">
        <v>6</v>
      </c>
      <c r="K193" s="21"/>
      <c r="L193" s="15"/>
      <c r="M193" s="13"/>
      <c r="N193" s="13"/>
      <c r="O193" s="13"/>
      <c r="P193" s="19"/>
      <c r="Q193" s="22"/>
      <c r="T193" s="22"/>
      <c r="W193" s="22"/>
      <c r="Z193" s="22"/>
      <c r="AC193" s="22"/>
      <c r="AF193" s="22"/>
      <c r="AI193" s="22"/>
      <c r="AL193" s="22"/>
      <c r="AO193" s="22"/>
      <c r="AR193" s="22"/>
      <c r="AU193" s="22"/>
      <c r="AX193" s="22"/>
    </row>
    <row r="194" spans="2:50" outlineLevel="2" x14ac:dyDescent="0.2">
      <c r="B194" s="1" t="s">
        <v>51</v>
      </c>
      <c r="C194" s="2">
        <v>7</v>
      </c>
      <c r="D194" s="2">
        <v>6</v>
      </c>
      <c r="E194" s="1" t="s">
        <v>52</v>
      </c>
      <c r="F194" s="1" t="s">
        <v>68</v>
      </c>
      <c r="G194" s="4" t="s">
        <v>122</v>
      </c>
      <c r="H194" s="1" t="s">
        <v>55</v>
      </c>
      <c r="I194" s="1" t="s">
        <v>70</v>
      </c>
      <c r="K194" s="13">
        <f>'[1]Total Reqs'!K169</f>
        <v>260</v>
      </c>
      <c r="L194" s="15"/>
      <c r="M194" s="13"/>
      <c r="N194" s="13"/>
      <c r="O194" s="13"/>
      <c r="P194" s="19"/>
    </row>
    <row r="195" spans="2:50" outlineLevel="2" x14ac:dyDescent="0.2">
      <c r="B195" s="1" t="s">
        <v>51</v>
      </c>
      <c r="C195" s="2">
        <v>7</v>
      </c>
      <c r="D195" s="2">
        <v>6</v>
      </c>
      <c r="E195" s="1" t="s">
        <v>52</v>
      </c>
      <c r="F195" s="1" t="s">
        <v>68</v>
      </c>
      <c r="G195" s="4" t="s">
        <v>122</v>
      </c>
      <c r="H195" s="1" t="s">
        <v>57</v>
      </c>
      <c r="I195" s="1" t="s">
        <v>70</v>
      </c>
      <c r="K195" s="13">
        <f>'[1]Total Reqs'!K170</f>
        <v>0</v>
      </c>
      <c r="L195" s="15"/>
      <c r="M195" s="13"/>
      <c r="N195" s="13"/>
      <c r="O195" s="13"/>
      <c r="P195" s="19"/>
    </row>
    <row r="196" spans="2:50" outlineLevel="1" x14ac:dyDescent="0.2">
      <c r="B196" s="2" t="str">
        <f>B195</f>
        <v>TCO</v>
      </c>
      <c r="C196" s="2">
        <f>C195</f>
        <v>7</v>
      </c>
      <c r="D196" s="2" t="s">
        <v>123</v>
      </c>
      <c r="K196" s="13">
        <f>SUBTOTAL(9,K190:K195)</f>
        <v>2151</v>
      </c>
      <c r="L196" s="15">
        <f>SUBTOTAL(9,L190:L195)</f>
        <v>0</v>
      </c>
      <c r="M196" s="13">
        <f>K196-L196</f>
        <v>2151</v>
      </c>
      <c r="N196" s="13">
        <f>383+1853</f>
        <v>2236</v>
      </c>
      <c r="O196" s="13">
        <f>IF(M196&lt;0.9*N196,0.9*N196,IF(M196&gt;1.1*N196,1.1*N196,M196))</f>
        <v>2151</v>
      </c>
      <c r="P196" s="19">
        <f>(M196-O196)</f>
        <v>0</v>
      </c>
      <c r="S196" s="5">
        <f>SUBTOTAL(9,S190:S195)</f>
        <v>2502</v>
      </c>
      <c r="U196" s="29">
        <f>S196-K196</f>
        <v>351</v>
      </c>
    </row>
    <row r="197" spans="2:50" outlineLevel="1" x14ac:dyDescent="0.2">
      <c r="K197" s="21"/>
      <c r="L197" s="15"/>
      <c r="M197" s="13"/>
      <c r="N197" s="13"/>
      <c r="O197" s="13"/>
      <c r="P197" s="19"/>
      <c r="Q197" s="22"/>
      <c r="T197" s="22"/>
      <c r="W197" s="22"/>
      <c r="Z197" s="22"/>
      <c r="AC197" s="22"/>
      <c r="AF197" s="22"/>
      <c r="AI197" s="22"/>
      <c r="AL197" s="22"/>
      <c r="AO197" s="22"/>
      <c r="AR197" s="22"/>
      <c r="AU197" s="22"/>
      <c r="AX197" s="22"/>
    </row>
    <row r="198" spans="2:50" outlineLevel="1" x14ac:dyDescent="0.2">
      <c r="L198" s="15"/>
      <c r="M198" s="13"/>
      <c r="N198" s="13"/>
      <c r="O198" s="13"/>
      <c r="P198" s="19"/>
    </row>
    <row r="199" spans="2:50" outlineLevel="2" x14ac:dyDescent="0.2">
      <c r="B199" s="1" t="s">
        <v>51</v>
      </c>
      <c r="C199" s="2">
        <v>7</v>
      </c>
      <c r="D199" s="2">
        <v>8</v>
      </c>
      <c r="E199" s="1" t="s">
        <v>52</v>
      </c>
      <c r="F199" s="1" t="s">
        <v>124</v>
      </c>
      <c r="G199" s="25" t="s">
        <v>125</v>
      </c>
      <c r="H199" s="1" t="s">
        <v>55</v>
      </c>
      <c r="I199" s="1" t="s">
        <v>65</v>
      </c>
      <c r="K199" s="13" t="s">
        <v>66</v>
      </c>
      <c r="L199" s="15"/>
      <c r="M199" s="13"/>
      <c r="N199" s="13"/>
      <c r="O199" s="13"/>
      <c r="P199" s="19"/>
    </row>
    <row r="200" spans="2:50" outlineLevel="2" x14ac:dyDescent="0.2">
      <c r="B200" s="1" t="s">
        <v>51</v>
      </c>
      <c r="C200" s="2">
        <v>7</v>
      </c>
      <c r="D200" s="2">
        <v>8</v>
      </c>
      <c r="E200" s="1" t="s">
        <v>52</v>
      </c>
      <c r="F200" s="1" t="s">
        <v>124</v>
      </c>
      <c r="G200" s="25" t="s">
        <v>125</v>
      </c>
      <c r="H200" s="1" t="s">
        <v>57</v>
      </c>
      <c r="I200" s="1" t="s">
        <v>65</v>
      </c>
      <c r="L200" s="15"/>
      <c r="M200" s="13"/>
      <c r="N200" s="13"/>
      <c r="O200" s="13"/>
      <c r="P200" s="19"/>
    </row>
    <row r="201" spans="2:50" outlineLevel="2" x14ac:dyDescent="0.2">
      <c r="D201" s="2">
        <v>8</v>
      </c>
      <c r="G201" s="25"/>
      <c r="L201" s="15"/>
      <c r="M201" s="13"/>
      <c r="N201" s="13"/>
      <c r="O201" s="13"/>
      <c r="P201" s="19"/>
    </row>
    <row r="202" spans="2:50" outlineLevel="2" x14ac:dyDescent="0.2">
      <c r="B202" s="1" t="s">
        <v>51</v>
      </c>
      <c r="C202" s="2">
        <v>7</v>
      </c>
      <c r="D202" s="2">
        <v>8</v>
      </c>
      <c r="E202" s="1" t="s">
        <v>67</v>
      </c>
      <c r="F202" s="1" t="s">
        <v>68</v>
      </c>
      <c r="G202" s="4" t="s">
        <v>126</v>
      </c>
      <c r="H202" s="1" t="s">
        <v>55</v>
      </c>
      <c r="I202" s="1" t="s">
        <v>70</v>
      </c>
      <c r="K202" s="13">
        <f>'[1]Total Reqs'!K176</f>
        <v>2000</v>
      </c>
      <c r="L202" s="15"/>
      <c r="M202" s="13"/>
      <c r="N202" s="13"/>
      <c r="O202" s="13"/>
      <c r="P202" s="19"/>
      <c r="S202" s="5">
        <v>0</v>
      </c>
    </row>
    <row r="203" spans="2:50" outlineLevel="2" x14ac:dyDescent="0.2">
      <c r="B203" s="1" t="s">
        <v>51</v>
      </c>
      <c r="C203" s="2">
        <v>7</v>
      </c>
      <c r="D203" s="2">
        <v>8</v>
      </c>
      <c r="E203" s="1" t="s">
        <v>67</v>
      </c>
      <c r="F203" s="1" t="s">
        <v>68</v>
      </c>
      <c r="G203" s="4" t="s">
        <v>126</v>
      </c>
      <c r="H203" s="1" t="s">
        <v>57</v>
      </c>
      <c r="I203" s="1" t="s">
        <v>70</v>
      </c>
      <c r="K203" s="13">
        <f>'[1]Total Reqs'!K177</f>
        <v>0</v>
      </c>
      <c r="L203" s="15"/>
      <c r="M203" s="13"/>
      <c r="N203" s="13"/>
      <c r="O203" s="13"/>
      <c r="P203" s="19"/>
    </row>
    <row r="204" spans="2:50" outlineLevel="2" x14ac:dyDescent="0.2">
      <c r="B204" s="1" t="s">
        <v>51</v>
      </c>
      <c r="C204" s="2">
        <v>7</v>
      </c>
      <c r="D204" s="2">
        <v>8</v>
      </c>
      <c r="E204" s="1" t="s">
        <v>67</v>
      </c>
      <c r="F204" s="1" t="s">
        <v>68</v>
      </c>
      <c r="G204" s="4" t="s">
        <v>126</v>
      </c>
      <c r="H204" s="1" t="s">
        <v>71</v>
      </c>
      <c r="I204" s="1" t="s">
        <v>70</v>
      </c>
      <c r="K204" s="13">
        <f>'[1]Total Reqs'!K178</f>
        <v>0</v>
      </c>
      <c r="L204" s="15"/>
      <c r="M204" s="13"/>
      <c r="N204" s="13"/>
      <c r="O204" s="13"/>
      <c r="P204" s="19"/>
      <c r="S204" s="5">
        <v>2680</v>
      </c>
    </row>
    <row r="205" spans="2:50" outlineLevel="2" x14ac:dyDescent="0.2">
      <c r="D205" s="2">
        <v>8</v>
      </c>
      <c r="K205" s="21"/>
      <c r="L205" s="15"/>
      <c r="M205" s="13"/>
      <c r="N205" s="13"/>
      <c r="O205" s="13"/>
      <c r="P205" s="19"/>
      <c r="Q205" s="22"/>
      <c r="T205" s="22"/>
      <c r="W205" s="22"/>
      <c r="Z205" s="22"/>
      <c r="AC205" s="22"/>
      <c r="AF205" s="22"/>
      <c r="AI205" s="22"/>
      <c r="AL205" s="22"/>
      <c r="AO205" s="22"/>
      <c r="AR205" s="22"/>
      <c r="AU205" s="22"/>
      <c r="AX205" s="22"/>
    </row>
    <row r="206" spans="2:50" outlineLevel="2" x14ac:dyDescent="0.2">
      <c r="B206" s="1" t="s">
        <v>51</v>
      </c>
      <c r="C206" s="2">
        <v>7</v>
      </c>
      <c r="D206" s="2">
        <v>8</v>
      </c>
      <c r="E206" s="1" t="s">
        <v>52</v>
      </c>
      <c r="F206" s="1" t="s">
        <v>68</v>
      </c>
      <c r="G206" s="4" t="s">
        <v>126</v>
      </c>
      <c r="H206" s="1" t="s">
        <v>55</v>
      </c>
      <c r="I206" s="1" t="s">
        <v>70</v>
      </c>
      <c r="K206" s="13">
        <f>'[1]Total Reqs'!K180</f>
        <v>1516</v>
      </c>
      <c r="L206" s="15"/>
      <c r="M206" s="13"/>
      <c r="N206" s="13"/>
      <c r="O206" s="13"/>
      <c r="P206" s="19"/>
    </row>
    <row r="207" spans="2:50" outlineLevel="2" x14ac:dyDescent="0.2">
      <c r="B207" s="1" t="s">
        <v>51</v>
      </c>
      <c r="C207" s="2">
        <v>7</v>
      </c>
      <c r="D207" s="2">
        <v>8</v>
      </c>
      <c r="E207" s="1" t="s">
        <v>52</v>
      </c>
      <c r="F207" s="1" t="s">
        <v>68</v>
      </c>
      <c r="G207" s="4" t="s">
        <v>126</v>
      </c>
      <c r="H207" s="1" t="s">
        <v>57</v>
      </c>
      <c r="I207" s="1" t="s">
        <v>70</v>
      </c>
      <c r="K207" s="13">
        <f>'[1]Total Reqs'!K181</f>
        <v>0</v>
      </c>
      <c r="L207" s="15"/>
      <c r="M207" s="13"/>
      <c r="N207" s="13"/>
      <c r="O207" s="13"/>
      <c r="P207" s="19"/>
    </row>
    <row r="208" spans="2:50" outlineLevel="1" x14ac:dyDescent="0.2">
      <c r="B208" s="2" t="str">
        <f>B207</f>
        <v>TCO</v>
      </c>
      <c r="C208" s="2">
        <f>C207</f>
        <v>7</v>
      </c>
      <c r="D208" s="2" t="s">
        <v>127</v>
      </c>
      <c r="K208" s="13">
        <f>SUBTOTAL(9,K199:K207)</f>
        <v>3516</v>
      </c>
      <c r="L208" s="15">
        <f>SUBTOTAL(9,L199:L207)</f>
        <v>0</v>
      </c>
      <c r="M208" s="13">
        <f>K208-L208</f>
        <v>3516</v>
      </c>
      <c r="N208" s="13">
        <f>1421+2038</f>
        <v>3459</v>
      </c>
      <c r="O208" s="13">
        <f>IF(M208&lt;0.9*N208,0.9*N208,IF(M208&gt;1.1*N208,1.1*N208,M208))</f>
        <v>3516</v>
      </c>
      <c r="P208" s="19">
        <f>(M208-O208)</f>
        <v>0</v>
      </c>
      <c r="S208" s="5">
        <f>SUBTOTAL(9,S199:S207)</f>
        <v>2680</v>
      </c>
      <c r="U208" s="29">
        <f>S208-K208</f>
        <v>-836</v>
      </c>
    </row>
    <row r="209" spans="2:50" outlineLevel="1" x14ac:dyDescent="0.2">
      <c r="L209" s="15"/>
      <c r="M209" s="13"/>
      <c r="N209" s="13"/>
      <c r="O209" s="13"/>
      <c r="P209" s="19"/>
    </row>
    <row r="210" spans="2:50" outlineLevel="1" x14ac:dyDescent="0.2">
      <c r="L210" s="15"/>
      <c r="M210" s="13"/>
      <c r="N210" s="13"/>
      <c r="O210" s="13"/>
      <c r="P210" s="19"/>
    </row>
    <row r="211" spans="2:50" outlineLevel="2" x14ac:dyDescent="0.2">
      <c r="B211" s="1" t="s">
        <v>51</v>
      </c>
      <c r="C211" s="2">
        <v>7</v>
      </c>
      <c r="D211" s="2">
        <v>9</v>
      </c>
      <c r="E211" s="1" t="s">
        <v>67</v>
      </c>
      <c r="F211" s="1" t="s">
        <v>68</v>
      </c>
      <c r="G211" s="4" t="s">
        <v>128</v>
      </c>
      <c r="H211" s="1" t="s">
        <v>55</v>
      </c>
      <c r="I211" s="1" t="s">
        <v>70</v>
      </c>
      <c r="K211" s="13">
        <f>'[1]Total Reqs'!K184</f>
        <v>2470</v>
      </c>
      <c r="L211" s="15"/>
      <c r="M211" s="13"/>
      <c r="N211" s="13"/>
      <c r="O211" s="13"/>
      <c r="P211" s="19"/>
      <c r="S211" s="5">
        <v>2000</v>
      </c>
    </row>
    <row r="212" spans="2:50" outlineLevel="2" x14ac:dyDescent="0.2">
      <c r="B212" s="1" t="s">
        <v>51</v>
      </c>
      <c r="C212" s="2">
        <v>7</v>
      </c>
      <c r="D212" s="2">
        <v>9</v>
      </c>
      <c r="E212" s="1" t="s">
        <v>67</v>
      </c>
      <c r="F212" s="1" t="s">
        <v>68</v>
      </c>
      <c r="G212" s="4" t="s">
        <v>128</v>
      </c>
      <c r="H212" s="1" t="s">
        <v>57</v>
      </c>
      <c r="I212" s="1" t="s">
        <v>70</v>
      </c>
      <c r="K212" s="13">
        <f>'[1]Total Reqs'!K185</f>
        <v>0</v>
      </c>
      <c r="L212" s="15"/>
      <c r="M212" s="13"/>
      <c r="N212" s="13"/>
      <c r="O212" s="13"/>
      <c r="P212" s="19"/>
    </row>
    <row r="213" spans="2:50" outlineLevel="2" x14ac:dyDescent="0.2">
      <c r="B213" s="1" t="s">
        <v>51</v>
      </c>
      <c r="C213" s="2">
        <v>7</v>
      </c>
      <c r="D213" s="2">
        <v>9</v>
      </c>
      <c r="E213" s="1" t="s">
        <v>67</v>
      </c>
      <c r="F213" s="1" t="s">
        <v>68</v>
      </c>
      <c r="G213" s="4" t="s">
        <v>128</v>
      </c>
      <c r="H213" s="1" t="s">
        <v>71</v>
      </c>
      <c r="I213" s="1" t="s">
        <v>70</v>
      </c>
      <c r="K213" s="13">
        <f>'[1]Total Reqs'!K186</f>
        <v>0</v>
      </c>
      <c r="L213" s="15"/>
      <c r="M213" s="13"/>
      <c r="N213" s="13"/>
      <c r="O213" s="13"/>
      <c r="P213" s="19"/>
      <c r="S213" s="5">
        <v>3261</v>
      </c>
    </row>
    <row r="214" spans="2:50" outlineLevel="2" x14ac:dyDescent="0.2">
      <c r="D214" s="2">
        <v>9</v>
      </c>
      <c r="K214" s="21"/>
      <c r="L214" s="15"/>
      <c r="M214" s="13"/>
      <c r="N214" s="13"/>
      <c r="O214" s="13"/>
      <c r="P214" s="19"/>
      <c r="Q214" s="22"/>
      <c r="T214" s="22"/>
      <c r="W214" s="22"/>
      <c r="Z214" s="22"/>
      <c r="AC214" s="22"/>
      <c r="AF214" s="22"/>
      <c r="AI214" s="22"/>
      <c r="AL214" s="22"/>
      <c r="AO214" s="22"/>
      <c r="AR214" s="22"/>
      <c r="AU214" s="22"/>
      <c r="AX214" s="22"/>
    </row>
    <row r="215" spans="2:50" outlineLevel="2" x14ac:dyDescent="0.2">
      <c r="B215" s="1" t="s">
        <v>51</v>
      </c>
      <c r="C215" s="2">
        <v>7</v>
      </c>
      <c r="D215" s="2">
        <v>9</v>
      </c>
      <c r="E215" s="1" t="s">
        <v>52</v>
      </c>
      <c r="F215" s="1" t="s">
        <v>68</v>
      </c>
      <c r="G215" s="4" t="s">
        <v>128</v>
      </c>
      <c r="H215" s="1" t="s">
        <v>55</v>
      </c>
      <c r="I215" s="1" t="s">
        <v>70</v>
      </c>
      <c r="K215" s="13">
        <f>'[1]Total Reqs'!K188</f>
        <v>3510</v>
      </c>
      <c r="L215" s="15"/>
      <c r="M215" s="13"/>
      <c r="N215" s="13"/>
      <c r="O215" s="13"/>
      <c r="P215" s="19"/>
    </row>
    <row r="216" spans="2:50" outlineLevel="2" x14ac:dyDescent="0.2">
      <c r="B216" s="1" t="s">
        <v>51</v>
      </c>
      <c r="C216" s="2">
        <v>7</v>
      </c>
      <c r="D216" s="2">
        <v>9</v>
      </c>
      <c r="E216" s="1" t="s">
        <v>52</v>
      </c>
      <c r="F216" s="1" t="s">
        <v>68</v>
      </c>
      <c r="G216" s="4" t="s">
        <v>128</v>
      </c>
      <c r="H216" s="1" t="s">
        <v>57</v>
      </c>
      <c r="I216" s="1" t="s">
        <v>70</v>
      </c>
      <c r="K216" s="13">
        <f>'[1]Total Reqs'!K189</f>
        <v>0</v>
      </c>
      <c r="L216" s="15"/>
      <c r="M216" s="13"/>
      <c r="N216" s="13"/>
      <c r="O216" s="13"/>
      <c r="P216" s="19"/>
    </row>
    <row r="217" spans="2:50" outlineLevel="1" x14ac:dyDescent="0.2">
      <c r="B217" s="2" t="str">
        <f>B216</f>
        <v>TCO</v>
      </c>
      <c r="C217" s="2">
        <f>C216</f>
        <v>7</v>
      </c>
      <c r="D217" s="2" t="s">
        <v>129</v>
      </c>
      <c r="K217" s="13">
        <f>SUBTOTAL(9,K211:K216)</f>
        <v>5980</v>
      </c>
      <c r="L217" s="15">
        <f>SUBTOTAL(9,L211:L216)</f>
        <v>0</v>
      </c>
      <c r="M217" s="13">
        <f>K217-L217</f>
        <v>5980</v>
      </c>
      <c r="N217" s="13">
        <f>4988+2415</f>
        <v>7403</v>
      </c>
      <c r="O217" s="13">
        <f>IF(M217&lt;0.9*N217,0.9*N217,IF(M217&gt;1.1*N217,1.1*N217,M217))</f>
        <v>6662.7</v>
      </c>
      <c r="P217" s="19">
        <f>(M217-O217)</f>
        <v>-682.69999999999982</v>
      </c>
      <c r="S217" s="5">
        <f>SUBTOTAL(9,S211:S216)</f>
        <v>5261</v>
      </c>
      <c r="U217" s="29">
        <f>S217-K217</f>
        <v>-719</v>
      </c>
    </row>
    <row r="218" spans="2:50" outlineLevel="1" x14ac:dyDescent="0.2">
      <c r="K218" s="21"/>
      <c r="L218" s="15"/>
      <c r="M218" s="13"/>
      <c r="N218" s="13"/>
      <c r="O218" s="13"/>
      <c r="P218" s="19"/>
      <c r="Q218" s="22"/>
      <c r="T218" s="22"/>
      <c r="W218" s="22"/>
      <c r="Z218" s="22"/>
      <c r="AC218" s="22"/>
      <c r="AF218" s="22"/>
      <c r="AI218" s="22"/>
      <c r="AL218" s="22"/>
      <c r="AO218" s="22"/>
      <c r="AR218" s="22"/>
      <c r="AU218" s="22"/>
      <c r="AX218" s="22"/>
    </row>
    <row r="219" spans="2:50" outlineLevel="1" x14ac:dyDescent="0.2">
      <c r="L219" s="15"/>
      <c r="M219" s="13"/>
      <c r="N219" s="13"/>
      <c r="O219" s="13"/>
      <c r="P219" s="19"/>
    </row>
    <row r="220" spans="2:50" outlineLevel="2" x14ac:dyDescent="0.2">
      <c r="B220" s="1" t="s">
        <v>51</v>
      </c>
      <c r="C220" s="2">
        <v>8</v>
      </c>
      <c r="D220" s="2">
        <v>26</v>
      </c>
      <c r="E220" s="1" t="s">
        <v>67</v>
      </c>
      <c r="F220" s="1" t="s">
        <v>87</v>
      </c>
      <c r="G220" s="25" t="s">
        <v>130</v>
      </c>
      <c r="H220" s="1" t="s">
        <v>55</v>
      </c>
      <c r="I220" s="1" t="s">
        <v>70</v>
      </c>
      <c r="K220" s="13">
        <f>'[1]Total Reqs'!K192</f>
        <v>46</v>
      </c>
      <c r="L220" s="15"/>
      <c r="M220" s="13"/>
      <c r="N220" s="13"/>
      <c r="O220" s="13"/>
      <c r="P220" s="19"/>
      <c r="S220" s="5">
        <f>75-40</f>
        <v>35</v>
      </c>
    </row>
    <row r="221" spans="2:50" outlineLevel="2" x14ac:dyDescent="0.2">
      <c r="B221" s="1" t="s">
        <v>51</v>
      </c>
      <c r="C221" s="2">
        <v>8</v>
      </c>
      <c r="D221" s="2">
        <v>26</v>
      </c>
      <c r="E221" s="1" t="s">
        <v>67</v>
      </c>
      <c r="F221" s="1" t="s">
        <v>87</v>
      </c>
      <c r="G221" s="25" t="s">
        <v>130</v>
      </c>
      <c r="H221" s="1" t="s">
        <v>57</v>
      </c>
      <c r="I221" s="1" t="s">
        <v>70</v>
      </c>
      <c r="K221" s="13">
        <f>'[1]Total Reqs'!K193</f>
        <v>0</v>
      </c>
      <c r="L221" s="15"/>
      <c r="M221" s="13"/>
      <c r="N221" s="13"/>
      <c r="O221" s="13"/>
      <c r="P221" s="19"/>
    </row>
    <row r="222" spans="2:50" outlineLevel="2" x14ac:dyDescent="0.2">
      <c r="D222" s="2">
        <v>26</v>
      </c>
      <c r="G222" s="25"/>
      <c r="L222" s="15"/>
      <c r="M222" s="13"/>
      <c r="N222" s="13"/>
      <c r="O222" s="13"/>
      <c r="P222" s="19"/>
    </row>
    <row r="223" spans="2:50" outlineLevel="2" x14ac:dyDescent="0.2">
      <c r="B223" s="1" t="s">
        <v>51</v>
      </c>
      <c r="C223" s="2">
        <v>8</v>
      </c>
      <c r="D223" s="2">
        <v>26</v>
      </c>
      <c r="E223" s="1" t="s">
        <v>52</v>
      </c>
      <c r="F223" s="1" t="s">
        <v>87</v>
      </c>
      <c r="G223" s="25" t="s">
        <v>130</v>
      </c>
      <c r="H223" s="1" t="s">
        <v>55</v>
      </c>
      <c r="I223" s="1" t="s">
        <v>70</v>
      </c>
      <c r="K223" s="13">
        <f>'[1]Total Reqs'!K195</f>
        <v>0</v>
      </c>
      <c r="L223" s="15"/>
      <c r="M223" s="13"/>
      <c r="N223" s="13"/>
      <c r="O223" s="13"/>
      <c r="P223" s="19"/>
    </row>
    <row r="224" spans="2:50" outlineLevel="2" x14ac:dyDescent="0.2">
      <c r="B224" s="1" t="s">
        <v>51</v>
      </c>
      <c r="C224" s="2">
        <v>8</v>
      </c>
      <c r="D224" s="2">
        <v>26</v>
      </c>
      <c r="E224" s="1" t="s">
        <v>52</v>
      </c>
      <c r="F224" s="1" t="s">
        <v>87</v>
      </c>
      <c r="G224" s="25" t="s">
        <v>130</v>
      </c>
      <c r="H224" s="1" t="s">
        <v>57</v>
      </c>
      <c r="I224" s="1" t="s">
        <v>70</v>
      </c>
      <c r="K224" s="13">
        <f>'[1]Total Reqs'!K196</f>
        <v>0</v>
      </c>
      <c r="L224" s="15"/>
      <c r="M224" s="13"/>
      <c r="N224" s="13"/>
      <c r="O224" s="13"/>
      <c r="P224" s="19"/>
    </row>
    <row r="225" spans="2:50" outlineLevel="2" x14ac:dyDescent="0.2">
      <c r="D225" s="2">
        <v>26</v>
      </c>
      <c r="G225" s="25"/>
      <c r="L225" s="15"/>
      <c r="M225" s="13"/>
      <c r="N225" s="13"/>
      <c r="O225" s="13"/>
      <c r="P225" s="19"/>
    </row>
    <row r="226" spans="2:50" outlineLevel="2" x14ac:dyDescent="0.2">
      <c r="B226" s="1" t="s">
        <v>51</v>
      </c>
      <c r="C226" s="2">
        <v>8</v>
      </c>
      <c r="D226" s="2">
        <v>26</v>
      </c>
      <c r="E226" s="1" t="s">
        <v>67</v>
      </c>
      <c r="F226" s="1" t="s">
        <v>89</v>
      </c>
      <c r="G226" s="4" t="s">
        <v>131</v>
      </c>
      <c r="H226" s="1" t="s">
        <v>55</v>
      </c>
      <c r="I226" s="1" t="s">
        <v>56</v>
      </c>
      <c r="K226" s="13">
        <f>'[1]Total Reqs'!K198</f>
        <v>39</v>
      </c>
      <c r="L226" s="15"/>
      <c r="M226" s="13"/>
      <c r="N226" s="13"/>
      <c r="O226" s="13"/>
      <c r="P226" s="19"/>
      <c r="S226" s="5">
        <v>40</v>
      </c>
    </row>
    <row r="227" spans="2:50" outlineLevel="2" x14ac:dyDescent="0.2">
      <c r="B227" s="1" t="s">
        <v>51</v>
      </c>
      <c r="C227" s="2">
        <v>8</v>
      </c>
      <c r="D227" s="2">
        <v>26</v>
      </c>
      <c r="E227" s="1" t="s">
        <v>67</v>
      </c>
      <c r="F227" s="1" t="s">
        <v>89</v>
      </c>
      <c r="G227" s="4" t="s">
        <v>131</v>
      </c>
      <c r="H227" s="1" t="s">
        <v>57</v>
      </c>
      <c r="K227" s="13">
        <f>'[1]Total Reqs'!K199</f>
        <v>0</v>
      </c>
      <c r="L227" s="15"/>
      <c r="M227" s="13"/>
      <c r="N227" s="13"/>
      <c r="O227" s="13"/>
      <c r="P227" s="19"/>
    </row>
    <row r="228" spans="2:50" outlineLevel="2" x14ac:dyDescent="0.2">
      <c r="D228" s="2">
        <v>26</v>
      </c>
      <c r="K228" s="21"/>
      <c r="L228" s="15"/>
      <c r="M228" s="13"/>
      <c r="N228" s="13"/>
      <c r="O228" s="13"/>
      <c r="P228" s="19"/>
      <c r="Q228" s="22"/>
      <c r="T228" s="22"/>
      <c r="W228" s="22"/>
      <c r="Z228" s="22"/>
      <c r="AC228" s="22"/>
      <c r="AF228" s="22"/>
      <c r="AI228" s="22"/>
      <c r="AL228" s="22"/>
      <c r="AO228" s="22"/>
      <c r="AR228" s="22"/>
      <c r="AU228" s="22"/>
      <c r="AX228" s="22"/>
    </row>
    <row r="229" spans="2:50" outlineLevel="2" x14ac:dyDescent="0.2">
      <c r="B229" s="1" t="s">
        <v>51</v>
      </c>
      <c r="C229" s="2">
        <v>8</v>
      </c>
      <c r="D229" s="2">
        <v>26</v>
      </c>
      <c r="E229" s="1" t="s">
        <v>132</v>
      </c>
      <c r="F229" s="1" t="s">
        <v>89</v>
      </c>
      <c r="G229" s="4" t="s">
        <v>131</v>
      </c>
      <c r="H229" s="1" t="s">
        <v>55</v>
      </c>
      <c r="K229" s="13">
        <f>'[1]Total Reqs'!K201</f>
        <v>1228</v>
      </c>
      <c r="L229" s="15"/>
      <c r="M229" s="13"/>
      <c r="N229" s="13"/>
      <c r="O229" s="13"/>
      <c r="P229" s="19"/>
    </row>
    <row r="230" spans="2:50" outlineLevel="2" x14ac:dyDescent="0.2">
      <c r="B230" s="1" t="s">
        <v>51</v>
      </c>
      <c r="C230" s="2">
        <v>8</v>
      </c>
      <c r="D230" s="2">
        <v>26</v>
      </c>
      <c r="E230" s="1" t="s">
        <v>132</v>
      </c>
      <c r="F230" s="1" t="s">
        <v>89</v>
      </c>
      <c r="G230" s="4" t="s">
        <v>131</v>
      </c>
      <c r="H230" s="1" t="s">
        <v>57</v>
      </c>
      <c r="I230" s="1" t="s">
        <v>56</v>
      </c>
      <c r="K230" s="13">
        <f>'[1]Total Reqs'!K202</f>
        <v>0</v>
      </c>
      <c r="L230" s="15"/>
      <c r="M230" s="13"/>
      <c r="N230" s="13"/>
      <c r="O230" s="13"/>
      <c r="P230" s="19"/>
    </row>
    <row r="231" spans="2:50" outlineLevel="1" x14ac:dyDescent="0.2">
      <c r="B231" s="2" t="str">
        <f>B230</f>
        <v>TCO</v>
      </c>
      <c r="C231" s="2">
        <f>C230</f>
        <v>8</v>
      </c>
      <c r="D231" s="2" t="s">
        <v>133</v>
      </c>
      <c r="K231" s="13">
        <f>SUBTOTAL(9,K220:K230)</f>
        <v>1313</v>
      </c>
      <c r="L231" s="15">
        <f>SUBTOTAL(9,L220:L230)</f>
        <v>0</v>
      </c>
      <c r="M231" s="13">
        <f>K231-L231</f>
        <v>1313</v>
      </c>
      <c r="N231" s="13">
        <f>686+75</f>
        <v>761</v>
      </c>
      <c r="O231" s="13">
        <f>IF(M231&lt;0.9*N231,0.9*N231,IF(M231&gt;1.1*N231,1.1*N231,M231))</f>
        <v>837.1</v>
      </c>
      <c r="P231" s="19">
        <f>(M231-O231)</f>
        <v>475.9</v>
      </c>
      <c r="S231" s="5">
        <f>SUBTOTAL(9,S220:S230)</f>
        <v>75</v>
      </c>
      <c r="U231" s="29">
        <f>S231-K231</f>
        <v>-1238</v>
      </c>
    </row>
    <row r="232" spans="2:50" outlineLevel="1" x14ac:dyDescent="0.2">
      <c r="L232" s="15"/>
      <c r="M232" s="13"/>
      <c r="N232" s="13"/>
      <c r="O232" s="13"/>
      <c r="P232" s="19"/>
    </row>
    <row r="233" spans="2:50" outlineLevel="1" x14ac:dyDescent="0.2">
      <c r="L233" s="15"/>
      <c r="M233" s="13"/>
      <c r="N233" s="13"/>
      <c r="O233" s="13"/>
      <c r="P233" s="19"/>
    </row>
    <row r="234" spans="2:50" outlineLevel="2" x14ac:dyDescent="0.2">
      <c r="B234" s="1" t="s">
        <v>51</v>
      </c>
      <c r="C234" s="2">
        <v>8</v>
      </c>
      <c r="D234" s="2">
        <v>27</v>
      </c>
      <c r="E234" s="1" t="s">
        <v>67</v>
      </c>
      <c r="F234" s="1" t="s">
        <v>87</v>
      </c>
      <c r="G234" s="4" t="s">
        <v>134</v>
      </c>
      <c r="H234" s="1" t="s">
        <v>55</v>
      </c>
      <c r="I234" s="1" t="s">
        <v>70</v>
      </c>
      <c r="K234" s="13">
        <f>'[1]Total Reqs'!K205</f>
        <v>220</v>
      </c>
      <c r="L234" s="15"/>
      <c r="M234" s="13"/>
      <c r="N234" s="13"/>
      <c r="O234" s="13"/>
      <c r="P234" s="19"/>
      <c r="S234" s="5">
        <v>185</v>
      </c>
    </row>
    <row r="235" spans="2:50" outlineLevel="2" x14ac:dyDescent="0.2">
      <c r="B235" s="1" t="s">
        <v>51</v>
      </c>
      <c r="C235" s="2">
        <v>8</v>
      </c>
      <c r="D235" s="2">
        <v>27</v>
      </c>
      <c r="E235" s="1" t="s">
        <v>67</v>
      </c>
      <c r="F235" s="1" t="s">
        <v>87</v>
      </c>
      <c r="G235" s="4" t="s">
        <v>134</v>
      </c>
      <c r="H235" s="1" t="s">
        <v>57</v>
      </c>
      <c r="I235" s="1" t="s">
        <v>70</v>
      </c>
      <c r="K235" s="13">
        <f>'[1]Total Reqs'!K206</f>
        <v>0</v>
      </c>
      <c r="L235" s="15"/>
      <c r="M235" s="13"/>
      <c r="N235" s="13"/>
      <c r="O235" s="13"/>
      <c r="P235" s="19"/>
    </row>
    <row r="236" spans="2:50" outlineLevel="2" x14ac:dyDescent="0.2">
      <c r="D236" s="2">
        <v>27</v>
      </c>
      <c r="L236" s="15"/>
      <c r="M236" s="13"/>
      <c r="N236" s="13"/>
      <c r="O236" s="13"/>
      <c r="P236" s="19"/>
    </row>
    <row r="237" spans="2:50" outlineLevel="2" x14ac:dyDescent="0.2">
      <c r="B237" s="1" t="s">
        <v>51</v>
      </c>
      <c r="C237" s="2">
        <v>8</v>
      </c>
      <c r="D237" s="2">
        <v>27</v>
      </c>
      <c r="E237" s="1" t="s">
        <v>52</v>
      </c>
      <c r="F237" s="1" t="s">
        <v>87</v>
      </c>
      <c r="G237" s="4" t="s">
        <v>134</v>
      </c>
      <c r="H237" s="1" t="s">
        <v>55</v>
      </c>
      <c r="I237" s="1" t="s">
        <v>70</v>
      </c>
      <c r="K237" s="13">
        <f>'[1]Total Reqs'!K208</f>
        <v>84</v>
      </c>
      <c r="L237" s="15"/>
      <c r="M237" s="13"/>
      <c r="N237" s="13"/>
      <c r="O237" s="13"/>
      <c r="P237" s="19"/>
    </row>
    <row r="238" spans="2:50" outlineLevel="2" x14ac:dyDescent="0.2">
      <c r="B238" s="1" t="s">
        <v>51</v>
      </c>
      <c r="C238" s="2">
        <v>8</v>
      </c>
      <c r="D238" s="2">
        <v>27</v>
      </c>
      <c r="E238" s="1" t="s">
        <v>52</v>
      </c>
      <c r="F238" s="1" t="s">
        <v>87</v>
      </c>
      <c r="G238" s="4" t="s">
        <v>134</v>
      </c>
      <c r="H238" s="1" t="s">
        <v>57</v>
      </c>
      <c r="I238" s="1" t="s">
        <v>70</v>
      </c>
      <c r="K238" s="13">
        <f>'[1]Total Reqs'!K209</f>
        <v>0</v>
      </c>
      <c r="L238" s="15"/>
      <c r="M238" s="13"/>
      <c r="N238" s="13"/>
      <c r="O238" s="13"/>
      <c r="P238" s="19"/>
      <c r="S238" s="5">
        <v>0</v>
      </c>
    </row>
    <row r="239" spans="2:50" outlineLevel="1" x14ac:dyDescent="0.2">
      <c r="B239" s="2" t="str">
        <f>B238</f>
        <v>TCO</v>
      </c>
      <c r="C239" s="2">
        <f>C238</f>
        <v>8</v>
      </c>
      <c r="D239" s="2" t="s">
        <v>135</v>
      </c>
      <c r="K239" s="13">
        <f>SUBTOTAL(9,K234:K238)</f>
        <v>304</v>
      </c>
      <c r="L239" s="15">
        <f>SUBTOTAL(9,L234:L238)</f>
        <v>0</v>
      </c>
      <c r="M239" s="13">
        <f>K239-L239</f>
        <v>304</v>
      </c>
      <c r="N239" s="13">
        <v>84</v>
      </c>
      <c r="O239" s="13">
        <f>IF(M239&lt;0.9*N239,0.9*N239,IF(M239&gt;1.1*N239,1.1*N239,M239))</f>
        <v>92.4</v>
      </c>
      <c r="P239" s="19">
        <f>(M239-O239)</f>
        <v>211.6</v>
      </c>
      <c r="S239" s="5">
        <f>SUBTOTAL(9,S234:S238)</f>
        <v>185</v>
      </c>
      <c r="U239" s="29">
        <f>S239-K239</f>
        <v>-119</v>
      </c>
    </row>
    <row r="240" spans="2:50" outlineLevel="1" x14ac:dyDescent="0.2">
      <c r="K240" s="21"/>
      <c r="L240" s="15"/>
      <c r="M240" s="13"/>
      <c r="N240" s="13"/>
      <c r="O240" s="13"/>
      <c r="P240" s="19"/>
      <c r="Q240" s="22"/>
      <c r="T240" s="22"/>
      <c r="W240" s="22"/>
      <c r="Z240" s="22"/>
      <c r="AC240" s="22"/>
      <c r="AF240" s="22"/>
      <c r="AI240" s="22"/>
      <c r="AL240" s="22"/>
      <c r="AO240" s="22"/>
      <c r="AR240" s="22"/>
      <c r="AU240" s="22"/>
      <c r="AX240" s="22"/>
    </row>
    <row r="241" spans="2:50" outlineLevel="1" x14ac:dyDescent="0.2">
      <c r="L241" s="15"/>
      <c r="M241" s="13"/>
      <c r="N241" s="13"/>
      <c r="O241" s="13"/>
      <c r="P241" s="19"/>
    </row>
    <row r="242" spans="2:50" outlineLevel="2" x14ac:dyDescent="0.2">
      <c r="B242" s="1" t="s">
        <v>51</v>
      </c>
      <c r="C242" s="2">
        <v>8</v>
      </c>
      <c r="D242" s="2">
        <v>32</v>
      </c>
      <c r="E242" s="1" t="s">
        <v>52</v>
      </c>
      <c r="F242" s="1" t="s">
        <v>73</v>
      </c>
      <c r="G242" s="25" t="s">
        <v>136</v>
      </c>
      <c r="H242" s="1" t="s">
        <v>55</v>
      </c>
      <c r="L242" s="15"/>
      <c r="M242" s="13"/>
      <c r="N242" s="13"/>
      <c r="O242" s="13"/>
      <c r="P242" s="19"/>
      <c r="S242" s="5">
        <v>0</v>
      </c>
    </row>
    <row r="243" spans="2:50" outlineLevel="2" x14ac:dyDescent="0.2">
      <c r="B243" s="1" t="s">
        <v>51</v>
      </c>
      <c r="C243" s="2">
        <v>8</v>
      </c>
      <c r="D243" s="2">
        <v>32</v>
      </c>
      <c r="E243" s="1" t="s">
        <v>52</v>
      </c>
      <c r="F243" s="1" t="s">
        <v>73</v>
      </c>
      <c r="G243" s="25" t="s">
        <v>136</v>
      </c>
      <c r="H243" s="1" t="s">
        <v>57</v>
      </c>
      <c r="L243" s="15"/>
      <c r="M243" s="13"/>
      <c r="N243" s="13"/>
      <c r="O243" s="13"/>
      <c r="P243" s="19"/>
    </row>
    <row r="244" spans="2:50" outlineLevel="2" x14ac:dyDescent="0.2">
      <c r="D244" s="2">
        <v>32</v>
      </c>
      <c r="G244" s="25"/>
      <c r="L244" s="15"/>
      <c r="M244" s="13"/>
      <c r="N244" s="13"/>
      <c r="O244" s="13"/>
      <c r="P244" s="19"/>
    </row>
    <row r="245" spans="2:50" outlineLevel="2" x14ac:dyDescent="0.2">
      <c r="B245" s="1" t="s">
        <v>51</v>
      </c>
      <c r="C245" s="2">
        <v>8</v>
      </c>
      <c r="D245" s="2">
        <v>32</v>
      </c>
      <c r="E245" s="1" t="s">
        <v>67</v>
      </c>
      <c r="F245" s="1" t="s">
        <v>87</v>
      </c>
      <c r="G245" s="25" t="s">
        <v>137</v>
      </c>
      <c r="H245" s="1" t="s">
        <v>55</v>
      </c>
      <c r="I245" s="1" t="s">
        <v>70</v>
      </c>
      <c r="K245" s="13">
        <f>'[1]Total Reqs'!K215</f>
        <v>42</v>
      </c>
      <c r="L245" s="15"/>
      <c r="M245" s="13"/>
      <c r="N245" s="13"/>
      <c r="O245" s="13"/>
      <c r="P245" s="19"/>
      <c r="S245" s="5">
        <v>48</v>
      </c>
    </row>
    <row r="246" spans="2:50" outlineLevel="2" x14ac:dyDescent="0.2">
      <c r="B246" s="1" t="s">
        <v>51</v>
      </c>
      <c r="C246" s="2">
        <v>8</v>
      </c>
      <c r="D246" s="2">
        <v>32</v>
      </c>
      <c r="E246" s="1" t="s">
        <v>67</v>
      </c>
      <c r="F246" s="1" t="s">
        <v>87</v>
      </c>
      <c r="G246" s="25" t="s">
        <v>137</v>
      </c>
      <c r="H246" s="1" t="s">
        <v>57</v>
      </c>
      <c r="I246" s="1" t="s">
        <v>70</v>
      </c>
      <c r="K246" s="13">
        <f>'[1]Total Reqs'!K216</f>
        <v>0</v>
      </c>
      <c r="L246" s="15"/>
      <c r="M246" s="13"/>
      <c r="N246" s="13"/>
      <c r="O246" s="13"/>
      <c r="P246" s="19"/>
    </row>
    <row r="247" spans="2:50" outlineLevel="2" x14ac:dyDescent="0.2">
      <c r="D247" s="2">
        <v>32</v>
      </c>
      <c r="G247" s="25"/>
      <c r="K247" s="21"/>
      <c r="L247" s="15"/>
      <c r="M247" s="13"/>
      <c r="N247" s="13"/>
      <c r="O247" s="13"/>
      <c r="P247" s="19"/>
      <c r="Q247" s="22"/>
      <c r="T247" s="22"/>
      <c r="W247" s="22"/>
      <c r="Z247" s="22"/>
      <c r="AC247" s="22"/>
      <c r="AF247" s="22"/>
      <c r="AI247" s="22"/>
      <c r="AL247" s="22"/>
      <c r="AO247" s="22"/>
      <c r="AR247" s="22"/>
      <c r="AU247" s="22"/>
      <c r="AX247" s="22"/>
    </row>
    <row r="248" spans="2:50" outlineLevel="2" x14ac:dyDescent="0.2">
      <c r="B248" s="1" t="s">
        <v>51</v>
      </c>
      <c r="C248" s="2">
        <v>8</v>
      </c>
      <c r="D248" s="2">
        <v>32</v>
      </c>
      <c r="E248" s="1" t="s">
        <v>52</v>
      </c>
      <c r="F248" s="1" t="s">
        <v>87</v>
      </c>
      <c r="G248" s="25" t="s">
        <v>137</v>
      </c>
      <c r="H248" s="1" t="s">
        <v>55</v>
      </c>
      <c r="I248" s="1" t="s">
        <v>70</v>
      </c>
      <c r="K248" s="13">
        <f>'[1]Total Reqs'!K218</f>
        <v>131</v>
      </c>
      <c r="L248" s="15"/>
      <c r="M248" s="13"/>
      <c r="N248" s="13"/>
      <c r="O248" s="13"/>
      <c r="P248" s="19"/>
      <c r="S248" s="5">
        <v>0</v>
      </c>
    </row>
    <row r="249" spans="2:50" outlineLevel="2" x14ac:dyDescent="0.2">
      <c r="B249" s="1" t="s">
        <v>51</v>
      </c>
      <c r="C249" s="2">
        <v>8</v>
      </c>
      <c r="D249" s="2">
        <v>32</v>
      </c>
      <c r="E249" s="1" t="s">
        <v>52</v>
      </c>
      <c r="F249" s="1" t="s">
        <v>87</v>
      </c>
      <c r="G249" s="25" t="s">
        <v>137</v>
      </c>
      <c r="H249" s="1" t="s">
        <v>57</v>
      </c>
      <c r="I249" s="1" t="s">
        <v>70</v>
      </c>
      <c r="K249" s="13">
        <f>'[1]Total Reqs'!K219</f>
        <v>0</v>
      </c>
      <c r="L249" s="15"/>
      <c r="M249" s="13"/>
      <c r="N249" s="13"/>
      <c r="O249" s="13"/>
      <c r="P249" s="19"/>
    </row>
    <row r="250" spans="2:50" outlineLevel="1" x14ac:dyDescent="0.2">
      <c r="B250" s="2" t="str">
        <f>B249</f>
        <v>TCO</v>
      </c>
      <c r="C250" s="2">
        <f>C249</f>
        <v>8</v>
      </c>
      <c r="D250" s="2" t="s">
        <v>138</v>
      </c>
      <c r="G250" s="25"/>
      <c r="K250" s="13">
        <f>SUBTOTAL(9,K242:K249)</f>
        <v>173</v>
      </c>
      <c r="L250" s="15">
        <f>SUBTOTAL(9,L242:L249)</f>
        <v>0</v>
      </c>
      <c r="M250" s="13">
        <f>K250-L250</f>
        <v>173</v>
      </c>
      <c r="N250" s="13">
        <v>131</v>
      </c>
      <c r="O250" s="13">
        <f>IF(M250&lt;0.9*N250,0.9*N250,IF(M250&gt;1.1*N250,1.1*N250,M250))</f>
        <v>144.10000000000002</v>
      </c>
      <c r="P250" s="19">
        <f>(M250-O250)</f>
        <v>28.899999999999977</v>
      </c>
      <c r="S250" s="5">
        <f>SUBTOTAL(9,S242:S249)</f>
        <v>48</v>
      </c>
      <c r="U250" s="29">
        <f>S250-K250</f>
        <v>-125</v>
      </c>
    </row>
    <row r="251" spans="2:50" outlineLevel="1" x14ac:dyDescent="0.2">
      <c r="K251" s="21"/>
      <c r="L251" s="15"/>
      <c r="M251" s="13"/>
      <c r="N251" s="13"/>
      <c r="O251" s="13"/>
      <c r="P251" s="19"/>
      <c r="Q251" s="22"/>
      <c r="T251" s="22"/>
      <c r="W251" s="22"/>
      <c r="Z251" s="22"/>
      <c r="AC251" s="22"/>
      <c r="AF251" s="22"/>
      <c r="AI251" s="22"/>
      <c r="AL251" s="22"/>
      <c r="AO251" s="22"/>
      <c r="AR251" s="22"/>
      <c r="AU251" s="22"/>
      <c r="AX251" s="22"/>
    </row>
    <row r="252" spans="2:50" outlineLevel="1" x14ac:dyDescent="0.2">
      <c r="L252" s="15"/>
      <c r="M252" s="13"/>
      <c r="N252" s="13"/>
      <c r="O252" s="13"/>
      <c r="P252" s="19"/>
    </row>
    <row r="253" spans="2:50" outlineLevel="2" x14ac:dyDescent="0.2">
      <c r="B253" s="1" t="s">
        <v>51</v>
      </c>
      <c r="C253" s="2">
        <v>8</v>
      </c>
      <c r="D253" s="2">
        <v>35</v>
      </c>
      <c r="E253" s="1" t="s">
        <v>52</v>
      </c>
      <c r="F253" s="1" t="s">
        <v>73</v>
      </c>
      <c r="G253" s="25" t="s">
        <v>136</v>
      </c>
      <c r="H253" s="1" t="s">
        <v>55</v>
      </c>
      <c r="I253" s="1" t="s">
        <v>74</v>
      </c>
      <c r="K253" s="13">
        <f>'[1]Total Reqs'!K222</f>
        <v>509</v>
      </c>
      <c r="L253" s="15"/>
      <c r="M253" s="13"/>
      <c r="N253" s="13"/>
      <c r="O253" s="13"/>
      <c r="P253" s="19"/>
      <c r="S253" s="5">
        <v>0</v>
      </c>
    </row>
    <row r="254" spans="2:50" outlineLevel="2" x14ac:dyDescent="0.2">
      <c r="B254" s="1" t="s">
        <v>51</v>
      </c>
      <c r="C254" s="2">
        <v>8</v>
      </c>
      <c r="D254" s="2">
        <v>35</v>
      </c>
      <c r="E254" s="1" t="s">
        <v>52</v>
      </c>
      <c r="F254" s="1" t="s">
        <v>73</v>
      </c>
      <c r="G254" s="25" t="s">
        <v>136</v>
      </c>
      <c r="H254" s="1" t="s">
        <v>55</v>
      </c>
      <c r="I254" s="1" t="s">
        <v>74</v>
      </c>
      <c r="K254" s="24">
        <f>'[1]Total Reqs'!K223/I6</f>
        <v>2.3333333333333335</v>
      </c>
      <c r="L254" s="15"/>
      <c r="M254" s="13"/>
      <c r="N254" s="13"/>
      <c r="O254" s="13"/>
      <c r="P254" s="19"/>
    </row>
    <row r="255" spans="2:50" outlineLevel="2" x14ac:dyDescent="0.2">
      <c r="D255" s="2">
        <v>35</v>
      </c>
      <c r="G255" s="25"/>
      <c r="K255" s="23" t="str">
        <f>[3]Sheet2!K224</f>
        <v>NOTE: THE VOLUME OF 2100 DTH IS A MONTHLY VOLUME - THE CUSTOMER FAXES THE WEEKLY VOLUME EACH THURSDAY FOR THE UPCOMING WEEK</v>
      </c>
      <c r="L255" s="15"/>
      <c r="M255" s="13"/>
      <c r="N255" s="13"/>
      <c r="O255" s="13"/>
      <c r="P255" s="19"/>
    </row>
    <row r="256" spans="2:50" outlineLevel="2" x14ac:dyDescent="0.2">
      <c r="B256" s="1" t="s">
        <v>51</v>
      </c>
      <c r="C256" s="2">
        <v>8</v>
      </c>
      <c r="D256" s="2">
        <v>35</v>
      </c>
      <c r="E256" s="1" t="s">
        <v>52</v>
      </c>
      <c r="F256" s="1" t="s">
        <v>73</v>
      </c>
      <c r="G256" s="25" t="s">
        <v>136</v>
      </c>
      <c r="H256" s="1" t="s">
        <v>57</v>
      </c>
      <c r="I256" s="1" t="s">
        <v>74</v>
      </c>
      <c r="K256" s="13">
        <f>'[1]Total Reqs'!K225</f>
        <v>0</v>
      </c>
      <c r="L256" s="15"/>
      <c r="M256" s="13"/>
      <c r="N256" s="13"/>
      <c r="O256" s="13"/>
      <c r="P256" s="19"/>
    </row>
    <row r="257" spans="2:50" outlineLevel="2" x14ac:dyDescent="0.2">
      <c r="D257" s="2">
        <v>35</v>
      </c>
      <c r="G257" s="25"/>
      <c r="K257" s="13" t="str">
        <f>'[1]Total Reqs'!K226</f>
        <v>NOTE:  THIS MUST BE WVA PRODUCTION FOR ALL 8-35 DELIVERIES</v>
      </c>
      <c r="L257" s="15"/>
      <c r="M257" s="13"/>
      <c r="N257" s="13"/>
      <c r="O257" s="13"/>
      <c r="P257" s="19"/>
    </row>
    <row r="258" spans="2:50" outlineLevel="2" x14ac:dyDescent="0.2">
      <c r="D258" s="2">
        <v>35</v>
      </c>
      <c r="G258" s="25"/>
      <c r="L258" s="15"/>
      <c r="M258" s="13"/>
      <c r="N258" s="13"/>
      <c r="O258" s="13"/>
      <c r="P258" s="19"/>
    </row>
    <row r="259" spans="2:50" outlineLevel="2" x14ac:dyDescent="0.2">
      <c r="D259" s="2">
        <v>35</v>
      </c>
      <c r="G259" s="25"/>
      <c r="L259" s="15"/>
      <c r="M259" s="13"/>
      <c r="N259" s="13"/>
      <c r="O259" s="13"/>
      <c r="P259" s="19"/>
    </row>
    <row r="260" spans="2:50" outlineLevel="2" x14ac:dyDescent="0.2">
      <c r="B260" s="1" t="s">
        <v>51</v>
      </c>
      <c r="C260" s="2">
        <v>8</v>
      </c>
      <c r="D260" s="2">
        <v>35</v>
      </c>
      <c r="E260" s="1" t="s">
        <v>67</v>
      </c>
      <c r="F260" s="1" t="s">
        <v>68</v>
      </c>
      <c r="G260" s="4" t="s">
        <v>139</v>
      </c>
      <c r="H260" s="1" t="s">
        <v>55</v>
      </c>
      <c r="I260" s="1" t="s">
        <v>70</v>
      </c>
      <c r="K260" s="13">
        <f>'[1]Total Reqs'!K229</f>
        <v>1276</v>
      </c>
      <c r="L260" s="15"/>
      <c r="M260" s="13"/>
      <c r="N260" s="13"/>
      <c r="O260" s="13"/>
      <c r="P260" s="19"/>
      <c r="S260" s="5">
        <v>2300</v>
      </c>
    </row>
    <row r="261" spans="2:50" outlineLevel="2" x14ac:dyDescent="0.2">
      <c r="B261" s="1" t="s">
        <v>51</v>
      </c>
      <c r="C261" s="2">
        <v>8</v>
      </c>
      <c r="D261" s="2">
        <v>35</v>
      </c>
      <c r="E261" s="1" t="s">
        <v>67</v>
      </c>
      <c r="F261" s="1" t="s">
        <v>68</v>
      </c>
      <c r="G261" s="4" t="s">
        <v>139</v>
      </c>
      <c r="H261" s="1" t="s">
        <v>57</v>
      </c>
      <c r="I261" s="1" t="s">
        <v>70</v>
      </c>
      <c r="K261" s="13">
        <f>'[1]Total Reqs'!K230</f>
        <v>0</v>
      </c>
      <c r="L261" s="15"/>
      <c r="M261" s="13"/>
      <c r="N261" s="13"/>
      <c r="O261" s="13"/>
      <c r="P261" s="19"/>
    </row>
    <row r="262" spans="2:50" outlineLevel="2" x14ac:dyDescent="0.2">
      <c r="B262" s="1" t="s">
        <v>51</v>
      </c>
      <c r="C262" s="2">
        <v>8</v>
      </c>
      <c r="D262" s="2">
        <v>35</v>
      </c>
      <c r="E262" s="1" t="s">
        <v>67</v>
      </c>
      <c r="F262" s="1" t="s">
        <v>68</v>
      </c>
      <c r="G262" s="4" t="s">
        <v>139</v>
      </c>
      <c r="H262" s="1" t="s">
        <v>71</v>
      </c>
      <c r="I262" s="1" t="s">
        <v>70</v>
      </c>
      <c r="K262" s="13">
        <f>'[1]Total Reqs'!K231</f>
        <v>0</v>
      </c>
      <c r="L262" s="15"/>
      <c r="M262" s="13"/>
      <c r="N262" s="13"/>
      <c r="O262" s="13"/>
      <c r="P262" s="19"/>
      <c r="S262" s="5">
        <v>1724</v>
      </c>
    </row>
    <row r="263" spans="2:50" outlineLevel="2" x14ac:dyDescent="0.2">
      <c r="D263" s="2">
        <v>35</v>
      </c>
      <c r="K263" s="21"/>
      <c r="L263" s="15"/>
      <c r="M263" s="13"/>
      <c r="N263" s="13"/>
      <c r="O263" s="13"/>
      <c r="P263" s="19"/>
      <c r="Q263" s="22"/>
      <c r="T263" s="22"/>
      <c r="W263" s="22"/>
      <c r="Z263" s="22"/>
      <c r="AC263" s="22"/>
      <c r="AF263" s="22"/>
      <c r="AI263" s="22"/>
      <c r="AL263" s="22"/>
      <c r="AO263" s="22"/>
      <c r="AR263" s="22"/>
      <c r="AU263" s="22"/>
      <c r="AX263" s="22"/>
    </row>
    <row r="264" spans="2:50" outlineLevel="2" x14ac:dyDescent="0.2">
      <c r="B264" s="1" t="s">
        <v>51</v>
      </c>
      <c r="C264" s="2">
        <v>8</v>
      </c>
      <c r="D264" s="2">
        <v>35</v>
      </c>
      <c r="E264" s="1" t="s">
        <v>52</v>
      </c>
      <c r="F264" s="1" t="s">
        <v>68</v>
      </c>
      <c r="G264" s="4" t="s">
        <v>139</v>
      </c>
      <c r="H264" s="1" t="s">
        <v>55</v>
      </c>
      <c r="I264" s="1" t="s">
        <v>70</v>
      </c>
      <c r="K264" s="13">
        <f>'[1]Total Reqs'!K233</f>
        <v>89</v>
      </c>
      <c r="L264" s="15"/>
      <c r="M264" s="13"/>
      <c r="N264" s="13"/>
      <c r="O264" s="13"/>
      <c r="P264" s="19"/>
      <c r="S264" s="5">
        <v>0</v>
      </c>
    </row>
    <row r="265" spans="2:50" outlineLevel="2" x14ac:dyDescent="0.2">
      <c r="B265" s="1" t="s">
        <v>51</v>
      </c>
      <c r="C265" s="2">
        <v>8</v>
      </c>
      <c r="D265" s="2">
        <v>35</v>
      </c>
      <c r="E265" s="1" t="s">
        <v>52</v>
      </c>
      <c r="F265" s="1" t="s">
        <v>68</v>
      </c>
      <c r="G265" s="4" t="s">
        <v>139</v>
      </c>
      <c r="H265" s="1" t="s">
        <v>57</v>
      </c>
      <c r="I265" s="1" t="s">
        <v>70</v>
      </c>
      <c r="K265" s="13">
        <f>'[1]Total Reqs'!K234</f>
        <v>0</v>
      </c>
      <c r="L265" s="15"/>
      <c r="M265" s="13"/>
      <c r="N265" s="13"/>
      <c r="O265" s="13"/>
      <c r="P265" s="19"/>
    </row>
    <row r="266" spans="2:50" outlineLevel="2" x14ac:dyDescent="0.2">
      <c r="D266" s="2">
        <v>35</v>
      </c>
      <c r="K266" s="21"/>
      <c r="L266" s="15"/>
      <c r="M266" s="13"/>
      <c r="N266" s="13"/>
      <c r="O266" s="13"/>
      <c r="P266" s="19"/>
      <c r="Q266" s="22"/>
      <c r="T266" s="22"/>
      <c r="W266" s="22"/>
      <c r="Z266" s="22"/>
      <c r="AC266" s="22"/>
      <c r="AF266" s="22"/>
      <c r="AI266" s="22"/>
      <c r="AL266" s="22"/>
      <c r="AO266" s="22"/>
      <c r="AR266" s="22"/>
      <c r="AU266" s="22"/>
      <c r="AX266" s="22"/>
    </row>
    <row r="267" spans="2:50" outlineLevel="2" x14ac:dyDescent="0.2">
      <c r="B267" s="1" t="s">
        <v>51</v>
      </c>
      <c r="C267" s="2">
        <v>8</v>
      </c>
      <c r="D267" s="2">
        <v>35</v>
      </c>
      <c r="E267" s="1" t="s">
        <v>67</v>
      </c>
      <c r="F267" s="1" t="s">
        <v>89</v>
      </c>
      <c r="G267" s="4" t="s">
        <v>140</v>
      </c>
      <c r="H267" s="1" t="s">
        <v>55</v>
      </c>
      <c r="I267" s="1" t="s">
        <v>56</v>
      </c>
      <c r="K267" s="13">
        <f>'[1]Total Reqs'!K236</f>
        <v>9272</v>
      </c>
      <c r="L267" s="15"/>
      <c r="M267" s="13"/>
      <c r="N267" s="13"/>
      <c r="O267" s="13"/>
      <c r="P267" s="19"/>
      <c r="S267" s="5">
        <v>9318</v>
      </c>
    </row>
    <row r="268" spans="2:50" outlineLevel="2" x14ac:dyDescent="0.2">
      <c r="B268" s="1" t="s">
        <v>51</v>
      </c>
      <c r="C268" s="2">
        <v>8</v>
      </c>
      <c r="D268" s="2">
        <v>35</v>
      </c>
      <c r="E268" s="1" t="s">
        <v>67</v>
      </c>
      <c r="F268" s="1" t="s">
        <v>89</v>
      </c>
      <c r="G268" s="4" t="s">
        <v>140</v>
      </c>
      <c r="H268" s="1" t="s">
        <v>57</v>
      </c>
      <c r="K268" s="13">
        <f>'[1]Total Reqs'!K237</f>
        <v>0</v>
      </c>
      <c r="L268" s="15"/>
      <c r="M268" s="13"/>
      <c r="N268" s="13"/>
      <c r="O268" s="13"/>
      <c r="P268" s="19"/>
    </row>
    <row r="269" spans="2:50" outlineLevel="2" x14ac:dyDescent="0.2">
      <c r="D269" s="2">
        <v>35</v>
      </c>
      <c r="K269" s="21"/>
      <c r="L269" s="15"/>
      <c r="M269" s="13"/>
      <c r="N269" s="13"/>
      <c r="O269" s="13"/>
      <c r="P269" s="19"/>
      <c r="Q269" s="22"/>
      <c r="T269" s="22"/>
      <c r="W269" s="22"/>
      <c r="Z269" s="22"/>
      <c r="AC269" s="22"/>
      <c r="AF269" s="22"/>
      <c r="AI269" s="22"/>
      <c r="AL269" s="22"/>
      <c r="AO269" s="22"/>
      <c r="AR269" s="22"/>
      <c r="AU269" s="22"/>
      <c r="AX269" s="22"/>
    </row>
    <row r="270" spans="2:50" outlineLevel="2" x14ac:dyDescent="0.2">
      <c r="B270" s="1" t="s">
        <v>51</v>
      </c>
      <c r="C270" s="2">
        <v>8</v>
      </c>
      <c r="D270" s="2">
        <v>35</v>
      </c>
      <c r="E270" s="1" t="s">
        <v>52</v>
      </c>
      <c r="F270" s="1" t="s">
        <v>89</v>
      </c>
      <c r="G270" s="4" t="s">
        <v>140</v>
      </c>
      <c r="H270" s="1" t="s">
        <v>55</v>
      </c>
      <c r="K270" s="13">
        <f>'[1]Total Reqs'!K239</f>
        <v>8307</v>
      </c>
      <c r="L270" s="15"/>
      <c r="M270" s="13"/>
      <c r="N270" s="13"/>
      <c r="O270" s="13"/>
      <c r="P270" s="19"/>
    </row>
    <row r="271" spans="2:50" outlineLevel="2" x14ac:dyDescent="0.2">
      <c r="B271" s="1" t="s">
        <v>51</v>
      </c>
      <c r="C271" s="2">
        <v>8</v>
      </c>
      <c r="D271" s="2">
        <v>35</v>
      </c>
      <c r="E271" s="1" t="s">
        <v>52</v>
      </c>
      <c r="F271" s="1" t="s">
        <v>89</v>
      </c>
      <c r="G271" s="4" t="s">
        <v>140</v>
      </c>
      <c r="H271" s="1" t="s">
        <v>57</v>
      </c>
      <c r="I271" s="1" t="s">
        <v>56</v>
      </c>
      <c r="K271" s="13">
        <f>'[1]Total Reqs'!K240</f>
        <v>0</v>
      </c>
      <c r="L271" s="15"/>
      <c r="M271" s="13"/>
      <c r="N271" s="13"/>
      <c r="O271" s="13"/>
      <c r="P271" s="19"/>
    </row>
    <row r="272" spans="2:50" outlineLevel="1" x14ac:dyDescent="0.2">
      <c r="B272" s="2" t="str">
        <f>B271</f>
        <v>TCO</v>
      </c>
      <c r="C272" s="2">
        <f>C271</f>
        <v>8</v>
      </c>
      <c r="D272" s="2" t="s">
        <v>141</v>
      </c>
      <c r="K272" s="13">
        <f>SUBTOTAL(9,K253:K271)</f>
        <v>19455.333333333336</v>
      </c>
      <c r="L272" s="15">
        <f>SUBTOTAL(9,L253:L271)</f>
        <v>0</v>
      </c>
      <c r="M272" s="13">
        <f>K272-L272</f>
        <v>19455.333333333336</v>
      </c>
      <c r="N272" s="13">
        <f>9724+10471</f>
        <v>20195</v>
      </c>
      <c r="O272" s="13">
        <f>IF(M272&lt;0.9*N272,0.9*N272,IF(M272&gt;1.1*N272,1.1*N272,M272))</f>
        <v>19455.333333333336</v>
      </c>
      <c r="P272" s="19">
        <f>(M272-O272)</f>
        <v>0</v>
      </c>
      <c r="S272" s="5">
        <f>SUBTOTAL(9,S253:S271)</f>
        <v>13342</v>
      </c>
      <c r="U272" s="29">
        <f>S272-K272</f>
        <v>-6113.3333333333358</v>
      </c>
    </row>
    <row r="273" spans="2:50" outlineLevel="1" x14ac:dyDescent="0.2">
      <c r="K273" s="21"/>
      <c r="L273" s="15"/>
      <c r="M273" s="13"/>
      <c r="N273" s="13"/>
      <c r="O273" s="13"/>
      <c r="P273" s="19"/>
      <c r="Q273" s="22"/>
      <c r="T273" s="22"/>
      <c r="W273" s="22"/>
      <c r="Z273" s="22"/>
      <c r="AC273" s="22"/>
      <c r="AF273" s="22"/>
      <c r="AI273" s="22"/>
      <c r="AL273" s="22"/>
      <c r="AO273" s="22"/>
      <c r="AR273" s="22"/>
      <c r="AU273" s="22"/>
      <c r="AX273" s="22"/>
    </row>
    <row r="274" spans="2:50" outlineLevel="2" x14ac:dyDescent="0.2">
      <c r="B274" s="1" t="s">
        <v>51</v>
      </c>
      <c r="C274" s="2">
        <v>8</v>
      </c>
      <c r="D274" s="2">
        <v>36</v>
      </c>
      <c r="E274" s="1" t="s">
        <v>67</v>
      </c>
      <c r="F274" s="1" t="s">
        <v>89</v>
      </c>
      <c r="G274" s="4" t="s">
        <v>142</v>
      </c>
      <c r="H274" s="1" t="s">
        <v>55</v>
      </c>
      <c r="I274" s="1" t="s">
        <v>56</v>
      </c>
      <c r="K274" s="13">
        <f>'[1]Total Reqs'!K242</f>
        <v>1</v>
      </c>
      <c r="L274" s="15"/>
      <c r="M274" s="13"/>
      <c r="N274" s="13"/>
      <c r="O274" s="13"/>
      <c r="P274" s="19"/>
      <c r="S274" s="5">
        <v>0</v>
      </c>
    </row>
    <row r="275" spans="2:50" outlineLevel="2" x14ac:dyDescent="0.2">
      <c r="B275" s="1" t="s">
        <v>51</v>
      </c>
      <c r="C275" s="2">
        <v>8</v>
      </c>
      <c r="D275" s="2">
        <v>36</v>
      </c>
      <c r="E275" s="1" t="s">
        <v>52</v>
      </c>
      <c r="F275" s="1" t="s">
        <v>143</v>
      </c>
      <c r="G275" s="4" t="s">
        <v>144</v>
      </c>
      <c r="H275" s="1" t="s">
        <v>55</v>
      </c>
      <c r="I275" s="1" t="s">
        <v>74</v>
      </c>
      <c r="K275" s="13">
        <f>'[1]Total Reqs'!K243</f>
        <v>0</v>
      </c>
      <c r="L275" s="15"/>
      <c r="M275" s="13"/>
      <c r="N275" s="13"/>
      <c r="O275" s="13"/>
      <c r="P275" s="19"/>
      <c r="S275" s="5">
        <v>0</v>
      </c>
    </row>
    <row r="276" spans="2:50" outlineLevel="2" x14ac:dyDescent="0.2">
      <c r="B276" s="1" t="s">
        <v>51</v>
      </c>
      <c r="C276" s="2">
        <v>8</v>
      </c>
      <c r="D276" s="2">
        <v>36</v>
      </c>
      <c r="E276" s="1" t="s">
        <v>52</v>
      </c>
      <c r="F276" s="1" t="s">
        <v>143</v>
      </c>
      <c r="G276" s="4" t="s">
        <v>144</v>
      </c>
      <c r="H276" s="1" t="s">
        <v>57</v>
      </c>
      <c r="I276" s="1" t="s">
        <v>74</v>
      </c>
      <c r="K276" s="13">
        <f>'[1]Total Reqs'!K244</f>
        <v>0</v>
      </c>
      <c r="L276" s="15"/>
      <c r="M276" s="13"/>
      <c r="N276" s="13"/>
      <c r="O276" s="13"/>
      <c r="P276" s="19"/>
      <c r="S276" s="5">
        <v>0</v>
      </c>
    </row>
    <row r="277" spans="2:50" outlineLevel="2" x14ac:dyDescent="0.2">
      <c r="B277" s="1" t="s">
        <v>51</v>
      </c>
      <c r="C277" s="2">
        <v>8</v>
      </c>
      <c r="D277" s="2">
        <v>36</v>
      </c>
      <c r="E277" s="1" t="s">
        <v>52</v>
      </c>
      <c r="F277" s="1" t="s">
        <v>143</v>
      </c>
      <c r="G277" s="4" t="s">
        <v>145</v>
      </c>
      <c r="H277" s="1" t="s">
        <v>55</v>
      </c>
      <c r="I277" s="1" t="s">
        <v>74</v>
      </c>
      <c r="K277" s="13">
        <f>'[1]Total Reqs'!K245</f>
        <v>0</v>
      </c>
      <c r="L277" s="15"/>
      <c r="M277" s="13"/>
      <c r="N277" s="13"/>
      <c r="O277" s="13"/>
      <c r="P277" s="19"/>
      <c r="S277" s="5">
        <v>0</v>
      </c>
    </row>
    <row r="278" spans="2:50" outlineLevel="2" x14ac:dyDescent="0.2">
      <c r="D278" s="2">
        <v>36</v>
      </c>
      <c r="K278" s="23" t="str">
        <f>'[1]Total Reqs'!K246</f>
        <v xml:space="preserve">NOTE: THE DIRECT GAS WAS PURCHASED FROM VP ENERGY BY JOHN SINGER NOW WITH ENRON </v>
      </c>
      <c r="L278" s="15"/>
      <c r="M278" s="13"/>
      <c r="N278" s="13"/>
      <c r="O278" s="13"/>
      <c r="P278" s="19"/>
    </row>
    <row r="279" spans="2:50" outlineLevel="2" x14ac:dyDescent="0.2">
      <c r="D279" s="2">
        <v>36</v>
      </c>
      <c r="K279" s="21"/>
      <c r="L279" s="15"/>
      <c r="M279" s="13"/>
      <c r="N279" s="13"/>
      <c r="O279" s="13"/>
      <c r="P279" s="19"/>
      <c r="Q279" s="22"/>
      <c r="T279" s="22"/>
      <c r="W279" s="22"/>
      <c r="Z279" s="22"/>
      <c r="AC279" s="22"/>
      <c r="AF279" s="22"/>
      <c r="AI279" s="22"/>
      <c r="AL279" s="22"/>
      <c r="AO279" s="22"/>
      <c r="AR279" s="22"/>
      <c r="AU279" s="22"/>
      <c r="AX279" s="22"/>
    </row>
    <row r="280" spans="2:50" outlineLevel="2" x14ac:dyDescent="0.2">
      <c r="B280" s="1" t="s">
        <v>51</v>
      </c>
      <c r="C280" s="2">
        <v>8</v>
      </c>
      <c r="D280" s="2">
        <v>36</v>
      </c>
      <c r="E280" s="1" t="s">
        <v>52</v>
      </c>
      <c r="F280" s="1" t="s">
        <v>89</v>
      </c>
      <c r="G280" s="4" t="s">
        <v>142</v>
      </c>
      <c r="H280" s="1" t="s">
        <v>55</v>
      </c>
      <c r="K280" s="13">
        <f>'[1]Total Reqs'!K248</f>
        <v>1437</v>
      </c>
      <c r="L280" s="15"/>
      <c r="M280" s="13"/>
      <c r="N280" s="13"/>
      <c r="O280" s="13"/>
      <c r="P280" s="19"/>
      <c r="S280" s="5">
        <v>0</v>
      </c>
    </row>
    <row r="281" spans="2:50" outlineLevel="2" x14ac:dyDescent="0.2">
      <c r="B281" s="1" t="s">
        <v>51</v>
      </c>
      <c r="C281" s="2">
        <v>8</v>
      </c>
      <c r="D281" s="2">
        <v>36</v>
      </c>
      <c r="E281" s="1" t="s">
        <v>52</v>
      </c>
      <c r="F281" s="1" t="s">
        <v>89</v>
      </c>
      <c r="G281" s="4" t="s">
        <v>142</v>
      </c>
      <c r="H281" s="1" t="s">
        <v>57</v>
      </c>
      <c r="I281" s="1" t="s">
        <v>56</v>
      </c>
      <c r="K281" s="13">
        <f>'[1]Total Reqs'!K249</f>
        <v>0</v>
      </c>
      <c r="L281" s="15"/>
      <c r="M281" s="13"/>
      <c r="N281" s="13"/>
      <c r="O281" s="13"/>
      <c r="P281" s="19"/>
      <c r="S281" s="5">
        <v>0</v>
      </c>
    </row>
    <row r="282" spans="2:50" outlineLevel="2" x14ac:dyDescent="0.2">
      <c r="B282" s="1" t="s">
        <v>51</v>
      </c>
      <c r="C282" s="2">
        <v>8</v>
      </c>
      <c r="D282" s="2">
        <v>36</v>
      </c>
      <c r="E282" s="1" t="s">
        <v>146</v>
      </c>
      <c r="F282" s="1" t="s">
        <v>89</v>
      </c>
      <c r="G282" s="4" t="s">
        <v>142</v>
      </c>
      <c r="H282" s="1" t="s">
        <v>57</v>
      </c>
      <c r="I282" s="1" t="s">
        <v>56</v>
      </c>
      <c r="K282" s="13">
        <f>'[1]Total Reqs'!K250</f>
        <v>0</v>
      </c>
      <c r="L282" s="15"/>
      <c r="M282" s="13"/>
      <c r="N282" s="13"/>
      <c r="O282" s="13"/>
      <c r="P282" s="19"/>
      <c r="S282" s="5">
        <v>0</v>
      </c>
    </row>
    <row r="283" spans="2:50" outlineLevel="2" x14ac:dyDescent="0.2">
      <c r="D283" s="2">
        <v>36</v>
      </c>
      <c r="K283" s="21"/>
      <c r="L283" s="15"/>
      <c r="M283" s="13"/>
      <c r="N283" s="13"/>
      <c r="O283" s="13"/>
      <c r="P283" s="19"/>
      <c r="Q283" s="22"/>
      <c r="T283" s="22"/>
      <c r="W283" s="22"/>
      <c r="Z283" s="22"/>
      <c r="AC283" s="22"/>
      <c r="AF283" s="22"/>
      <c r="AI283" s="22"/>
      <c r="AL283" s="22"/>
      <c r="AO283" s="22"/>
      <c r="AR283" s="22"/>
      <c r="AU283" s="22"/>
      <c r="AX283" s="22"/>
    </row>
    <row r="284" spans="2:50" outlineLevel="2" x14ac:dyDescent="0.2">
      <c r="D284" s="2">
        <v>36</v>
      </c>
      <c r="F284" s="34" t="str">
        <f>[2]Sheet2!F252</f>
        <v>Not Final until 3/31</v>
      </c>
      <c r="G284" s="35"/>
      <c r="H284" s="35"/>
      <c r="I284" s="35"/>
      <c r="J284" s="35"/>
      <c r="K284" s="23" t="str">
        <f>'[1]Total Reqs'!K252</f>
        <v>Not Final until 3/31</v>
      </c>
      <c r="L284" s="15"/>
      <c r="M284" s="13"/>
      <c r="N284" s="13"/>
      <c r="O284" s="13"/>
      <c r="P284" s="19"/>
      <c r="Q284" s="22"/>
      <c r="T284" s="22"/>
      <c r="W284" s="22"/>
      <c r="Z284" s="22"/>
      <c r="AC284" s="22"/>
      <c r="AF284" s="22"/>
      <c r="AI284" s="22"/>
      <c r="AL284" s="22"/>
      <c r="AO284" s="22"/>
      <c r="AR284" s="22"/>
      <c r="AU284" s="22"/>
      <c r="AX284" s="22"/>
    </row>
    <row r="285" spans="2:50" outlineLevel="2" x14ac:dyDescent="0.2">
      <c r="B285" s="1" t="s">
        <v>51</v>
      </c>
      <c r="C285" s="2">
        <v>8</v>
      </c>
      <c r="D285" s="2">
        <v>36</v>
      </c>
      <c r="E285" s="1" t="s">
        <v>67</v>
      </c>
      <c r="F285" s="1" t="s">
        <v>61</v>
      </c>
      <c r="G285" s="4" t="s">
        <v>147</v>
      </c>
      <c r="H285" s="1" t="s">
        <v>55</v>
      </c>
      <c r="I285" s="1" t="s">
        <v>56</v>
      </c>
      <c r="K285" s="13">
        <f>'[1]Total Reqs'!K253</f>
        <v>8</v>
      </c>
      <c r="L285" s="15"/>
      <c r="M285" s="13"/>
      <c r="N285" s="13"/>
      <c r="O285" s="13"/>
      <c r="P285" s="19"/>
      <c r="S285" s="5">
        <v>0</v>
      </c>
    </row>
    <row r="286" spans="2:50" outlineLevel="2" x14ac:dyDescent="0.2">
      <c r="B286" s="1" t="s">
        <v>51</v>
      </c>
      <c r="C286" s="2">
        <v>8</v>
      </c>
      <c r="D286" s="2">
        <v>36</v>
      </c>
      <c r="E286" s="1" t="s">
        <v>67</v>
      </c>
      <c r="F286" s="1" t="s">
        <v>61</v>
      </c>
      <c r="G286" s="4" t="s">
        <v>147</v>
      </c>
      <c r="H286" s="1" t="s">
        <v>57</v>
      </c>
      <c r="K286" s="13">
        <f>'[1]Total Reqs'!K254</f>
        <v>0</v>
      </c>
      <c r="L286" s="15"/>
      <c r="M286" s="13"/>
      <c r="N286" s="13"/>
      <c r="O286" s="13"/>
      <c r="P286" s="19"/>
    </row>
    <row r="287" spans="2:50" outlineLevel="1" x14ac:dyDescent="0.2">
      <c r="B287" s="2" t="str">
        <f>B286</f>
        <v>TCO</v>
      </c>
      <c r="C287" s="2">
        <f>C286</f>
        <v>8</v>
      </c>
      <c r="D287" s="2" t="s">
        <v>148</v>
      </c>
      <c r="K287" s="13">
        <f>SUBTOTAL(9,K274:K286)</f>
        <v>1446</v>
      </c>
      <c r="L287" s="15">
        <f>SUBTOTAL(9,L274:L286)</f>
        <v>0</v>
      </c>
      <c r="M287" s="13">
        <f>K287-L287</f>
        <v>1446</v>
      </c>
      <c r="N287" s="13">
        <v>1388</v>
      </c>
      <c r="O287" s="13">
        <f>IF(M287&lt;0.9*N287,0.9*N287,IF(M287&gt;1.1*N287,1.1*N287,M287))</f>
        <v>1446</v>
      </c>
      <c r="P287" s="19">
        <f>(M287-O287)</f>
        <v>0</v>
      </c>
      <c r="S287" s="5">
        <f>SUBTOTAL(9,S274:S286)</f>
        <v>0</v>
      </c>
      <c r="U287" s="29">
        <f>S287-K287</f>
        <v>-1446</v>
      </c>
    </row>
    <row r="288" spans="2:50" outlineLevel="1" x14ac:dyDescent="0.2">
      <c r="L288" s="15"/>
      <c r="M288" s="13"/>
      <c r="N288" s="13"/>
      <c r="O288" s="13"/>
      <c r="P288" s="19"/>
    </row>
    <row r="289" spans="2:21" outlineLevel="1" x14ac:dyDescent="0.2">
      <c r="L289" s="15"/>
      <c r="M289" s="13"/>
      <c r="N289" s="13"/>
      <c r="O289" s="13"/>
      <c r="P289" s="19"/>
    </row>
    <row r="290" spans="2:21" outlineLevel="1" x14ac:dyDescent="0.2">
      <c r="L290" s="15"/>
      <c r="M290" s="13"/>
      <c r="N290" s="13"/>
      <c r="O290" s="13"/>
      <c r="P290" s="19"/>
    </row>
    <row r="291" spans="2:21" outlineLevel="2" x14ac:dyDescent="0.2">
      <c r="B291" s="1" t="s">
        <v>51</v>
      </c>
      <c r="C291" s="2">
        <v>8</v>
      </c>
      <c r="D291" s="2">
        <v>38</v>
      </c>
      <c r="E291" s="1" t="s">
        <v>67</v>
      </c>
      <c r="F291" s="1" t="s">
        <v>89</v>
      </c>
      <c r="G291" s="4" t="s">
        <v>149</v>
      </c>
      <c r="H291" s="1" t="s">
        <v>55</v>
      </c>
      <c r="I291" s="1" t="s">
        <v>56</v>
      </c>
      <c r="K291" s="13">
        <f>'[1]Total Reqs'!K258</f>
        <v>119</v>
      </c>
      <c r="L291" s="15"/>
      <c r="M291" s="13"/>
      <c r="N291" s="13"/>
      <c r="O291" s="13"/>
      <c r="P291" s="19"/>
      <c r="S291" s="5">
        <v>123</v>
      </c>
    </row>
    <row r="292" spans="2:21" outlineLevel="2" x14ac:dyDescent="0.2">
      <c r="B292" s="1" t="s">
        <v>51</v>
      </c>
      <c r="C292" s="2">
        <v>8</v>
      </c>
      <c r="D292" s="2">
        <v>38</v>
      </c>
      <c r="E292" s="1" t="s">
        <v>67</v>
      </c>
      <c r="F292" s="1" t="s">
        <v>89</v>
      </c>
      <c r="G292" s="4" t="s">
        <v>149</v>
      </c>
      <c r="H292" s="1" t="s">
        <v>57</v>
      </c>
      <c r="K292" s="13">
        <f>'[1]Total Reqs'!K259</f>
        <v>0</v>
      </c>
      <c r="L292" s="15"/>
      <c r="M292" s="13"/>
      <c r="N292" s="13"/>
      <c r="O292" s="13"/>
      <c r="P292" s="19"/>
    </row>
    <row r="293" spans="2:21" outlineLevel="2" x14ac:dyDescent="0.2">
      <c r="D293" s="2">
        <v>38</v>
      </c>
      <c r="L293" s="15"/>
      <c r="M293" s="13"/>
      <c r="N293" s="13"/>
      <c r="O293" s="13"/>
      <c r="P293" s="19"/>
    </row>
    <row r="294" spans="2:21" outlineLevel="2" x14ac:dyDescent="0.2">
      <c r="B294" s="1" t="s">
        <v>51</v>
      </c>
      <c r="C294" s="2">
        <v>8</v>
      </c>
      <c r="D294" s="2">
        <v>38</v>
      </c>
      <c r="E294" s="1" t="s">
        <v>52</v>
      </c>
      <c r="F294" s="1" t="s">
        <v>89</v>
      </c>
      <c r="G294" s="4" t="s">
        <v>149</v>
      </c>
      <c r="H294" s="1" t="s">
        <v>55</v>
      </c>
      <c r="K294" s="13">
        <f>'[1]Total Reqs'!K261</f>
        <v>86</v>
      </c>
      <c r="L294" s="15"/>
      <c r="M294" s="13"/>
      <c r="N294" s="13"/>
      <c r="O294" s="13"/>
      <c r="P294" s="19"/>
      <c r="S294" s="5">
        <v>0</v>
      </c>
    </row>
    <row r="295" spans="2:21" outlineLevel="2" x14ac:dyDescent="0.2">
      <c r="B295" s="1" t="s">
        <v>51</v>
      </c>
      <c r="C295" s="2">
        <v>8</v>
      </c>
      <c r="D295" s="2">
        <v>38</v>
      </c>
      <c r="E295" s="1" t="s">
        <v>52</v>
      </c>
      <c r="F295" s="1" t="s">
        <v>89</v>
      </c>
      <c r="G295" s="4" t="s">
        <v>149</v>
      </c>
      <c r="H295" s="1" t="s">
        <v>57</v>
      </c>
      <c r="I295" s="1" t="s">
        <v>56</v>
      </c>
      <c r="K295" s="13">
        <f>'[1]Total Reqs'!K262</f>
        <v>0</v>
      </c>
      <c r="L295" s="15">
        <f>SUBTOTAL(9,L290:L294)</f>
        <v>0</v>
      </c>
      <c r="M295" s="13"/>
      <c r="N295" s="13"/>
      <c r="O295" s="13"/>
      <c r="P295" s="19"/>
    </row>
    <row r="296" spans="2:21" outlineLevel="1" x14ac:dyDescent="0.2">
      <c r="B296" s="2" t="str">
        <f>B295</f>
        <v>TCO</v>
      </c>
      <c r="C296" s="2">
        <f>C295</f>
        <v>8</v>
      </c>
      <c r="D296" s="2" t="s">
        <v>150</v>
      </c>
      <c r="K296" s="13">
        <f>SUBTOTAL(9,K291:K295)</f>
        <v>205</v>
      </c>
      <c r="L296" s="15"/>
      <c r="M296" s="13">
        <f>K296-L296</f>
        <v>205</v>
      </c>
      <c r="N296" s="13">
        <f>51+162</f>
        <v>213</v>
      </c>
      <c r="O296" s="13">
        <f>IF(M296&lt;0.9*N296,0.9*N296,IF(M296&gt;1.1*N296,1.1*N296,M296))</f>
        <v>205</v>
      </c>
      <c r="P296" s="19">
        <f>(M296-O296)</f>
        <v>0</v>
      </c>
      <c r="S296" s="5">
        <f>SUBTOTAL(9,S291:S295)</f>
        <v>123</v>
      </c>
      <c r="U296" s="29">
        <f>S296-K296</f>
        <v>-82</v>
      </c>
    </row>
    <row r="297" spans="2:21" outlineLevel="1" x14ac:dyDescent="0.2">
      <c r="L297" s="15"/>
      <c r="M297" s="13"/>
      <c r="N297" s="13"/>
      <c r="O297" s="13"/>
      <c r="P297" s="19"/>
    </row>
    <row r="298" spans="2:21" outlineLevel="1" x14ac:dyDescent="0.2">
      <c r="L298" s="15"/>
      <c r="M298" s="13"/>
      <c r="N298" s="13"/>
      <c r="O298" s="13"/>
      <c r="P298" s="19"/>
    </row>
    <row r="299" spans="2:21" outlineLevel="2" x14ac:dyDescent="0.2">
      <c r="B299" s="1" t="s">
        <v>51</v>
      </c>
      <c r="C299" s="2">
        <v>8</v>
      </c>
      <c r="D299" s="2">
        <v>39</v>
      </c>
      <c r="E299" s="1" t="s">
        <v>52</v>
      </c>
      <c r="F299" s="1" t="s">
        <v>151</v>
      </c>
      <c r="G299" s="25" t="s">
        <v>152</v>
      </c>
      <c r="H299" s="1" t="s">
        <v>55</v>
      </c>
      <c r="I299" s="1" t="s">
        <v>65</v>
      </c>
      <c r="K299" s="13" t="str">
        <f>'[1]Total Reqs'!K265</f>
        <v>Dropped After 3/31/00.</v>
      </c>
      <c r="L299" s="15"/>
      <c r="M299" s="13"/>
      <c r="N299" s="13"/>
      <c r="O299" s="13"/>
      <c r="P299" s="19"/>
      <c r="S299" s="5">
        <v>0</v>
      </c>
    </row>
    <row r="300" spans="2:21" outlineLevel="2" x14ac:dyDescent="0.2">
      <c r="B300" s="1" t="s">
        <v>51</v>
      </c>
      <c r="C300" s="2">
        <v>8</v>
      </c>
      <c r="D300" s="2">
        <v>39</v>
      </c>
      <c r="E300" s="1" t="s">
        <v>52</v>
      </c>
      <c r="F300" s="1" t="s">
        <v>151</v>
      </c>
      <c r="G300" s="25" t="s">
        <v>152</v>
      </c>
      <c r="H300" s="1" t="s">
        <v>57</v>
      </c>
      <c r="K300" s="13">
        <f>'[1]Total Reqs'!K266</f>
        <v>0</v>
      </c>
      <c r="L300" s="15"/>
      <c r="M300" s="13"/>
      <c r="N300" s="13"/>
      <c r="O300" s="13"/>
      <c r="P300" s="19"/>
    </row>
    <row r="301" spans="2:21" outlineLevel="2" x14ac:dyDescent="0.2">
      <c r="D301" s="2">
        <v>39</v>
      </c>
      <c r="G301" s="25"/>
      <c r="L301" s="15"/>
      <c r="M301" s="13"/>
      <c r="N301" s="13"/>
      <c r="O301" s="13"/>
      <c r="P301" s="19"/>
    </row>
    <row r="302" spans="2:21" outlineLevel="2" x14ac:dyDescent="0.2">
      <c r="B302" s="1" t="s">
        <v>51</v>
      </c>
      <c r="C302" s="2">
        <v>8</v>
      </c>
      <c r="D302" s="2">
        <v>39</v>
      </c>
      <c r="E302" s="1" t="s">
        <v>67</v>
      </c>
      <c r="F302" s="1" t="s">
        <v>68</v>
      </c>
      <c r="G302" s="4" t="s">
        <v>153</v>
      </c>
      <c r="H302" s="1" t="s">
        <v>55</v>
      </c>
      <c r="I302" s="1" t="s">
        <v>70</v>
      </c>
      <c r="K302" s="13">
        <f>'[1]Total Reqs'!K268</f>
        <v>25</v>
      </c>
      <c r="L302" s="15"/>
      <c r="M302" s="13"/>
      <c r="N302" s="13"/>
      <c r="O302" s="13"/>
      <c r="P302" s="19"/>
      <c r="S302" s="5">
        <v>0</v>
      </c>
    </row>
    <row r="303" spans="2:21" outlineLevel="2" x14ac:dyDescent="0.2">
      <c r="B303" s="1" t="s">
        <v>51</v>
      </c>
      <c r="C303" s="2">
        <v>8</v>
      </c>
      <c r="D303" s="2">
        <v>39</v>
      </c>
      <c r="E303" s="1" t="s">
        <v>67</v>
      </c>
      <c r="F303" s="1" t="s">
        <v>68</v>
      </c>
      <c r="G303" s="4" t="s">
        <v>153</v>
      </c>
      <c r="H303" s="1" t="s">
        <v>57</v>
      </c>
      <c r="I303" s="1" t="s">
        <v>70</v>
      </c>
      <c r="K303" s="13">
        <f>'[1]Total Reqs'!K269</f>
        <v>0</v>
      </c>
      <c r="L303" s="15"/>
      <c r="M303" s="13"/>
      <c r="N303" s="13"/>
      <c r="O303" s="13"/>
      <c r="P303" s="19"/>
    </row>
    <row r="304" spans="2:21" outlineLevel="2" x14ac:dyDescent="0.2">
      <c r="B304" s="1" t="s">
        <v>51</v>
      </c>
      <c r="C304" s="2">
        <v>8</v>
      </c>
      <c r="D304" s="2">
        <v>39</v>
      </c>
      <c r="E304" s="1" t="s">
        <v>67</v>
      </c>
      <c r="F304" s="1" t="s">
        <v>68</v>
      </c>
      <c r="G304" s="4" t="s">
        <v>153</v>
      </c>
      <c r="H304" s="1" t="s">
        <v>71</v>
      </c>
      <c r="I304" s="1" t="s">
        <v>70</v>
      </c>
      <c r="K304" s="13">
        <f>'[1]Total Reqs'!K270</f>
        <v>0</v>
      </c>
      <c r="L304" s="15"/>
      <c r="M304" s="13"/>
      <c r="N304" s="13"/>
      <c r="O304" s="13"/>
      <c r="P304" s="19"/>
      <c r="S304" s="5">
        <v>34</v>
      </c>
    </row>
    <row r="305" spans="2:50" outlineLevel="2" x14ac:dyDescent="0.2">
      <c r="D305" s="2">
        <v>39</v>
      </c>
      <c r="K305" s="21"/>
      <c r="L305" s="15"/>
      <c r="M305" s="13"/>
      <c r="N305" s="13"/>
      <c r="O305" s="13"/>
      <c r="P305" s="19"/>
      <c r="Q305" s="22"/>
      <c r="T305" s="22"/>
      <c r="W305" s="22"/>
      <c r="Z305" s="22"/>
      <c r="AC305" s="22"/>
      <c r="AF305" s="22"/>
      <c r="AI305" s="22"/>
      <c r="AL305" s="22"/>
      <c r="AO305" s="22"/>
      <c r="AR305" s="22"/>
      <c r="AU305" s="22"/>
      <c r="AX305" s="22"/>
    </row>
    <row r="306" spans="2:50" outlineLevel="2" x14ac:dyDescent="0.2">
      <c r="B306" s="1" t="s">
        <v>51</v>
      </c>
      <c r="C306" s="2">
        <v>8</v>
      </c>
      <c r="D306" s="2">
        <v>39</v>
      </c>
      <c r="E306" s="1" t="s">
        <v>52</v>
      </c>
      <c r="F306" s="1" t="s">
        <v>68</v>
      </c>
      <c r="G306" s="4" t="s">
        <v>153</v>
      </c>
      <c r="H306" s="1" t="s">
        <v>55</v>
      </c>
      <c r="I306" s="1" t="s">
        <v>70</v>
      </c>
      <c r="K306" s="13">
        <f>'[1]Total Reqs'!K272</f>
        <v>0</v>
      </c>
      <c r="L306" s="15"/>
      <c r="M306" s="13"/>
      <c r="N306" s="13"/>
      <c r="O306" s="13"/>
      <c r="P306" s="19"/>
      <c r="S306" s="5">
        <v>0</v>
      </c>
    </row>
    <row r="307" spans="2:50" outlineLevel="2" x14ac:dyDescent="0.2">
      <c r="B307" s="1" t="s">
        <v>51</v>
      </c>
      <c r="C307" s="2">
        <v>8</v>
      </c>
      <c r="D307" s="2">
        <v>39</v>
      </c>
      <c r="E307" s="1" t="s">
        <v>52</v>
      </c>
      <c r="F307" s="1" t="s">
        <v>68</v>
      </c>
      <c r="G307" s="4" t="s">
        <v>153</v>
      </c>
      <c r="H307" s="1" t="s">
        <v>57</v>
      </c>
      <c r="I307" s="1" t="s">
        <v>70</v>
      </c>
      <c r="K307" s="13">
        <f>'[1]Total Reqs'!K273</f>
        <v>0</v>
      </c>
      <c r="L307" s="15"/>
      <c r="M307" s="13"/>
      <c r="N307" s="13"/>
      <c r="O307" s="13"/>
      <c r="P307" s="19"/>
    </row>
    <row r="308" spans="2:50" outlineLevel="2" x14ac:dyDescent="0.2">
      <c r="D308" s="2">
        <v>39</v>
      </c>
      <c r="K308" s="21"/>
      <c r="L308" s="15"/>
      <c r="M308" s="13"/>
      <c r="N308" s="13"/>
      <c r="O308" s="13"/>
      <c r="P308" s="19"/>
      <c r="Q308" s="22"/>
      <c r="T308" s="22"/>
      <c r="W308" s="22"/>
      <c r="Z308" s="22"/>
      <c r="AC308" s="22"/>
      <c r="AF308" s="22"/>
      <c r="AI308" s="22"/>
      <c r="AL308" s="22"/>
      <c r="AO308" s="22"/>
      <c r="AR308" s="22"/>
      <c r="AU308" s="22"/>
      <c r="AX308" s="22"/>
    </row>
    <row r="309" spans="2:50" outlineLevel="2" x14ac:dyDescent="0.2">
      <c r="B309" s="1" t="s">
        <v>51</v>
      </c>
      <c r="C309" s="2">
        <v>8</v>
      </c>
      <c r="D309" s="2">
        <v>39</v>
      </c>
      <c r="E309" s="1" t="s">
        <v>67</v>
      </c>
      <c r="F309" s="1" t="s">
        <v>89</v>
      </c>
      <c r="G309" s="4" t="s">
        <v>154</v>
      </c>
      <c r="H309" s="1" t="s">
        <v>55</v>
      </c>
      <c r="I309" s="1" t="s">
        <v>56</v>
      </c>
      <c r="K309" s="13">
        <f>'[1]Total Reqs'!K275</f>
        <v>139</v>
      </c>
      <c r="L309" s="15"/>
      <c r="M309" s="13"/>
      <c r="N309" s="13"/>
      <c r="O309" s="13"/>
      <c r="P309" s="19"/>
      <c r="S309" s="5">
        <v>138</v>
      </c>
    </row>
    <row r="310" spans="2:50" outlineLevel="2" x14ac:dyDescent="0.2">
      <c r="B310" s="1" t="s">
        <v>51</v>
      </c>
      <c r="C310" s="2">
        <v>8</v>
      </c>
      <c r="D310" s="2">
        <v>39</v>
      </c>
      <c r="E310" s="1" t="s">
        <v>67</v>
      </c>
      <c r="F310" s="1" t="s">
        <v>89</v>
      </c>
      <c r="G310" s="4" t="s">
        <v>154</v>
      </c>
      <c r="H310" s="1" t="s">
        <v>57</v>
      </c>
      <c r="K310" s="13">
        <f>'[1]Total Reqs'!K276</f>
        <v>0</v>
      </c>
      <c r="L310" s="15"/>
      <c r="M310" s="13"/>
      <c r="N310" s="13"/>
      <c r="O310" s="13"/>
      <c r="P310" s="19"/>
    </row>
    <row r="311" spans="2:50" outlineLevel="2" x14ac:dyDescent="0.2">
      <c r="D311" s="2">
        <v>39</v>
      </c>
      <c r="L311" s="15"/>
      <c r="M311" s="13"/>
      <c r="N311" s="13"/>
      <c r="O311" s="13"/>
      <c r="P311" s="19"/>
    </row>
    <row r="312" spans="2:50" outlineLevel="2" x14ac:dyDescent="0.2">
      <c r="B312" s="1" t="s">
        <v>51</v>
      </c>
      <c r="C312" s="2">
        <v>8</v>
      </c>
      <c r="D312" s="2">
        <v>39</v>
      </c>
      <c r="E312" s="1" t="s">
        <v>52</v>
      </c>
      <c r="F312" s="1" t="s">
        <v>89</v>
      </c>
      <c r="G312" s="4" t="s">
        <v>154</v>
      </c>
      <c r="H312" s="1" t="s">
        <v>55</v>
      </c>
      <c r="I312" s="1" t="s">
        <v>56</v>
      </c>
      <c r="K312" s="13">
        <f>'[1]Total Reqs'!K278</f>
        <v>671</v>
      </c>
      <c r="L312" s="15"/>
      <c r="M312" s="13"/>
      <c r="N312" s="13"/>
      <c r="O312" s="13"/>
      <c r="P312" s="19"/>
      <c r="S312" s="5">
        <v>0</v>
      </c>
    </row>
    <row r="313" spans="2:50" outlineLevel="2" x14ac:dyDescent="0.2">
      <c r="B313" s="1" t="s">
        <v>51</v>
      </c>
      <c r="C313" s="2">
        <v>8</v>
      </c>
      <c r="D313" s="2">
        <v>39</v>
      </c>
      <c r="E313" s="1" t="s">
        <v>52</v>
      </c>
      <c r="F313" s="1" t="s">
        <v>89</v>
      </c>
      <c r="G313" s="4" t="s">
        <v>154</v>
      </c>
      <c r="H313" s="1" t="s">
        <v>57</v>
      </c>
      <c r="K313" s="13">
        <f>'[1]Total Reqs'!K279</f>
        <v>0</v>
      </c>
      <c r="L313" s="15"/>
      <c r="M313" s="13"/>
      <c r="N313" s="13"/>
      <c r="O313" s="13"/>
      <c r="P313" s="19"/>
    </row>
    <row r="314" spans="2:50" outlineLevel="1" x14ac:dyDescent="0.2">
      <c r="B314" s="2" t="str">
        <f>B313</f>
        <v>TCO</v>
      </c>
      <c r="C314" s="2">
        <f>C313</f>
        <v>8</v>
      </c>
      <c r="D314" s="2" t="s">
        <v>155</v>
      </c>
      <c r="K314" s="13">
        <f>SUBTOTAL(9,K299:K313)</f>
        <v>835</v>
      </c>
      <c r="L314" s="15">
        <f>SUBTOTAL(9,L299:L313)</f>
        <v>0</v>
      </c>
      <c r="M314" s="13">
        <f>K314-L314</f>
        <v>835</v>
      </c>
      <c r="N314" s="13">
        <f>418+160</f>
        <v>578</v>
      </c>
      <c r="O314" s="13">
        <f>IF(M314&lt;0.9*N314,0.9*N314,IF(M314&gt;1.1*N314,1.1*N314,M314))</f>
        <v>635.80000000000007</v>
      </c>
      <c r="P314" s="19">
        <f>(M314-O314)</f>
        <v>199.19999999999993</v>
      </c>
      <c r="S314" s="5">
        <f>SUBTOTAL(9,S299:S313)</f>
        <v>172</v>
      </c>
      <c r="U314" s="29">
        <f>S314-K314</f>
        <v>-663</v>
      </c>
    </row>
    <row r="315" spans="2:50" outlineLevel="1" x14ac:dyDescent="0.2">
      <c r="K315" s="21"/>
      <c r="L315" s="15"/>
      <c r="M315" s="13"/>
      <c r="N315" s="13"/>
      <c r="O315" s="13"/>
      <c r="P315" s="19"/>
      <c r="Q315" s="22"/>
      <c r="T315" s="22"/>
      <c r="W315" s="22"/>
      <c r="Z315" s="22"/>
      <c r="AC315" s="22"/>
      <c r="AF315" s="22"/>
      <c r="AI315" s="22"/>
      <c r="AL315" s="22"/>
      <c r="AO315" s="22"/>
      <c r="AR315" s="22"/>
      <c r="AU315" s="22"/>
      <c r="AX315" s="22"/>
    </row>
    <row r="316" spans="2:50" outlineLevel="1" x14ac:dyDescent="0.2">
      <c r="L316" s="15"/>
      <c r="M316" s="13"/>
      <c r="N316" s="13"/>
      <c r="O316" s="13"/>
      <c r="P316" s="19"/>
    </row>
    <row r="317" spans="2:50" outlineLevel="2" x14ac:dyDescent="0.2">
      <c r="B317" s="1" t="s">
        <v>51</v>
      </c>
      <c r="C317" s="2">
        <v>8</v>
      </c>
      <c r="D317" s="2">
        <v>40</v>
      </c>
      <c r="E317" s="1" t="s">
        <v>52</v>
      </c>
      <c r="F317" s="1" t="s">
        <v>156</v>
      </c>
      <c r="G317" s="25" t="s">
        <v>157</v>
      </c>
      <c r="H317" s="1" t="s">
        <v>55</v>
      </c>
      <c r="I317" s="1" t="s">
        <v>65</v>
      </c>
      <c r="K317" s="13" t="str">
        <f>'[1]Total Reqs'!K282</f>
        <v>Dropped After 3/31/00.</v>
      </c>
      <c r="L317" s="15"/>
      <c r="M317" s="13"/>
      <c r="N317" s="13"/>
      <c r="O317" s="13"/>
      <c r="P317" s="19"/>
      <c r="S317" s="5">
        <v>0</v>
      </c>
    </row>
    <row r="318" spans="2:50" outlineLevel="2" x14ac:dyDescent="0.2">
      <c r="B318" s="1" t="s">
        <v>51</v>
      </c>
      <c r="C318" s="2">
        <v>8</v>
      </c>
      <c r="D318" s="2">
        <v>40</v>
      </c>
      <c r="E318" s="1" t="s">
        <v>52</v>
      </c>
      <c r="F318" s="1" t="s">
        <v>156</v>
      </c>
      <c r="G318" s="25" t="s">
        <v>157</v>
      </c>
      <c r="H318" s="1" t="s">
        <v>57</v>
      </c>
      <c r="K318" s="13">
        <f>'[1]Total Reqs'!K283</f>
        <v>0</v>
      </c>
      <c r="L318" s="15"/>
      <c r="M318" s="13"/>
      <c r="N318" s="13"/>
      <c r="O318" s="13"/>
      <c r="P318" s="19"/>
    </row>
    <row r="319" spans="2:50" outlineLevel="1" x14ac:dyDescent="0.2">
      <c r="B319" s="2" t="str">
        <f>B318</f>
        <v>TCO</v>
      </c>
      <c r="C319" s="2">
        <f>C318</f>
        <v>8</v>
      </c>
      <c r="D319" s="2" t="s">
        <v>158</v>
      </c>
      <c r="G319" s="25"/>
      <c r="K319" s="13">
        <f>SUBTOTAL(9,K317:K318)</f>
        <v>0</v>
      </c>
      <c r="L319" s="15">
        <f>SUBTOTAL(9,L317:L318)</f>
        <v>0</v>
      </c>
      <c r="M319" s="13">
        <f>K319-L319</f>
        <v>0</v>
      </c>
      <c r="N319" s="13">
        <v>0</v>
      </c>
      <c r="O319" s="13">
        <f>IF(M319&lt;0.9*N319,0.9*N319,IF(M319&gt;1.1*N319,1.1*N319,M319))</f>
        <v>0</v>
      </c>
      <c r="P319" s="19">
        <f>(M319-O319)</f>
        <v>0</v>
      </c>
      <c r="S319" s="5">
        <f>SUBTOTAL(9,S317:S318)</f>
        <v>0</v>
      </c>
      <c r="U319" s="29">
        <f>S319-K319</f>
        <v>0</v>
      </c>
    </row>
    <row r="320" spans="2:50" outlineLevel="1" x14ac:dyDescent="0.2">
      <c r="L320" s="15"/>
      <c r="M320" s="13"/>
      <c r="N320" s="13"/>
      <c r="O320" s="13"/>
      <c r="P320" s="19"/>
    </row>
    <row r="321" spans="2:50" outlineLevel="1" x14ac:dyDescent="0.2">
      <c r="L321" s="15"/>
      <c r="M321" s="13"/>
      <c r="N321" s="13"/>
      <c r="O321" s="13"/>
      <c r="P321" s="19"/>
    </row>
    <row r="322" spans="2:50" outlineLevel="2" x14ac:dyDescent="0.2">
      <c r="B322" s="1" t="s">
        <v>51</v>
      </c>
      <c r="C322" s="2">
        <v>10</v>
      </c>
      <c r="D322" s="2">
        <v>28</v>
      </c>
      <c r="E322" s="1" t="s">
        <v>159</v>
      </c>
      <c r="F322" s="1" t="s">
        <v>160</v>
      </c>
      <c r="G322" s="25" t="s">
        <v>161</v>
      </c>
      <c r="H322" s="1" t="s">
        <v>55</v>
      </c>
      <c r="I322" s="1" t="s">
        <v>70</v>
      </c>
      <c r="K322" s="13">
        <f>'[1]Total Reqs'!K286</f>
        <v>1108</v>
      </c>
      <c r="L322" s="15"/>
      <c r="M322" s="13"/>
      <c r="N322" s="13"/>
      <c r="O322" s="13"/>
      <c r="P322" s="19"/>
      <c r="S322" s="5">
        <v>5000</v>
      </c>
    </row>
    <row r="323" spans="2:50" outlineLevel="2" x14ac:dyDescent="0.2">
      <c r="B323" s="1" t="s">
        <v>51</v>
      </c>
      <c r="C323" s="2">
        <v>10</v>
      </c>
      <c r="D323" s="2">
        <v>28</v>
      </c>
      <c r="E323" s="1" t="s">
        <v>67</v>
      </c>
      <c r="F323" s="1" t="s">
        <v>162</v>
      </c>
      <c r="G323" s="25" t="s">
        <v>161</v>
      </c>
      <c r="H323" s="1" t="s">
        <v>57</v>
      </c>
      <c r="I323" s="1" t="s">
        <v>70</v>
      </c>
      <c r="K323" s="13">
        <f>'[1]Total Reqs'!K287</f>
        <v>0</v>
      </c>
      <c r="L323" s="15"/>
      <c r="M323" s="13"/>
      <c r="N323" s="13"/>
      <c r="O323" s="13"/>
      <c r="P323" s="19"/>
    </row>
    <row r="324" spans="2:50" outlineLevel="2" x14ac:dyDescent="0.2">
      <c r="B324" s="1" t="s">
        <v>51</v>
      </c>
      <c r="C324" s="2">
        <v>10</v>
      </c>
      <c r="D324" s="2">
        <v>28</v>
      </c>
      <c r="E324" s="1" t="s">
        <v>67</v>
      </c>
      <c r="F324" s="1" t="s">
        <v>162</v>
      </c>
      <c r="G324" s="25" t="s">
        <v>161</v>
      </c>
      <c r="H324" s="1" t="s">
        <v>71</v>
      </c>
      <c r="I324" s="1" t="s">
        <v>70</v>
      </c>
      <c r="K324" s="13">
        <f>'[1]Total Reqs'!K288</f>
        <v>100</v>
      </c>
      <c r="L324" s="15"/>
      <c r="M324" s="13"/>
      <c r="N324" s="13"/>
      <c r="O324" s="13"/>
      <c r="P324" s="19"/>
    </row>
    <row r="325" spans="2:50" outlineLevel="2" x14ac:dyDescent="0.2">
      <c r="D325" s="2">
        <v>28</v>
      </c>
      <c r="G325" s="25"/>
      <c r="L325" s="15"/>
      <c r="M325" s="13"/>
      <c r="N325" s="13"/>
      <c r="O325" s="13"/>
      <c r="P325" s="19"/>
    </row>
    <row r="326" spans="2:50" outlineLevel="2" x14ac:dyDescent="0.2">
      <c r="B326" s="1" t="s">
        <v>51</v>
      </c>
      <c r="C326" s="2">
        <v>10</v>
      </c>
      <c r="D326" s="2">
        <v>28</v>
      </c>
      <c r="E326" s="1" t="s">
        <v>52</v>
      </c>
      <c r="F326" s="1" t="s">
        <v>163</v>
      </c>
      <c r="G326" s="25" t="s">
        <v>161</v>
      </c>
      <c r="H326" s="1" t="s">
        <v>55</v>
      </c>
      <c r="I326" s="1" t="s">
        <v>70</v>
      </c>
      <c r="K326" s="13">
        <f>'[1]Total Reqs'!K290</f>
        <v>0</v>
      </c>
      <c r="L326" s="15"/>
      <c r="M326" s="13"/>
      <c r="N326" s="13"/>
      <c r="O326" s="13"/>
      <c r="P326" s="19"/>
      <c r="S326" s="5">
        <v>0</v>
      </c>
    </row>
    <row r="327" spans="2:50" outlineLevel="2" x14ac:dyDescent="0.2">
      <c r="B327" s="1" t="s">
        <v>51</v>
      </c>
      <c r="C327" s="2">
        <v>10</v>
      </c>
      <c r="D327" s="2">
        <v>28</v>
      </c>
      <c r="E327" s="1" t="s">
        <v>52</v>
      </c>
      <c r="F327" s="1" t="s">
        <v>164</v>
      </c>
      <c r="G327" s="25" t="s">
        <v>161</v>
      </c>
      <c r="H327" s="1" t="s">
        <v>55</v>
      </c>
      <c r="I327" s="1" t="s">
        <v>70</v>
      </c>
      <c r="K327" s="13">
        <f>'[1]Total Reqs'!K291</f>
        <v>1557</v>
      </c>
      <c r="L327" s="15"/>
      <c r="M327" s="13"/>
      <c r="N327" s="13"/>
      <c r="O327" s="13"/>
      <c r="P327" s="19"/>
      <c r="S327" s="5">
        <v>0</v>
      </c>
    </row>
    <row r="328" spans="2:50" outlineLevel="2" x14ac:dyDescent="0.2">
      <c r="B328" s="1" t="s">
        <v>51</v>
      </c>
      <c r="C328" s="2">
        <v>10</v>
      </c>
      <c r="D328" s="2">
        <v>28</v>
      </c>
      <c r="E328" s="1" t="s">
        <v>52</v>
      </c>
      <c r="F328" s="1" t="s">
        <v>165</v>
      </c>
      <c r="G328" s="25" t="s">
        <v>161</v>
      </c>
      <c r="H328" s="1" t="s">
        <v>55</v>
      </c>
      <c r="I328" s="1" t="s">
        <v>70</v>
      </c>
      <c r="K328" s="13">
        <f>'[1]Total Reqs'!K292</f>
        <v>349</v>
      </c>
      <c r="L328" s="15"/>
      <c r="M328" s="13"/>
      <c r="N328" s="13"/>
      <c r="O328" s="13"/>
      <c r="P328" s="19"/>
      <c r="S328" s="5">
        <v>0</v>
      </c>
    </row>
    <row r="329" spans="2:50" outlineLevel="2" x14ac:dyDescent="0.2">
      <c r="B329" s="1" t="s">
        <v>51</v>
      </c>
      <c r="C329" s="2">
        <v>10</v>
      </c>
      <c r="D329" s="2">
        <v>28</v>
      </c>
      <c r="E329" s="1" t="s">
        <v>52</v>
      </c>
      <c r="F329" s="1" t="s">
        <v>166</v>
      </c>
      <c r="G329" s="25" t="s">
        <v>161</v>
      </c>
      <c r="H329" s="1" t="s">
        <v>55</v>
      </c>
      <c r="I329" s="1" t="s">
        <v>70</v>
      </c>
      <c r="K329" s="13" t="str">
        <f>'[1]Total Reqs'!K293</f>
        <v>Customers gone as of 3/31/00</v>
      </c>
      <c r="L329" s="15"/>
      <c r="M329" s="13"/>
      <c r="N329" s="13"/>
      <c r="O329" s="13"/>
      <c r="P329" s="19"/>
    </row>
    <row r="330" spans="2:50" outlineLevel="2" x14ac:dyDescent="0.2">
      <c r="B330" s="1" t="s">
        <v>51</v>
      </c>
      <c r="C330" s="2">
        <v>10</v>
      </c>
      <c r="D330" s="2">
        <v>28</v>
      </c>
      <c r="E330" s="1" t="s">
        <v>52</v>
      </c>
      <c r="F330" s="1" t="s">
        <v>162</v>
      </c>
      <c r="G330" s="25" t="s">
        <v>161</v>
      </c>
      <c r="H330" s="1" t="s">
        <v>57</v>
      </c>
      <c r="I330" s="1" t="s">
        <v>70</v>
      </c>
      <c r="K330" s="13">
        <f>'[1]Total Reqs'!K294</f>
        <v>0</v>
      </c>
      <c r="L330" s="15"/>
      <c r="M330" s="13"/>
      <c r="N330" s="13"/>
      <c r="O330" s="13"/>
      <c r="P330" s="19"/>
    </row>
    <row r="331" spans="2:50" outlineLevel="2" x14ac:dyDescent="0.2">
      <c r="D331" s="2">
        <v>28</v>
      </c>
      <c r="G331" s="25"/>
      <c r="L331" s="15"/>
      <c r="M331" s="13"/>
      <c r="N331" s="13"/>
      <c r="O331" s="13"/>
      <c r="P331" s="19"/>
    </row>
    <row r="332" spans="2:50" outlineLevel="2" x14ac:dyDescent="0.2">
      <c r="B332" s="1" t="s">
        <v>51</v>
      </c>
      <c r="C332" s="2">
        <v>10</v>
      </c>
      <c r="D332" s="36">
        <v>30</v>
      </c>
      <c r="E332" s="1" t="s">
        <v>67</v>
      </c>
      <c r="F332" s="1" t="s">
        <v>53</v>
      </c>
      <c r="G332" s="4" t="s">
        <v>167</v>
      </c>
      <c r="H332" s="1" t="s">
        <v>55</v>
      </c>
      <c r="I332" s="1" t="s">
        <v>56</v>
      </c>
      <c r="K332" s="13">
        <f>'[1]Total Reqs'!K296</f>
        <v>1276</v>
      </c>
      <c r="L332" s="15">
        <v>103</v>
      </c>
      <c r="M332" s="13"/>
      <c r="N332" s="13"/>
      <c r="O332" s="13"/>
      <c r="P332" s="19"/>
      <c r="S332" s="5">
        <v>1298</v>
      </c>
    </row>
    <row r="333" spans="2:50" outlineLevel="2" x14ac:dyDescent="0.2">
      <c r="B333" s="1" t="s">
        <v>51</v>
      </c>
      <c r="C333" s="2">
        <v>10</v>
      </c>
      <c r="D333" s="36">
        <v>30</v>
      </c>
      <c r="E333" s="1" t="s">
        <v>67</v>
      </c>
      <c r="F333" s="1" t="s">
        <v>53</v>
      </c>
      <c r="G333" s="4" t="s">
        <v>167</v>
      </c>
      <c r="H333" s="1" t="s">
        <v>57</v>
      </c>
      <c r="K333" s="13">
        <f>'[1]Total Reqs'!K297</f>
        <v>0</v>
      </c>
      <c r="L333" s="15"/>
      <c r="M333" s="13"/>
      <c r="N333" s="13"/>
      <c r="O333" s="13"/>
      <c r="P333" s="19"/>
      <c r="S333" s="5">
        <v>0</v>
      </c>
    </row>
    <row r="334" spans="2:50" outlineLevel="2" x14ac:dyDescent="0.2">
      <c r="D334" s="36">
        <v>30</v>
      </c>
      <c r="K334" s="21"/>
      <c r="L334" s="15"/>
      <c r="M334" s="13"/>
      <c r="N334" s="13"/>
      <c r="O334" s="13"/>
      <c r="P334" s="19"/>
      <c r="Q334" s="22"/>
      <c r="T334" s="22"/>
      <c r="W334" s="22"/>
      <c r="Z334" s="22"/>
      <c r="AC334" s="22"/>
      <c r="AF334" s="22"/>
      <c r="AI334" s="22"/>
      <c r="AL334" s="22"/>
      <c r="AO334" s="22"/>
      <c r="AR334" s="22"/>
      <c r="AU334" s="22"/>
      <c r="AX334" s="22"/>
    </row>
    <row r="335" spans="2:50" outlineLevel="2" x14ac:dyDescent="0.2">
      <c r="B335" s="1" t="s">
        <v>51</v>
      </c>
      <c r="C335" s="2">
        <v>10</v>
      </c>
      <c r="D335" s="36">
        <v>30</v>
      </c>
      <c r="E335" s="1" t="s">
        <v>52</v>
      </c>
      <c r="F335" s="1" t="s">
        <v>53</v>
      </c>
      <c r="G335" s="4" t="s">
        <v>167</v>
      </c>
      <c r="H335" s="1" t="s">
        <v>55</v>
      </c>
      <c r="I335" s="1" t="s">
        <v>56</v>
      </c>
      <c r="K335" s="13">
        <f>'[1]Total Reqs'!K299</f>
        <v>630</v>
      </c>
      <c r="L335" s="15"/>
      <c r="M335" s="13"/>
      <c r="N335" s="13"/>
      <c r="O335" s="13"/>
      <c r="P335" s="19"/>
      <c r="S335" s="5">
        <v>0</v>
      </c>
    </row>
    <row r="336" spans="2:50" outlineLevel="2" x14ac:dyDescent="0.2">
      <c r="B336" s="1" t="s">
        <v>51</v>
      </c>
      <c r="C336" s="2">
        <v>10</v>
      </c>
      <c r="D336" s="36">
        <v>30</v>
      </c>
      <c r="E336" s="1" t="s">
        <v>52</v>
      </c>
      <c r="F336" s="1" t="s">
        <v>53</v>
      </c>
      <c r="G336" s="4" t="s">
        <v>167</v>
      </c>
      <c r="H336" s="1" t="s">
        <v>57</v>
      </c>
      <c r="I336" s="1" t="s">
        <v>56</v>
      </c>
      <c r="K336" s="13">
        <f>'[1]Total Reqs'!K300</f>
        <v>0</v>
      </c>
      <c r="L336" s="15"/>
      <c r="M336" s="13"/>
      <c r="N336" s="13"/>
      <c r="O336" s="13"/>
      <c r="P336" s="19"/>
      <c r="S336" s="5">
        <v>0</v>
      </c>
    </row>
    <row r="337" spans="2:50" outlineLevel="2" x14ac:dyDescent="0.2">
      <c r="D337" s="36">
        <v>30</v>
      </c>
      <c r="K337" s="21"/>
      <c r="L337" s="15"/>
      <c r="M337" s="13"/>
      <c r="N337" s="13"/>
      <c r="O337" s="13"/>
      <c r="P337" s="19"/>
      <c r="Q337" s="22"/>
      <c r="T337" s="22"/>
      <c r="W337" s="22"/>
      <c r="Z337" s="22"/>
      <c r="AC337" s="22"/>
      <c r="AF337" s="22"/>
      <c r="AI337" s="22"/>
      <c r="AL337" s="22"/>
      <c r="AO337" s="22"/>
      <c r="AR337" s="22"/>
      <c r="AU337" s="22"/>
      <c r="AX337" s="22"/>
    </row>
    <row r="338" spans="2:50" outlineLevel="2" x14ac:dyDescent="0.2">
      <c r="B338" s="1" t="s">
        <v>51</v>
      </c>
      <c r="C338" s="2">
        <v>10</v>
      </c>
      <c r="D338" s="36">
        <v>31</v>
      </c>
      <c r="E338" s="1" t="s">
        <v>52</v>
      </c>
      <c r="F338" s="1" t="s">
        <v>53</v>
      </c>
      <c r="G338" s="4" t="s">
        <v>168</v>
      </c>
      <c r="H338" s="1" t="s">
        <v>55</v>
      </c>
      <c r="I338" s="1" t="s">
        <v>56</v>
      </c>
      <c r="K338" s="13">
        <f>'[1]Total Reqs'!K302</f>
        <v>35</v>
      </c>
      <c r="L338" s="15"/>
      <c r="M338" s="13"/>
      <c r="N338" s="13"/>
      <c r="O338" s="13"/>
      <c r="P338" s="19"/>
      <c r="S338" s="5">
        <v>0</v>
      </c>
    </row>
    <row r="339" spans="2:50" outlineLevel="2" x14ac:dyDescent="0.2">
      <c r="B339" s="1" t="s">
        <v>51</v>
      </c>
      <c r="C339" s="2">
        <v>10</v>
      </c>
      <c r="D339" s="36">
        <v>31</v>
      </c>
      <c r="E339" s="1" t="s">
        <v>52</v>
      </c>
      <c r="F339" s="1" t="s">
        <v>53</v>
      </c>
      <c r="G339" s="4" t="s">
        <v>168</v>
      </c>
      <c r="H339" s="1" t="s">
        <v>57</v>
      </c>
      <c r="I339" s="1" t="s">
        <v>56</v>
      </c>
      <c r="K339" s="13">
        <f>'[1]Total Reqs'!K303</f>
        <v>0</v>
      </c>
      <c r="L339" s="15"/>
      <c r="M339" s="13"/>
      <c r="N339" s="13"/>
      <c r="O339" s="13"/>
      <c r="P339" s="19"/>
      <c r="S339" s="5">
        <v>0</v>
      </c>
    </row>
    <row r="340" spans="2:50" outlineLevel="2" x14ac:dyDescent="0.2">
      <c r="D340" s="2">
        <v>28</v>
      </c>
      <c r="G340" s="25"/>
      <c r="L340" s="15"/>
      <c r="M340" s="13"/>
      <c r="N340" s="13"/>
      <c r="O340" s="13"/>
      <c r="P340" s="19"/>
    </row>
    <row r="341" spans="2:50" outlineLevel="2" x14ac:dyDescent="0.2">
      <c r="D341" s="2">
        <v>28</v>
      </c>
      <c r="G341" s="25"/>
      <c r="L341" s="15"/>
      <c r="M341" s="13"/>
      <c r="N341" s="13"/>
      <c r="O341" s="13"/>
      <c r="P341" s="19"/>
    </row>
    <row r="342" spans="2:50" outlineLevel="2" x14ac:dyDescent="0.2">
      <c r="B342" s="1" t="s">
        <v>51</v>
      </c>
      <c r="C342" s="2">
        <v>10</v>
      </c>
      <c r="D342" s="2">
        <v>28</v>
      </c>
      <c r="E342" s="1" t="s">
        <v>67</v>
      </c>
      <c r="F342" s="1" t="s">
        <v>169</v>
      </c>
      <c r="G342" s="4" t="s">
        <v>170</v>
      </c>
      <c r="H342" s="1" t="s">
        <v>55</v>
      </c>
      <c r="I342" s="1" t="s">
        <v>70</v>
      </c>
      <c r="K342" s="13">
        <f>'[1]Total Reqs'!K306</f>
        <v>0</v>
      </c>
      <c r="L342" s="15"/>
      <c r="M342" s="13"/>
      <c r="N342" s="13"/>
      <c r="O342" s="13"/>
      <c r="P342" s="19"/>
      <c r="S342" s="5">
        <v>0</v>
      </c>
    </row>
    <row r="343" spans="2:50" outlineLevel="2" x14ac:dyDescent="0.2">
      <c r="B343" s="1" t="s">
        <v>51</v>
      </c>
      <c r="C343" s="2">
        <v>10</v>
      </c>
      <c r="D343" s="2">
        <v>28</v>
      </c>
      <c r="E343" s="1" t="s">
        <v>67</v>
      </c>
      <c r="F343" s="1" t="s">
        <v>169</v>
      </c>
      <c r="G343" s="4" t="s">
        <v>170</v>
      </c>
      <c r="H343" s="1" t="s">
        <v>57</v>
      </c>
      <c r="I343" s="1" t="s">
        <v>70</v>
      </c>
      <c r="K343" s="13">
        <f>'[1]Total Reqs'!K307</f>
        <v>0</v>
      </c>
      <c r="L343" s="15"/>
      <c r="M343" s="13"/>
      <c r="N343" s="13"/>
      <c r="O343" s="13"/>
      <c r="P343" s="19"/>
      <c r="S343" s="5">
        <v>0</v>
      </c>
    </row>
    <row r="344" spans="2:50" outlineLevel="2" x14ac:dyDescent="0.2">
      <c r="D344" s="2">
        <v>28</v>
      </c>
      <c r="K344" s="21"/>
      <c r="L344" s="15"/>
      <c r="M344" s="13"/>
      <c r="N344" s="13"/>
      <c r="O344" s="13"/>
      <c r="P344" s="19"/>
      <c r="Q344" s="22"/>
      <c r="T344" s="22"/>
      <c r="W344" s="22"/>
      <c r="Z344" s="22"/>
      <c r="AC344" s="22"/>
      <c r="AF344" s="22"/>
      <c r="AI344" s="22"/>
      <c r="AL344" s="22"/>
      <c r="AO344" s="22"/>
      <c r="AR344" s="22"/>
      <c r="AU344" s="22"/>
      <c r="AX344" s="22"/>
    </row>
    <row r="345" spans="2:50" outlineLevel="2" x14ac:dyDescent="0.2">
      <c r="B345" s="1" t="s">
        <v>51</v>
      </c>
      <c r="C345" s="2">
        <v>10</v>
      </c>
      <c r="D345" s="2">
        <v>28</v>
      </c>
      <c r="E345" s="1" t="s">
        <v>52</v>
      </c>
      <c r="F345" s="1" t="s">
        <v>169</v>
      </c>
      <c r="G345" s="4" t="s">
        <v>170</v>
      </c>
      <c r="H345" s="1" t="s">
        <v>55</v>
      </c>
      <c r="I345" s="1" t="s">
        <v>70</v>
      </c>
      <c r="K345" s="13">
        <f>'[1]Total Reqs'!K309</f>
        <v>0</v>
      </c>
      <c r="L345" s="15"/>
      <c r="M345" s="13"/>
      <c r="N345" s="13"/>
      <c r="O345" s="13"/>
      <c r="P345" s="19"/>
      <c r="S345" s="5">
        <v>0</v>
      </c>
    </row>
    <row r="346" spans="2:50" outlineLevel="2" x14ac:dyDescent="0.2">
      <c r="B346" s="1" t="s">
        <v>51</v>
      </c>
      <c r="C346" s="2">
        <v>10</v>
      </c>
      <c r="D346" s="2">
        <v>28</v>
      </c>
      <c r="E346" s="1" t="s">
        <v>52</v>
      </c>
      <c r="F346" s="1" t="s">
        <v>169</v>
      </c>
      <c r="G346" s="4" t="s">
        <v>170</v>
      </c>
      <c r="H346" s="1" t="s">
        <v>57</v>
      </c>
      <c r="I346" s="1" t="s">
        <v>70</v>
      </c>
      <c r="K346" s="13">
        <f>'[1]Total Reqs'!K310</f>
        <v>0</v>
      </c>
      <c r="L346" s="13"/>
      <c r="M346" s="13"/>
      <c r="N346" s="13"/>
      <c r="O346" s="13"/>
      <c r="P346" s="19"/>
      <c r="S346" s="5">
        <v>0</v>
      </c>
    </row>
    <row r="347" spans="2:50" outlineLevel="1" x14ac:dyDescent="0.2">
      <c r="B347" s="2" t="str">
        <f>B346</f>
        <v>TCO</v>
      </c>
      <c r="C347" s="2">
        <f>C346</f>
        <v>10</v>
      </c>
      <c r="D347" s="2" t="s">
        <v>171</v>
      </c>
      <c r="K347" s="13">
        <f>SUBTOTAL(9,K322:K346)-SUM(K332:K339)</f>
        <v>3114</v>
      </c>
      <c r="L347" s="13">
        <f>SUBTOTAL(9,L322:L346)-SUM(L332:L339)</f>
        <v>0</v>
      </c>
      <c r="M347" s="13">
        <f>K347-L347</f>
        <v>3114</v>
      </c>
      <c r="N347" s="13">
        <f>5307+1005</f>
        <v>6312</v>
      </c>
      <c r="O347" s="13">
        <f>IF(M347&lt;0.9*N347,0.9*N347,IF(M347&gt;1.1*N347,1.1*N347,M347))</f>
        <v>5680.8</v>
      </c>
      <c r="P347" s="19">
        <f>(M347-O347)</f>
        <v>-2566.8000000000002</v>
      </c>
      <c r="S347" s="5">
        <f>SUBTOTAL(9,S322:S346)</f>
        <v>6298</v>
      </c>
      <c r="U347" s="29">
        <f>S347-K347</f>
        <v>3184</v>
      </c>
    </row>
    <row r="348" spans="2:50" outlineLevel="1" x14ac:dyDescent="0.2">
      <c r="K348" s="21"/>
      <c r="L348" s="15"/>
      <c r="M348" s="13"/>
      <c r="N348" s="13"/>
      <c r="O348" s="13"/>
      <c r="P348" s="19"/>
      <c r="Q348" s="22"/>
      <c r="T348" s="22"/>
      <c r="W348" s="22"/>
      <c r="Z348" s="22"/>
      <c r="AC348" s="22"/>
      <c r="AF348" s="22"/>
      <c r="AI348" s="22"/>
      <c r="AL348" s="22"/>
      <c r="AO348" s="22"/>
      <c r="AR348" s="22"/>
      <c r="AU348" s="22"/>
      <c r="AX348" s="22"/>
    </row>
    <row r="349" spans="2:50" outlineLevel="1" x14ac:dyDescent="0.2">
      <c r="L349" s="15"/>
      <c r="M349" s="13"/>
      <c r="N349" s="13"/>
      <c r="O349" s="13"/>
      <c r="P349" s="19"/>
    </row>
    <row r="350" spans="2:50" outlineLevel="2" x14ac:dyDescent="0.2">
      <c r="B350" s="1" t="s">
        <v>51</v>
      </c>
      <c r="C350" s="2">
        <v>10</v>
      </c>
      <c r="D350" s="2">
        <v>30</v>
      </c>
      <c r="E350" s="1" t="s">
        <v>67</v>
      </c>
      <c r="F350" s="1" t="s">
        <v>169</v>
      </c>
      <c r="G350" s="4" t="s">
        <v>172</v>
      </c>
      <c r="H350" s="1" t="s">
        <v>55</v>
      </c>
      <c r="I350" s="1" t="s">
        <v>70</v>
      </c>
      <c r="K350" s="13">
        <f>'[1]Total Reqs'!K313</f>
        <v>1896</v>
      </c>
      <c r="L350" s="15"/>
      <c r="M350" s="13"/>
      <c r="N350" s="13"/>
      <c r="O350" s="13"/>
      <c r="P350" s="19"/>
      <c r="S350" s="5">
        <v>0</v>
      </c>
    </row>
    <row r="351" spans="2:50" outlineLevel="2" x14ac:dyDescent="0.2">
      <c r="B351" s="1" t="s">
        <v>51</v>
      </c>
      <c r="C351" s="2">
        <v>10</v>
      </c>
      <c r="D351" s="2">
        <v>30</v>
      </c>
      <c r="E351" s="1" t="s">
        <v>67</v>
      </c>
      <c r="F351" s="1" t="s">
        <v>169</v>
      </c>
      <c r="G351" s="4" t="s">
        <v>172</v>
      </c>
      <c r="H351" s="1" t="s">
        <v>57</v>
      </c>
      <c r="I351" s="1" t="s">
        <v>70</v>
      </c>
      <c r="K351" s="13">
        <f>'[1]Total Reqs'!K314</f>
        <v>0</v>
      </c>
      <c r="L351" s="15"/>
      <c r="M351" s="13"/>
      <c r="N351" s="13"/>
      <c r="O351" s="13"/>
      <c r="P351" s="19"/>
      <c r="S351" s="5">
        <v>0</v>
      </c>
    </row>
    <row r="352" spans="2:50" outlineLevel="2" x14ac:dyDescent="0.2">
      <c r="D352" s="2">
        <v>30</v>
      </c>
      <c r="K352" s="31"/>
      <c r="L352" s="13"/>
      <c r="M352" s="13"/>
      <c r="N352" s="13"/>
      <c r="O352" s="13"/>
      <c r="P352" s="19"/>
    </row>
    <row r="353" spans="2:24" outlineLevel="2" x14ac:dyDescent="0.2">
      <c r="B353" s="1" t="s">
        <v>51</v>
      </c>
      <c r="C353" s="2">
        <v>10</v>
      </c>
      <c r="D353" s="2">
        <v>30</v>
      </c>
      <c r="E353" s="1" t="s">
        <v>52</v>
      </c>
      <c r="F353" s="1" t="s">
        <v>169</v>
      </c>
      <c r="G353" s="4" t="s">
        <v>172</v>
      </c>
      <c r="H353" s="1" t="s">
        <v>55</v>
      </c>
      <c r="I353" s="1" t="s">
        <v>70</v>
      </c>
      <c r="K353" s="13">
        <f>'[1]Total Reqs'!K316</f>
        <v>1036</v>
      </c>
      <c r="L353" s="13"/>
      <c r="M353" s="13"/>
      <c r="N353" s="13"/>
      <c r="O353" s="13"/>
      <c r="P353" s="19"/>
      <c r="S353" s="5">
        <v>0</v>
      </c>
    </row>
    <row r="354" spans="2:24" outlineLevel="2" x14ac:dyDescent="0.2">
      <c r="B354" s="1" t="s">
        <v>51</v>
      </c>
      <c r="C354" s="2">
        <v>10</v>
      </c>
      <c r="D354" s="2">
        <v>30</v>
      </c>
      <c r="E354" s="1" t="s">
        <v>52</v>
      </c>
      <c r="F354" s="1" t="s">
        <v>169</v>
      </c>
      <c r="G354" s="4" t="s">
        <v>172</v>
      </c>
      <c r="H354" s="1" t="s">
        <v>57</v>
      </c>
      <c r="I354" s="1" t="s">
        <v>70</v>
      </c>
      <c r="K354" s="13">
        <f>'[1]Total Reqs'!K317</f>
        <v>0</v>
      </c>
      <c r="L354" s="13"/>
      <c r="M354" s="13"/>
      <c r="N354" s="13"/>
      <c r="O354" s="13"/>
      <c r="P354" s="19"/>
      <c r="S354" s="5">
        <v>0</v>
      </c>
    </row>
    <row r="355" spans="2:24" outlineLevel="1" x14ac:dyDescent="0.2">
      <c r="B355" s="1" t="str">
        <f>B353</f>
        <v>TCO</v>
      </c>
      <c r="C355" s="2">
        <f>C353</f>
        <v>10</v>
      </c>
      <c r="D355" s="2" t="s">
        <v>173</v>
      </c>
      <c r="K355" s="13">
        <f>SUBTOTAL(9,K350:K354)+SUM(K332:K337)</f>
        <v>4838</v>
      </c>
      <c r="L355" s="13">
        <f>SUBTOTAL(9,L350:L354)+SUM(L332:L337)</f>
        <v>103</v>
      </c>
      <c r="M355" s="13">
        <f>K355-L355</f>
        <v>4735</v>
      </c>
      <c r="N355" s="13">
        <f>482+1872</f>
        <v>2354</v>
      </c>
      <c r="O355" s="13">
        <f>IF(M355&lt;0.9*N355,0.9*N355,IF(M355&gt;1.1*N355,1.1*N355,M355))</f>
        <v>2589.4</v>
      </c>
      <c r="P355" s="19">
        <f>(M355-O355)</f>
        <v>2145.6</v>
      </c>
      <c r="S355" s="5">
        <f>SUBTOTAL(9,S350:S354)</f>
        <v>0</v>
      </c>
      <c r="U355" s="29">
        <f>S355-K355</f>
        <v>-4838</v>
      </c>
    </row>
    <row r="356" spans="2:24" outlineLevel="1" x14ac:dyDescent="0.2">
      <c r="L356" s="15"/>
      <c r="M356" s="13"/>
      <c r="N356" s="13"/>
      <c r="O356" s="13"/>
      <c r="P356" s="19"/>
    </row>
    <row r="357" spans="2:24" outlineLevel="1" x14ac:dyDescent="0.2">
      <c r="L357" s="15"/>
      <c r="M357" s="13"/>
      <c r="N357" s="13"/>
      <c r="O357" s="13"/>
      <c r="P357" s="19"/>
    </row>
    <row r="358" spans="2:24" outlineLevel="2" x14ac:dyDescent="0.2">
      <c r="B358" s="1" t="s">
        <v>51</v>
      </c>
      <c r="C358" s="2">
        <v>10</v>
      </c>
      <c r="D358" s="2">
        <v>31</v>
      </c>
      <c r="E358" s="1" t="s">
        <v>52</v>
      </c>
      <c r="F358" s="1" t="s">
        <v>174</v>
      </c>
      <c r="G358" s="25" t="s">
        <v>175</v>
      </c>
      <c r="H358" s="1" t="s">
        <v>55</v>
      </c>
      <c r="I358" s="1" t="s">
        <v>65</v>
      </c>
      <c r="K358" s="13" t="str">
        <f>'[1]Total Reqs'!K320</f>
        <v>Dropped After 3/31/00.</v>
      </c>
      <c r="L358" s="15"/>
      <c r="M358" s="13"/>
      <c r="N358" s="13"/>
      <c r="O358" s="13"/>
      <c r="P358" s="19"/>
      <c r="S358" s="5">
        <v>0</v>
      </c>
    </row>
    <row r="359" spans="2:24" outlineLevel="2" x14ac:dyDescent="0.2">
      <c r="B359" s="1" t="s">
        <v>51</v>
      </c>
      <c r="C359" s="2">
        <v>10</v>
      </c>
      <c r="D359" s="2">
        <v>31</v>
      </c>
      <c r="E359" s="1" t="s">
        <v>52</v>
      </c>
      <c r="F359" s="1" t="s">
        <v>174</v>
      </c>
      <c r="G359" s="25" t="s">
        <v>175</v>
      </c>
      <c r="H359" s="1" t="s">
        <v>57</v>
      </c>
      <c r="L359" s="15"/>
      <c r="M359" s="13"/>
      <c r="N359" s="13"/>
      <c r="O359" s="13"/>
      <c r="P359" s="19"/>
    </row>
    <row r="360" spans="2:24" outlineLevel="1" x14ac:dyDescent="0.2">
      <c r="B360" s="1" t="str">
        <f>B358</f>
        <v>TCO</v>
      </c>
      <c r="C360" s="2">
        <f>C358</f>
        <v>10</v>
      </c>
      <c r="D360" s="2" t="s">
        <v>176</v>
      </c>
      <c r="G360" s="25"/>
      <c r="K360" s="13">
        <f>SUBTOTAL(9,K358:K359)+SUM(K338:K339)</f>
        <v>35</v>
      </c>
      <c r="L360" s="13">
        <f>SUBTOTAL(9,L358:L359)+SUM(L338:L339)</f>
        <v>0</v>
      </c>
      <c r="M360" s="13">
        <f>K360-L360</f>
        <v>35</v>
      </c>
      <c r="N360" s="13">
        <v>197</v>
      </c>
      <c r="O360" s="13">
        <f>IF(M360&lt;0.9*N360,0.9*N360,IF(M360&gt;1.1*N360,1.1*N360,M360))</f>
        <v>177.3</v>
      </c>
      <c r="P360" s="19">
        <f>(M360-O360)</f>
        <v>-142.30000000000001</v>
      </c>
      <c r="S360" s="5">
        <f>SUBTOTAL(9,S358:S359)</f>
        <v>0</v>
      </c>
      <c r="U360" s="29">
        <f>S360-K360</f>
        <v>-35</v>
      </c>
    </row>
    <row r="361" spans="2:24" outlineLevel="1" x14ac:dyDescent="0.2">
      <c r="L361" s="15"/>
      <c r="M361" s="13"/>
      <c r="N361" s="13"/>
      <c r="O361" s="13"/>
      <c r="P361" s="19"/>
    </row>
    <row r="362" spans="2:24" outlineLevel="2" x14ac:dyDescent="0.2">
      <c r="B362" s="1" t="s">
        <v>177</v>
      </c>
      <c r="D362" s="2">
        <v>30</v>
      </c>
      <c r="E362" s="1" t="s">
        <v>67</v>
      </c>
      <c r="F362" s="1" t="s">
        <v>169</v>
      </c>
      <c r="G362" s="4" t="s">
        <v>178</v>
      </c>
      <c r="H362" s="1" t="s">
        <v>55</v>
      </c>
      <c r="I362" s="1" t="s">
        <v>70</v>
      </c>
      <c r="K362" s="13">
        <f>'[1]Total Reqs'!K324</f>
        <v>0</v>
      </c>
      <c r="L362" s="15"/>
      <c r="M362" s="13"/>
      <c r="N362" s="13"/>
      <c r="O362" s="13"/>
      <c r="P362" s="19"/>
      <c r="S362" s="5">
        <v>0</v>
      </c>
    </row>
    <row r="363" spans="2:24" outlineLevel="2" x14ac:dyDescent="0.2">
      <c r="B363" s="1" t="s">
        <v>177</v>
      </c>
      <c r="D363" s="2">
        <v>30</v>
      </c>
      <c r="E363" s="1" t="s">
        <v>52</v>
      </c>
      <c r="F363" s="1" t="s">
        <v>169</v>
      </c>
      <c r="G363" s="4" t="s">
        <v>178</v>
      </c>
      <c r="H363" s="1" t="s">
        <v>55</v>
      </c>
      <c r="I363" s="1" t="s">
        <v>70</v>
      </c>
      <c r="K363" s="13">
        <f>'[1]Total Reqs'!K325</f>
        <v>0</v>
      </c>
      <c r="L363" s="15"/>
      <c r="M363" s="13"/>
      <c r="N363" s="13"/>
      <c r="O363" s="13"/>
      <c r="P363" s="19"/>
    </row>
    <row r="364" spans="2:24" outlineLevel="1" x14ac:dyDescent="0.2">
      <c r="B364" s="2" t="str">
        <f>B363</f>
        <v>COVE POINT</v>
      </c>
      <c r="C364" s="2">
        <f>C363</f>
        <v>0</v>
      </c>
      <c r="D364" s="2" t="s">
        <v>173</v>
      </c>
      <c r="K364" s="13">
        <f>SUBTOTAL(9,K362:K363)</f>
        <v>0</v>
      </c>
      <c r="L364" s="15"/>
      <c r="M364" s="13"/>
      <c r="N364" s="13"/>
      <c r="O364" s="13"/>
      <c r="P364" s="19"/>
      <c r="S364" s="5">
        <f>SUBTOTAL(9,S362:S363)</f>
        <v>0</v>
      </c>
      <c r="U364" s="29">
        <f>S364-K364</f>
        <v>0</v>
      </c>
    </row>
    <row r="365" spans="2:24" outlineLevel="1" x14ac:dyDescent="0.2">
      <c r="L365" s="15"/>
      <c r="M365" s="13"/>
      <c r="N365" s="13"/>
      <c r="O365" s="13"/>
      <c r="P365" s="19"/>
    </row>
    <row r="366" spans="2:24" ht="21" customHeight="1" outlineLevel="1" x14ac:dyDescent="0.25">
      <c r="D366" s="37" t="s">
        <v>179</v>
      </c>
      <c r="E366" s="38"/>
      <c r="F366" s="38"/>
      <c r="G366" s="39"/>
      <c r="H366" s="38"/>
      <c r="I366" s="38"/>
      <c r="J366" s="38"/>
      <c r="K366" s="37">
        <f t="shared" ref="K366:P366" si="0">SUBTOTAL(9,K11:K364)</f>
        <v>111209.52333333333</v>
      </c>
      <c r="L366" s="37">
        <f t="shared" si="0"/>
        <v>6781.4000000000005</v>
      </c>
      <c r="M366" s="37">
        <f t="shared" si="0"/>
        <v>104428.12333333332</v>
      </c>
      <c r="N366" s="37">
        <f t="shared" si="0"/>
        <v>112966</v>
      </c>
      <c r="O366" s="37">
        <f t="shared" si="0"/>
        <v>109246.56666666669</v>
      </c>
      <c r="P366" s="40">
        <f t="shared" si="0"/>
        <v>-4818.4433333333354</v>
      </c>
      <c r="Q366" s="38"/>
      <c r="R366" s="38"/>
      <c r="S366" s="37">
        <f>SUBTOTAL(9,S11:S364)</f>
        <v>117742</v>
      </c>
      <c r="T366" s="38"/>
      <c r="U366" s="29">
        <f>S366-K366</f>
        <v>6532.4766666666692</v>
      </c>
      <c r="V366" s="38"/>
      <c r="W366" s="38"/>
      <c r="X366" s="38"/>
    </row>
    <row r="367" spans="2:24" outlineLevel="1" x14ac:dyDescent="0.2">
      <c r="L367" s="15"/>
      <c r="M367" s="13"/>
      <c r="N367" s="13"/>
      <c r="O367" s="13"/>
      <c r="P367" s="19"/>
    </row>
    <row r="368" spans="2:24" outlineLevel="1" x14ac:dyDescent="0.2">
      <c r="F368" s="34" t="str">
        <f>[2]Sheet2!F328</f>
        <v>Balanced #'s are NOT Final</v>
      </c>
      <c r="K368" s="23" t="str">
        <f>'[1]Total Reqs'!K328</f>
        <v>Balanced #'s are NOT Final</v>
      </c>
      <c r="L368" s="15"/>
      <c r="M368" s="13"/>
      <c r="N368" s="13"/>
      <c r="O368" s="13"/>
      <c r="P368" s="19"/>
      <c r="V368" s="5">
        <f>X368-S366</f>
        <v>14881</v>
      </c>
      <c r="X368" s="5">
        <f>111341+21282</f>
        <v>132623</v>
      </c>
    </row>
    <row r="369" spans="2:32" outlineLevel="2" x14ac:dyDescent="0.2">
      <c r="B369" s="1" t="s">
        <v>180</v>
      </c>
      <c r="D369" s="2" t="s">
        <v>181</v>
      </c>
      <c r="E369" s="1" t="s">
        <v>52</v>
      </c>
      <c r="F369" s="1" t="s">
        <v>182</v>
      </c>
      <c r="G369" s="4" t="s">
        <v>183</v>
      </c>
      <c r="H369" s="1" t="s">
        <v>55</v>
      </c>
      <c r="I369" s="1" t="s">
        <v>56</v>
      </c>
      <c r="J369" s="13"/>
      <c r="K369" s="13">
        <f>'[1]Total Reqs'!K329</f>
        <v>225</v>
      </c>
      <c r="L369" s="15"/>
      <c r="M369" s="13"/>
      <c r="N369" s="13"/>
      <c r="O369" s="13"/>
      <c r="P369" s="19"/>
    </row>
    <row r="370" spans="2:32" outlineLevel="2" x14ac:dyDescent="0.2">
      <c r="B370" s="1" t="s">
        <v>180</v>
      </c>
      <c r="D370" s="2" t="s">
        <v>181</v>
      </c>
      <c r="E370" s="1" t="s">
        <v>52</v>
      </c>
      <c r="F370" s="1" t="s">
        <v>184</v>
      </c>
      <c r="G370" s="4" t="s">
        <v>183</v>
      </c>
      <c r="H370" s="1" t="s">
        <v>57</v>
      </c>
      <c r="I370" s="1" t="s">
        <v>56</v>
      </c>
      <c r="J370" s="13"/>
      <c r="K370" s="13">
        <f>'[1]Total Reqs'!K330</f>
        <v>351</v>
      </c>
      <c r="L370" s="15"/>
      <c r="M370" s="13"/>
      <c r="N370" s="13"/>
      <c r="O370" s="13"/>
      <c r="P370" s="19"/>
    </row>
    <row r="371" spans="2:32" outlineLevel="2" x14ac:dyDescent="0.2">
      <c r="D371" s="2" t="s">
        <v>181</v>
      </c>
      <c r="J371" s="13"/>
      <c r="L371" s="15"/>
      <c r="M371" s="13"/>
      <c r="N371" s="13"/>
      <c r="O371" s="13"/>
      <c r="P371" s="19"/>
      <c r="Q371" s="13"/>
      <c r="T371" s="13"/>
      <c r="W371" s="13"/>
      <c r="Z371" s="13"/>
      <c r="AC371" s="13"/>
      <c r="AF371" s="13"/>
    </row>
    <row r="372" spans="2:32" outlineLevel="2" x14ac:dyDescent="0.2">
      <c r="B372" s="1" t="s">
        <v>180</v>
      </c>
      <c r="D372" s="2" t="s">
        <v>181</v>
      </c>
      <c r="E372" s="1" t="s">
        <v>52</v>
      </c>
      <c r="F372" s="1" t="s">
        <v>185</v>
      </c>
      <c r="G372" s="4" t="s">
        <v>186</v>
      </c>
      <c r="H372" s="1" t="s">
        <v>55</v>
      </c>
      <c r="I372" s="1" t="s">
        <v>56</v>
      </c>
      <c r="J372" s="41"/>
      <c r="K372" s="13">
        <f>'[1]Total Reqs'!K332</f>
        <v>145</v>
      </c>
      <c r="L372" s="15"/>
      <c r="M372" s="13"/>
      <c r="N372" s="13"/>
      <c r="O372" s="13"/>
      <c r="P372" s="19"/>
    </row>
    <row r="373" spans="2:32" outlineLevel="2" x14ac:dyDescent="0.2">
      <c r="B373" s="1" t="s">
        <v>180</v>
      </c>
      <c r="D373" s="2" t="s">
        <v>181</v>
      </c>
      <c r="E373" s="1" t="s">
        <v>52</v>
      </c>
      <c r="F373" s="1" t="s">
        <v>187</v>
      </c>
      <c r="G373" s="4" t="s">
        <v>186</v>
      </c>
      <c r="H373" s="1" t="s">
        <v>57</v>
      </c>
      <c r="I373" s="1" t="s">
        <v>56</v>
      </c>
      <c r="J373" s="13"/>
      <c r="K373" s="13">
        <f>'[1]Total Reqs'!K333</f>
        <v>504</v>
      </c>
      <c r="L373" s="15"/>
      <c r="M373" s="13"/>
      <c r="N373" s="13"/>
      <c r="O373" s="13"/>
      <c r="P373" s="19"/>
    </row>
    <row r="374" spans="2:32" outlineLevel="2" x14ac:dyDescent="0.2">
      <c r="D374" s="2" t="s">
        <v>181</v>
      </c>
      <c r="J374" s="13"/>
      <c r="L374" s="15"/>
      <c r="M374" s="13"/>
      <c r="N374" s="13"/>
      <c r="O374" s="13"/>
      <c r="P374" s="19"/>
      <c r="Q374" s="13"/>
      <c r="T374" s="13"/>
      <c r="W374" s="13"/>
      <c r="Z374" s="13"/>
      <c r="AC374" s="13"/>
      <c r="AF374" s="13"/>
    </row>
    <row r="375" spans="2:32" outlineLevel="2" x14ac:dyDescent="0.2">
      <c r="D375" s="2" t="s">
        <v>181</v>
      </c>
      <c r="J375" s="13"/>
      <c r="L375" s="15"/>
      <c r="M375" s="13"/>
      <c r="N375" s="13"/>
      <c r="O375" s="13"/>
      <c r="P375" s="19"/>
      <c r="Q375" s="13"/>
      <c r="T375" s="13"/>
      <c r="W375" s="13"/>
      <c r="Z375" s="13"/>
      <c r="AC375" s="13"/>
      <c r="AF375" s="13"/>
    </row>
    <row r="376" spans="2:32" outlineLevel="2" x14ac:dyDescent="0.2">
      <c r="B376" s="1" t="s">
        <v>180</v>
      </c>
      <c r="D376" s="2" t="s">
        <v>181</v>
      </c>
      <c r="E376" s="1" t="s">
        <v>52</v>
      </c>
      <c r="F376" s="1" t="s">
        <v>61</v>
      </c>
      <c r="H376" s="1" t="s">
        <v>55</v>
      </c>
      <c r="I376" s="1" t="s">
        <v>56</v>
      </c>
      <c r="J376" s="41"/>
      <c r="K376" s="13">
        <f>'[1]Total Reqs'!K336</f>
        <v>1800</v>
      </c>
      <c r="L376" s="15"/>
      <c r="M376" s="13"/>
      <c r="N376" s="13"/>
      <c r="O376" s="13"/>
      <c r="P376" s="19"/>
    </row>
    <row r="377" spans="2:32" outlineLevel="2" x14ac:dyDescent="0.2">
      <c r="B377" s="1" t="s">
        <v>180</v>
      </c>
      <c r="D377" s="2" t="s">
        <v>181</v>
      </c>
      <c r="E377" s="1" t="s">
        <v>52</v>
      </c>
      <c r="F377" s="1" t="s">
        <v>61</v>
      </c>
      <c r="H377" s="1" t="s">
        <v>57</v>
      </c>
      <c r="J377" s="13"/>
      <c r="K377" s="13">
        <f>'[1]Total Reqs'!K337</f>
        <v>0</v>
      </c>
      <c r="L377" s="15"/>
      <c r="M377" s="13"/>
      <c r="N377" s="13"/>
      <c r="O377" s="13"/>
      <c r="P377" s="19"/>
    </row>
    <row r="378" spans="2:32" outlineLevel="2" x14ac:dyDescent="0.2">
      <c r="D378" s="2" t="s">
        <v>181</v>
      </c>
      <c r="J378" s="13"/>
      <c r="L378" s="15"/>
      <c r="M378" s="13"/>
      <c r="N378" s="13"/>
      <c r="O378" s="13"/>
      <c r="P378" s="19"/>
      <c r="Q378" s="13"/>
      <c r="T378" s="13"/>
      <c r="W378" s="13"/>
      <c r="Z378" s="13"/>
      <c r="AC378" s="13"/>
      <c r="AF378" s="13"/>
    </row>
    <row r="379" spans="2:32" outlineLevel="2" x14ac:dyDescent="0.2">
      <c r="D379" s="2" t="s">
        <v>181</v>
      </c>
      <c r="F379" s="34"/>
      <c r="J379" s="13"/>
      <c r="L379" s="15"/>
      <c r="M379" s="13"/>
      <c r="N379" s="13"/>
      <c r="O379" s="13"/>
      <c r="P379" s="19"/>
      <c r="Q379" s="13"/>
      <c r="T379" s="13"/>
      <c r="W379" s="13"/>
      <c r="Z379" s="13"/>
      <c r="AC379" s="13"/>
      <c r="AF379" s="13"/>
    </row>
    <row r="380" spans="2:32" outlineLevel="2" x14ac:dyDescent="0.2">
      <c r="B380" s="1" t="s">
        <v>180</v>
      </c>
      <c r="D380" s="2" t="s">
        <v>181</v>
      </c>
      <c r="E380" s="1" t="s">
        <v>52</v>
      </c>
      <c r="F380" s="1" t="s">
        <v>188</v>
      </c>
      <c r="H380" s="1" t="s">
        <v>55</v>
      </c>
      <c r="I380" s="1" t="s">
        <v>56</v>
      </c>
      <c r="J380" s="41"/>
      <c r="K380" s="13">
        <f>'[1]Total Reqs'!K340</f>
        <v>29</v>
      </c>
      <c r="L380" s="15"/>
      <c r="M380" s="13"/>
      <c r="N380" s="13"/>
      <c r="O380" s="13"/>
      <c r="P380" s="19"/>
      <c r="S380" s="5">
        <v>186</v>
      </c>
    </row>
    <row r="381" spans="2:32" outlineLevel="2" x14ac:dyDescent="0.2">
      <c r="B381" s="1" t="s">
        <v>180</v>
      </c>
      <c r="D381" s="2" t="s">
        <v>181</v>
      </c>
      <c r="E381" s="1" t="s">
        <v>52</v>
      </c>
      <c r="F381" s="1" t="s">
        <v>188</v>
      </c>
      <c r="H381" s="1" t="s">
        <v>57</v>
      </c>
      <c r="J381" s="13"/>
      <c r="K381" s="13">
        <f>'[1]Total Reqs'!K341</f>
        <v>0</v>
      </c>
      <c r="L381" s="15"/>
      <c r="M381" s="13"/>
      <c r="N381" s="13"/>
      <c r="O381" s="13"/>
      <c r="P381" s="19"/>
    </row>
    <row r="382" spans="2:32" outlineLevel="1" x14ac:dyDescent="0.2">
      <c r="B382" s="2" t="str">
        <f>B381</f>
        <v>CNG</v>
      </c>
      <c r="D382" s="2" t="s">
        <v>189</v>
      </c>
      <c r="J382" s="13"/>
      <c r="K382" s="13">
        <f>SUBTOTAL(9,K369:K381)</f>
        <v>3054</v>
      </c>
      <c r="L382" s="15">
        <f>SUBTOTAL(9,L369:L381)</f>
        <v>0</v>
      </c>
      <c r="M382" s="13">
        <f>K382-L382</f>
        <v>3054</v>
      </c>
      <c r="N382" s="13">
        <v>2556</v>
      </c>
      <c r="O382" s="13">
        <f>IF(M382&lt;0.9*N382,0.9*N382,IF(M382&gt;1.1*N382,1.1*N382,M382))</f>
        <v>2811.6000000000004</v>
      </c>
      <c r="P382" s="19">
        <f>(M382-O382)</f>
        <v>242.39999999999964</v>
      </c>
      <c r="S382" s="5">
        <f>SUBTOTAL(9,S369:S381)</f>
        <v>186</v>
      </c>
      <c r="U382" s="29">
        <f>S382-K382</f>
        <v>-2868</v>
      </c>
    </row>
    <row r="383" spans="2:32" outlineLevel="1" x14ac:dyDescent="0.2">
      <c r="L383" s="15"/>
      <c r="M383" s="13"/>
      <c r="N383" s="13"/>
      <c r="O383" s="13"/>
      <c r="P383" s="19"/>
    </row>
    <row r="384" spans="2:32" outlineLevel="2" x14ac:dyDescent="0.2">
      <c r="B384" s="1" t="s">
        <v>180</v>
      </c>
      <c r="D384" s="2" t="s">
        <v>190</v>
      </c>
      <c r="E384" s="1" t="s">
        <v>52</v>
      </c>
      <c r="F384" s="1" t="s">
        <v>191</v>
      </c>
      <c r="G384" s="4">
        <v>20100</v>
      </c>
      <c r="H384" s="1" t="s">
        <v>55</v>
      </c>
      <c r="I384" s="1" t="s">
        <v>65</v>
      </c>
      <c r="K384" s="13">
        <f>'[1]Total Reqs'!K343</f>
        <v>2601</v>
      </c>
      <c r="L384" s="15"/>
      <c r="M384" s="13"/>
      <c r="N384" s="13"/>
      <c r="O384" s="13"/>
      <c r="P384" s="19"/>
    </row>
    <row r="385" spans="2:50" outlineLevel="2" x14ac:dyDescent="0.2">
      <c r="B385" s="1" t="s">
        <v>180</v>
      </c>
      <c r="D385" s="2" t="s">
        <v>190</v>
      </c>
      <c r="E385" s="1" t="s">
        <v>52</v>
      </c>
      <c r="F385" s="1" t="s">
        <v>191</v>
      </c>
      <c r="G385" s="4">
        <v>20100</v>
      </c>
      <c r="H385" s="1" t="s">
        <v>57</v>
      </c>
      <c r="K385" s="13">
        <f>'[1]Total Reqs'!K344</f>
        <v>0</v>
      </c>
      <c r="L385" s="15"/>
      <c r="M385" s="13"/>
      <c r="N385" s="13"/>
      <c r="O385" s="13"/>
      <c r="P385" s="19"/>
    </row>
    <row r="386" spans="2:50" outlineLevel="2" x14ac:dyDescent="0.2">
      <c r="D386" s="2" t="s">
        <v>190</v>
      </c>
      <c r="K386" s="23" t="str">
        <f>'[1]Total Reqs'!K345</f>
        <v>Power Gas (John Singer deal through 10/31/00)</v>
      </c>
      <c r="L386" s="15"/>
      <c r="M386" s="13"/>
      <c r="N386" s="13"/>
      <c r="O386" s="13"/>
      <c r="P386" s="19"/>
    </row>
    <row r="387" spans="2:50" outlineLevel="2" x14ac:dyDescent="0.2">
      <c r="B387" s="1" t="s">
        <v>180</v>
      </c>
      <c r="D387" s="2" t="s">
        <v>190</v>
      </c>
      <c r="E387" s="1" t="s">
        <v>52</v>
      </c>
      <c r="F387" s="1" t="s">
        <v>192</v>
      </c>
      <c r="G387" s="4">
        <v>20300</v>
      </c>
      <c r="H387" s="1" t="s">
        <v>55</v>
      </c>
      <c r="I387" s="1" t="s">
        <v>70</v>
      </c>
      <c r="K387" s="13">
        <f>'[1]Total Reqs'!K346</f>
        <v>584</v>
      </c>
      <c r="L387" s="15"/>
      <c r="M387" s="13"/>
      <c r="N387" s="13"/>
      <c r="O387" s="13"/>
      <c r="P387" s="19"/>
    </row>
    <row r="388" spans="2:50" outlineLevel="2" x14ac:dyDescent="0.2">
      <c r="B388" s="1" t="s">
        <v>180</v>
      </c>
      <c r="D388" s="2" t="s">
        <v>190</v>
      </c>
      <c r="E388" s="1" t="s">
        <v>52</v>
      </c>
      <c r="F388" s="1" t="s">
        <v>192</v>
      </c>
      <c r="G388" s="4">
        <v>20300</v>
      </c>
      <c r="H388" s="1" t="s">
        <v>57</v>
      </c>
      <c r="I388" s="1" t="s">
        <v>70</v>
      </c>
      <c r="L388" s="15"/>
      <c r="M388" s="13"/>
      <c r="N388" s="13"/>
      <c r="O388" s="13"/>
      <c r="P388" s="19"/>
    </row>
    <row r="389" spans="2:50" outlineLevel="2" x14ac:dyDescent="0.2">
      <c r="D389" s="2" t="s">
        <v>190</v>
      </c>
      <c r="L389" s="15"/>
      <c r="M389" s="13"/>
      <c r="N389" s="13"/>
      <c r="O389" s="13"/>
      <c r="P389" s="19"/>
    </row>
    <row r="390" spans="2:50" outlineLevel="2" x14ac:dyDescent="0.2">
      <c r="B390" s="1" t="s">
        <v>180</v>
      </c>
      <c r="D390" s="2" t="s">
        <v>190</v>
      </c>
      <c r="E390" s="1" t="s">
        <v>67</v>
      </c>
      <c r="F390" s="1" t="s">
        <v>162</v>
      </c>
      <c r="G390" s="4">
        <v>22000</v>
      </c>
      <c r="H390" s="1" t="s">
        <v>55</v>
      </c>
      <c r="I390" s="1" t="s">
        <v>70</v>
      </c>
      <c r="K390" s="13">
        <f>'[1]Total Reqs'!K349</f>
        <v>0</v>
      </c>
      <c r="L390" s="15"/>
      <c r="M390" s="13"/>
      <c r="N390" s="13"/>
      <c r="O390" s="13"/>
      <c r="P390" s="19"/>
    </row>
    <row r="391" spans="2:50" outlineLevel="2" x14ac:dyDescent="0.2">
      <c r="B391" s="1" t="s">
        <v>180</v>
      </c>
      <c r="D391" s="2" t="s">
        <v>190</v>
      </c>
      <c r="E391" s="1" t="s">
        <v>67</v>
      </c>
      <c r="F391" s="1" t="s">
        <v>162</v>
      </c>
      <c r="G391" s="4">
        <v>22000</v>
      </c>
      <c r="H391" s="1" t="s">
        <v>57</v>
      </c>
      <c r="I391" s="1" t="s">
        <v>70</v>
      </c>
      <c r="K391" s="13">
        <f>'[1]Total Reqs'!K350</f>
        <v>0</v>
      </c>
      <c r="L391" s="15"/>
      <c r="M391" s="13"/>
      <c r="N391" s="13"/>
      <c r="O391" s="13"/>
      <c r="P391" s="19"/>
    </row>
    <row r="392" spans="2:50" outlineLevel="2" x14ac:dyDescent="0.2">
      <c r="B392" s="1" t="s">
        <v>180</v>
      </c>
      <c r="D392" s="2" t="s">
        <v>190</v>
      </c>
      <c r="E392" s="1" t="s">
        <v>67</v>
      </c>
      <c r="F392" s="1" t="s">
        <v>162</v>
      </c>
      <c r="G392" s="4">
        <v>22000</v>
      </c>
      <c r="H392" s="1" t="s">
        <v>71</v>
      </c>
      <c r="I392" s="1" t="s">
        <v>70</v>
      </c>
      <c r="K392" s="13">
        <f>'[1]Total Reqs'!K351</f>
        <v>0</v>
      </c>
      <c r="L392" s="15"/>
      <c r="M392" s="13"/>
      <c r="N392" s="13"/>
      <c r="O392" s="13"/>
      <c r="P392" s="19"/>
    </row>
    <row r="393" spans="2:50" outlineLevel="2" x14ac:dyDescent="0.2">
      <c r="D393" s="2" t="s">
        <v>190</v>
      </c>
      <c r="K393" s="41"/>
      <c r="L393" s="15"/>
      <c r="M393" s="13"/>
      <c r="N393" s="13"/>
      <c r="O393" s="13"/>
      <c r="P393" s="19"/>
      <c r="Q393" s="42"/>
      <c r="T393" s="42"/>
      <c r="W393" s="42"/>
      <c r="Z393" s="42"/>
      <c r="AC393" s="42"/>
      <c r="AF393" s="42"/>
      <c r="AI393" s="42"/>
      <c r="AL393" s="42"/>
      <c r="AO393" s="42"/>
      <c r="AR393" s="42"/>
      <c r="AU393" s="42"/>
      <c r="AX393" s="42"/>
    </row>
    <row r="394" spans="2:50" outlineLevel="2" x14ac:dyDescent="0.2">
      <c r="B394" s="1" t="s">
        <v>180</v>
      </c>
      <c r="D394" s="2" t="s">
        <v>190</v>
      </c>
      <c r="E394" s="1" t="s">
        <v>52</v>
      </c>
      <c r="F394" s="1" t="s">
        <v>162</v>
      </c>
      <c r="G394" s="4">
        <v>22000</v>
      </c>
      <c r="H394" s="1" t="s">
        <v>55</v>
      </c>
      <c r="I394" s="1" t="s">
        <v>70</v>
      </c>
      <c r="K394" s="13">
        <f>'[1]Total Reqs'!K353</f>
        <v>0</v>
      </c>
      <c r="L394" s="15"/>
      <c r="M394" s="13"/>
      <c r="N394" s="13"/>
      <c r="O394" s="13"/>
      <c r="P394" s="19"/>
    </row>
    <row r="395" spans="2:50" outlineLevel="2" x14ac:dyDescent="0.2">
      <c r="B395" s="1" t="s">
        <v>180</v>
      </c>
      <c r="D395" s="2" t="s">
        <v>190</v>
      </c>
      <c r="E395" s="1" t="s">
        <v>52</v>
      </c>
      <c r="F395" s="1" t="s">
        <v>162</v>
      </c>
      <c r="G395" s="4">
        <v>22000</v>
      </c>
      <c r="H395" s="1" t="s">
        <v>57</v>
      </c>
      <c r="I395" s="1" t="s">
        <v>70</v>
      </c>
      <c r="K395" s="13">
        <f>'[1]Total Reqs'!K354</f>
        <v>0</v>
      </c>
      <c r="L395" s="15"/>
      <c r="M395" s="13"/>
      <c r="N395" s="13"/>
      <c r="O395" s="13"/>
      <c r="P395" s="19"/>
    </row>
    <row r="396" spans="2:50" outlineLevel="2" x14ac:dyDescent="0.2">
      <c r="D396" s="2" t="s">
        <v>190</v>
      </c>
      <c r="K396" s="41"/>
      <c r="L396" s="15"/>
      <c r="M396" s="13"/>
      <c r="N396" s="13"/>
      <c r="O396" s="13"/>
      <c r="P396" s="19"/>
      <c r="Q396" s="42"/>
      <c r="T396" s="42"/>
      <c r="W396" s="42"/>
      <c r="Z396" s="42"/>
      <c r="AC396" s="42"/>
      <c r="AF396" s="42"/>
      <c r="AI396" s="42"/>
      <c r="AL396" s="42"/>
      <c r="AO396" s="42"/>
      <c r="AR396" s="42"/>
      <c r="AU396" s="42"/>
      <c r="AX396" s="42"/>
    </row>
    <row r="397" spans="2:50" outlineLevel="2" x14ac:dyDescent="0.2">
      <c r="B397" s="1" t="s">
        <v>180</v>
      </c>
      <c r="D397" s="2" t="s">
        <v>190</v>
      </c>
      <c r="E397" s="1" t="s">
        <v>67</v>
      </c>
      <c r="F397" s="1" t="s">
        <v>169</v>
      </c>
      <c r="G397" s="4">
        <v>23500</v>
      </c>
      <c r="H397" s="1" t="s">
        <v>55</v>
      </c>
      <c r="I397" s="1" t="s">
        <v>70</v>
      </c>
      <c r="K397" s="13">
        <f>'[1]Total Reqs'!K356</f>
        <v>0</v>
      </c>
      <c r="L397" s="15"/>
      <c r="M397" s="13"/>
      <c r="N397" s="13"/>
      <c r="O397" s="13"/>
      <c r="P397" s="19"/>
    </row>
    <row r="398" spans="2:50" outlineLevel="2" x14ac:dyDescent="0.2">
      <c r="B398" s="1" t="s">
        <v>180</v>
      </c>
      <c r="D398" s="2" t="s">
        <v>190</v>
      </c>
      <c r="E398" s="1" t="s">
        <v>67</v>
      </c>
      <c r="F398" s="1" t="s">
        <v>169</v>
      </c>
      <c r="G398" s="4">
        <v>23500</v>
      </c>
      <c r="H398" s="1" t="s">
        <v>57</v>
      </c>
      <c r="I398" s="1" t="s">
        <v>70</v>
      </c>
      <c r="K398" s="13">
        <f>'[1]Total Reqs'!K357</f>
        <v>0</v>
      </c>
      <c r="L398" s="15"/>
      <c r="M398" s="13"/>
      <c r="N398" s="13"/>
      <c r="O398" s="13"/>
      <c r="P398" s="19"/>
    </row>
    <row r="399" spans="2:50" outlineLevel="2" x14ac:dyDescent="0.2">
      <c r="D399" s="2" t="s">
        <v>190</v>
      </c>
      <c r="K399" s="41"/>
      <c r="L399" s="15"/>
      <c r="M399" s="13"/>
      <c r="N399" s="13"/>
      <c r="O399" s="13"/>
      <c r="P399" s="19"/>
      <c r="Q399" s="42"/>
      <c r="T399" s="32"/>
    </row>
    <row r="400" spans="2:50" outlineLevel="2" x14ac:dyDescent="0.2">
      <c r="B400" s="1" t="s">
        <v>180</v>
      </c>
      <c r="D400" s="2" t="s">
        <v>190</v>
      </c>
      <c r="E400" s="1" t="s">
        <v>52</v>
      </c>
      <c r="F400" s="1" t="s">
        <v>169</v>
      </c>
      <c r="G400" s="4">
        <v>23500</v>
      </c>
      <c r="H400" s="1" t="s">
        <v>55</v>
      </c>
      <c r="I400" s="1" t="s">
        <v>70</v>
      </c>
      <c r="K400" s="13">
        <f>'[1]Total Reqs'!K359</f>
        <v>0</v>
      </c>
      <c r="L400" s="15"/>
      <c r="M400" s="13"/>
      <c r="N400" s="13"/>
      <c r="O400" s="13"/>
      <c r="P400" s="19"/>
    </row>
    <row r="401" spans="2:50" outlineLevel="2" x14ac:dyDescent="0.2">
      <c r="B401" s="1" t="s">
        <v>180</v>
      </c>
      <c r="D401" s="2" t="s">
        <v>190</v>
      </c>
      <c r="E401" s="1" t="s">
        <v>52</v>
      </c>
      <c r="F401" s="1" t="s">
        <v>169</v>
      </c>
      <c r="G401" s="4">
        <v>23500</v>
      </c>
      <c r="H401" s="1" t="s">
        <v>57</v>
      </c>
      <c r="I401" s="1" t="s">
        <v>70</v>
      </c>
      <c r="K401" s="13">
        <f>'[1]Total Reqs'!K360</f>
        <v>0</v>
      </c>
      <c r="L401" s="15"/>
      <c r="M401" s="13"/>
      <c r="N401" s="13"/>
      <c r="O401" s="13"/>
      <c r="P401" s="19"/>
    </row>
    <row r="402" spans="2:50" outlineLevel="2" x14ac:dyDescent="0.2">
      <c r="D402" s="2" t="s">
        <v>190</v>
      </c>
      <c r="K402" s="41"/>
      <c r="L402" s="15"/>
      <c r="M402" s="13"/>
      <c r="N402" s="13"/>
      <c r="O402" s="13"/>
      <c r="P402" s="19"/>
      <c r="Q402" s="42"/>
      <c r="T402" s="32"/>
    </row>
    <row r="403" spans="2:50" outlineLevel="2" x14ac:dyDescent="0.2">
      <c r="B403" s="1" t="s">
        <v>180</v>
      </c>
      <c r="D403" s="2" t="s">
        <v>190</v>
      </c>
      <c r="E403" s="1" t="s">
        <v>52</v>
      </c>
      <c r="F403" s="1" t="s">
        <v>193</v>
      </c>
      <c r="G403" s="4" t="s">
        <v>194</v>
      </c>
      <c r="H403" s="1" t="s">
        <v>55</v>
      </c>
      <c r="I403" s="1" t="s">
        <v>56</v>
      </c>
      <c r="K403" s="13">
        <f>'[1]Total Reqs'!K362</f>
        <v>775</v>
      </c>
      <c r="L403" s="15"/>
      <c r="M403" s="13"/>
      <c r="N403" s="13"/>
      <c r="O403" s="13"/>
      <c r="P403" s="19"/>
      <c r="S403" s="5">
        <v>0</v>
      </c>
    </row>
    <row r="404" spans="2:50" outlineLevel="2" x14ac:dyDescent="0.2">
      <c r="B404" s="1" t="s">
        <v>180</v>
      </c>
      <c r="D404" s="2" t="s">
        <v>190</v>
      </c>
      <c r="E404" s="1" t="s">
        <v>52</v>
      </c>
      <c r="F404" s="1" t="s">
        <v>193</v>
      </c>
      <c r="G404" s="4" t="s">
        <v>194</v>
      </c>
      <c r="H404" s="1" t="s">
        <v>57</v>
      </c>
      <c r="K404" s="13">
        <f>'[1]Total Reqs'!K363</f>
        <v>0</v>
      </c>
      <c r="L404" s="15"/>
      <c r="M404" s="13"/>
      <c r="N404" s="13"/>
      <c r="O404" s="13"/>
      <c r="P404" s="19"/>
    </row>
    <row r="405" spans="2:50" outlineLevel="1" x14ac:dyDescent="0.2">
      <c r="B405" s="2" t="str">
        <f>B404</f>
        <v>CNG</v>
      </c>
      <c r="D405" s="2" t="s">
        <v>195</v>
      </c>
      <c r="K405" s="13">
        <f>SUBTOTAL(9,K384:K404)</f>
        <v>3960</v>
      </c>
      <c r="L405" s="15">
        <f>SUBTOTAL(9,L384:L404)</f>
        <v>0</v>
      </c>
      <c r="M405" s="13">
        <f>K405-L405</f>
        <v>3960</v>
      </c>
      <c r="N405" s="13">
        <v>1167</v>
      </c>
      <c r="O405" s="13">
        <f>IF(M405&lt;0.9*N405,0.9*N405,IF(M405&gt;1.1*N405,1.1*N405,M405))</f>
        <v>1283.7</v>
      </c>
      <c r="P405" s="19">
        <f>(M405-O405)</f>
        <v>2676.3</v>
      </c>
      <c r="S405" s="5">
        <f>SUBTOTAL(9,S384:S404)</f>
        <v>0</v>
      </c>
      <c r="U405" s="29">
        <f>S405-K405</f>
        <v>-3960</v>
      </c>
    </row>
    <row r="406" spans="2:50" outlineLevel="1" x14ac:dyDescent="0.2">
      <c r="K406" s="21"/>
      <c r="L406" s="15"/>
      <c r="M406" s="13"/>
      <c r="N406" s="13"/>
      <c r="O406" s="13"/>
      <c r="P406" s="19"/>
      <c r="Q406" s="22"/>
      <c r="T406" s="22"/>
      <c r="W406" s="22"/>
      <c r="Z406" s="22"/>
      <c r="AC406" s="22"/>
      <c r="AF406" s="22"/>
      <c r="AI406" s="22"/>
      <c r="AL406" s="22"/>
      <c r="AO406" s="22"/>
      <c r="AR406" s="22"/>
      <c r="AU406" s="22"/>
      <c r="AX406" s="22"/>
    </row>
    <row r="407" spans="2:50" outlineLevel="1" x14ac:dyDescent="0.2">
      <c r="L407" s="15"/>
      <c r="M407" s="13"/>
      <c r="N407" s="13"/>
      <c r="O407" s="13"/>
      <c r="P407" s="19"/>
    </row>
    <row r="408" spans="2:50" outlineLevel="2" x14ac:dyDescent="0.2">
      <c r="B408" s="1" t="s">
        <v>196</v>
      </c>
      <c r="D408" s="2" t="s">
        <v>197</v>
      </c>
      <c r="E408" s="1" t="s">
        <v>52</v>
      </c>
      <c r="F408" s="1" t="s">
        <v>198</v>
      </c>
      <c r="G408" s="4">
        <v>70058</v>
      </c>
      <c r="H408" s="1" t="s">
        <v>55</v>
      </c>
      <c r="I408" s="1" t="s">
        <v>74</v>
      </c>
      <c r="K408" s="13">
        <f>'[1]Total Reqs'!K366</f>
        <v>103</v>
      </c>
      <c r="L408" s="15"/>
      <c r="M408" s="13"/>
      <c r="N408" s="13"/>
      <c r="O408" s="13"/>
      <c r="P408" s="19"/>
    </row>
    <row r="409" spans="2:50" outlineLevel="2" x14ac:dyDescent="0.2">
      <c r="B409" s="1" t="s">
        <v>196</v>
      </c>
      <c r="D409" s="2" t="s">
        <v>197</v>
      </c>
      <c r="E409" s="1" t="s">
        <v>52</v>
      </c>
      <c r="F409" s="1" t="s">
        <v>198</v>
      </c>
      <c r="G409" s="4">
        <v>70058</v>
      </c>
      <c r="H409" s="1" t="s">
        <v>57</v>
      </c>
      <c r="I409" s="1" t="s">
        <v>74</v>
      </c>
      <c r="K409" s="13">
        <f>'[1]Total Reqs'!K367</f>
        <v>0</v>
      </c>
      <c r="L409" s="15"/>
      <c r="M409" s="13"/>
      <c r="N409" s="13"/>
      <c r="O409" s="13"/>
      <c r="P409" s="19"/>
    </row>
    <row r="410" spans="2:50" outlineLevel="2" x14ac:dyDescent="0.2">
      <c r="D410" s="2" t="s">
        <v>197</v>
      </c>
      <c r="K410" s="23" t="str">
        <f>'[1]Total Reqs'!K368</f>
        <v>BUG FINAL DCQ VOLUME given by Ann Fila</v>
      </c>
      <c r="L410" s="15"/>
      <c r="M410" s="13"/>
      <c r="N410" s="13"/>
      <c r="O410" s="13"/>
      <c r="P410" s="19"/>
    </row>
    <row r="411" spans="2:50" outlineLevel="2" x14ac:dyDescent="0.2">
      <c r="D411" s="2" t="s">
        <v>197</v>
      </c>
      <c r="L411" s="15"/>
      <c r="M411" s="13"/>
      <c r="N411" s="13"/>
      <c r="O411" s="13"/>
      <c r="P411" s="19"/>
    </row>
    <row r="412" spans="2:50" outlineLevel="2" x14ac:dyDescent="0.2">
      <c r="B412" s="1" t="s">
        <v>196</v>
      </c>
      <c r="D412" s="2" t="s">
        <v>197</v>
      </c>
      <c r="E412" s="1" t="s">
        <v>52</v>
      </c>
      <c r="F412" s="1" t="s">
        <v>199</v>
      </c>
      <c r="G412" s="4">
        <v>70877</v>
      </c>
      <c r="H412" s="1" t="s">
        <v>55</v>
      </c>
      <c r="I412" s="1" t="s">
        <v>74</v>
      </c>
      <c r="K412" s="13">
        <f>'[1]Total Reqs'!K370</f>
        <v>47</v>
      </c>
      <c r="L412" s="15"/>
      <c r="M412" s="13"/>
      <c r="N412" s="13"/>
      <c r="O412" s="13"/>
      <c r="P412" s="19"/>
    </row>
    <row r="413" spans="2:50" outlineLevel="2" x14ac:dyDescent="0.2">
      <c r="B413" s="1" t="s">
        <v>196</v>
      </c>
      <c r="D413" s="2" t="s">
        <v>197</v>
      </c>
      <c r="E413" s="1" t="s">
        <v>52</v>
      </c>
      <c r="F413" s="1" t="s">
        <v>199</v>
      </c>
      <c r="G413" s="4">
        <v>70877</v>
      </c>
      <c r="H413" s="1" t="s">
        <v>57</v>
      </c>
      <c r="I413" s="1" t="s">
        <v>74</v>
      </c>
      <c r="K413" s="13">
        <f>'[1]Total Reqs'!K371</f>
        <v>0</v>
      </c>
      <c r="L413" s="15"/>
      <c r="M413" s="2"/>
      <c r="N413" s="2"/>
      <c r="O413" s="2"/>
      <c r="P413" s="43"/>
    </row>
    <row r="414" spans="2:50" outlineLevel="2" x14ac:dyDescent="0.2">
      <c r="D414" s="2" t="s">
        <v>197</v>
      </c>
      <c r="K414" s="23" t="str">
        <f>'[1]Total Reqs'!K372</f>
        <v>FINAL DCQ FROM CONED</v>
      </c>
      <c r="L414" s="15"/>
      <c r="M414" s="13"/>
      <c r="N414" s="13"/>
      <c r="O414" s="13"/>
      <c r="P414" s="19"/>
    </row>
    <row r="415" spans="2:50" outlineLevel="2" x14ac:dyDescent="0.2">
      <c r="D415" s="2" t="s">
        <v>197</v>
      </c>
      <c r="L415" s="15"/>
      <c r="M415" s="13"/>
      <c r="N415" s="13"/>
      <c r="O415" s="13"/>
      <c r="P415" s="19"/>
    </row>
    <row r="416" spans="2:50" outlineLevel="2" x14ac:dyDescent="0.2">
      <c r="B416" s="1" t="s">
        <v>196</v>
      </c>
      <c r="D416" s="2" t="s">
        <v>197</v>
      </c>
      <c r="E416" s="1" t="s">
        <v>52</v>
      </c>
      <c r="F416" s="1" t="s">
        <v>200</v>
      </c>
      <c r="G416" s="4">
        <v>70036</v>
      </c>
      <c r="H416" s="1" t="s">
        <v>55</v>
      </c>
      <c r="I416" s="1" t="s">
        <v>74</v>
      </c>
      <c r="K416" s="13">
        <f>'[1]Total Reqs'!K374</f>
        <v>600</v>
      </c>
      <c r="L416" s="15"/>
      <c r="M416" s="13"/>
      <c r="N416" s="13"/>
      <c r="O416" s="13"/>
      <c r="P416" s="19"/>
    </row>
    <row r="417" spans="2:100" outlineLevel="2" x14ac:dyDescent="0.2">
      <c r="B417" s="1" t="s">
        <v>196</v>
      </c>
      <c r="D417" s="2" t="s">
        <v>197</v>
      </c>
      <c r="E417" s="1" t="s">
        <v>52</v>
      </c>
      <c r="F417" s="1" t="s">
        <v>200</v>
      </c>
      <c r="G417" s="4">
        <v>70036</v>
      </c>
      <c r="H417" s="1" t="s">
        <v>57</v>
      </c>
      <c r="I417" s="1" t="s">
        <v>74</v>
      </c>
      <c r="K417" s="13">
        <f>'[1]Total Reqs'!K375</f>
        <v>0</v>
      </c>
      <c r="L417" s="15"/>
      <c r="M417" s="13"/>
      <c r="N417" s="13"/>
      <c r="O417" s="13"/>
      <c r="P417" s="19"/>
    </row>
    <row r="418" spans="2:100" outlineLevel="2" x14ac:dyDescent="0.2">
      <c r="B418" s="1" t="s">
        <v>196</v>
      </c>
      <c r="D418" s="2" t="s">
        <v>197</v>
      </c>
      <c r="E418" s="1" t="s">
        <v>52</v>
      </c>
      <c r="F418" s="1" t="s">
        <v>200</v>
      </c>
      <c r="G418" s="4">
        <v>70036</v>
      </c>
      <c r="H418" s="1" t="s">
        <v>201</v>
      </c>
      <c r="I418" s="1" t="s">
        <v>74</v>
      </c>
      <c r="K418" s="13">
        <f>'[1]Total Reqs'!K376</f>
        <v>0</v>
      </c>
      <c r="L418" s="15"/>
      <c r="M418" s="13"/>
      <c r="N418" s="13"/>
      <c r="O418" s="13"/>
      <c r="P418" s="19"/>
    </row>
    <row r="419" spans="2:100" s="1" customFormat="1" outlineLevel="2" x14ac:dyDescent="0.2">
      <c r="C419" s="2"/>
      <c r="D419" s="2" t="s">
        <v>197</v>
      </c>
      <c r="G419" s="4"/>
      <c r="K419" s="2"/>
      <c r="L419" s="15"/>
      <c r="M419" s="13"/>
      <c r="N419" s="13"/>
      <c r="O419" s="13"/>
      <c r="P419" s="19"/>
      <c r="CU419" s="5"/>
      <c r="CV419" s="5"/>
    </row>
    <row r="420" spans="2:100" outlineLevel="2" x14ac:dyDescent="0.2">
      <c r="D420" s="2" t="s">
        <v>197</v>
      </c>
      <c r="K420" s="2"/>
      <c r="L420" s="15"/>
      <c r="M420" s="13"/>
      <c r="N420" s="13"/>
      <c r="O420" s="13"/>
      <c r="P420" s="19"/>
    </row>
    <row r="421" spans="2:100" outlineLevel="2" x14ac:dyDescent="0.2">
      <c r="B421" s="1" t="s">
        <v>196</v>
      </c>
      <c r="D421" s="2" t="s">
        <v>197</v>
      </c>
      <c r="E421" s="1" t="s">
        <v>52</v>
      </c>
      <c r="F421" s="1" t="s">
        <v>202</v>
      </c>
      <c r="G421" s="4">
        <v>70128</v>
      </c>
      <c r="H421" s="1" t="s">
        <v>55</v>
      </c>
      <c r="I421" s="1" t="s">
        <v>74</v>
      </c>
      <c r="K421" s="13">
        <f>'[1]Total Reqs'!K379</f>
        <v>520</v>
      </c>
      <c r="L421" s="15"/>
      <c r="M421" s="13"/>
      <c r="N421" s="13"/>
      <c r="O421" s="13"/>
      <c r="P421" s="19"/>
    </row>
    <row r="422" spans="2:100" outlineLevel="2" x14ac:dyDescent="0.2">
      <c r="B422" s="1" t="s">
        <v>196</v>
      </c>
      <c r="D422" s="2" t="s">
        <v>197</v>
      </c>
      <c r="E422" s="1" t="s">
        <v>52</v>
      </c>
      <c r="F422" s="1" t="s">
        <v>202</v>
      </c>
      <c r="G422" s="4">
        <v>70128</v>
      </c>
      <c r="H422" s="1" t="s">
        <v>57</v>
      </c>
      <c r="I422" s="1" t="s">
        <v>74</v>
      </c>
      <c r="K422" s="13">
        <f>'[1]Total Reqs'!K380</f>
        <v>0</v>
      </c>
      <c r="L422" s="15"/>
      <c r="M422" s="13"/>
      <c r="N422" s="13"/>
      <c r="O422" s="13"/>
      <c r="P422" s="19"/>
    </row>
    <row r="423" spans="2:100" outlineLevel="2" x14ac:dyDescent="0.2">
      <c r="D423" s="2" t="s">
        <v>197</v>
      </c>
      <c r="K423" s="23" t="str">
        <f>'[1]Total Reqs'!K381</f>
        <v>PER Martha @ PSEG…. 85% Tetco/15% Transco but can be all Transco if we want</v>
      </c>
      <c r="L423" s="15"/>
      <c r="M423" s="13"/>
      <c r="N423" s="13"/>
      <c r="O423" s="13"/>
      <c r="P423" s="19"/>
      <c r="Q423" s="22"/>
      <c r="T423" s="22"/>
      <c r="W423" s="22"/>
      <c r="Z423" s="22"/>
      <c r="AC423" s="22"/>
      <c r="AF423" s="22"/>
      <c r="AI423" s="22"/>
      <c r="AL423" s="22"/>
      <c r="AO423" s="22"/>
      <c r="AR423" s="22"/>
      <c r="AU423" s="22"/>
      <c r="AX423" s="22"/>
    </row>
    <row r="424" spans="2:100" outlineLevel="2" x14ac:dyDescent="0.2">
      <c r="D424" s="2" t="s">
        <v>197</v>
      </c>
      <c r="K424" s="21"/>
      <c r="L424" s="15"/>
      <c r="M424" s="13"/>
      <c r="N424" s="13"/>
      <c r="O424" s="13"/>
      <c r="P424" s="19"/>
      <c r="Q424" s="22"/>
      <c r="T424" s="22"/>
      <c r="W424" s="22"/>
      <c r="Z424" s="22"/>
      <c r="AC424" s="22"/>
      <c r="AF424" s="22"/>
      <c r="AI424" s="22"/>
      <c r="AL424" s="22"/>
      <c r="AO424" s="22"/>
      <c r="AR424" s="22"/>
      <c r="AU424" s="22"/>
      <c r="AX424" s="22"/>
    </row>
    <row r="425" spans="2:100" outlineLevel="2" x14ac:dyDescent="0.2">
      <c r="B425" s="1" t="s">
        <v>196</v>
      </c>
      <c r="D425" s="2" t="s">
        <v>197</v>
      </c>
      <c r="E425" s="1" t="s">
        <v>52</v>
      </c>
      <c r="F425" s="1" t="s">
        <v>203</v>
      </c>
      <c r="G425" s="4">
        <v>70275</v>
      </c>
      <c r="H425" s="1" t="s">
        <v>55</v>
      </c>
      <c r="I425" s="1" t="s">
        <v>74</v>
      </c>
      <c r="K425" s="13">
        <f>'[1]Total Reqs'!K383</f>
        <v>9</v>
      </c>
      <c r="L425" s="15"/>
      <c r="M425" s="13"/>
      <c r="N425" s="13"/>
      <c r="O425" s="13"/>
      <c r="P425" s="19"/>
    </row>
    <row r="426" spans="2:100" outlineLevel="2" x14ac:dyDescent="0.2">
      <c r="B426" s="1" t="s">
        <v>196</v>
      </c>
      <c r="D426" s="2" t="s">
        <v>197</v>
      </c>
      <c r="E426" s="1" t="s">
        <v>52</v>
      </c>
      <c r="F426" s="1" t="s">
        <v>203</v>
      </c>
      <c r="G426" s="4">
        <v>70275</v>
      </c>
      <c r="H426" s="1" t="s">
        <v>57</v>
      </c>
      <c r="I426" s="1" t="s">
        <v>74</v>
      </c>
      <c r="K426" s="13">
        <f>'[1]Total Reqs'!K384</f>
        <v>0</v>
      </c>
      <c r="L426" s="15"/>
      <c r="M426" s="13"/>
      <c r="N426" s="13"/>
      <c r="O426" s="13"/>
      <c r="P426" s="19"/>
    </row>
    <row r="427" spans="2:100" outlineLevel="2" x14ac:dyDescent="0.2">
      <c r="D427" s="2" t="s">
        <v>197</v>
      </c>
      <c r="K427" s="21"/>
      <c r="L427" s="15"/>
      <c r="M427" s="13"/>
      <c r="N427" s="13"/>
      <c r="O427" s="13"/>
      <c r="P427" s="19"/>
      <c r="Q427" s="22"/>
      <c r="T427" s="22"/>
      <c r="W427" s="22"/>
      <c r="Z427" s="22"/>
      <c r="AC427" s="22"/>
      <c r="AF427" s="22"/>
      <c r="AI427" s="22"/>
      <c r="AL427" s="22"/>
      <c r="AO427" s="22"/>
      <c r="AR427" s="22"/>
      <c r="AU427" s="22"/>
      <c r="AX427" s="22"/>
    </row>
    <row r="428" spans="2:100" outlineLevel="2" x14ac:dyDescent="0.2">
      <c r="B428" s="1" t="s">
        <v>196</v>
      </c>
      <c r="D428" s="2" t="s">
        <v>197</v>
      </c>
      <c r="E428" s="1" t="s">
        <v>67</v>
      </c>
      <c r="F428" s="1" t="s">
        <v>204</v>
      </c>
      <c r="G428" s="4">
        <v>70953</v>
      </c>
      <c r="H428" s="1" t="s">
        <v>55</v>
      </c>
      <c r="I428" s="1" t="s">
        <v>74</v>
      </c>
      <c r="K428" s="13">
        <f>'[1]Total Reqs'!K386</f>
        <v>2474</v>
      </c>
      <c r="L428" s="15"/>
      <c r="M428" s="13"/>
      <c r="N428" s="13"/>
      <c r="O428" s="13"/>
      <c r="P428" s="19"/>
    </row>
    <row r="429" spans="2:100" outlineLevel="2" x14ac:dyDescent="0.2">
      <c r="B429" s="1" t="s">
        <v>196</v>
      </c>
      <c r="D429" s="2" t="s">
        <v>197</v>
      </c>
      <c r="E429" s="1" t="s">
        <v>67</v>
      </c>
      <c r="F429" s="1" t="s">
        <v>204</v>
      </c>
      <c r="G429" s="4">
        <v>70953</v>
      </c>
      <c r="H429" s="1" t="s">
        <v>57</v>
      </c>
      <c r="I429" s="1" t="s">
        <v>74</v>
      </c>
      <c r="K429" s="13">
        <f>'[1]Total Reqs'!K387</f>
        <v>0</v>
      </c>
      <c r="L429" s="15"/>
      <c r="M429" s="13"/>
      <c r="N429" s="13"/>
      <c r="O429" s="13"/>
      <c r="P429" s="19"/>
    </row>
    <row r="430" spans="2:100" outlineLevel="2" x14ac:dyDescent="0.2">
      <c r="D430" s="2" t="s">
        <v>197</v>
      </c>
      <c r="K430" s="23">
        <f>'[1]Total Reqs'!K388</f>
        <v>0</v>
      </c>
      <c r="L430" s="15"/>
      <c r="M430" s="13"/>
      <c r="N430" s="13"/>
      <c r="O430" s="13"/>
      <c r="P430" s="19"/>
    </row>
    <row r="431" spans="2:100" outlineLevel="2" x14ac:dyDescent="0.2">
      <c r="D431" s="2" t="s">
        <v>197</v>
      </c>
      <c r="L431" s="15"/>
      <c r="M431" s="13"/>
      <c r="N431" s="13"/>
      <c r="O431" s="13"/>
      <c r="P431" s="19"/>
    </row>
    <row r="432" spans="2:100" outlineLevel="2" x14ac:dyDescent="0.2">
      <c r="B432" s="1" t="s">
        <v>196</v>
      </c>
      <c r="D432" s="2" t="s">
        <v>197</v>
      </c>
      <c r="E432" s="1" t="s">
        <v>52</v>
      </c>
      <c r="F432" s="1" t="s">
        <v>204</v>
      </c>
      <c r="G432" s="4">
        <v>70953</v>
      </c>
      <c r="H432" s="1" t="s">
        <v>55</v>
      </c>
      <c r="I432" s="1" t="s">
        <v>74</v>
      </c>
      <c r="K432" s="13">
        <f>'[1]Total Reqs'!K390</f>
        <v>51</v>
      </c>
      <c r="L432" s="15"/>
      <c r="M432" s="13"/>
      <c r="N432" s="13"/>
      <c r="O432" s="13"/>
      <c r="P432" s="19"/>
    </row>
    <row r="433" spans="2:100" outlineLevel="2" x14ac:dyDescent="0.2">
      <c r="B433" s="1" t="s">
        <v>196</v>
      </c>
      <c r="D433" s="2" t="s">
        <v>197</v>
      </c>
      <c r="E433" s="1" t="s">
        <v>52</v>
      </c>
      <c r="F433" s="1" t="s">
        <v>204</v>
      </c>
      <c r="G433" s="4">
        <v>70953</v>
      </c>
      <c r="H433" s="1" t="s">
        <v>57</v>
      </c>
      <c r="I433" s="1" t="s">
        <v>74</v>
      </c>
      <c r="K433" s="13">
        <f>'[1]Total Reqs'!K391</f>
        <v>0</v>
      </c>
      <c r="L433" s="15"/>
      <c r="M433" s="13"/>
      <c r="N433" s="13"/>
      <c r="O433" s="13"/>
      <c r="P433" s="19"/>
    </row>
    <row r="434" spans="2:100" outlineLevel="2" x14ac:dyDescent="0.2">
      <c r="D434" s="2" t="s">
        <v>197</v>
      </c>
      <c r="K434" s="23">
        <f>'[1]Total Reqs'!K392</f>
        <v>0</v>
      </c>
      <c r="L434" s="15"/>
      <c r="M434" s="13"/>
      <c r="N434" s="13"/>
      <c r="O434" s="13"/>
      <c r="P434" s="19"/>
    </row>
    <row r="435" spans="2:100" outlineLevel="2" x14ac:dyDescent="0.2">
      <c r="D435" s="2" t="s">
        <v>197</v>
      </c>
      <c r="L435" s="15"/>
      <c r="M435" s="13"/>
      <c r="N435" s="13"/>
      <c r="O435" s="13"/>
      <c r="P435" s="19"/>
    </row>
    <row r="436" spans="2:100" outlineLevel="2" x14ac:dyDescent="0.2">
      <c r="B436" s="1" t="s">
        <v>196</v>
      </c>
      <c r="D436" s="2" t="s">
        <v>197</v>
      </c>
      <c r="E436" s="1" t="s">
        <v>52</v>
      </c>
      <c r="F436" s="1" t="s">
        <v>143</v>
      </c>
      <c r="G436" s="4">
        <v>70096</v>
      </c>
      <c r="H436" s="1" t="s">
        <v>55</v>
      </c>
      <c r="I436" s="1" t="s">
        <v>74</v>
      </c>
      <c r="K436" s="13">
        <f>'[1]Total Reqs'!K394</f>
        <v>39</v>
      </c>
      <c r="L436" s="15"/>
      <c r="M436" s="13"/>
      <c r="N436" s="13"/>
      <c r="O436" s="13"/>
      <c r="P436" s="19"/>
    </row>
    <row r="437" spans="2:100" outlineLevel="2" x14ac:dyDescent="0.2">
      <c r="B437" s="1" t="s">
        <v>196</v>
      </c>
      <c r="D437" s="2" t="s">
        <v>197</v>
      </c>
      <c r="E437" s="1" t="s">
        <v>52</v>
      </c>
      <c r="F437" s="1" t="s">
        <v>143</v>
      </c>
      <c r="G437" s="4">
        <v>70096</v>
      </c>
      <c r="H437" s="1" t="s">
        <v>57</v>
      </c>
      <c r="I437" s="1" t="s">
        <v>74</v>
      </c>
      <c r="K437" s="13">
        <f>'[1]Total Reqs'!K395</f>
        <v>0</v>
      </c>
      <c r="L437" s="15"/>
      <c r="M437" s="13"/>
      <c r="N437" s="13"/>
      <c r="O437" s="13"/>
      <c r="P437" s="19"/>
    </row>
    <row r="438" spans="2:100" outlineLevel="2" x14ac:dyDescent="0.2">
      <c r="D438" s="2" t="s">
        <v>197</v>
      </c>
      <c r="L438" s="15"/>
      <c r="M438" s="13"/>
      <c r="N438" s="13"/>
      <c r="O438" s="13"/>
      <c r="P438" s="19"/>
    </row>
    <row r="439" spans="2:100" outlineLevel="2" x14ac:dyDescent="0.2">
      <c r="B439" s="1" t="s">
        <v>196</v>
      </c>
      <c r="D439" s="2" t="s">
        <v>197</v>
      </c>
      <c r="E439" s="1" t="s">
        <v>52</v>
      </c>
      <c r="F439" s="1" t="s">
        <v>205</v>
      </c>
      <c r="G439" s="4">
        <v>70321</v>
      </c>
      <c r="H439" s="1" t="s">
        <v>55</v>
      </c>
      <c r="I439" s="1" t="s">
        <v>74</v>
      </c>
      <c r="K439" s="13">
        <f>'[1]Total Reqs'!K397</f>
        <v>874</v>
      </c>
      <c r="L439" s="15"/>
      <c r="M439" s="13"/>
      <c r="N439" s="13"/>
      <c r="O439" s="13"/>
      <c r="P439" s="19"/>
    </row>
    <row r="440" spans="2:100" outlineLevel="2" x14ac:dyDescent="0.2">
      <c r="B440" s="1" t="s">
        <v>196</v>
      </c>
      <c r="D440" s="2" t="s">
        <v>197</v>
      </c>
      <c r="E440" s="1" t="s">
        <v>52</v>
      </c>
      <c r="F440" s="1" t="s">
        <v>205</v>
      </c>
      <c r="G440" s="4">
        <v>70321</v>
      </c>
      <c r="H440" s="1" t="s">
        <v>57</v>
      </c>
      <c r="I440" s="1" t="s">
        <v>74</v>
      </c>
      <c r="K440" s="13">
        <f>'[1]Total Reqs'!K398</f>
        <v>0</v>
      </c>
      <c r="L440" s="15"/>
      <c r="M440" s="13"/>
      <c r="N440" s="13"/>
      <c r="O440" s="13"/>
      <c r="P440" s="19"/>
      <c r="S440" s="5">
        <v>0</v>
      </c>
    </row>
    <row r="441" spans="2:100" outlineLevel="1" x14ac:dyDescent="0.2">
      <c r="B441" s="2" t="str">
        <f>B440</f>
        <v>TETCO</v>
      </c>
      <c r="D441" s="2" t="s">
        <v>206</v>
      </c>
      <c r="K441" s="13">
        <f>SUBTOTAL(9,K408:K440)</f>
        <v>4717</v>
      </c>
      <c r="L441" s="15">
        <f>SUBTOTAL(9,L408:L440)</f>
        <v>0</v>
      </c>
      <c r="M441" s="13">
        <f>K441-L441</f>
        <v>4717</v>
      </c>
      <c r="N441" s="13">
        <v>2959</v>
      </c>
      <c r="O441" s="13">
        <f>IF(M441&lt;0.9*N441,0.9*N441,IF(M441&gt;1.1*N441,1.1*N441,M441))</f>
        <v>3254.9</v>
      </c>
      <c r="P441" s="19">
        <f>(M441-O441)</f>
        <v>1462.1</v>
      </c>
      <c r="S441" s="5">
        <f>SUBTOTAL(9,S408:S440)</f>
        <v>0</v>
      </c>
      <c r="U441" s="29">
        <f>S441-K441</f>
        <v>-4717</v>
      </c>
    </row>
    <row r="442" spans="2:100" outlineLevel="1" x14ac:dyDescent="0.2">
      <c r="K442" s="23" t="str">
        <f>'[1]Total Reqs'!K399</f>
        <v>NOTE:  UGI WILL PULL FROM ENRON'S ELA POOL #600228 AND DELIVER THE GAS TO THE UGI CITYGATE</v>
      </c>
      <c r="L442" s="15"/>
      <c r="M442" s="13"/>
      <c r="N442" s="13"/>
      <c r="O442" s="13"/>
      <c r="P442" s="19"/>
    </row>
    <row r="443" spans="2:100" outlineLevel="1" x14ac:dyDescent="0.2">
      <c r="L443" s="15"/>
      <c r="M443" s="13"/>
      <c r="N443" s="13"/>
      <c r="O443" s="13"/>
      <c r="P443" s="19"/>
    </row>
    <row r="444" spans="2:100" outlineLevel="1" x14ac:dyDescent="0.2">
      <c r="L444" s="15"/>
      <c r="M444" s="13"/>
      <c r="N444" s="13"/>
      <c r="O444" s="13"/>
      <c r="P444" s="19"/>
    </row>
    <row r="445" spans="2:100" outlineLevel="2" x14ac:dyDescent="0.2">
      <c r="B445" s="1" t="s">
        <v>207</v>
      </c>
      <c r="D445" s="2" t="s">
        <v>208</v>
      </c>
      <c r="E445" s="1" t="s">
        <v>52</v>
      </c>
      <c r="F445" s="1" t="s">
        <v>209</v>
      </c>
      <c r="G445" s="4">
        <v>6576</v>
      </c>
      <c r="H445" s="1" t="s">
        <v>55</v>
      </c>
      <c r="I445" s="1" t="s">
        <v>74</v>
      </c>
      <c r="K445" s="13" t="str">
        <f>'[1]Total Reqs'!K402</f>
        <v>Dropped After 3/31/00.</v>
      </c>
      <c r="L445" s="15"/>
      <c r="M445" s="13"/>
      <c r="N445" s="13"/>
      <c r="O445" s="13"/>
      <c r="P445" s="19"/>
    </row>
    <row r="446" spans="2:100" outlineLevel="2" x14ac:dyDescent="0.2">
      <c r="B446" s="1" t="s">
        <v>207</v>
      </c>
      <c r="D446" s="2" t="s">
        <v>208</v>
      </c>
      <c r="E446" s="1" t="s">
        <v>52</v>
      </c>
      <c r="F446" s="1" t="s">
        <v>209</v>
      </c>
      <c r="G446" s="4">
        <v>6576</v>
      </c>
      <c r="H446" s="1" t="s">
        <v>57</v>
      </c>
      <c r="I446" s="1" t="s">
        <v>74</v>
      </c>
      <c r="K446" s="13">
        <f>'[1]Total Reqs'!K403</f>
        <v>0</v>
      </c>
      <c r="L446" s="15"/>
      <c r="M446" s="13"/>
      <c r="N446" s="13"/>
      <c r="O446" s="13"/>
      <c r="P446" s="19"/>
    </row>
    <row r="447" spans="2:100" s="1" customFormat="1" outlineLevel="2" x14ac:dyDescent="0.2">
      <c r="C447" s="2"/>
      <c r="D447" s="2" t="s">
        <v>208</v>
      </c>
      <c r="G447" s="4"/>
      <c r="K447" s="2"/>
      <c r="L447" s="15"/>
      <c r="M447" s="13"/>
      <c r="N447" s="13"/>
      <c r="O447" s="13"/>
      <c r="P447" s="19"/>
      <c r="CU447" s="5"/>
      <c r="CV447" s="5"/>
    </row>
    <row r="448" spans="2:100" outlineLevel="2" x14ac:dyDescent="0.2">
      <c r="D448" s="2" t="s">
        <v>208</v>
      </c>
      <c r="L448" s="15"/>
      <c r="M448" s="13"/>
      <c r="N448" s="13"/>
      <c r="O448" s="13"/>
      <c r="P448" s="19"/>
    </row>
    <row r="449" spans="2:50" outlineLevel="2" x14ac:dyDescent="0.2">
      <c r="B449" s="1" t="s">
        <v>207</v>
      </c>
      <c r="D449" s="2" t="s">
        <v>208</v>
      </c>
      <c r="E449" s="1" t="s">
        <v>52</v>
      </c>
      <c r="F449" s="44" t="s">
        <v>210</v>
      </c>
      <c r="G449" s="4">
        <v>6608</v>
      </c>
      <c r="H449" s="1" t="s">
        <v>55</v>
      </c>
      <c r="I449" s="1" t="s">
        <v>74</v>
      </c>
      <c r="K449" s="13" t="str">
        <f>'[1]Total Reqs'!K406</f>
        <v>Dropped After 3/31/00.</v>
      </c>
      <c r="L449" s="15"/>
      <c r="M449" s="13"/>
      <c r="N449" s="13"/>
      <c r="O449" s="13"/>
      <c r="P449" s="19"/>
    </row>
    <row r="450" spans="2:50" outlineLevel="2" x14ac:dyDescent="0.2">
      <c r="B450" s="1" t="s">
        <v>207</v>
      </c>
      <c r="D450" s="2" t="s">
        <v>208</v>
      </c>
      <c r="E450" s="1" t="s">
        <v>52</v>
      </c>
      <c r="F450" s="44" t="s">
        <v>210</v>
      </c>
      <c r="G450" s="4">
        <v>6608</v>
      </c>
      <c r="H450" s="1" t="s">
        <v>57</v>
      </c>
      <c r="I450" s="1" t="s">
        <v>74</v>
      </c>
      <c r="K450" s="13">
        <f>'[1]Total Reqs'!K407</f>
        <v>0</v>
      </c>
      <c r="L450" s="15"/>
      <c r="M450" s="13"/>
      <c r="N450" s="13"/>
      <c r="O450" s="13"/>
      <c r="P450" s="19"/>
    </row>
    <row r="451" spans="2:50" outlineLevel="2" x14ac:dyDescent="0.2">
      <c r="D451" s="2" t="s">
        <v>208</v>
      </c>
      <c r="F451" s="44"/>
      <c r="K451" s="2"/>
      <c r="L451" s="15"/>
      <c r="M451" s="13"/>
      <c r="N451" s="13"/>
      <c r="O451" s="13"/>
      <c r="P451" s="19"/>
    </row>
    <row r="452" spans="2:50" outlineLevel="2" x14ac:dyDescent="0.2">
      <c r="D452" s="2" t="s">
        <v>208</v>
      </c>
      <c r="F452" s="44"/>
      <c r="L452" s="15"/>
      <c r="M452" s="13"/>
      <c r="N452" s="13"/>
      <c r="O452" s="13"/>
      <c r="P452" s="19"/>
    </row>
    <row r="453" spans="2:50" outlineLevel="2" x14ac:dyDescent="0.2">
      <c r="B453" s="1" t="s">
        <v>207</v>
      </c>
      <c r="D453" s="2" t="s">
        <v>208</v>
      </c>
      <c r="E453" s="1" t="s">
        <v>67</v>
      </c>
      <c r="F453" s="44" t="s">
        <v>169</v>
      </c>
      <c r="G453" s="4">
        <v>6585</v>
      </c>
      <c r="H453" s="1" t="s">
        <v>55</v>
      </c>
      <c r="I453" s="1" t="s">
        <v>70</v>
      </c>
      <c r="K453" s="13">
        <f>'[1]Total Reqs'!K410</f>
        <v>0</v>
      </c>
      <c r="L453" s="15">
        <v>506</v>
      </c>
      <c r="M453" s="13"/>
      <c r="N453" s="13"/>
      <c r="O453" s="13"/>
      <c r="P453" s="19"/>
    </row>
    <row r="454" spans="2:50" outlineLevel="2" x14ac:dyDescent="0.2">
      <c r="B454" s="1" t="s">
        <v>207</v>
      </c>
      <c r="D454" s="2" t="s">
        <v>208</v>
      </c>
      <c r="E454" s="1" t="s">
        <v>67</v>
      </c>
      <c r="F454" s="44" t="s">
        <v>169</v>
      </c>
      <c r="G454" s="4">
        <v>6585</v>
      </c>
      <c r="H454" s="1" t="s">
        <v>57</v>
      </c>
      <c r="I454" s="1" t="s">
        <v>70</v>
      </c>
      <c r="K454" s="13">
        <f>'[1]Total Reqs'!K411</f>
        <v>0</v>
      </c>
      <c r="L454" s="15"/>
      <c r="M454" s="13"/>
      <c r="N454" s="13"/>
      <c r="O454" s="13"/>
      <c r="P454" s="19"/>
    </row>
    <row r="455" spans="2:50" outlineLevel="2" x14ac:dyDescent="0.2">
      <c r="D455" s="2" t="s">
        <v>208</v>
      </c>
      <c r="F455" s="44"/>
      <c r="L455" s="15"/>
      <c r="M455" s="13"/>
      <c r="N455" s="13"/>
      <c r="O455" s="13"/>
      <c r="P455" s="19"/>
    </row>
    <row r="456" spans="2:50" outlineLevel="2" x14ac:dyDescent="0.2">
      <c r="B456" s="1" t="s">
        <v>207</v>
      </c>
      <c r="D456" s="2" t="s">
        <v>208</v>
      </c>
      <c r="E456" s="1" t="s">
        <v>52</v>
      </c>
      <c r="F456" s="44" t="s">
        <v>169</v>
      </c>
      <c r="G456" s="4">
        <v>6585</v>
      </c>
      <c r="H456" s="1" t="s">
        <v>55</v>
      </c>
      <c r="I456" s="1" t="s">
        <v>70</v>
      </c>
      <c r="K456" s="13">
        <f>'[1]Total Reqs'!K413</f>
        <v>0</v>
      </c>
      <c r="L456" s="15"/>
      <c r="M456" s="13"/>
      <c r="N456" s="13"/>
      <c r="O456" s="13"/>
      <c r="P456" s="19"/>
    </row>
    <row r="457" spans="2:50" outlineLevel="2" x14ac:dyDescent="0.2">
      <c r="B457" s="1" t="s">
        <v>207</v>
      </c>
      <c r="D457" s="2" t="s">
        <v>208</v>
      </c>
      <c r="E457" s="1" t="s">
        <v>52</v>
      </c>
      <c r="F457" s="44" t="s">
        <v>169</v>
      </c>
      <c r="G457" s="4">
        <v>6585</v>
      </c>
      <c r="H457" s="1" t="s">
        <v>57</v>
      </c>
      <c r="I457" s="1" t="s">
        <v>70</v>
      </c>
      <c r="K457" s="13">
        <f>'[1]Total Reqs'!K414</f>
        <v>0</v>
      </c>
      <c r="L457" s="15"/>
      <c r="M457" s="13"/>
      <c r="N457" s="13"/>
      <c r="O457" s="13"/>
      <c r="P457" s="19"/>
    </row>
    <row r="458" spans="2:50" outlineLevel="2" x14ac:dyDescent="0.2">
      <c r="D458" s="2" t="s">
        <v>208</v>
      </c>
      <c r="F458" s="44"/>
      <c r="L458" s="15"/>
      <c r="M458" s="13"/>
      <c r="N458" s="13"/>
      <c r="O458" s="13"/>
      <c r="P458" s="19"/>
    </row>
    <row r="459" spans="2:50" outlineLevel="2" x14ac:dyDescent="0.2">
      <c r="D459" s="2" t="s">
        <v>208</v>
      </c>
      <c r="K459" s="21"/>
      <c r="L459" s="15"/>
      <c r="M459" s="13"/>
      <c r="N459" s="13"/>
      <c r="O459" s="13"/>
      <c r="P459" s="19"/>
      <c r="Q459" s="22"/>
      <c r="T459" s="22"/>
      <c r="W459" s="22"/>
      <c r="Z459" s="22"/>
      <c r="AC459" s="22"/>
      <c r="AF459" s="22"/>
      <c r="AI459" s="22"/>
      <c r="AL459" s="22"/>
      <c r="AO459" s="22"/>
      <c r="AR459" s="22"/>
      <c r="AU459" s="22"/>
      <c r="AX459" s="22"/>
    </row>
    <row r="460" spans="2:50" outlineLevel="2" x14ac:dyDescent="0.2">
      <c r="B460" s="1" t="s">
        <v>207</v>
      </c>
      <c r="D460" s="2" t="s">
        <v>208</v>
      </c>
      <c r="E460" s="1" t="s">
        <v>52</v>
      </c>
      <c r="F460" s="1" t="s">
        <v>53</v>
      </c>
      <c r="G460" s="4" t="s">
        <v>211</v>
      </c>
      <c r="H460" s="1" t="s">
        <v>55</v>
      </c>
      <c r="I460" s="1" t="s">
        <v>56</v>
      </c>
      <c r="K460" s="13">
        <f>'[1]Total Reqs'!K417</f>
        <v>279</v>
      </c>
      <c r="L460" s="15"/>
      <c r="M460" s="13"/>
      <c r="N460" s="13"/>
      <c r="O460" s="13"/>
      <c r="P460" s="19"/>
      <c r="S460" s="5">
        <v>0</v>
      </c>
    </row>
    <row r="461" spans="2:50" outlineLevel="2" x14ac:dyDescent="0.2">
      <c r="B461" s="1" t="s">
        <v>207</v>
      </c>
      <c r="D461" s="2" t="s">
        <v>208</v>
      </c>
      <c r="E461" s="1" t="s">
        <v>52</v>
      </c>
      <c r="F461" s="1" t="s">
        <v>53</v>
      </c>
      <c r="G461" s="4" t="s">
        <v>211</v>
      </c>
      <c r="H461" s="1" t="s">
        <v>57</v>
      </c>
      <c r="I461" s="1" t="s">
        <v>56</v>
      </c>
      <c r="K461" s="13">
        <f>'[1]Total Reqs'!K418</f>
        <v>0</v>
      </c>
      <c r="L461" s="15"/>
      <c r="M461" s="13"/>
      <c r="N461" s="13"/>
      <c r="O461" s="13"/>
      <c r="P461" s="19"/>
      <c r="S461" s="5">
        <v>0</v>
      </c>
    </row>
    <row r="462" spans="2:50" outlineLevel="1" x14ac:dyDescent="0.2">
      <c r="B462" s="2" t="str">
        <f>B461</f>
        <v>TRANSCO</v>
      </c>
      <c r="D462" s="2" t="s">
        <v>212</v>
      </c>
      <c r="K462" s="13">
        <f>SUBTOTAL(9,K445:K461)</f>
        <v>279</v>
      </c>
      <c r="L462" s="15">
        <f>SUBTOTAL(9,L445:L461)</f>
        <v>506</v>
      </c>
      <c r="M462" s="19">
        <f>K462-L462</f>
        <v>-227</v>
      </c>
      <c r="N462" s="13">
        <v>0</v>
      </c>
      <c r="O462" s="13">
        <f>IF(M462&lt;0.9*N462,0.9*N462,IF(M462&gt;1.1*N462,1.1*N462,M462))</f>
        <v>0</v>
      </c>
      <c r="P462" s="19">
        <f>(M462-O462)</f>
        <v>-227</v>
      </c>
      <c r="S462" s="5">
        <f>SUBTOTAL(9,S445:S461)</f>
        <v>0</v>
      </c>
      <c r="U462" s="29">
        <f>S462-K462</f>
        <v>-279</v>
      </c>
    </row>
    <row r="463" spans="2:50" outlineLevel="1" x14ac:dyDescent="0.2">
      <c r="L463" s="15"/>
      <c r="M463" s="13"/>
      <c r="N463" s="13"/>
      <c r="O463" s="13"/>
      <c r="P463" s="19"/>
    </row>
    <row r="464" spans="2:50" outlineLevel="1" x14ac:dyDescent="0.2">
      <c r="L464" s="15"/>
      <c r="M464" s="13"/>
      <c r="N464" s="13"/>
      <c r="O464" s="13"/>
      <c r="P464" s="19"/>
    </row>
    <row r="465" spans="2:21" outlineLevel="2" x14ac:dyDescent="0.2">
      <c r="B465" s="1" t="s">
        <v>207</v>
      </c>
      <c r="D465" s="2" t="s">
        <v>213</v>
      </c>
      <c r="E465" s="1" t="s">
        <v>52</v>
      </c>
      <c r="F465" s="1" t="s">
        <v>214</v>
      </c>
      <c r="G465" s="4">
        <v>6583</v>
      </c>
      <c r="H465" s="1" t="s">
        <v>55</v>
      </c>
      <c r="I465" s="1" t="s">
        <v>74</v>
      </c>
      <c r="K465" s="13">
        <f>'[1]Total Reqs'!K421</f>
        <v>145</v>
      </c>
      <c r="L465" s="15"/>
      <c r="M465" s="13"/>
      <c r="N465" s="13"/>
      <c r="O465" s="13"/>
      <c r="P465" s="19"/>
    </row>
    <row r="466" spans="2:21" outlineLevel="2" x14ac:dyDescent="0.2">
      <c r="B466" s="1" t="s">
        <v>207</v>
      </c>
      <c r="D466" s="2" t="s">
        <v>213</v>
      </c>
      <c r="E466" s="1" t="s">
        <v>52</v>
      </c>
      <c r="F466" s="1" t="s">
        <v>214</v>
      </c>
      <c r="G466" s="4">
        <v>6583</v>
      </c>
      <c r="H466" s="1" t="s">
        <v>57</v>
      </c>
      <c r="I466" s="1" t="s">
        <v>74</v>
      </c>
      <c r="K466" s="13">
        <f>'[1]Total Reqs'!K422</f>
        <v>0</v>
      </c>
      <c r="L466" s="15"/>
      <c r="M466" s="13"/>
      <c r="N466" s="13"/>
      <c r="O466" s="13"/>
      <c r="P466" s="19"/>
    </row>
    <row r="467" spans="2:21" outlineLevel="2" x14ac:dyDescent="0.2">
      <c r="D467" s="2" t="s">
        <v>213</v>
      </c>
      <c r="K467" s="23" t="str">
        <f>'[1]Total Reqs'!K423</f>
        <v>NOTE:  THE TRANSCO SCHEDULER MUST SHOW IN THE NOMINATION PACKAGE ID "012224" IN ORDER FOR SOUTH JERSEY TO ACCEPT THE GAS</v>
      </c>
      <c r="L467" s="15"/>
      <c r="M467" s="13"/>
      <c r="N467" s="13"/>
      <c r="O467" s="13"/>
      <c r="P467" s="19"/>
    </row>
    <row r="468" spans="2:21" outlineLevel="2" x14ac:dyDescent="0.2">
      <c r="D468" s="2" t="s">
        <v>213</v>
      </c>
      <c r="K468" s="23">
        <f>'[1]Total Reqs'!K424</f>
        <v>0</v>
      </c>
      <c r="L468" s="15"/>
      <c r="M468" s="13"/>
      <c r="N468" s="13"/>
      <c r="O468" s="13"/>
      <c r="P468" s="19"/>
    </row>
    <row r="469" spans="2:21" outlineLevel="2" x14ac:dyDescent="0.2">
      <c r="D469" s="2" t="s">
        <v>213</v>
      </c>
      <c r="L469" s="15"/>
      <c r="M469" s="13"/>
      <c r="N469" s="13"/>
      <c r="O469" s="13"/>
      <c r="P469" s="19"/>
    </row>
    <row r="470" spans="2:21" outlineLevel="2" x14ac:dyDescent="0.2">
      <c r="B470" s="1" t="s">
        <v>207</v>
      </c>
      <c r="D470" s="2" t="s">
        <v>213</v>
      </c>
      <c r="E470" s="1" t="s">
        <v>67</v>
      </c>
      <c r="F470" s="1" t="s">
        <v>162</v>
      </c>
      <c r="G470" s="4">
        <v>6743</v>
      </c>
      <c r="H470" s="1" t="s">
        <v>55</v>
      </c>
      <c r="I470" s="1" t="s">
        <v>70</v>
      </c>
      <c r="K470" s="13">
        <f>'[1]Total Reqs'!K426</f>
        <v>0</v>
      </c>
      <c r="L470" s="15"/>
      <c r="M470" s="13"/>
      <c r="N470" s="13"/>
      <c r="O470" s="13"/>
      <c r="P470" s="19"/>
    </row>
    <row r="471" spans="2:21" outlineLevel="2" x14ac:dyDescent="0.2">
      <c r="B471" s="1" t="s">
        <v>207</v>
      </c>
      <c r="D471" s="2" t="s">
        <v>213</v>
      </c>
      <c r="E471" s="1" t="s">
        <v>67</v>
      </c>
      <c r="F471" s="1" t="s">
        <v>162</v>
      </c>
      <c r="G471" s="4">
        <v>6743</v>
      </c>
      <c r="H471" s="1" t="s">
        <v>57</v>
      </c>
      <c r="I471" s="1" t="s">
        <v>70</v>
      </c>
      <c r="K471" s="13">
        <f>'[1]Total Reqs'!K427</f>
        <v>0</v>
      </c>
      <c r="L471" s="15"/>
      <c r="M471" s="13"/>
      <c r="N471" s="13"/>
      <c r="O471" s="13"/>
      <c r="P471" s="19"/>
    </row>
    <row r="472" spans="2:21" outlineLevel="2" x14ac:dyDescent="0.2">
      <c r="D472" s="2" t="s">
        <v>213</v>
      </c>
      <c r="L472" s="15"/>
      <c r="M472" s="13"/>
      <c r="N472" s="13"/>
      <c r="O472" s="13"/>
      <c r="P472" s="19"/>
    </row>
    <row r="473" spans="2:21" outlineLevel="2" x14ac:dyDescent="0.2">
      <c r="B473" s="1" t="s">
        <v>207</v>
      </c>
      <c r="D473" s="2" t="s">
        <v>213</v>
      </c>
      <c r="E473" s="1" t="s">
        <v>52</v>
      </c>
      <c r="F473" s="1" t="s">
        <v>162</v>
      </c>
      <c r="G473" s="4">
        <v>6743</v>
      </c>
      <c r="H473" s="1" t="s">
        <v>55</v>
      </c>
      <c r="I473" s="1" t="s">
        <v>70</v>
      </c>
      <c r="K473" s="13">
        <f>'[1]Total Reqs'!K429</f>
        <v>0</v>
      </c>
      <c r="L473" s="15"/>
      <c r="M473" s="13"/>
      <c r="N473" s="13"/>
      <c r="O473" s="13"/>
      <c r="P473" s="19"/>
    </row>
    <row r="474" spans="2:21" outlineLevel="2" x14ac:dyDescent="0.2">
      <c r="B474" s="1" t="s">
        <v>207</v>
      </c>
      <c r="D474" s="2" t="s">
        <v>213</v>
      </c>
      <c r="E474" s="1" t="s">
        <v>52</v>
      </c>
      <c r="F474" s="1" t="s">
        <v>162</v>
      </c>
      <c r="G474" s="4">
        <v>6743</v>
      </c>
      <c r="H474" s="1" t="s">
        <v>57</v>
      </c>
      <c r="I474" s="1" t="s">
        <v>70</v>
      </c>
      <c r="K474" s="13">
        <f>'[1]Total Reqs'!K430</f>
        <v>0</v>
      </c>
      <c r="L474" s="15"/>
      <c r="M474" s="13"/>
      <c r="N474" s="13"/>
      <c r="O474" s="13"/>
      <c r="P474" s="19"/>
      <c r="S474" s="5">
        <v>0</v>
      </c>
    </row>
    <row r="475" spans="2:21" outlineLevel="1" x14ac:dyDescent="0.2">
      <c r="B475" s="2" t="str">
        <f>B474</f>
        <v>TRANSCO</v>
      </c>
      <c r="D475" s="2" t="s">
        <v>215</v>
      </c>
      <c r="K475" s="13">
        <f>SUBTOTAL(9,K465:K474)</f>
        <v>145</v>
      </c>
      <c r="L475" s="15">
        <f>SUBTOTAL(9,L465:L474)</f>
        <v>0</v>
      </c>
      <c r="M475" s="13">
        <f>K475-L475</f>
        <v>145</v>
      </c>
      <c r="N475" s="13">
        <v>3082</v>
      </c>
      <c r="O475" s="13">
        <f>IF(M475&lt;0.9*N475,0.9*N475,IF(M475&gt;1.1*N475,1.1*N475,M475))</f>
        <v>2773.8</v>
      </c>
      <c r="P475" s="19">
        <f>(M475-O475)</f>
        <v>-2628.8</v>
      </c>
      <c r="S475" s="5">
        <f>SUBTOTAL(9,S465:S474)</f>
        <v>0</v>
      </c>
      <c r="U475" s="29">
        <f>S475-K475</f>
        <v>-145</v>
      </c>
    </row>
    <row r="476" spans="2:21" outlineLevel="1" x14ac:dyDescent="0.2">
      <c r="L476" s="15"/>
      <c r="M476" s="13"/>
      <c r="N476" s="13"/>
      <c r="O476" s="13"/>
      <c r="P476" s="19"/>
    </row>
    <row r="477" spans="2:21" outlineLevel="1" x14ac:dyDescent="0.2">
      <c r="L477" s="15"/>
      <c r="M477" s="13"/>
      <c r="N477" s="13"/>
      <c r="O477" s="13"/>
      <c r="P477" s="19"/>
    </row>
    <row r="478" spans="2:21" outlineLevel="2" x14ac:dyDescent="0.2">
      <c r="B478" s="1" t="s">
        <v>207</v>
      </c>
      <c r="D478" s="2" t="s">
        <v>216</v>
      </c>
      <c r="E478" s="1" t="s">
        <v>52</v>
      </c>
      <c r="F478" s="1" t="s">
        <v>217</v>
      </c>
      <c r="G478" s="4">
        <v>6382</v>
      </c>
      <c r="H478" s="1" t="s">
        <v>55</v>
      </c>
      <c r="I478" s="1" t="s">
        <v>74</v>
      </c>
      <c r="K478" s="13">
        <f>'[1]Total Reqs'!K433</f>
        <v>219</v>
      </c>
      <c r="L478" s="15"/>
      <c r="M478" s="13"/>
      <c r="N478" s="13"/>
      <c r="O478" s="13"/>
      <c r="P478" s="19"/>
    </row>
    <row r="479" spans="2:21" outlineLevel="2" x14ac:dyDescent="0.2">
      <c r="B479" s="1" t="s">
        <v>207</v>
      </c>
      <c r="D479" s="2" t="s">
        <v>216</v>
      </c>
      <c r="E479" s="1" t="s">
        <v>52</v>
      </c>
      <c r="F479" s="1" t="s">
        <v>217</v>
      </c>
      <c r="G479" s="4">
        <v>6382</v>
      </c>
      <c r="H479" s="1" t="s">
        <v>57</v>
      </c>
      <c r="I479" s="1" t="s">
        <v>74</v>
      </c>
      <c r="K479" s="13">
        <f>'[1]Total Reqs'!K434</f>
        <v>0</v>
      </c>
      <c r="L479" s="15"/>
      <c r="M479" s="13"/>
      <c r="N479" s="13"/>
      <c r="O479" s="13"/>
      <c r="P479" s="19"/>
    </row>
    <row r="480" spans="2:21" outlineLevel="2" x14ac:dyDescent="0.2">
      <c r="D480" s="2" t="s">
        <v>216</v>
      </c>
      <c r="K480" s="23" t="str">
        <f>'[1]Total Reqs'!K435</f>
        <v>NOTE:  LILCO RELEASED CAPACITY TO CES/ENRON FOR A VOLUME OF 219 DTH PER DAY</v>
      </c>
      <c r="L480" s="15"/>
      <c r="M480" s="13"/>
      <c r="N480" s="13"/>
      <c r="O480" s="13"/>
      <c r="P480" s="19"/>
    </row>
    <row r="481" spans="2:50" outlineLevel="2" x14ac:dyDescent="0.2">
      <c r="D481" s="2" t="s">
        <v>216</v>
      </c>
      <c r="K481" s="2"/>
      <c r="L481" s="15"/>
      <c r="M481" s="13"/>
      <c r="N481" s="13"/>
      <c r="O481" s="13"/>
      <c r="P481" s="19"/>
    </row>
    <row r="482" spans="2:50" outlineLevel="2" x14ac:dyDescent="0.2">
      <c r="D482" s="2" t="s">
        <v>216</v>
      </c>
      <c r="L482" s="15"/>
      <c r="M482" s="13"/>
      <c r="N482" s="13"/>
      <c r="O482" s="13"/>
      <c r="P482" s="19"/>
    </row>
    <row r="483" spans="2:50" outlineLevel="2" x14ac:dyDescent="0.2">
      <c r="B483" s="1" t="s">
        <v>207</v>
      </c>
      <c r="D483" s="2" t="s">
        <v>216</v>
      </c>
      <c r="E483" s="1" t="s">
        <v>52</v>
      </c>
      <c r="F483" s="44" t="s">
        <v>202</v>
      </c>
      <c r="G483" s="4">
        <v>6386</v>
      </c>
      <c r="H483" s="1" t="s">
        <v>55</v>
      </c>
      <c r="I483" s="1" t="s">
        <v>74</v>
      </c>
      <c r="K483" s="13">
        <f>'[1]Total Reqs'!K438</f>
        <v>92</v>
      </c>
      <c r="L483" s="15"/>
      <c r="M483" s="13"/>
      <c r="N483" s="13"/>
      <c r="O483" s="13"/>
      <c r="P483" s="19"/>
    </row>
    <row r="484" spans="2:50" outlineLevel="2" x14ac:dyDescent="0.2">
      <c r="B484" s="1" t="s">
        <v>207</v>
      </c>
      <c r="D484" s="2" t="s">
        <v>216</v>
      </c>
      <c r="E484" s="1" t="s">
        <v>52</v>
      </c>
      <c r="F484" s="44" t="s">
        <v>202</v>
      </c>
      <c r="G484" s="4">
        <v>6386</v>
      </c>
      <c r="H484" s="1" t="s">
        <v>57</v>
      </c>
      <c r="I484" s="1" t="s">
        <v>74</v>
      </c>
      <c r="K484" s="13">
        <f>'[1]Total Reqs'!K439</f>
        <v>0</v>
      </c>
      <c r="L484" s="15"/>
      <c r="M484" s="13"/>
      <c r="N484" s="13"/>
      <c r="O484" s="13"/>
      <c r="P484" s="19"/>
      <c r="S484" s="5">
        <v>572</v>
      </c>
    </row>
    <row r="485" spans="2:50" outlineLevel="1" x14ac:dyDescent="0.2">
      <c r="B485" s="2" t="str">
        <f>B484</f>
        <v>TRANSCO</v>
      </c>
      <c r="D485" s="2" t="s">
        <v>218</v>
      </c>
      <c r="F485" s="44"/>
      <c r="K485" s="13">
        <f>SUBTOTAL(9,K478:K484)</f>
        <v>311</v>
      </c>
      <c r="L485" s="15">
        <f>SUBTOTAL(9,L478:L484)</f>
        <v>0</v>
      </c>
      <c r="M485" s="13">
        <f>K485-L485</f>
        <v>311</v>
      </c>
      <c r="N485" s="13">
        <v>89</v>
      </c>
      <c r="O485" s="13">
        <f>IF(M485&lt;0.9*N485,0.9*N485,IF(M485&gt;1.1*N485,1.1*N485,M485))</f>
        <v>97.9</v>
      </c>
      <c r="P485" s="19">
        <f>(M485-O485)</f>
        <v>213.1</v>
      </c>
      <c r="S485" s="5">
        <f>SUBTOTAL(9,S478:S484)</f>
        <v>572</v>
      </c>
      <c r="U485" s="29">
        <f>S485-K485</f>
        <v>261</v>
      </c>
    </row>
    <row r="486" spans="2:50" outlineLevel="1" x14ac:dyDescent="0.2">
      <c r="F486" s="44"/>
      <c r="K486" s="23" t="str">
        <f>'[1]Total Reqs'!K440</f>
        <v>PER Martha @ PSEG…. 85% Tetco/15% Transco but can be all Transco if we want</v>
      </c>
      <c r="L486" s="15"/>
      <c r="M486" s="13"/>
      <c r="N486" s="13"/>
      <c r="O486" s="13"/>
      <c r="P486" s="19"/>
    </row>
    <row r="487" spans="2:50" outlineLevel="1" x14ac:dyDescent="0.2">
      <c r="L487" s="15"/>
      <c r="M487" s="13"/>
      <c r="N487" s="13"/>
      <c r="O487" s="13"/>
      <c r="P487" s="19"/>
    </row>
    <row r="488" spans="2:50" outlineLevel="1" x14ac:dyDescent="0.2">
      <c r="L488" s="15"/>
      <c r="M488" s="13"/>
      <c r="N488" s="13"/>
      <c r="O488" s="13"/>
      <c r="P488" s="19"/>
    </row>
    <row r="489" spans="2:50" outlineLevel="2" x14ac:dyDescent="0.2">
      <c r="B489" s="1" t="s">
        <v>219</v>
      </c>
      <c r="D489" s="2" t="s">
        <v>220</v>
      </c>
      <c r="E489" s="1" t="s">
        <v>52</v>
      </c>
      <c r="F489" s="1" t="s">
        <v>221</v>
      </c>
      <c r="G489" s="25" t="s">
        <v>222</v>
      </c>
      <c r="H489" s="1" t="s">
        <v>55</v>
      </c>
      <c r="I489" s="1" t="s">
        <v>65</v>
      </c>
      <c r="K489" s="13" t="str">
        <f>'[1]Total Reqs'!K443</f>
        <v>Dropped After 3/31/00.</v>
      </c>
      <c r="L489" s="15"/>
      <c r="M489" s="13"/>
      <c r="N489" s="13"/>
      <c r="O489" s="13"/>
      <c r="P489" s="19"/>
      <c r="S489" s="5">
        <v>0</v>
      </c>
    </row>
    <row r="490" spans="2:50" outlineLevel="2" x14ac:dyDescent="0.2">
      <c r="B490" s="1" t="s">
        <v>219</v>
      </c>
      <c r="D490" s="2" t="s">
        <v>220</v>
      </c>
      <c r="E490" s="1" t="s">
        <v>52</v>
      </c>
      <c r="F490" s="1" t="s">
        <v>221</v>
      </c>
      <c r="G490" s="25" t="s">
        <v>222</v>
      </c>
      <c r="H490" s="1" t="s">
        <v>57</v>
      </c>
      <c r="L490" s="15"/>
      <c r="M490" s="13"/>
      <c r="N490" s="13"/>
      <c r="O490" s="13"/>
      <c r="P490" s="19"/>
    </row>
    <row r="491" spans="2:50" outlineLevel="2" x14ac:dyDescent="0.2">
      <c r="D491" s="2" t="s">
        <v>220</v>
      </c>
      <c r="G491" s="25"/>
      <c r="K491" s="31"/>
      <c r="L491" s="15"/>
      <c r="M491" s="13"/>
      <c r="N491" s="13"/>
      <c r="O491" s="13"/>
      <c r="P491" s="19"/>
      <c r="Q491" s="22"/>
      <c r="T491" s="22"/>
      <c r="W491" s="22"/>
      <c r="Z491" s="22"/>
      <c r="AC491" s="22"/>
      <c r="AF491" s="22"/>
      <c r="AI491" s="22"/>
      <c r="AL491" s="22"/>
      <c r="AO491" s="22"/>
      <c r="AR491" s="22"/>
      <c r="AU491" s="22"/>
      <c r="AX491" s="22"/>
    </row>
    <row r="492" spans="2:50" outlineLevel="2" x14ac:dyDescent="0.2">
      <c r="B492" s="1" t="s">
        <v>219</v>
      </c>
      <c r="D492" s="2" t="s">
        <v>220</v>
      </c>
      <c r="E492" s="1" t="s">
        <v>52</v>
      </c>
      <c r="F492" s="1" t="s">
        <v>221</v>
      </c>
      <c r="G492" s="25" t="s">
        <v>223</v>
      </c>
      <c r="H492" s="1" t="s">
        <v>55</v>
      </c>
      <c r="I492" s="1" t="s">
        <v>65</v>
      </c>
      <c r="K492" s="13" t="str">
        <f>'[1]Total Reqs'!K446</f>
        <v>Dropped After 3/31/00.</v>
      </c>
      <c r="L492" s="15"/>
      <c r="M492" s="13"/>
      <c r="N492" s="13"/>
      <c r="O492" s="13"/>
      <c r="P492" s="19"/>
      <c r="S492" s="5">
        <v>0</v>
      </c>
    </row>
    <row r="493" spans="2:50" outlineLevel="2" x14ac:dyDescent="0.2">
      <c r="B493" s="1" t="s">
        <v>219</v>
      </c>
      <c r="D493" s="2" t="s">
        <v>220</v>
      </c>
      <c r="E493" s="1" t="s">
        <v>52</v>
      </c>
      <c r="F493" s="1" t="s">
        <v>221</v>
      </c>
      <c r="G493" s="25" t="s">
        <v>223</v>
      </c>
      <c r="H493" s="1" t="s">
        <v>57</v>
      </c>
      <c r="L493" s="15"/>
      <c r="M493" s="13"/>
      <c r="N493" s="13"/>
      <c r="O493" s="13"/>
      <c r="P493" s="19"/>
    </row>
    <row r="494" spans="2:50" outlineLevel="1" x14ac:dyDescent="0.2">
      <c r="B494" s="2" t="str">
        <f>B493</f>
        <v>TENN</v>
      </c>
      <c r="D494" s="2" t="s">
        <v>224</v>
      </c>
      <c r="G494" s="25"/>
      <c r="K494" s="13">
        <f>SUBTOTAL(9,K489:K493)</f>
        <v>0</v>
      </c>
      <c r="L494" s="15">
        <f>SUBTOTAL(9,L489:L493)</f>
        <v>0</v>
      </c>
      <c r="M494" s="13">
        <f>K494-L494</f>
        <v>0</v>
      </c>
      <c r="N494" s="13">
        <v>0</v>
      </c>
      <c r="O494" s="13">
        <f>IF(M494&lt;0.9*N494,0.9*N494,IF(M494&gt;1.1*N494,1.1*N494,M494))</f>
        <v>0</v>
      </c>
      <c r="P494" s="19">
        <f>(M494-O494)</f>
        <v>0</v>
      </c>
      <c r="S494" s="5">
        <f>SUBTOTAL(9,S489:S493)</f>
        <v>0</v>
      </c>
      <c r="U494" s="29">
        <f>S494-K494</f>
        <v>0</v>
      </c>
    </row>
    <row r="495" spans="2:50" outlineLevel="1" x14ac:dyDescent="0.2">
      <c r="K495" s="31"/>
      <c r="L495" s="15"/>
      <c r="M495" s="13"/>
      <c r="N495" s="13"/>
      <c r="O495" s="13"/>
      <c r="P495" s="19"/>
    </row>
    <row r="496" spans="2:50" outlineLevel="1" x14ac:dyDescent="0.2">
      <c r="L496" s="15"/>
      <c r="M496" s="13"/>
      <c r="N496" s="13"/>
      <c r="O496" s="13"/>
      <c r="P496" s="19"/>
    </row>
    <row r="497" spans="2:21" outlineLevel="2" x14ac:dyDescent="0.2">
      <c r="B497" s="1" t="s">
        <v>219</v>
      </c>
      <c r="D497" s="2" t="s">
        <v>208</v>
      </c>
      <c r="F497" s="1" t="s">
        <v>80</v>
      </c>
      <c r="G497" s="4" t="s">
        <v>225</v>
      </c>
      <c r="H497" s="1" t="s">
        <v>55</v>
      </c>
      <c r="I497" s="1" t="s">
        <v>56</v>
      </c>
      <c r="K497" s="13">
        <f>'[1]Total Reqs'!K450</f>
        <v>0</v>
      </c>
      <c r="L497" s="15"/>
      <c r="M497" s="13"/>
      <c r="N497" s="13"/>
      <c r="O497" s="13"/>
      <c r="P497" s="19"/>
    </row>
    <row r="498" spans="2:21" outlineLevel="2" x14ac:dyDescent="0.2">
      <c r="B498" s="1" t="s">
        <v>219</v>
      </c>
      <c r="D498" s="2" t="s">
        <v>208</v>
      </c>
      <c r="F498" s="1" t="s">
        <v>80</v>
      </c>
      <c r="G498" s="4" t="s">
        <v>225</v>
      </c>
      <c r="H498" s="1" t="s">
        <v>57</v>
      </c>
      <c r="K498" s="13">
        <f>'[1]Total Reqs'!K451</f>
        <v>0</v>
      </c>
      <c r="L498" s="15"/>
      <c r="M498" s="13"/>
      <c r="N498" s="13"/>
      <c r="O498" s="13"/>
      <c r="P498" s="19"/>
    </row>
    <row r="499" spans="2:21" outlineLevel="2" x14ac:dyDescent="0.2">
      <c r="D499" s="2" t="s">
        <v>208</v>
      </c>
      <c r="F499" s="5"/>
      <c r="L499" s="15"/>
      <c r="M499" s="13"/>
      <c r="N499" s="13"/>
      <c r="O499" s="13"/>
      <c r="P499" s="19"/>
    </row>
    <row r="500" spans="2:21" outlineLevel="2" x14ac:dyDescent="0.2">
      <c r="B500" s="1" t="s">
        <v>219</v>
      </c>
      <c r="D500" s="2" t="s">
        <v>208</v>
      </c>
      <c r="F500" s="1" t="s">
        <v>80</v>
      </c>
      <c r="G500" s="4" t="s">
        <v>226</v>
      </c>
      <c r="H500" s="1" t="s">
        <v>55</v>
      </c>
      <c r="I500" s="1" t="s">
        <v>56</v>
      </c>
      <c r="K500" s="13">
        <f>'[1]Total Reqs'!K453</f>
        <v>0</v>
      </c>
      <c r="L500" s="15"/>
      <c r="M500" s="13"/>
      <c r="N500" s="13"/>
      <c r="O500" s="13"/>
      <c r="P500" s="19"/>
      <c r="S500" s="5">
        <v>479</v>
      </c>
    </row>
    <row r="501" spans="2:21" outlineLevel="2" x14ac:dyDescent="0.2">
      <c r="B501" s="1" t="s">
        <v>219</v>
      </c>
      <c r="D501" s="2" t="s">
        <v>208</v>
      </c>
      <c r="F501" s="1" t="s">
        <v>80</v>
      </c>
      <c r="G501" s="4" t="s">
        <v>226</v>
      </c>
      <c r="H501" s="1" t="s">
        <v>57</v>
      </c>
      <c r="K501" s="13">
        <f>'[1]Total Reqs'!K454</f>
        <v>0</v>
      </c>
      <c r="L501" s="15"/>
      <c r="M501" s="13"/>
      <c r="N501" s="13"/>
      <c r="O501" s="13"/>
      <c r="P501" s="19"/>
    </row>
    <row r="502" spans="2:21" outlineLevel="1" x14ac:dyDescent="0.2">
      <c r="B502" s="2" t="str">
        <f>B501</f>
        <v>TENN</v>
      </c>
      <c r="D502" s="2" t="s">
        <v>212</v>
      </c>
      <c r="K502" s="13">
        <f>SUBTOTAL(9,K497:K501)</f>
        <v>0</v>
      </c>
      <c r="L502" s="15">
        <f>SUBTOTAL(9,L497:L501)</f>
        <v>0</v>
      </c>
      <c r="M502" s="13">
        <f>K502-L502</f>
        <v>0</v>
      </c>
      <c r="N502" s="13">
        <v>0</v>
      </c>
      <c r="O502" s="13">
        <f>IF(M502&lt;0.9*N502,0.9*N502,IF(M502&gt;1.1*N502,1.1*N502,M502))</f>
        <v>0</v>
      </c>
      <c r="P502" s="19">
        <f>(M502-O502)</f>
        <v>0</v>
      </c>
      <c r="S502" s="5">
        <f>SUBTOTAL(9,S497:S501)</f>
        <v>479</v>
      </c>
      <c r="U502" s="29">
        <f>S502-K502</f>
        <v>479</v>
      </c>
    </row>
    <row r="503" spans="2:21" outlineLevel="1" x14ac:dyDescent="0.2">
      <c r="L503" s="15"/>
      <c r="M503" s="13"/>
      <c r="N503" s="13"/>
      <c r="O503" s="13"/>
      <c r="P503" s="19"/>
    </row>
    <row r="504" spans="2:21" outlineLevel="1" x14ac:dyDescent="0.2">
      <c r="L504" s="15"/>
      <c r="M504" s="13"/>
      <c r="N504" s="13"/>
      <c r="O504" s="13"/>
      <c r="P504" s="19"/>
    </row>
    <row r="505" spans="2:21" outlineLevel="2" x14ac:dyDescent="0.2">
      <c r="B505" s="1" t="s">
        <v>219</v>
      </c>
      <c r="D505" s="2" t="s">
        <v>216</v>
      </c>
      <c r="E505" s="1" t="s">
        <v>52</v>
      </c>
      <c r="F505" s="1" t="s">
        <v>227</v>
      </c>
      <c r="G505" s="25" t="s">
        <v>228</v>
      </c>
      <c r="H505" s="1" t="s">
        <v>55</v>
      </c>
      <c r="I505" s="1" t="s">
        <v>70</v>
      </c>
      <c r="K505" s="13">
        <f>'[1]Total Reqs'!K457</f>
        <v>269</v>
      </c>
      <c r="L505" s="15">
        <v>200</v>
      </c>
      <c r="M505" s="13"/>
      <c r="N505" s="13"/>
      <c r="O505" s="13"/>
      <c r="P505" s="19"/>
    </row>
    <row r="506" spans="2:21" outlineLevel="2" x14ac:dyDescent="0.2">
      <c r="B506" s="1" t="s">
        <v>219</v>
      </c>
      <c r="D506" s="2" t="s">
        <v>216</v>
      </c>
      <c r="E506" s="1" t="s">
        <v>52</v>
      </c>
      <c r="F506" s="1" t="s">
        <v>227</v>
      </c>
      <c r="G506" s="25" t="s">
        <v>228</v>
      </c>
      <c r="H506" s="1" t="s">
        <v>57</v>
      </c>
      <c r="I506" s="1" t="s">
        <v>70</v>
      </c>
      <c r="K506" s="13">
        <f>'[1]Total Reqs'!K458</f>
        <v>0</v>
      </c>
      <c r="L506" s="15"/>
      <c r="M506" s="13"/>
      <c r="N506" s="13"/>
      <c r="O506" s="13"/>
      <c r="P506" s="19"/>
    </row>
    <row r="507" spans="2:21" outlineLevel="2" x14ac:dyDescent="0.2">
      <c r="D507" s="2" t="s">
        <v>216</v>
      </c>
      <c r="G507" s="25"/>
      <c r="L507" s="15"/>
      <c r="M507" s="13"/>
      <c r="N507" s="13"/>
      <c r="O507" s="13"/>
      <c r="P507" s="19"/>
    </row>
    <row r="508" spans="2:21" outlineLevel="2" x14ac:dyDescent="0.2">
      <c r="B508" s="1" t="s">
        <v>219</v>
      </c>
      <c r="D508" s="2" t="s">
        <v>216</v>
      </c>
      <c r="E508" s="1" t="s">
        <v>52</v>
      </c>
      <c r="F508" s="1" t="s">
        <v>229</v>
      </c>
      <c r="G508" s="25" t="s">
        <v>230</v>
      </c>
      <c r="H508" s="1" t="s">
        <v>55</v>
      </c>
      <c r="I508" s="1" t="s">
        <v>70</v>
      </c>
      <c r="K508" s="13">
        <f>'[1]Total Reqs'!K460</f>
        <v>82</v>
      </c>
      <c r="L508" s="15"/>
      <c r="M508" s="13"/>
      <c r="N508" s="13"/>
      <c r="O508" s="13"/>
      <c r="P508" s="19"/>
    </row>
    <row r="509" spans="2:21" outlineLevel="2" x14ac:dyDescent="0.2">
      <c r="B509" s="1" t="s">
        <v>219</v>
      </c>
      <c r="D509" s="2" t="s">
        <v>216</v>
      </c>
      <c r="E509" s="1" t="s">
        <v>52</v>
      </c>
      <c r="F509" s="1" t="s">
        <v>229</v>
      </c>
      <c r="G509" s="25" t="s">
        <v>230</v>
      </c>
      <c r="H509" s="1" t="s">
        <v>57</v>
      </c>
      <c r="I509" s="1" t="s">
        <v>70</v>
      </c>
      <c r="K509" s="13">
        <f>'[1]Total Reqs'!K461</f>
        <v>0</v>
      </c>
      <c r="L509" s="15"/>
      <c r="M509" s="13"/>
      <c r="N509" s="13"/>
      <c r="O509" s="13"/>
      <c r="P509" s="19"/>
    </row>
    <row r="510" spans="2:21" outlineLevel="2" x14ac:dyDescent="0.2">
      <c r="D510" s="2" t="s">
        <v>216</v>
      </c>
      <c r="G510" s="25"/>
      <c r="L510" s="15"/>
      <c r="M510" s="13"/>
      <c r="N510" s="13"/>
      <c r="O510" s="13"/>
      <c r="P510" s="19"/>
    </row>
    <row r="511" spans="2:21" outlineLevel="2" x14ac:dyDescent="0.2">
      <c r="B511" s="1" t="s">
        <v>219</v>
      </c>
      <c r="D511" s="2" t="s">
        <v>216</v>
      </c>
      <c r="E511" s="1" t="s">
        <v>52</v>
      </c>
      <c r="F511" s="1" t="s">
        <v>229</v>
      </c>
      <c r="G511" s="25" t="s">
        <v>231</v>
      </c>
      <c r="H511" s="1" t="s">
        <v>55</v>
      </c>
      <c r="I511" s="1" t="s">
        <v>70</v>
      </c>
      <c r="K511" s="13">
        <f>'[1]Total Reqs'!K463</f>
        <v>906</v>
      </c>
      <c r="L511" s="15"/>
      <c r="M511" s="13"/>
      <c r="N511" s="13"/>
      <c r="O511" s="13"/>
      <c r="P511" s="19"/>
    </row>
    <row r="512" spans="2:21" outlineLevel="2" x14ac:dyDescent="0.2">
      <c r="B512" s="1" t="s">
        <v>219</v>
      </c>
      <c r="D512" s="2" t="s">
        <v>216</v>
      </c>
      <c r="E512" s="1" t="s">
        <v>52</v>
      </c>
      <c r="F512" s="1" t="s">
        <v>229</v>
      </c>
      <c r="G512" s="25" t="s">
        <v>231</v>
      </c>
      <c r="H512" s="1" t="s">
        <v>57</v>
      </c>
      <c r="I512" s="1" t="s">
        <v>70</v>
      </c>
      <c r="K512" s="13">
        <f>'[1]Total Reqs'!K464</f>
        <v>0</v>
      </c>
      <c r="L512" s="15"/>
      <c r="M512" s="13"/>
      <c r="N512" s="13"/>
      <c r="O512" s="13"/>
      <c r="P512" s="19"/>
    </row>
    <row r="513" spans="2:16" outlineLevel="2" x14ac:dyDescent="0.2">
      <c r="D513" s="2" t="s">
        <v>216</v>
      </c>
      <c r="G513" s="25"/>
      <c r="L513" s="15"/>
      <c r="M513" s="13"/>
      <c r="N513" s="13"/>
      <c r="O513" s="13"/>
      <c r="P513" s="19"/>
    </row>
    <row r="514" spans="2:16" outlineLevel="2" x14ac:dyDescent="0.2">
      <c r="B514" s="1" t="s">
        <v>219</v>
      </c>
      <c r="D514" s="2" t="s">
        <v>216</v>
      </c>
      <c r="E514" s="1" t="s">
        <v>52</v>
      </c>
      <c r="F514" s="1" t="s">
        <v>232</v>
      </c>
      <c r="G514" s="25" t="s">
        <v>233</v>
      </c>
      <c r="H514" s="1" t="s">
        <v>55</v>
      </c>
      <c r="I514" s="1" t="s">
        <v>70</v>
      </c>
      <c r="K514" s="13">
        <f>'[1]Total Reqs'!K466</f>
        <v>40</v>
      </c>
      <c r="L514" s="15"/>
      <c r="M514" s="13"/>
      <c r="N514" s="13"/>
      <c r="O514" s="13"/>
      <c r="P514" s="19"/>
    </row>
    <row r="515" spans="2:16" outlineLevel="2" x14ac:dyDescent="0.2">
      <c r="B515" s="1" t="s">
        <v>219</v>
      </c>
      <c r="D515" s="2" t="s">
        <v>216</v>
      </c>
      <c r="E515" s="1" t="s">
        <v>52</v>
      </c>
      <c r="F515" s="1" t="s">
        <v>232</v>
      </c>
      <c r="G515" s="25" t="s">
        <v>233</v>
      </c>
      <c r="H515" s="1" t="s">
        <v>57</v>
      </c>
      <c r="I515" s="1" t="s">
        <v>70</v>
      </c>
      <c r="K515" s="13">
        <f>'[1]Total Reqs'!K467</f>
        <v>0</v>
      </c>
      <c r="L515" s="15"/>
      <c r="M515" s="13"/>
      <c r="N515" s="13"/>
      <c r="O515" s="13"/>
      <c r="P515" s="19"/>
    </row>
    <row r="516" spans="2:16" outlineLevel="2" x14ac:dyDescent="0.2">
      <c r="D516" s="2" t="s">
        <v>216</v>
      </c>
      <c r="G516" s="25"/>
      <c r="L516" s="15"/>
      <c r="M516" s="13"/>
      <c r="N516" s="13"/>
      <c r="O516" s="13"/>
      <c r="P516" s="19"/>
    </row>
    <row r="517" spans="2:16" outlineLevel="2" x14ac:dyDescent="0.2">
      <c r="B517" s="1" t="s">
        <v>219</v>
      </c>
      <c r="D517" s="2" t="s">
        <v>216</v>
      </c>
      <c r="E517" s="1" t="s">
        <v>52</v>
      </c>
      <c r="F517" s="1" t="s">
        <v>234</v>
      </c>
      <c r="G517" s="25" t="s">
        <v>235</v>
      </c>
      <c r="H517" s="1" t="s">
        <v>55</v>
      </c>
      <c r="I517" s="1" t="s">
        <v>236</v>
      </c>
      <c r="K517" s="13">
        <f>'[1]Total Reqs'!K469</f>
        <v>0</v>
      </c>
      <c r="L517" s="15"/>
      <c r="M517" s="13"/>
      <c r="N517" s="13"/>
      <c r="O517" s="13"/>
      <c r="P517" s="19"/>
    </row>
    <row r="518" spans="2:16" outlineLevel="2" x14ac:dyDescent="0.2">
      <c r="B518" s="1" t="s">
        <v>219</v>
      </c>
      <c r="D518" s="2" t="s">
        <v>216</v>
      </c>
      <c r="E518" s="1" t="s">
        <v>52</v>
      </c>
      <c r="F518" s="1" t="s">
        <v>234</v>
      </c>
      <c r="G518" s="25" t="s">
        <v>235</v>
      </c>
      <c r="H518" s="1" t="s">
        <v>57</v>
      </c>
      <c r="I518" s="1" t="s">
        <v>236</v>
      </c>
      <c r="K518" s="13">
        <f>'[1]Total Reqs'!K470</f>
        <v>7</v>
      </c>
      <c r="L518" s="15"/>
      <c r="M518" s="13"/>
      <c r="N518" s="13"/>
      <c r="O518" s="13"/>
      <c r="P518" s="19"/>
    </row>
    <row r="519" spans="2:16" outlineLevel="2" x14ac:dyDescent="0.2">
      <c r="D519" s="2" t="s">
        <v>216</v>
      </c>
      <c r="G519" s="25"/>
      <c r="L519" s="15"/>
      <c r="M519" s="13"/>
      <c r="N519" s="13"/>
      <c r="O519" s="13"/>
      <c r="P519" s="19"/>
    </row>
    <row r="520" spans="2:16" outlineLevel="2" x14ac:dyDescent="0.2">
      <c r="B520" s="1" t="s">
        <v>219</v>
      </c>
      <c r="D520" s="2" t="s">
        <v>216</v>
      </c>
      <c r="E520" s="1" t="s">
        <v>52</v>
      </c>
      <c r="F520" s="1" t="s">
        <v>237</v>
      </c>
      <c r="G520" s="25" t="s">
        <v>238</v>
      </c>
      <c r="H520" s="1" t="s">
        <v>55</v>
      </c>
      <c r="I520" s="1" t="s">
        <v>236</v>
      </c>
      <c r="K520" s="13" t="str">
        <f>'[1]Total Reqs'!K472</f>
        <v>Dropped After 3/31/00.</v>
      </c>
      <c r="L520" s="15"/>
      <c r="M520" s="13"/>
      <c r="N520" s="13"/>
      <c r="O520" s="13"/>
      <c r="P520" s="19"/>
    </row>
    <row r="521" spans="2:16" outlineLevel="2" x14ac:dyDescent="0.2">
      <c r="B521" s="1" t="s">
        <v>219</v>
      </c>
      <c r="D521" s="2" t="s">
        <v>216</v>
      </c>
      <c r="E521" s="1" t="s">
        <v>52</v>
      </c>
      <c r="F521" s="1" t="s">
        <v>237</v>
      </c>
      <c r="G521" s="25" t="s">
        <v>238</v>
      </c>
      <c r="H521" s="1" t="s">
        <v>57</v>
      </c>
      <c r="I521" s="1" t="s">
        <v>236</v>
      </c>
      <c r="L521" s="15"/>
      <c r="M521" s="13"/>
      <c r="N521" s="13"/>
      <c r="O521" s="13"/>
      <c r="P521" s="19"/>
    </row>
    <row r="522" spans="2:16" outlineLevel="2" x14ac:dyDescent="0.2">
      <c r="D522" s="2" t="s">
        <v>216</v>
      </c>
      <c r="G522" s="25"/>
      <c r="L522" s="15"/>
      <c r="M522" s="13"/>
      <c r="N522" s="13"/>
      <c r="O522" s="13"/>
      <c r="P522" s="19"/>
    </row>
    <row r="523" spans="2:16" outlineLevel="2" x14ac:dyDescent="0.2">
      <c r="B523" s="1" t="s">
        <v>219</v>
      </c>
      <c r="D523" s="2" t="s">
        <v>216</v>
      </c>
      <c r="E523" s="1" t="s">
        <v>52</v>
      </c>
      <c r="F523" s="1" t="s">
        <v>239</v>
      </c>
      <c r="G523" s="25" t="s">
        <v>240</v>
      </c>
      <c r="H523" s="1" t="s">
        <v>55</v>
      </c>
      <c r="I523" s="1" t="s">
        <v>236</v>
      </c>
      <c r="K523" s="13">
        <f>'[1]Total Reqs'!K475</f>
        <v>0</v>
      </c>
      <c r="L523" s="15"/>
      <c r="M523" s="13"/>
      <c r="N523" s="13"/>
      <c r="O523" s="13"/>
      <c r="P523" s="19"/>
    </row>
    <row r="524" spans="2:16" outlineLevel="2" x14ac:dyDescent="0.2">
      <c r="B524" s="1" t="s">
        <v>219</v>
      </c>
      <c r="D524" s="2" t="s">
        <v>216</v>
      </c>
      <c r="E524" s="1" t="s">
        <v>52</v>
      </c>
      <c r="F524" s="1" t="s">
        <v>239</v>
      </c>
      <c r="G524" s="25" t="s">
        <v>240</v>
      </c>
      <c r="H524" s="1" t="s">
        <v>57</v>
      </c>
      <c r="I524" s="1" t="s">
        <v>236</v>
      </c>
      <c r="K524" s="13">
        <f>'[1]Total Reqs'!K476</f>
        <v>50</v>
      </c>
      <c r="L524" s="15"/>
      <c r="M524" s="13"/>
      <c r="N524" s="13"/>
      <c r="O524" s="13"/>
      <c r="P524" s="19"/>
    </row>
    <row r="525" spans="2:16" outlineLevel="2" x14ac:dyDescent="0.2">
      <c r="D525" s="2" t="s">
        <v>216</v>
      </c>
      <c r="G525" s="25"/>
      <c r="L525" s="15"/>
      <c r="M525" s="13"/>
      <c r="N525" s="13"/>
      <c r="O525" s="13"/>
      <c r="P525" s="19"/>
    </row>
    <row r="526" spans="2:16" outlineLevel="2" x14ac:dyDescent="0.2">
      <c r="B526" s="1" t="s">
        <v>219</v>
      </c>
      <c r="D526" s="2" t="s">
        <v>216</v>
      </c>
      <c r="E526" s="1" t="s">
        <v>52</v>
      </c>
      <c r="F526" s="1" t="s">
        <v>180</v>
      </c>
      <c r="G526" s="25" t="s">
        <v>241</v>
      </c>
      <c r="H526" s="1" t="s">
        <v>55</v>
      </c>
      <c r="I526" s="1" t="s">
        <v>236</v>
      </c>
      <c r="K526" s="13">
        <f>'[1]Total Reqs'!K478</f>
        <v>0</v>
      </c>
      <c r="L526" s="15"/>
      <c r="M526" s="13"/>
      <c r="N526" s="13"/>
      <c r="O526" s="13"/>
      <c r="P526" s="19"/>
    </row>
    <row r="527" spans="2:16" outlineLevel="2" x14ac:dyDescent="0.2">
      <c r="B527" s="1" t="s">
        <v>219</v>
      </c>
      <c r="D527" s="2" t="s">
        <v>216</v>
      </c>
      <c r="E527" s="1" t="s">
        <v>52</v>
      </c>
      <c r="F527" s="1" t="s">
        <v>180</v>
      </c>
      <c r="G527" s="25" t="s">
        <v>241</v>
      </c>
      <c r="H527" s="1" t="s">
        <v>57</v>
      </c>
      <c r="I527" s="1" t="s">
        <v>236</v>
      </c>
      <c r="K527" s="13">
        <f>'[1]Total Reqs'!K479</f>
        <v>0</v>
      </c>
      <c r="L527" s="15"/>
      <c r="M527" s="13"/>
      <c r="N527" s="13"/>
      <c r="O527" s="13"/>
      <c r="P527" s="19"/>
    </row>
    <row r="528" spans="2:16" outlineLevel="2" x14ac:dyDescent="0.2">
      <c r="D528" s="2" t="s">
        <v>216</v>
      </c>
      <c r="F528" s="42"/>
      <c r="G528" s="25"/>
      <c r="K528" s="2"/>
      <c r="L528" s="15"/>
      <c r="M528" s="13"/>
      <c r="N528" s="13"/>
      <c r="O528" s="13"/>
      <c r="P528" s="19"/>
    </row>
    <row r="529" spans="2:21" outlineLevel="2" x14ac:dyDescent="0.2">
      <c r="B529" s="1" t="s">
        <v>219</v>
      </c>
      <c r="D529" s="2" t="s">
        <v>216</v>
      </c>
      <c r="E529" s="1" t="s">
        <v>52</v>
      </c>
      <c r="F529" s="1" t="s">
        <v>242</v>
      </c>
      <c r="G529" s="25" t="s">
        <v>243</v>
      </c>
      <c r="H529" s="1" t="s">
        <v>55</v>
      </c>
      <c r="I529" s="1" t="s">
        <v>236</v>
      </c>
      <c r="K529" s="13">
        <f>'[1]Total Reqs'!K481</f>
        <v>0</v>
      </c>
      <c r="L529" s="15"/>
      <c r="M529" s="13"/>
      <c r="N529" s="13"/>
      <c r="O529" s="13"/>
      <c r="P529" s="19"/>
    </row>
    <row r="530" spans="2:21" outlineLevel="2" x14ac:dyDescent="0.2">
      <c r="B530" s="1" t="s">
        <v>219</v>
      </c>
      <c r="D530" s="2" t="s">
        <v>216</v>
      </c>
      <c r="E530" s="1" t="s">
        <v>52</v>
      </c>
      <c r="F530" s="1" t="s">
        <v>242</v>
      </c>
      <c r="G530" s="25" t="s">
        <v>243</v>
      </c>
      <c r="H530" s="1" t="s">
        <v>57</v>
      </c>
      <c r="I530" s="1" t="s">
        <v>236</v>
      </c>
      <c r="K530" s="13">
        <f>'[1]Total Reqs'!K482</f>
        <v>323</v>
      </c>
      <c r="L530" s="15">
        <v>327</v>
      </c>
      <c r="M530" s="13"/>
      <c r="N530" s="13"/>
      <c r="O530" s="13"/>
      <c r="P530" s="19"/>
    </row>
    <row r="531" spans="2:21" outlineLevel="2" x14ac:dyDescent="0.2">
      <c r="D531" s="2" t="s">
        <v>216</v>
      </c>
      <c r="G531" s="25"/>
      <c r="L531" s="15"/>
      <c r="M531" s="13"/>
      <c r="N531" s="13"/>
      <c r="O531" s="13"/>
      <c r="P531" s="19"/>
    </row>
    <row r="532" spans="2:21" ht="13.5" customHeight="1" outlineLevel="2" x14ac:dyDescent="0.2">
      <c r="D532" s="2" t="s">
        <v>216</v>
      </c>
      <c r="F532" s="34" t="str">
        <f>[2]Sheet2!F484</f>
        <v>will not be an accurate number until March 31.</v>
      </c>
      <c r="G532" s="25"/>
      <c r="K532" s="23" t="str">
        <f>'[1]Total Reqs'!K484</f>
        <v>will not be an accurate number until March 31.</v>
      </c>
      <c r="L532" s="15"/>
      <c r="M532" s="13"/>
      <c r="N532" s="13"/>
      <c r="O532" s="13"/>
      <c r="P532" s="19"/>
    </row>
    <row r="533" spans="2:21" outlineLevel="2" x14ac:dyDescent="0.2">
      <c r="B533" s="1" t="s">
        <v>219</v>
      </c>
      <c r="D533" s="2" t="s">
        <v>216</v>
      </c>
      <c r="E533" s="1" t="s">
        <v>67</v>
      </c>
      <c r="F533" s="1" t="s">
        <v>61</v>
      </c>
      <c r="G533" s="25"/>
      <c r="H533" s="1" t="s">
        <v>55</v>
      </c>
      <c r="I533" s="1" t="s">
        <v>56</v>
      </c>
      <c r="K533" s="13">
        <f>'[1]Total Reqs'!K485</f>
        <v>38</v>
      </c>
      <c r="L533" s="15"/>
      <c r="M533" s="13"/>
      <c r="N533" s="13"/>
      <c r="O533" s="13"/>
      <c r="P533" s="19"/>
    </row>
    <row r="534" spans="2:21" outlineLevel="2" x14ac:dyDescent="0.2">
      <c r="B534" s="1" t="s">
        <v>219</v>
      </c>
      <c r="D534" s="2" t="s">
        <v>216</v>
      </c>
      <c r="E534" s="1" t="s">
        <v>67</v>
      </c>
      <c r="F534" s="1" t="s">
        <v>61</v>
      </c>
      <c r="G534" s="25"/>
      <c r="H534" s="1" t="s">
        <v>57</v>
      </c>
      <c r="K534" s="13">
        <f>'[1]Total Reqs'!K486</f>
        <v>0</v>
      </c>
      <c r="L534" s="15"/>
      <c r="M534" s="13"/>
      <c r="N534" s="13"/>
      <c r="O534" s="13"/>
      <c r="P534" s="19"/>
    </row>
    <row r="535" spans="2:21" outlineLevel="2" x14ac:dyDescent="0.2">
      <c r="D535" s="2" t="s">
        <v>216</v>
      </c>
      <c r="G535" s="25"/>
      <c r="L535" s="15"/>
      <c r="M535" s="13"/>
      <c r="N535" s="13"/>
      <c r="O535" s="13"/>
      <c r="P535" s="19"/>
    </row>
    <row r="536" spans="2:21" outlineLevel="2" x14ac:dyDescent="0.2">
      <c r="B536" s="1" t="s">
        <v>219</v>
      </c>
      <c r="D536" s="2" t="s">
        <v>216</v>
      </c>
      <c r="E536" s="1" t="s">
        <v>52</v>
      </c>
      <c r="F536" s="1" t="s">
        <v>244</v>
      </c>
      <c r="G536" s="25" t="s">
        <v>245</v>
      </c>
      <c r="H536" s="1" t="s">
        <v>55</v>
      </c>
      <c r="I536" s="1" t="s">
        <v>236</v>
      </c>
      <c r="K536" s="13">
        <f>'[1]Total Reqs'!K488</f>
        <v>0</v>
      </c>
      <c r="L536" s="15"/>
      <c r="M536" s="13"/>
      <c r="N536" s="13"/>
      <c r="O536" s="13"/>
      <c r="P536" s="19"/>
    </row>
    <row r="537" spans="2:21" outlineLevel="2" x14ac:dyDescent="0.2">
      <c r="B537" s="1" t="s">
        <v>219</v>
      </c>
      <c r="D537" s="2" t="s">
        <v>216</v>
      </c>
      <c r="E537" s="1" t="s">
        <v>52</v>
      </c>
      <c r="F537" s="1" t="s">
        <v>244</v>
      </c>
      <c r="G537" s="25" t="s">
        <v>245</v>
      </c>
      <c r="H537" s="1" t="s">
        <v>57</v>
      </c>
      <c r="I537" s="1" t="s">
        <v>236</v>
      </c>
      <c r="K537" s="13">
        <f>'[1]Total Reqs'!K489</f>
        <v>600</v>
      </c>
      <c r="L537" s="15"/>
      <c r="M537" s="13"/>
      <c r="N537" s="13"/>
      <c r="O537" s="13"/>
      <c r="P537" s="19"/>
    </row>
    <row r="538" spans="2:21" outlineLevel="2" x14ac:dyDescent="0.2">
      <c r="D538" s="2" t="s">
        <v>216</v>
      </c>
      <c r="G538" s="25"/>
      <c r="L538" s="15"/>
      <c r="M538" s="13"/>
      <c r="N538" s="13"/>
      <c r="O538" s="13"/>
      <c r="P538" s="19"/>
    </row>
    <row r="539" spans="2:21" outlineLevel="2" x14ac:dyDescent="0.2">
      <c r="B539" s="1" t="s">
        <v>219</v>
      </c>
      <c r="D539" s="2" t="s">
        <v>216</v>
      </c>
      <c r="E539" s="1" t="s">
        <v>52</v>
      </c>
      <c r="F539" s="1" t="s">
        <v>246</v>
      </c>
      <c r="G539" s="25" t="s">
        <v>247</v>
      </c>
      <c r="H539" s="1" t="s">
        <v>55</v>
      </c>
      <c r="I539" s="1" t="s">
        <v>236</v>
      </c>
      <c r="K539" s="13">
        <f>'[1]Total Reqs'!K491</f>
        <v>0</v>
      </c>
      <c r="L539" s="15"/>
      <c r="M539" s="13"/>
      <c r="N539" s="13"/>
      <c r="O539" s="13"/>
      <c r="P539" s="19"/>
    </row>
    <row r="540" spans="2:21" outlineLevel="2" x14ac:dyDescent="0.2">
      <c r="B540" s="1" t="s">
        <v>219</v>
      </c>
      <c r="D540" s="2" t="s">
        <v>216</v>
      </c>
      <c r="E540" s="1" t="s">
        <v>52</v>
      </c>
      <c r="F540" s="1" t="s">
        <v>246</v>
      </c>
      <c r="G540" s="25" t="s">
        <v>247</v>
      </c>
      <c r="H540" s="1" t="s">
        <v>57</v>
      </c>
      <c r="I540" s="1" t="s">
        <v>236</v>
      </c>
      <c r="K540" s="13">
        <f>'[1]Total Reqs'!K492</f>
        <v>15</v>
      </c>
      <c r="L540" s="15"/>
      <c r="M540" s="13"/>
      <c r="N540" s="13"/>
      <c r="O540" s="13"/>
      <c r="P540" s="19"/>
    </row>
    <row r="541" spans="2:21" outlineLevel="2" x14ac:dyDescent="0.2">
      <c r="D541" s="2" t="s">
        <v>216</v>
      </c>
      <c r="G541" s="25"/>
      <c r="L541" s="15"/>
      <c r="M541" s="13"/>
      <c r="N541" s="13"/>
      <c r="O541" s="13"/>
      <c r="P541" s="19"/>
    </row>
    <row r="542" spans="2:21" outlineLevel="2" x14ac:dyDescent="0.2">
      <c r="B542" s="1" t="s">
        <v>219</v>
      </c>
      <c r="D542" s="2" t="s">
        <v>216</v>
      </c>
      <c r="E542" s="1" t="s">
        <v>52</v>
      </c>
      <c r="F542" s="1" t="s">
        <v>246</v>
      </c>
      <c r="G542" s="25" t="s">
        <v>248</v>
      </c>
      <c r="H542" s="1" t="s">
        <v>55</v>
      </c>
      <c r="I542" s="1" t="s">
        <v>236</v>
      </c>
      <c r="K542" s="13">
        <f>'[1]Total Reqs'!K494</f>
        <v>0</v>
      </c>
      <c r="L542" s="15"/>
      <c r="M542" s="13"/>
      <c r="N542" s="13"/>
      <c r="O542" s="13"/>
      <c r="P542" s="19"/>
    </row>
    <row r="543" spans="2:21" outlineLevel="2" x14ac:dyDescent="0.2">
      <c r="B543" s="1" t="s">
        <v>219</v>
      </c>
      <c r="D543" s="2" t="s">
        <v>216</v>
      </c>
      <c r="E543" s="1" t="s">
        <v>52</v>
      </c>
      <c r="F543" s="1" t="s">
        <v>246</v>
      </c>
      <c r="G543" s="25" t="s">
        <v>248</v>
      </c>
      <c r="H543" s="1" t="s">
        <v>57</v>
      </c>
      <c r="I543" s="1" t="s">
        <v>236</v>
      </c>
      <c r="K543" s="13">
        <f>'[1]Total Reqs'!K495</f>
        <v>0</v>
      </c>
      <c r="L543" s="15"/>
      <c r="M543" s="13"/>
      <c r="N543" s="13"/>
      <c r="O543" s="13"/>
      <c r="P543" s="19"/>
    </row>
    <row r="544" spans="2:21" outlineLevel="1" x14ac:dyDescent="0.2">
      <c r="B544" s="2" t="str">
        <f>B543</f>
        <v>TENN</v>
      </c>
      <c r="D544" s="2" t="s">
        <v>218</v>
      </c>
      <c r="G544" s="25"/>
      <c r="K544" s="13">
        <f>SUBTOTAL(9,K505:K543)</f>
        <v>2330</v>
      </c>
      <c r="L544" s="13">
        <f>SUBTOTAL(9,L505:L543)</f>
        <v>527</v>
      </c>
      <c r="M544" s="13">
        <f>K544-L544</f>
        <v>1803</v>
      </c>
      <c r="N544" s="13">
        <v>1035</v>
      </c>
      <c r="O544" s="13">
        <f>IF(M544&lt;0.9*N544,0.9*N544,IF(M544&gt;1.1*N544,1.1*N544,M544))</f>
        <v>1138.5</v>
      </c>
      <c r="P544" s="19">
        <f>(M544-O544)</f>
        <v>664.5</v>
      </c>
      <c r="S544" s="5">
        <f>SUBTOTAL(9,S505:S543)</f>
        <v>0</v>
      </c>
      <c r="U544" s="29">
        <f>S544-K544</f>
        <v>-2330</v>
      </c>
    </row>
    <row r="545" spans="2:38" outlineLevel="1" x14ac:dyDescent="0.2">
      <c r="G545" s="25"/>
      <c r="L545" s="15"/>
      <c r="M545" s="13"/>
      <c r="N545" s="13"/>
      <c r="O545" s="13"/>
      <c r="P545" s="19"/>
    </row>
    <row r="546" spans="2:38" outlineLevel="1" x14ac:dyDescent="0.2">
      <c r="L546" s="15"/>
      <c r="M546" s="26"/>
      <c r="N546" s="26"/>
      <c r="O546" s="26"/>
      <c r="P546" s="19"/>
    </row>
    <row r="547" spans="2:38" outlineLevel="2" x14ac:dyDescent="0.2">
      <c r="B547" s="1" t="s">
        <v>249</v>
      </c>
      <c r="D547" s="2" t="s">
        <v>249</v>
      </c>
      <c r="E547" s="1" t="s">
        <v>52</v>
      </c>
      <c r="F547" s="1" t="s">
        <v>232</v>
      </c>
      <c r="G547" s="4">
        <v>26</v>
      </c>
      <c r="H547" s="1" t="s">
        <v>55</v>
      </c>
      <c r="I547" s="1" t="s">
        <v>70</v>
      </c>
      <c r="K547" s="13">
        <f>'[1]Total Reqs'!K498</f>
        <v>128</v>
      </c>
      <c r="L547" s="15"/>
      <c r="M547" s="26"/>
      <c r="N547" s="26"/>
      <c r="O547" s="26"/>
      <c r="P547" s="19"/>
    </row>
    <row r="548" spans="2:38" outlineLevel="2" x14ac:dyDescent="0.2">
      <c r="B548" s="1" t="s">
        <v>249</v>
      </c>
      <c r="D548" s="2" t="s">
        <v>249</v>
      </c>
      <c r="E548" s="1" t="s">
        <v>52</v>
      </c>
      <c r="F548" s="1" t="s">
        <v>232</v>
      </c>
      <c r="G548" s="4">
        <v>26</v>
      </c>
      <c r="H548" s="1" t="s">
        <v>57</v>
      </c>
      <c r="I548" s="1" t="s">
        <v>70</v>
      </c>
      <c r="K548" s="13">
        <f>'[1]Total Reqs'!K499</f>
        <v>0</v>
      </c>
      <c r="L548" s="15"/>
      <c r="M548" s="13"/>
      <c r="N548" s="13"/>
      <c r="O548" s="13"/>
      <c r="P548" s="19"/>
    </row>
    <row r="549" spans="2:38" outlineLevel="2" x14ac:dyDescent="0.2">
      <c r="D549" s="2" t="s">
        <v>249</v>
      </c>
      <c r="L549" s="15"/>
      <c r="M549" s="13"/>
      <c r="N549" s="13"/>
      <c r="O549" s="13"/>
      <c r="P549" s="19"/>
    </row>
    <row r="550" spans="2:38" outlineLevel="2" x14ac:dyDescent="0.2">
      <c r="B550" s="1" t="s">
        <v>249</v>
      </c>
      <c r="D550" s="2" t="s">
        <v>249</v>
      </c>
      <c r="E550" s="1" t="s">
        <v>52</v>
      </c>
      <c r="F550" s="1" t="s">
        <v>232</v>
      </c>
      <c r="G550" s="4">
        <v>43</v>
      </c>
      <c r="H550" s="1" t="s">
        <v>55</v>
      </c>
      <c r="I550" s="1" t="s">
        <v>70</v>
      </c>
      <c r="K550" s="13">
        <f>'[1]Total Reqs'!K501</f>
        <v>67</v>
      </c>
      <c r="L550" s="15"/>
      <c r="M550" s="13"/>
      <c r="N550" s="13"/>
      <c r="O550" s="13"/>
      <c r="P550" s="19"/>
    </row>
    <row r="551" spans="2:38" outlineLevel="2" x14ac:dyDescent="0.2">
      <c r="B551" s="1" t="s">
        <v>249</v>
      </c>
      <c r="D551" s="2" t="s">
        <v>249</v>
      </c>
      <c r="E551" s="1" t="s">
        <v>52</v>
      </c>
      <c r="F551" s="1" t="s">
        <v>232</v>
      </c>
      <c r="G551" s="4">
        <v>43</v>
      </c>
      <c r="H551" s="1" t="s">
        <v>57</v>
      </c>
      <c r="I551" s="1" t="s">
        <v>70</v>
      </c>
      <c r="K551" s="13">
        <f>'[1]Total Reqs'!K502</f>
        <v>0</v>
      </c>
      <c r="L551" s="15"/>
      <c r="M551" s="13"/>
      <c r="N551" s="13"/>
      <c r="O551" s="13"/>
      <c r="P551" s="19"/>
    </row>
    <row r="552" spans="2:38" customFormat="1" outlineLevel="2" x14ac:dyDescent="0.2">
      <c r="C552" s="26"/>
      <c r="D552" s="2" t="s">
        <v>249</v>
      </c>
      <c r="K552" s="26"/>
      <c r="L552" s="15"/>
      <c r="M552" s="13"/>
      <c r="N552" s="13"/>
      <c r="O552" s="13"/>
      <c r="P552" s="19"/>
    </row>
    <row r="553" spans="2:38" customFormat="1" outlineLevel="2" x14ac:dyDescent="0.2">
      <c r="C553" s="26"/>
      <c r="D553" s="2" t="s">
        <v>249</v>
      </c>
      <c r="K553" s="26"/>
      <c r="L553" s="15"/>
      <c r="M553" s="13"/>
      <c r="N553" s="13"/>
      <c r="O553" s="13"/>
      <c r="P553" s="19"/>
    </row>
    <row r="554" spans="2:38" outlineLevel="2" x14ac:dyDescent="0.2">
      <c r="B554" s="1" t="s">
        <v>249</v>
      </c>
      <c r="D554" s="2" t="s">
        <v>249</v>
      </c>
      <c r="E554" s="1" t="s">
        <v>52</v>
      </c>
      <c r="F554" s="1" t="s">
        <v>234</v>
      </c>
      <c r="G554" s="4">
        <v>11</v>
      </c>
      <c r="H554" s="1" t="s">
        <v>55</v>
      </c>
      <c r="I554" s="1" t="s">
        <v>236</v>
      </c>
      <c r="K554" s="13">
        <f>'[1]Total Reqs'!K505</f>
        <v>0</v>
      </c>
      <c r="L554" s="15"/>
      <c r="M554" s="13"/>
      <c r="N554" s="13"/>
      <c r="O554" s="13"/>
      <c r="P554" s="19"/>
    </row>
    <row r="555" spans="2:38" outlineLevel="2" x14ac:dyDescent="0.2">
      <c r="B555" s="1" t="s">
        <v>249</v>
      </c>
      <c r="D555" s="2" t="s">
        <v>249</v>
      </c>
      <c r="E555" s="1" t="s">
        <v>52</v>
      </c>
      <c r="F555" s="1" t="s">
        <v>234</v>
      </c>
      <c r="G555" s="4">
        <v>11</v>
      </c>
      <c r="H555" s="1" t="s">
        <v>57</v>
      </c>
      <c r="I555" s="1" t="s">
        <v>236</v>
      </c>
      <c r="K555" s="13">
        <f>'[1]Total Reqs'!K506</f>
        <v>14</v>
      </c>
      <c r="L555" s="15"/>
      <c r="M555" s="13"/>
      <c r="N555" s="13"/>
      <c r="O555" s="13"/>
      <c r="P555" s="19"/>
    </row>
    <row r="556" spans="2:38" outlineLevel="2" x14ac:dyDescent="0.2">
      <c r="D556" s="2" t="s">
        <v>249</v>
      </c>
      <c r="L556" s="15"/>
      <c r="M556" s="13"/>
      <c r="N556" s="13"/>
      <c r="O556" s="13"/>
      <c r="P556" s="19"/>
    </row>
    <row r="557" spans="2:38" outlineLevel="2" x14ac:dyDescent="0.2">
      <c r="B557" s="1" t="s">
        <v>249</v>
      </c>
      <c r="D557" s="2" t="s">
        <v>249</v>
      </c>
      <c r="E557" s="1" t="s">
        <v>52</v>
      </c>
      <c r="F557" s="1" t="s">
        <v>239</v>
      </c>
      <c r="G557" s="4">
        <v>21</v>
      </c>
      <c r="H557" s="1" t="s">
        <v>55</v>
      </c>
      <c r="I557" s="1" t="s">
        <v>236</v>
      </c>
      <c r="K557" s="13">
        <f>'[1]Total Reqs'!K508</f>
        <v>1300</v>
      </c>
      <c r="L557" s="15"/>
      <c r="M557" s="13"/>
      <c r="N557" s="13"/>
      <c r="O557" s="13"/>
      <c r="P557" s="19"/>
    </row>
    <row r="558" spans="2:38" outlineLevel="2" x14ac:dyDescent="0.2">
      <c r="B558" s="1" t="s">
        <v>249</v>
      </c>
      <c r="D558" s="2" t="s">
        <v>249</v>
      </c>
      <c r="E558" s="1" t="s">
        <v>52</v>
      </c>
      <c r="F558" s="1" t="s">
        <v>239</v>
      </c>
      <c r="G558" s="4">
        <v>21</v>
      </c>
      <c r="H558" s="1" t="s">
        <v>57</v>
      </c>
      <c r="I558" s="1" t="s">
        <v>236</v>
      </c>
      <c r="K558" s="13">
        <f>'[1]Total Reqs'!K509</f>
        <v>0</v>
      </c>
      <c r="L558" s="15"/>
      <c r="M558" s="13"/>
      <c r="N558" s="13"/>
      <c r="O558" s="13"/>
      <c r="P558" s="19"/>
    </row>
    <row r="559" spans="2:38" outlineLevel="2" x14ac:dyDescent="0.2">
      <c r="D559" s="2" t="s">
        <v>249</v>
      </c>
      <c r="K559" s="21"/>
      <c r="L559" s="15"/>
      <c r="M559" s="13"/>
      <c r="N559" s="13"/>
      <c r="O559" s="13"/>
      <c r="P559" s="19"/>
      <c r="Q559" s="22"/>
      <c r="T559" s="22"/>
      <c r="W559" s="22"/>
      <c r="Z559" s="22"/>
      <c r="AC559" s="22"/>
      <c r="AF559" s="22"/>
      <c r="AI559" s="22"/>
      <c r="AL559" s="22"/>
    </row>
    <row r="560" spans="2:38" outlineLevel="2" x14ac:dyDescent="0.2">
      <c r="B560" s="1" t="s">
        <v>249</v>
      </c>
      <c r="D560" s="2" t="s">
        <v>249</v>
      </c>
      <c r="E560" s="1" t="s">
        <v>52</v>
      </c>
      <c r="F560" s="1" t="s">
        <v>239</v>
      </c>
      <c r="G560" s="4">
        <v>23</v>
      </c>
      <c r="H560" s="1" t="s">
        <v>55</v>
      </c>
      <c r="I560" s="1" t="s">
        <v>236</v>
      </c>
      <c r="K560" s="13">
        <f>'[1]Total Reqs'!K511</f>
        <v>0</v>
      </c>
      <c r="L560" s="15"/>
      <c r="M560" s="13"/>
      <c r="N560" s="13"/>
      <c r="O560" s="13"/>
      <c r="P560" s="19"/>
    </row>
    <row r="561" spans="2:50" outlineLevel="2" x14ac:dyDescent="0.2">
      <c r="B561" s="1" t="s">
        <v>249</v>
      </c>
      <c r="D561" s="2" t="s">
        <v>249</v>
      </c>
      <c r="E561" s="1" t="s">
        <v>52</v>
      </c>
      <c r="F561" s="1" t="s">
        <v>239</v>
      </c>
      <c r="G561" s="4">
        <v>23</v>
      </c>
      <c r="H561" s="1" t="s">
        <v>57</v>
      </c>
      <c r="I561" s="1" t="s">
        <v>236</v>
      </c>
      <c r="K561" s="13">
        <f>'[1]Total Reqs'!K512</f>
        <v>0</v>
      </c>
      <c r="L561" s="15"/>
      <c r="M561" s="13"/>
      <c r="N561" s="13"/>
      <c r="O561" s="13"/>
      <c r="P561" s="19"/>
    </row>
    <row r="562" spans="2:50" outlineLevel="2" x14ac:dyDescent="0.2">
      <c r="D562" s="2" t="s">
        <v>249</v>
      </c>
      <c r="K562" s="21"/>
      <c r="L562" s="15"/>
      <c r="M562" s="13"/>
      <c r="N562" s="13"/>
      <c r="O562" s="13"/>
      <c r="P562" s="19"/>
      <c r="Q562" s="22"/>
      <c r="T562" s="22"/>
      <c r="W562" s="22"/>
      <c r="Z562" s="22"/>
      <c r="AC562" s="22"/>
      <c r="AF562" s="22"/>
      <c r="AI562" s="22"/>
      <c r="AL562" s="22"/>
      <c r="AO562" s="22"/>
      <c r="AR562" s="22"/>
      <c r="AU562" s="22"/>
      <c r="AX562" s="22"/>
    </row>
    <row r="563" spans="2:50" outlineLevel="2" x14ac:dyDescent="0.2">
      <c r="B563" s="1" t="s">
        <v>249</v>
      </c>
      <c r="D563" s="2" t="s">
        <v>249</v>
      </c>
      <c r="E563" s="1" t="s">
        <v>52</v>
      </c>
      <c r="F563" s="1" t="s">
        <v>239</v>
      </c>
      <c r="G563" s="4">
        <v>27</v>
      </c>
      <c r="H563" s="1" t="s">
        <v>55</v>
      </c>
      <c r="I563" s="1" t="s">
        <v>236</v>
      </c>
      <c r="K563" s="13">
        <f>'[1]Total Reqs'!K514</f>
        <v>0</v>
      </c>
      <c r="L563" s="15"/>
      <c r="M563" s="13"/>
      <c r="N563" s="13"/>
      <c r="O563" s="13"/>
      <c r="P563" s="19"/>
    </row>
    <row r="564" spans="2:50" outlineLevel="2" x14ac:dyDescent="0.2">
      <c r="B564" s="1" t="s">
        <v>249</v>
      </c>
      <c r="D564" s="2" t="s">
        <v>249</v>
      </c>
      <c r="E564" s="1" t="s">
        <v>52</v>
      </c>
      <c r="F564" s="1" t="s">
        <v>239</v>
      </c>
      <c r="G564" s="4">
        <v>27</v>
      </c>
      <c r="H564" s="1" t="s">
        <v>57</v>
      </c>
      <c r="I564" s="1" t="s">
        <v>236</v>
      </c>
      <c r="K564" s="13">
        <f>'[1]Total Reqs'!K515</f>
        <v>0</v>
      </c>
      <c r="L564" s="15"/>
      <c r="M564" s="13"/>
      <c r="N564" s="13"/>
      <c r="O564" s="13"/>
      <c r="P564" s="19"/>
    </row>
    <row r="565" spans="2:50" outlineLevel="2" x14ac:dyDescent="0.2">
      <c r="D565" s="2" t="s">
        <v>249</v>
      </c>
      <c r="L565" s="15"/>
      <c r="M565" s="13"/>
      <c r="N565" s="13"/>
      <c r="O565" s="13"/>
      <c r="P565" s="19"/>
    </row>
    <row r="566" spans="2:50" outlineLevel="2" x14ac:dyDescent="0.2">
      <c r="B566" s="1" t="s">
        <v>249</v>
      </c>
      <c r="D566" s="2" t="s">
        <v>249</v>
      </c>
      <c r="E566" s="1" t="s">
        <v>52</v>
      </c>
      <c r="F566" s="1" t="s">
        <v>239</v>
      </c>
      <c r="G566" s="4">
        <v>32</v>
      </c>
      <c r="H566" s="1" t="s">
        <v>55</v>
      </c>
      <c r="I566" s="1" t="s">
        <v>236</v>
      </c>
      <c r="K566" s="13">
        <f>'[1]Total Reqs'!K517</f>
        <v>0</v>
      </c>
      <c r="L566" s="15"/>
      <c r="M566" s="13"/>
      <c r="N566" s="13"/>
      <c r="O566" s="13"/>
      <c r="P566" s="19"/>
    </row>
    <row r="567" spans="2:50" outlineLevel="2" x14ac:dyDescent="0.2">
      <c r="B567" s="1" t="s">
        <v>249</v>
      </c>
      <c r="D567" s="2" t="s">
        <v>249</v>
      </c>
      <c r="E567" s="1" t="s">
        <v>52</v>
      </c>
      <c r="F567" s="1" t="s">
        <v>239</v>
      </c>
      <c r="G567" s="4">
        <v>32</v>
      </c>
      <c r="H567" s="1" t="s">
        <v>57</v>
      </c>
      <c r="I567" s="1" t="s">
        <v>236</v>
      </c>
      <c r="K567" s="13">
        <f>'[1]Total Reqs'!K518</f>
        <v>0</v>
      </c>
      <c r="L567" s="15"/>
      <c r="M567" s="13"/>
      <c r="N567" s="13"/>
      <c r="O567" s="13"/>
      <c r="P567" s="19"/>
    </row>
    <row r="568" spans="2:50" outlineLevel="2" x14ac:dyDescent="0.2">
      <c r="D568" s="2" t="s">
        <v>249</v>
      </c>
      <c r="L568" s="15"/>
      <c r="M568" s="13"/>
      <c r="N568" s="13"/>
      <c r="O568" s="13"/>
      <c r="P568" s="19"/>
    </row>
    <row r="569" spans="2:50" outlineLevel="2" x14ac:dyDescent="0.2">
      <c r="B569" s="1" t="s">
        <v>249</v>
      </c>
      <c r="D569" s="2" t="s">
        <v>249</v>
      </c>
      <c r="E569" s="1" t="s">
        <v>52</v>
      </c>
      <c r="F569" s="1" t="s">
        <v>239</v>
      </c>
      <c r="G569" s="4">
        <v>52</v>
      </c>
      <c r="H569" s="1" t="s">
        <v>55</v>
      </c>
      <c r="I569" s="1" t="s">
        <v>236</v>
      </c>
      <c r="K569" s="13">
        <f>'[1]Total Reqs'!K520</f>
        <v>0</v>
      </c>
      <c r="L569" s="15"/>
      <c r="M569" s="13"/>
      <c r="N569" s="13"/>
      <c r="O569" s="13"/>
      <c r="P569" s="19"/>
    </row>
    <row r="570" spans="2:50" outlineLevel="2" x14ac:dyDescent="0.2">
      <c r="B570" s="1" t="s">
        <v>249</v>
      </c>
      <c r="D570" s="2" t="s">
        <v>249</v>
      </c>
      <c r="E570" s="1" t="s">
        <v>52</v>
      </c>
      <c r="F570" s="1" t="s">
        <v>239</v>
      </c>
      <c r="G570" s="4">
        <v>52</v>
      </c>
      <c r="H570" s="1" t="s">
        <v>57</v>
      </c>
      <c r="I570" s="1" t="s">
        <v>236</v>
      </c>
      <c r="K570" s="13">
        <f>'[1]Total Reqs'!K521</f>
        <v>0</v>
      </c>
      <c r="L570" s="15"/>
      <c r="M570" s="13"/>
      <c r="N570" s="13"/>
      <c r="O570" s="13"/>
      <c r="P570" s="19"/>
    </row>
    <row r="571" spans="2:50" outlineLevel="2" x14ac:dyDescent="0.2">
      <c r="D571" s="2" t="s">
        <v>249</v>
      </c>
      <c r="L571" s="15"/>
      <c r="M571" s="13"/>
      <c r="N571" s="13"/>
      <c r="O571" s="13"/>
      <c r="P571" s="19"/>
    </row>
    <row r="572" spans="2:50" outlineLevel="2" x14ac:dyDescent="0.2">
      <c r="B572" s="1" t="s">
        <v>249</v>
      </c>
      <c r="D572" s="2" t="s">
        <v>249</v>
      </c>
      <c r="E572" s="1" t="s">
        <v>52</v>
      </c>
      <c r="F572" s="1" t="s">
        <v>239</v>
      </c>
      <c r="G572" s="4">
        <v>89</v>
      </c>
      <c r="H572" s="1" t="s">
        <v>55</v>
      </c>
      <c r="I572" s="1" t="s">
        <v>236</v>
      </c>
      <c r="K572" s="13">
        <f>'[1]Total Reqs'!K523</f>
        <v>0</v>
      </c>
      <c r="L572" s="15"/>
      <c r="M572" s="13"/>
      <c r="N572" s="13"/>
      <c r="O572" s="13"/>
      <c r="P572" s="19"/>
      <c r="S572" s="5">
        <v>775</v>
      </c>
    </row>
    <row r="573" spans="2:50" outlineLevel="2" x14ac:dyDescent="0.2">
      <c r="B573" s="1" t="s">
        <v>249</v>
      </c>
      <c r="D573" s="2" t="s">
        <v>249</v>
      </c>
      <c r="E573" s="1" t="s">
        <v>52</v>
      </c>
      <c r="F573" s="1" t="s">
        <v>239</v>
      </c>
      <c r="G573" s="4">
        <v>89</v>
      </c>
      <c r="H573" s="1" t="s">
        <v>57</v>
      </c>
      <c r="I573" s="1" t="s">
        <v>236</v>
      </c>
      <c r="K573" s="13">
        <f>'[1]Total Reqs'!K524</f>
        <v>0</v>
      </c>
      <c r="L573" s="15"/>
      <c r="M573" s="13"/>
      <c r="N573" s="13"/>
      <c r="O573" s="13"/>
      <c r="P573" s="19"/>
    </row>
    <row r="574" spans="2:50" outlineLevel="2" x14ac:dyDescent="0.2">
      <c r="D574" s="2" t="s">
        <v>249</v>
      </c>
      <c r="L574" s="15"/>
      <c r="M574" s="13"/>
      <c r="N574" s="13"/>
      <c r="O574" s="13"/>
      <c r="P574" s="19"/>
    </row>
    <row r="575" spans="2:50" outlineLevel="2" x14ac:dyDescent="0.2">
      <c r="D575" s="2" t="s">
        <v>249</v>
      </c>
      <c r="L575" s="15"/>
      <c r="M575" s="13"/>
      <c r="N575" s="13"/>
      <c r="O575" s="13"/>
      <c r="P575" s="19"/>
    </row>
    <row r="576" spans="2:50" outlineLevel="2" x14ac:dyDescent="0.2">
      <c r="B576" s="1" t="s">
        <v>249</v>
      </c>
      <c r="D576" s="2" t="s">
        <v>249</v>
      </c>
      <c r="E576" s="1" t="s">
        <v>52</v>
      </c>
      <c r="F576" s="1" t="s">
        <v>61</v>
      </c>
      <c r="G576" s="4">
        <v>84</v>
      </c>
      <c r="H576" s="1" t="s">
        <v>55</v>
      </c>
      <c r="I576" s="1" t="s">
        <v>56</v>
      </c>
      <c r="K576" s="13">
        <f>'[1]Total Reqs'!K527</f>
        <v>20</v>
      </c>
      <c r="L576" s="15"/>
      <c r="M576" s="13"/>
      <c r="N576" s="13"/>
      <c r="O576" s="13"/>
      <c r="P576" s="19"/>
      <c r="S576" s="5">
        <v>69</v>
      </c>
    </row>
    <row r="577" spans="2:131" outlineLevel="2" x14ac:dyDescent="0.2">
      <c r="B577" s="1" t="s">
        <v>249</v>
      </c>
      <c r="D577" s="2" t="s">
        <v>249</v>
      </c>
      <c r="E577" s="1" t="s">
        <v>52</v>
      </c>
      <c r="F577" s="1" t="s">
        <v>61</v>
      </c>
      <c r="G577" s="4">
        <v>84</v>
      </c>
      <c r="H577" s="1" t="s">
        <v>57</v>
      </c>
      <c r="I577" s="1" t="s">
        <v>56</v>
      </c>
      <c r="K577" s="13">
        <f>'[1]Total Reqs'!K528</f>
        <v>0</v>
      </c>
      <c r="L577" s="15"/>
      <c r="M577" s="13"/>
      <c r="N577" s="13"/>
      <c r="O577" s="13"/>
      <c r="P577" s="19"/>
    </row>
    <row r="578" spans="2:131" outlineLevel="2" x14ac:dyDescent="0.2">
      <c r="D578" s="2" t="s">
        <v>249</v>
      </c>
      <c r="L578" s="15"/>
      <c r="M578" s="13"/>
      <c r="N578" s="13"/>
      <c r="O578" s="13"/>
      <c r="P578" s="19"/>
    </row>
    <row r="579" spans="2:131" outlineLevel="2" x14ac:dyDescent="0.2">
      <c r="B579" s="1" t="s">
        <v>249</v>
      </c>
      <c r="D579" s="2" t="s">
        <v>249</v>
      </c>
      <c r="E579" s="1" t="s">
        <v>52</v>
      </c>
      <c r="F579" s="1" t="s">
        <v>244</v>
      </c>
      <c r="G579" s="4">
        <v>3</v>
      </c>
      <c r="H579" s="1" t="s">
        <v>55</v>
      </c>
      <c r="I579" s="1" t="s">
        <v>236</v>
      </c>
      <c r="K579" s="13">
        <f>'[1]Total Reqs'!K530</f>
        <v>0</v>
      </c>
      <c r="L579" s="15"/>
      <c r="M579" s="13"/>
      <c r="N579" s="13"/>
      <c r="O579" s="13"/>
      <c r="P579" s="19"/>
    </row>
    <row r="580" spans="2:131" outlineLevel="2" x14ac:dyDescent="0.2">
      <c r="B580" s="1" t="s">
        <v>249</v>
      </c>
      <c r="D580" s="2" t="s">
        <v>249</v>
      </c>
      <c r="E580" s="1" t="s">
        <v>52</v>
      </c>
      <c r="F580" s="1" t="s">
        <v>244</v>
      </c>
      <c r="G580" s="4">
        <v>3</v>
      </c>
      <c r="H580" s="1" t="s">
        <v>57</v>
      </c>
      <c r="I580" s="1" t="s">
        <v>236</v>
      </c>
      <c r="K580" s="13">
        <f>'[1]Total Reqs'!K531</f>
        <v>600</v>
      </c>
      <c r="L580" s="15"/>
      <c r="M580" s="13"/>
      <c r="N580" s="13"/>
      <c r="O580" s="13"/>
      <c r="P580" s="19"/>
    </row>
    <row r="581" spans="2:131" outlineLevel="2" x14ac:dyDescent="0.2">
      <c r="D581" s="2" t="s">
        <v>249</v>
      </c>
      <c r="L581" s="15"/>
      <c r="M581" s="13"/>
      <c r="N581" s="13"/>
      <c r="O581" s="13"/>
      <c r="P581" s="19"/>
    </row>
    <row r="582" spans="2:131" outlineLevel="2" x14ac:dyDescent="0.2">
      <c r="B582" s="1" t="s">
        <v>249</v>
      </c>
      <c r="D582" s="2" t="s">
        <v>249</v>
      </c>
      <c r="E582" s="1" t="s">
        <v>52</v>
      </c>
      <c r="F582" s="1" t="s">
        <v>246</v>
      </c>
      <c r="G582" s="4">
        <v>31</v>
      </c>
      <c r="H582" s="1" t="s">
        <v>55</v>
      </c>
      <c r="I582" s="1" t="s">
        <v>236</v>
      </c>
      <c r="K582" s="13">
        <f>'[1]Total Reqs'!K533</f>
        <v>0</v>
      </c>
      <c r="L582" s="15"/>
      <c r="M582" s="41"/>
      <c r="N582" s="41"/>
      <c r="O582" s="41"/>
      <c r="P582" s="45"/>
    </row>
    <row r="583" spans="2:131" outlineLevel="2" x14ac:dyDescent="0.2">
      <c r="B583" s="1" t="s">
        <v>249</v>
      </c>
      <c r="D583" s="2" t="s">
        <v>249</v>
      </c>
      <c r="E583" s="1" t="s">
        <v>52</v>
      </c>
      <c r="F583" s="1" t="s">
        <v>246</v>
      </c>
      <c r="G583" s="4">
        <v>31</v>
      </c>
      <c r="H583" s="1" t="s">
        <v>57</v>
      </c>
      <c r="I583" s="1" t="s">
        <v>236</v>
      </c>
      <c r="K583" s="13">
        <f>'[1]Total Reqs'!K534</f>
        <v>30</v>
      </c>
      <c r="L583" s="15"/>
      <c r="M583" s="13"/>
      <c r="N583" s="13"/>
      <c r="O583" s="13"/>
      <c r="P583" s="19"/>
    </row>
    <row r="584" spans="2:131" outlineLevel="2" x14ac:dyDescent="0.2">
      <c r="D584" s="2" t="s">
        <v>249</v>
      </c>
      <c r="L584" s="15"/>
      <c r="M584" s="13"/>
      <c r="N584" s="13"/>
      <c r="O584" s="13"/>
      <c r="P584" s="19"/>
    </row>
    <row r="585" spans="2:131" outlineLevel="2" x14ac:dyDescent="0.2">
      <c r="B585" s="1" t="s">
        <v>249</v>
      </c>
      <c r="D585" s="2" t="s">
        <v>249</v>
      </c>
      <c r="E585" s="1" t="s">
        <v>52</v>
      </c>
      <c r="F585" s="1" t="s">
        <v>246</v>
      </c>
      <c r="G585" s="4">
        <v>85</v>
      </c>
      <c r="H585" s="1" t="s">
        <v>55</v>
      </c>
      <c r="I585" s="1" t="s">
        <v>236</v>
      </c>
      <c r="K585" s="13">
        <f>'[1]Total Reqs'!K536</f>
        <v>0</v>
      </c>
      <c r="L585" s="15"/>
      <c r="M585" s="2"/>
      <c r="N585" s="2"/>
      <c r="O585" s="2"/>
      <c r="P585" s="43"/>
    </row>
    <row r="586" spans="2:131" outlineLevel="2" x14ac:dyDescent="0.2">
      <c r="B586" s="1" t="s">
        <v>249</v>
      </c>
      <c r="D586" s="2" t="s">
        <v>249</v>
      </c>
      <c r="E586" s="1" t="s">
        <v>52</v>
      </c>
      <c r="F586" s="1" t="s">
        <v>246</v>
      </c>
      <c r="G586" s="4">
        <v>85</v>
      </c>
      <c r="H586" s="1" t="s">
        <v>57</v>
      </c>
      <c r="I586" s="1" t="s">
        <v>236</v>
      </c>
      <c r="K586" s="13">
        <f>'[1]Total Reqs'!K537</f>
        <v>0</v>
      </c>
      <c r="L586" s="15"/>
      <c r="M586" s="13"/>
      <c r="N586" s="13"/>
      <c r="O586" s="13"/>
      <c r="P586" s="19"/>
    </row>
    <row r="587" spans="2:131" outlineLevel="1" x14ac:dyDescent="0.2">
      <c r="B587" s="2" t="str">
        <f>B586</f>
        <v>ALGONQUIN</v>
      </c>
      <c r="D587" s="2" t="s">
        <v>250</v>
      </c>
      <c r="K587" s="13">
        <f>SUBTOTAL(9,K547:K586)</f>
        <v>2159</v>
      </c>
      <c r="L587" s="13">
        <f>SUBTOTAL(9,L547:L586)</f>
        <v>0</v>
      </c>
      <c r="M587" s="13">
        <f>K587-L587</f>
        <v>2159</v>
      </c>
      <c r="N587" s="13">
        <v>458</v>
      </c>
      <c r="O587" s="13">
        <f>IF(M587&lt;0.9*N587,0.9*N587,IF(M587&gt;1.1*N587,1.1*N587,M587))</f>
        <v>503.80000000000007</v>
      </c>
      <c r="P587" s="19">
        <f>(M587-O587)</f>
        <v>1655.1999999999998</v>
      </c>
      <c r="S587" s="5">
        <f>SUBTOTAL(9,S547:S586)</f>
        <v>844</v>
      </c>
      <c r="U587" s="29">
        <f>S587-K587</f>
        <v>-1315</v>
      </c>
    </row>
    <row r="588" spans="2:131" outlineLevel="1" x14ac:dyDescent="0.2">
      <c r="L588" s="15"/>
      <c r="M588" s="13"/>
      <c r="N588" s="13"/>
      <c r="O588" s="13"/>
      <c r="P588" s="19"/>
    </row>
    <row r="589" spans="2:131" outlineLevel="1" x14ac:dyDescent="0.2">
      <c r="K589" s="41"/>
      <c r="L589" s="15"/>
      <c r="M589" s="13"/>
      <c r="N589" s="13"/>
      <c r="O589" s="13"/>
      <c r="P589" s="19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  <c r="BO589" s="42"/>
      <c r="BP589" s="42"/>
      <c r="BQ589" s="42"/>
      <c r="BR589" s="42"/>
      <c r="BS589" s="42"/>
      <c r="BT589" s="42"/>
      <c r="BU589" s="42"/>
      <c r="BV589" s="42"/>
      <c r="BW589" s="42"/>
      <c r="BX589" s="42"/>
      <c r="BY589" s="42"/>
      <c r="BZ589" s="42"/>
      <c r="CA589" s="42"/>
      <c r="CB589" s="42"/>
      <c r="CC589" s="42"/>
      <c r="CD589" s="42"/>
      <c r="CE589" s="42"/>
      <c r="CF589" s="42"/>
      <c r="CG589" s="42"/>
      <c r="CH589" s="42"/>
      <c r="CI589" s="42"/>
      <c r="CJ589" s="42"/>
      <c r="CK589" s="42"/>
      <c r="CL589" s="42"/>
      <c r="CM589" s="42"/>
      <c r="CN589" s="42"/>
      <c r="CO589" s="42"/>
      <c r="CP589" s="42"/>
      <c r="CQ589" s="42"/>
      <c r="CR589" s="42"/>
      <c r="CS589" s="42"/>
      <c r="CT589" s="42"/>
      <c r="CW589" s="42"/>
      <c r="CX589" s="42"/>
      <c r="CY589" s="42"/>
      <c r="CZ589" s="42"/>
      <c r="DA589" s="42"/>
      <c r="DB589" s="42"/>
      <c r="DC589" s="42"/>
      <c r="DD589" s="42"/>
      <c r="DE589" s="42"/>
      <c r="DF589" s="42"/>
      <c r="DG589" s="42"/>
      <c r="DH589" s="42"/>
    </row>
    <row r="590" spans="2:131" s="1" customFormat="1" outlineLevel="2" x14ac:dyDescent="0.2">
      <c r="B590" s="1" t="s">
        <v>251</v>
      </c>
      <c r="C590" s="2"/>
      <c r="D590" s="14" t="s">
        <v>252</v>
      </c>
      <c r="E590" s="1" t="s">
        <v>52</v>
      </c>
      <c r="F590" s="1" t="s">
        <v>252</v>
      </c>
      <c r="G590" s="4"/>
      <c r="H590" s="1" t="s">
        <v>55</v>
      </c>
      <c r="I590" s="1" t="s">
        <v>74</v>
      </c>
      <c r="K590" s="13">
        <f>'[1]Total Reqs'!K540</f>
        <v>140</v>
      </c>
      <c r="L590" s="15"/>
      <c r="M590" s="13"/>
      <c r="N590" s="13"/>
      <c r="O590" s="13"/>
      <c r="P590" s="19"/>
      <c r="Q590" s="5"/>
      <c r="R590" s="5"/>
      <c r="S590" s="5">
        <v>0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42"/>
      <c r="CU590" s="5"/>
      <c r="CV590" s="5"/>
      <c r="CW590" s="42"/>
      <c r="CX590" s="42"/>
      <c r="CY590" s="42"/>
      <c r="CZ590" s="42"/>
      <c r="DA590" s="42"/>
      <c r="DB590" s="42"/>
      <c r="DC590" s="42"/>
      <c r="DD590" s="42"/>
      <c r="DE590" s="42"/>
      <c r="DF590" s="42"/>
      <c r="DG590" s="42"/>
      <c r="DH590" s="42"/>
    </row>
    <row r="591" spans="2:131" outlineLevel="2" x14ac:dyDescent="0.2">
      <c r="B591" s="1" t="s">
        <v>251</v>
      </c>
      <c r="D591" s="14" t="s">
        <v>252</v>
      </c>
      <c r="E591" s="1" t="s">
        <v>52</v>
      </c>
      <c r="F591" s="1" t="s">
        <v>252</v>
      </c>
      <c r="H591" s="1" t="s">
        <v>57</v>
      </c>
      <c r="I591" s="1" t="s">
        <v>74</v>
      </c>
      <c r="K591" s="13">
        <f>'[1]Total Reqs'!K541</f>
        <v>0</v>
      </c>
      <c r="L591" s="15"/>
      <c r="M591" s="13"/>
      <c r="N591" s="13"/>
      <c r="O591" s="13"/>
      <c r="P591" s="19"/>
      <c r="CT591" s="42"/>
      <c r="CW591" s="42"/>
      <c r="CX591" s="42"/>
      <c r="CY591" s="42"/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  <c r="EA591" s="42"/>
    </row>
    <row r="592" spans="2:131" outlineLevel="1" x14ac:dyDescent="0.2">
      <c r="B592" s="2" t="str">
        <f>B591</f>
        <v>IROQUIOS</v>
      </c>
      <c r="D592" s="14" t="s">
        <v>253</v>
      </c>
      <c r="K592" s="13">
        <f>SUBTOTAL(9,K590:K591)</f>
        <v>140</v>
      </c>
      <c r="L592" s="13">
        <f>SUBTOTAL(9,L590:L591)</f>
        <v>0</v>
      </c>
      <c r="M592" s="13">
        <f>K592-L592</f>
        <v>140</v>
      </c>
      <c r="N592" s="13">
        <v>4200</v>
      </c>
      <c r="O592" s="13">
        <f>IF(M592&lt;0.9*N592,0.9*N592,IF(M592&gt;1.1*N592,1.1*N592,M592))</f>
        <v>3780</v>
      </c>
      <c r="P592" s="19">
        <f>(M592-O592)</f>
        <v>-3640</v>
      </c>
      <c r="S592" s="5">
        <f>SUBTOTAL(9,S590:S591)</f>
        <v>0</v>
      </c>
      <c r="U592" s="29">
        <f>S592-K592</f>
        <v>-140</v>
      </c>
      <c r="CT592" s="42"/>
      <c r="CW592" s="42"/>
      <c r="CX592" s="42"/>
      <c r="CY592" s="42"/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  <c r="EA592" s="42"/>
    </row>
    <row r="593" spans="2:100" s="1" customFormat="1" outlineLevel="1" x14ac:dyDescent="0.2">
      <c r="C593" s="2"/>
      <c r="D593" s="2"/>
      <c r="G593" s="4"/>
      <c r="K593" s="23" t="str">
        <f>'[1]Total Reqs'!K542</f>
        <v xml:space="preserve">NOTE: THIS IS BACKED 100% BY A DUKE PURCHASE THAT WENT WITH THE ENRON SALE.  </v>
      </c>
      <c r="L593" s="15"/>
      <c r="M593" s="13"/>
      <c r="N593" s="13"/>
      <c r="O593" s="13"/>
      <c r="P593" s="19"/>
      <c r="CU593" s="5"/>
      <c r="CV593" s="5"/>
    </row>
    <row r="594" spans="2:100" outlineLevel="1" x14ac:dyDescent="0.2">
      <c r="L594" s="15"/>
      <c r="M594" s="13"/>
      <c r="N594" s="13"/>
      <c r="O594" s="13"/>
      <c r="P594" s="19"/>
    </row>
    <row r="595" spans="2:100" outlineLevel="1" x14ac:dyDescent="0.2">
      <c r="F595" s="34" t="str">
        <f>[2]Sheet2!F544</f>
        <v>Not a final # - will have on the 24th</v>
      </c>
      <c r="K595" s="46" t="str">
        <f>'[1]Total Reqs'!K544</f>
        <v>Not a final # - will have on the 24th</v>
      </c>
      <c r="L595" s="15"/>
      <c r="M595" s="13"/>
      <c r="N595" s="13"/>
      <c r="O595" s="13"/>
      <c r="P595" s="19"/>
      <c r="Q595" s="22"/>
      <c r="T595" s="22"/>
      <c r="W595" s="22"/>
      <c r="Z595" s="22"/>
      <c r="AC595" s="22"/>
      <c r="AF595" s="22"/>
      <c r="AI595" s="22"/>
    </row>
    <row r="596" spans="2:100" outlineLevel="2" x14ac:dyDescent="0.2">
      <c r="B596" s="1" t="s">
        <v>254</v>
      </c>
      <c r="D596" s="14" t="s">
        <v>255</v>
      </c>
      <c r="E596" s="1" t="s">
        <v>52</v>
      </c>
      <c r="F596" s="1" t="s">
        <v>255</v>
      </c>
      <c r="G596" s="4" t="s">
        <v>256</v>
      </c>
      <c r="H596" s="1" t="s">
        <v>55</v>
      </c>
      <c r="I596" s="1" t="s">
        <v>56</v>
      </c>
      <c r="K596" s="13">
        <f>'[1]Total Reqs'!K545</f>
        <v>2478</v>
      </c>
      <c r="L596" s="15"/>
      <c r="M596" s="13"/>
      <c r="N596" s="13"/>
      <c r="O596" s="13"/>
      <c r="P596" s="19"/>
      <c r="S596" s="5">
        <v>0</v>
      </c>
    </row>
    <row r="597" spans="2:100" outlineLevel="2" x14ac:dyDescent="0.2">
      <c r="B597" s="1" t="s">
        <v>254</v>
      </c>
      <c r="D597" s="14" t="s">
        <v>255</v>
      </c>
      <c r="E597" s="1" t="s">
        <v>52</v>
      </c>
      <c r="F597" s="1" t="s">
        <v>255</v>
      </c>
      <c r="G597" s="4" t="s">
        <v>256</v>
      </c>
      <c r="H597" s="1" t="s">
        <v>57</v>
      </c>
      <c r="I597" s="1" t="s">
        <v>56</v>
      </c>
      <c r="K597" s="13">
        <f>'[1]Total Reqs'!K546</f>
        <v>0</v>
      </c>
      <c r="L597" s="15"/>
      <c r="M597" s="13"/>
      <c r="N597" s="13"/>
      <c r="O597" s="13"/>
      <c r="P597" s="19"/>
    </row>
    <row r="598" spans="2:100" outlineLevel="1" x14ac:dyDescent="0.2">
      <c r="B598" s="2" t="str">
        <f>B597</f>
        <v>EQUITRANS</v>
      </c>
      <c r="D598" s="14" t="s">
        <v>257</v>
      </c>
      <c r="K598" s="13">
        <f>SUBTOTAL(9,K596:K597)</f>
        <v>2478</v>
      </c>
      <c r="L598" s="13">
        <f>SUBTOTAL(9,L596:L597)</f>
        <v>0</v>
      </c>
      <c r="M598" s="13">
        <f>K598-L598</f>
        <v>2478</v>
      </c>
      <c r="N598" s="13">
        <v>2109</v>
      </c>
      <c r="O598" s="13">
        <f>IF(M598&lt;0.9*N598,0.9*N598,IF(M598&gt;1.1*N598,1.1*N598,M598))</f>
        <v>2319.9</v>
      </c>
      <c r="P598" s="19">
        <f>(M598-O598)</f>
        <v>158.09999999999991</v>
      </c>
      <c r="S598" s="5">
        <f>SUBTOTAL(9,S596:S597)</f>
        <v>0</v>
      </c>
      <c r="U598" s="29">
        <f>S598-K598</f>
        <v>-2478</v>
      </c>
    </row>
    <row r="599" spans="2:100" outlineLevel="1" x14ac:dyDescent="0.2">
      <c r="L599" s="15"/>
      <c r="M599" s="13"/>
      <c r="N599" s="13"/>
      <c r="O599" s="13"/>
      <c r="P599" s="19"/>
    </row>
    <row r="600" spans="2:100" outlineLevel="1" x14ac:dyDescent="0.2">
      <c r="F600" s="34" t="str">
        <f>[2]Sheet2!F548</f>
        <v>Not a final # - waiting on utility</v>
      </c>
      <c r="K600" s="23" t="str">
        <f>'[1]Total Reqs'!K548</f>
        <v>Not a final # - waiting on utility</v>
      </c>
      <c r="L600" s="15"/>
      <c r="M600" s="13"/>
      <c r="N600" s="13"/>
      <c r="O600" s="13"/>
      <c r="P600" s="19"/>
    </row>
    <row r="601" spans="2:100" outlineLevel="2" x14ac:dyDescent="0.2">
      <c r="B601" s="1" t="s">
        <v>258</v>
      </c>
      <c r="D601" s="14" t="s">
        <v>259</v>
      </c>
      <c r="E601" s="1" t="s">
        <v>52</v>
      </c>
      <c r="F601" s="1" t="s">
        <v>259</v>
      </c>
      <c r="G601" s="4" t="s">
        <v>260</v>
      </c>
      <c r="H601" s="1" t="s">
        <v>261</v>
      </c>
      <c r="K601" s="13">
        <f>'[1]Total Reqs'!K549</f>
        <v>200</v>
      </c>
      <c r="L601" s="15"/>
      <c r="M601" s="13"/>
      <c r="N601" s="13"/>
      <c r="O601" s="13"/>
      <c r="P601" s="19"/>
      <c r="S601" s="5">
        <v>0</v>
      </c>
    </row>
    <row r="602" spans="2:100" outlineLevel="1" x14ac:dyDescent="0.2">
      <c r="B602" s="2" t="str">
        <f>B601</f>
        <v>NFG SUPPLY</v>
      </c>
      <c r="D602" s="14" t="s">
        <v>262</v>
      </c>
      <c r="K602" s="13">
        <f>SUBTOTAL(9,K601:K601)</f>
        <v>200</v>
      </c>
      <c r="L602" s="13">
        <f>SUBTOTAL(9,L600:L601)</f>
        <v>0</v>
      </c>
      <c r="M602" s="13">
        <f>K602-L602</f>
        <v>200</v>
      </c>
      <c r="N602" s="13">
        <v>0</v>
      </c>
      <c r="O602" s="13">
        <f>IF(M602&lt;0.9*N602,0.9*N602,IF(M602&gt;1.1*N602,1.1*N602,M602))</f>
        <v>0</v>
      </c>
      <c r="P602" s="19">
        <f>(M602-O602)</f>
        <v>200</v>
      </c>
      <c r="S602" s="5">
        <f>SUBTOTAL(9,S601:S601)</f>
        <v>0</v>
      </c>
      <c r="U602" s="29">
        <f>S602-K602</f>
        <v>-200</v>
      </c>
    </row>
    <row r="603" spans="2:100" outlineLevel="1" x14ac:dyDescent="0.2">
      <c r="L603" s="15"/>
      <c r="M603" s="13"/>
      <c r="N603" s="13"/>
      <c r="O603" s="13"/>
      <c r="P603" s="19"/>
    </row>
    <row r="604" spans="2:100" outlineLevel="1" x14ac:dyDescent="0.2">
      <c r="L604" s="15"/>
      <c r="M604" s="13"/>
      <c r="N604" s="13"/>
      <c r="O604" s="13"/>
      <c r="P604" s="19"/>
    </row>
    <row r="605" spans="2:100" outlineLevel="2" x14ac:dyDescent="0.2">
      <c r="B605" s="1" t="s">
        <v>263</v>
      </c>
      <c r="D605" s="2" t="s">
        <v>264</v>
      </c>
      <c r="E605" s="1" t="s">
        <v>52</v>
      </c>
      <c r="F605" s="1" t="s">
        <v>265</v>
      </c>
      <c r="G605" s="4">
        <v>1720</v>
      </c>
      <c r="H605" s="1" t="s">
        <v>55</v>
      </c>
      <c r="I605" s="1" t="s">
        <v>74</v>
      </c>
      <c r="K605" s="13">
        <f>'[1]Total Reqs'!K552</f>
        <v>835</v>
      </c>
      <c r="L605" s="15"/>
      <c r="M605" s="13"/>
      <c r="N605" s="13"/>
      <c r="O605" s="13"/>
      <c r="P605" s="19"/>
      <c r="S605" s="5">
        <v>0</v>
      </c>
    </row>
    <row r="606" spans="2:100" outlineLevel="2" x14ac:dyDescent="0.2">
      <c r="B606" s="1" t="s">
        <v>263</v>
      </c>
      <c r="D606" s="2" t="s">
        <v>264</v>
      </c>
      <c r="E606" s="1" t="s">
        <v>52</v>
      </c>
      <c r="F606" s="1" t="s">
        <v>265</v>
      </c>
      <c r="G606" s="4">
        <v>1720</v>
      </c>
      <c r="H606" s="1" t="s">
        <v>57</v>
      </c>
      <c r="I606" s="1" t="s">
        <v>74</v>
      </c>
      <c r="K606" s="13">
        <f>'[1]Total Reqs'!K553</f>
        <v>0</v>
      </c>
      <c r="L606" s="15"/>
      <c r="M606" s="13"/>
      <c r="N606" s="13"/>
      <c r="O606" s="13"/>
      <c r="P606" s="19"/>
    </row>
    <row r="607" spans="2:100" outlineLevel="2" x14ac:dyDescent="0.2">
      <c r="D607" s="2" t="s">
        <v>264</v>
      </c>
      <c r="K607" s="31"/>
      <c r="L607" s="15"/>
      <c r="M607" s="13"/>
      <c r="N607" s="13"/>
      <c r="O607" s="13"/>
      <c r="P607" s="19"/>
    </row>
    <row r="608" spans="2:100" outlineLevel="2" x14ac:dyDescent="0.2">
      <c r="D608" s="2" t="s">
        <v>264</v>
      </c>
      <c r="L608" s="15"/>
      <c r="M608" s="13"/>
      <c r="N608" s="13"/>
      <c r="O608" s="13"/>
      <c r="P608" s="19"/>
    </row>
    <row r="609" spans="1:21" outlineLevel="2" x14ac:dyDescent="0.2">
      <c r="D609" s="2" t="s">
        <v>264</v>
      </c>
      <c r="L609" s="15"/>
      <c r="M609" s="26"/>
      <c r="N609" s="26"/>
      <c r="O609" s="26"/>
      <c r="P609" s="19"/>
    </row>
    <row r="610" spans="1:21" outlineLevel="2" x14ac:dyDescent="0.2">
      <c r="B610" s="1" t="s">
        <v>263</v>
      </c>
      <c r="D610" s="2" t="s">
        <v>264</v>
      </c>
      <c r="E610" s="1" t="s">
        <v>52</v>
      </c>
      <c r="F610" s="32" t="s">
        <v>266</v>
      </c>
      <c r="G610" s="4">
        <v>1229</v>
      </c>
      <c r="H610" s="1" t="s">
        <v>55</v>
      </c>
      <c r="I610" s="1" t="s">
        <v>74</v>
      </c>
      <c r="K610" s="13">
        <f>'[1]Total Reqs'!K557</f>
        <v>830</v>
      </c>
      <c r="L610" s="15"/>
      <c r="M610" s="13"/>
      <c r="N610" s="13"/>
      <c r="O610" s="13"/>
      <c r="P610" s="19"/>
    </row>
    <row r="611" spans="1:21" outlineLevel="2" x14ac:dyDescent="0.2">
      <c r="B611" s="1" t="s">
        <v>263</v>
      </c>
      <c r="D611" s="2" t="s">
        <v>264</v>
      </c>
      <c r="E611" s="1" t="s">
        <v>52</v>
      </c>
      <c r="F611" s="32" t="s">
        <v>266</v>
      </c>
      <c r="G611" s="4">
        <v>1229</v>
      </c>
      <c r="H611" s="1" t="s">
        <v>57</v>
      </c>
      <c r="I611" s="1" t="s">
        <v>74</v>
      </c>
      <c r="K611" s="13">
        <f>'[1]Total Reqs'!K558</f>
        <v>0</v>
      </c>
      <c r="L611" s="15"/>
      <c r="M611" s="13"/>
      <c r="N611" s="13"/>
      <c r="O611" s="13"/>
      <c r="P611" s="19"/>
    </row>
    <row r="612" spans="1:21" outlineLevel="1" x14ac:dyDescent="0.2">
      <c r="B612" s="2" t="str">
        <f>B611</f>
        <v>TEXAS GAS</v>
      </c>
      <c r="D612" s="2" t="s">
        <v>267</v>
      </c>
      <c r="F612" s="32"/>
      <c r="K612" s="13">
        <f>SUBTOTAL(9,K605:K611)</f>
        <v>1665</v>
      </c>
      <c r="L612" s="13">
        <f>SUBTOTAL(9,L610:L611)</f>
        <v>0</v>
      </c>
      <c r="M612" s="13">
        <f>K612-L612</f>
        <v>1665</v>
      </c>
      <c r="N612" s="13">
        <v>1481</v>
      </c>
      <c r="O612" s="13">
        <f>IF(M612&lt;0.9*N612,0.9*N612,IF(M612&gt;1.1*N612,1.1*N612,M612))</f>
        <v>1629.1000000000001</v>
      </c>
      <c r="P612" s="19">
        <f>(M612-O612)</f>
        <v>35.899999999999864</v>
      </c>
      <c r="S612" s="5">
        <f>SUBTOTAL(9,S605:S611)</f>
        <v>0</v>
      </c>
      <c r="U612" s="29">
        <f>S612-K612</f>
        <v>-1665</v>
      </c>
    </row>
    <row r="613" spans="1:21" outlineLevel="1" x14ac:dyDescent="0.2">
      <c r="F613" s="32"/>
      <c r="K613" s="31"/>
      <c r="L613" s="15"/>
      <c r="M613" s="13"/>
      <c r="N613" s="13"/>
      <c r="O613" s="13"/>
      <c r="P613" s="19"/>
    </row>
    <row r="614" spans="1:21" outlineLevel="1" x14ac:dyDescent="0.2">
      <c r="F614" s="32"/>
      <c r="L614" s="15"/>
      <c r="M614" s="13"/>
      <c r="N614" s="13"/>
      <c r="O614" s="13"/>
      <c r="P614" s="19"/>
    </row>
    <row r="615" spans="1:21" outlineLevel="1" x14ac:dyDescent="0.2">
      <c r="F615" s="32"/>
      <c r="L615" s="15"/>
      <c r="M615" s="13"/>
      <c r="N615" s="13"/>
      <c r="O615" s="13"/>
      <c r="P615" s="19"/>
    </row>
    <row r="616" spans="1:21" outlineLevel="1" x14ac:dyDescent="0.2">
      <c r="B616" s="1" t="s">
        <v>268</v>
      </c>
      <c r="F616" s="5"/>
      <c r="L616" s="15"/>
      <c r="M616" s="13"/>
      <c r="N616" s="13"/>
      <c r="O616" s="13"/>
      <c r="P616" s="19"/>
    </row>
    <row r="617" spans="1:21" outlineLevel="2" x14ac:dyDescent="0.2">
      <c r="D617" s="2" t="s">
        <v>269</v>
      </c>
      <c r="F617" s="32" t="s">
        <v>61</v>
      </c>
      <c r="H617" s="1" t="s">
        <v>57</v>
      </c>
      <c r="I617" s="1" t="s">
        <v>56</v>
      </c>
      <c r="K617" s="13">
        <f>'[1]Total Reqs'!K563</f>
        <v>216</v>
      </c>
      <c r="L617" s="15"/>
      <c r="M617" s="13"/>
      <c r="N617" s="13"/>
      <c r="O617" s="13"/>
      <c r="P617" s="19"/>
      <c r="S617" s="5">
        <v>0</v>
      </c>
    </row>
    <row r="618" spans="1:21" outlineLevel="2" x14ac:dyDescent="0.2">
      <c r="D618" s="2" t="s">
        <v>269</v>
      </c>
      <c r="F618" s="32"/>
      <c r="L618" s="15"/>
      <c r="M618" s="13"/>
      <c r="N618" s="13"/>
      <c r="O618" s="13"/>
      <c r="P618" s="19"/>
    </row>
    <row r="619" spans="1:21" outlineLevel="2" x14ac:dyDescent="0.2">
      <c r="D619" s="2" t="s">
        <v>269</v>
      </c>
      <c r="F619" s="32" t="s">
        <v>270</v>
      </c>
      <c r="H619" s="1" t="s">
        <v>57</v>
      </c>
      <c r="I619" s="1" t="s">
        <v>56</v>
      </c>
      <c r="K619" s="13">
        <f>'[1]Total Reqs'!K565</f>
        <v>0</v>
      </c>
      <c r="L619" s="15"/>
      <c r="M619" s="13"/>
      <c r="N619" s="13"/>
      <c r="O619" s="13"/>
      <c r="P619" s="19"/>
      <c r="S619" s="5">
        <v>0</v>
      </c>
    </row>
    <row r="620" spans="1:21" outlineLevel="1" x14ac:dyDescent="0.2">
      <c r="D620" s="2" t="s">
        <v>271</v>
      </c>
      <c r="F620" s="32"/>
      <c r="K620" s="13">
        <f>SUBTOTAL(9,K617:K619)</f>
        <v>216</v>
      </c>
      <c r="L620" s="13">
        <f>SUBTOTAL(9,L617:L619)</f>
        <v>0</v>
      </c>
      <c r="M620" s="13">
        <f>K620-L620</f>
        <v>216</v>
      </c>
      <c r="N620" s="13">
        <v>0</v>
      </c>
      <c r="O620" s="13">
        <f>IF(M620&lt;0.9*N620,0.9*N620,IF(M620&gt;1.1*N620,1.1*N620,M620))</f>
        <v>0</v>
      </c>
      <c r="P620" s="19">
        <f>(M620-O620)</f>
        <v>216</v>
      </c>
      <c r="S620" s="5">
        <f>SUBTOTAL(9,S617:S619)</f>
        <v>0</v>
      </c>
      <c r="U620" s="29">
        <f>S620-K620</f>
        <v>-216</v>
      </c>
    </row>
    <row r="621" spans="1:21" customFormat="1" outlineLevel="1" x14ac:dyDescent="0.2">
      <c r="C621" s="26"/>
      <c r="D621" s="26"/>
      <c r="K621" s="26"/>
      <c r="L621" s="15"/>
      <c r="M621" s="13"/>
      <c r="N621" s="13"/>
      <c r="O621" s="13"/>
      <c r="P621" s="19"/>
    </row>
    <row r="622" spans="1:21" outlineLevel="1" x14ac:dyDescent="0.2">
      <c r="F622" s="32"/>
      <c r="L622" s="15"/>
      <c r="M622" s="13"/>
      <c r="N622" s="13"/>
      <c r="O622" s="13"/>
      <c r="P622" s="19"/>
    </row>
    <row r="623" spans="1:21" outlineLevel="1" x14ac:dyDescent="0.2">
      <c r="A623" s="1" t="s">
        <v>272</v>
      </c>
      <c r="F623" s="32"/>
      <c r="L623" s="15"/>
      <c r="M623" s="13"/>
      <c r="N623" s="13"/>
      <c r="O623" s="13"/>
      <c r="P623" s="19"/>
    </row>
    <row r="624" spans="1:21" outlineLevel="1" x14ac:dyDescent="0.2">
      <c r="L624" s="15"/>
      <c r="M624" s="13"/>
      <c r="N624" s="13"/>
      <c r="O624" s="13"/>
      <c r="P624" s="19"/>
    </row>
    <row r="625" spans="1:21" outlineLevel="2" x14ac:dyDescent="0.2">
      <c r="D625" s="2" t="s">
        <v>273</v>
      </c>
      <c r="E625" s="1" t="s">
        <v>52</v>
      </c>
      <c r="F625" s="1" t="s">
        <v>273</v>
      </c>
      <c r="H625" s="1" t="s">
        <v>55</v>
      </c>
      <c r="I625" s="1" t="s">
        <v>236</v>
      </c>
      <c r="K625" s="13">
        <f>'[1]Total Reqs'!K570</f>
        <v>0</v>
      </c>
      <c r="L625" s="15"/>
      <c r="M625" s="13"/>
      <c r="N625" s="13"/>
      <c r="O625" s="13"/>
      <c r="P625" s="19"/>
      <c r="S625" s="5">
        <v>0</v>
      </c>
    </row>
    <row r="626" spans="1:21" outlineLevel="2" x14ac:dyDescent="0.2">
      <c r="D626" s="2" t="s">
        <v>273</v>
      </c>
      <c r="E626" s="1" t="s">
        <v>52</v>
      </c>
      <c r="F626" s="1" t="s">
        <v>273</v>
      </c>
      <c r="H626" s="1" t="s">
        <v>57</v>
      </c>
      <c r="I626" s="1" t="s">
        <v>236</v>
      </c>
      <c r="K626" s="13">
        <f>'[1]Total Reqs'!K571</f>
        <v>5869</v>
      </c>
      <c r="L626" s="15"/>
      <c r="M626" s="13"/>
      <c r="N626" s="13"/>
      <c r="O626" s="13"/>
      <c r="P626" s="19"/>
    </row>
    <row r="627" spans="1:21" outlineLevel="1" x14ac:dyDescent="0.2">
      <c r="D627" s="2" t="s">
        <v>274</v>
      </c>
      <c r="K627" s="13">
        <f>SUBTOTAL(9,K625:K626)</f>
        <v>5869</v>
      </c>
      <c r="L627" s="13">
        <f>SUBTOTAL(9,L625:L626)</f>
        <v>0</v>
      </c>
      <c r="M627" s="13">
        <f>K627-L627</f>
        <v>5869</v>
      </c>
      <c r="N627" s="13">
        <v>0</v>
      </c>
      <c r="O627" s="13">
        <f>IF(M627&lt;0.9*N627,0.9*N627,IF(M627&gt;1.1*N627,1.1*N627,M627))</f>
        <v>0</v>
      </c>
      <c r="P627" s="19">
        <f>(M627-O627)</f>
        <v>5869</v>
      </c>
      <c r="S627" s="5">
        <f>SUBTOTAL(9,S625:S626)</f>
        <v>0</v>
      </c>
      <c r="U627" s="29">
        <f>S627-K627</f>
        <v>-5869</v>
      </c>
    </row>
    <row r="628" spans="1:21" outlineLevel="1" x14ac:dyDescent="0.2">
      <c r="L628" s="15"/>
      <c r="M628" s="13"/>
      <c r="N628" s="13"/>
      <c r="O628" s="13"/>
      <c r="P628" s="19"/>
    </row>
    <row r="629" spans="1:21" outlineLevel="2" x14ac:dyDescent="0.2">
      <c r="D629" s="2" t="s">
        <v>275</v>
      </c>
      <c r="E629" s="1" t="s">
        <v>67</v>
      </c>
      <c r="F629" s="1" t="s">
        <v>275</v>
      </c>
      <c r="H629" s="1" t="s">
        <v>55</v>
      </c>
      <c r="I629" s="1" t="s">
        <v>236</v>
      </c>
      <c r="K629" s="13">
        <f>'[1]Total Reqs'!K573</f>
        <v>5075</v>
      </c>
      <c r="L629" s="15">
        <v>1456</v>
      </c>
      <c r="M629" s="13"/>
      <c r="N629" s="13"/>
      <c r="O629" s="13"/>
      <c r="P629" s="19"/>
      <c r="S629" s="5">
        <v>0</v>
      </c>
    </row>
    <row r="630" spans="1:21" outlineLevel="2" x14ac:dyDescent="0.2">
      <c r="D630" s="2" t="s">
        <v>275</v>
      </c>
      <c r="E630" s="1" t="s">
        <v>67</v>
      </c>
      <c r="F630" s="1" t="s">
        <v>275</v>
      </c>
      <c r="H630" s="1" t="s">
        <v>57</v>
      </c>
      <c r="I630" s="1" t="s">
        <v>236</v>
      </c>
      <c r="K630" s="13">
        <f>'[1]Total Reqs'!K574</f>
        <v>0</v>
      </c>
      <c r="L630" s="15"/>
      <c r="M630" s="13"/>
      <c r="N630" s="13"/>
      <c r="O630" s="13"/>
      <c r="P630" s="19"/>
    </row>
    <row r="631" spans="1:21" outlineLevel="2" x14ac:dyDescent="0.2">
      <c r="D631" s="2" t="s">
        <v>275</v>
      </c>
      <c r="L631" s="15"/>
      <c r="M631" s="13"/>
      <c r="N631" s="13"/>
      <c r="O631" s="13"/>
      <c r="P631" s="19"/>
    </row>
    <row r="632" spans="1:21" outlineLevel="2" x14ac:dyDescent="0.2">
      <c r="D632" s="2" t="s">
        <v>275</v>
      </c>
      <c r="E632" s="1" t="s">
        <v>52</v>
      </c>
      <c r="F632" s="1" t="s">
        <v>275</v>
      </c>
      <c r="H632" s="1" t="s">
        <v>55</v>
      </c>
      <c r="I632" s="1" t="s">
        <v>236</v>
      </c>
      <c r="K632" s="13">
        <f>'[1]Total Reqs'!K576</f>
        <v>0</v>
      </c>
      <c r="L632" s="15"/>
      <c r="M632" s="13"/>
      <c r="N632" s="13"/>
      <c r="O632" s="13"/>
      <c r="P632" s="19"/>
    </row>
    <row r="633" spans="1:21" outlineLevel="2" x14ac:dyDescent="0.2">
      <c r="D633" s="2" t="s">
        <v>275</v>
      </c>
      <c r="E633" s="1" t="s">
        <v>52</v>
      </c>
      <c r="F633" s="1" t="s">
        <v>275</v>
      </c>
      <c r="H633" s="1" t="s">
        <v>57</v>
      </c>
      <c r="I633" s="1" t="s">
        <v>236</v>
      </c>
      <c r="K633" s="13">
        <f>'[1]Total Reqs'!K577</f>
        <v>2826</v>
      </c>
      <c r="L633" s="15"/>
      <c r="M633" s="13"/>
      <c r="N633" s="13"/>
      <c r="O633" s="13"/>
      <c r="P633" s="19"/>
    </row>
    <row r="634" spans="1:21" outlineLevel="1" x14ac:dyDescent="0.2">
      <c r="D634" s="2" t="s">
        <v>276</v>
      </c>
      <c r="K634" s="13">
        <f>SUBTOTAL(9,K629:K633)</f>
        <v>7901</v>
      </c>
      <c r="L634" s="13">
        <f>SUBTOTAL(9,L629:L633)</f>
        <v>1456</v>
      </c>
      <c r="M634" s="13">
        <f>K634-L634</f>
        <v>6445</v>
      </c>
      <c r="N634" s="13">
        <v>5090</v>
      </c>
      <c r="O634" s="13">
        <f>IF(M634&lt;0.9*N634,0.9*N634,IF(M634&gt;1.1*N634,1.1*N634,M634))</f>
        <v>5599</v>
      </c>
      <c r="P634" s="19">
        <f>(M634-O634)</f>
        <v>846</v>
      </c>
      <c r="S634" s="5">
        <f>SUBTOTAL(9,S629:S633)</f>
        <v>0</v>
      </c>
      <c r="U634" s="29">
        <f>S634-K634</f>
        <v>-7901</v>
      </c>
    </row>
    <row r="635" spans="1:21" outlineLevel="1" x14ac:dyDescent="0.2">
      <c r="H635" s="34" t="s">
        <v>277</v>
      </c>
      <c r="K635" s="47"/>
      <c r="L635" s="15"/>
      <c r="M635" s="13"/>
      <c r="N635" s="13"/>
      <c r="O635" s="13"/>
      <c r="P635" s="19"/>
    </row>
    <row r="636" spans="1:21" outlineLevel="2" x14ac:dyDescent="0.2">
      <c r="D636" s="2" t="s">
        <v>278</v>
      </c>
      <c r="E636" s="1" t="s">
        <v>52</v>
      </c>
      <c r="F636" s="1" t="s">
        <v>278</v>
      </c>
      <c r="H636" s="1" t="s">
        <v>55</v>
      </c>
      <c r="I636" s="1" t="s">
        <v>236</v>
      </c>
      <c r="K636" s="13">
        <f>'[1]Total Reqs'!K579</f>
        <v>1150</v>
      </c>
      <c r="L636" s="15"/>
      <c r="M636" s="13"/>
      <c r="N636" s="13"/>
      <c r="O636" s="13"/>
      <c r="P636" s="19"/>
      <c r="S636" s="5">
        <v>0</v>
      </c>
    </row>
    <row r="637" spans="1:21" outlineLevel="2" x14ac:dyDescent="0.2">
      <c r="A637" s="34"/>
      <c r="D637" s="2" t="s">
        <v>278</v>
      </c>
      <c r="E637" s="1" t="s">
        <v>52</v>
      </c>
      <c r="F637" s="1" t="s">
        <v>278</v>
      </c>
      <c r="H637" s="1" t="s">
        <v>57</v>
      </c>
      <c r="I637" s="1" t="s">
        <v>236</v>
      </c>
      <c r="K637" s="13">
        <f>'[1]Total Reqs'!K580</f>
        <v>0</v>
      </c>
      <c r="L637" s="15"/>
      <c r="M637" s="13"/>
      <c r="N637" s="13"/>
      <c r="O637" s="13"/>
      <c r="P637" s="19"/>
    </row>
    <row r="638" spans="1:21" outlineLevel="1" x14ac:dyDescent="0.2">
      <c r="A638" s="34"/>
      <c r="D638" s="2" t="s">
        <v>279</v>
      </c>
      <c r="K638" s="13">
        <f>SUBTOTAL(9,K636:K637)</f>
        <v>1150</v>
      </c>
      <c r="L638" s="13">
        <f>SUBTOTAL(9,L636:L637)</f>
        <v>0</v>
      </c>
      <c r="M638" s="13">
        <f>K638-L638</f>
        <v>1150</v>
      </c>
      <c r="N638" s="13">
        <v>0</v>
      </c>
      <c r="O638" s="13">
        <f>IF(M638&lt;0.9*N638,0.9*N638,IF(M638&gt;1.1*N638,1.1*N638,M638))</f>
        <v>0</v>
      </c>
      <c r="P638" s="19">
        <f>(M638-O638)</f>
        <v>1150</v>
      </c>
      <c r="S638" s="5">
        <f>SUBTOTAL(9,S636:S637)</f>
        <v>0</v>
      </c>
      <c r="U638" s="29">
        <f>S638-K638</f>
        <v>-1150</v>
      </c>
    </row>
    <row r="639" spans="1:21" outlineLevel="1" x14ac:dyDescent="0.2">
      <c r="A639" s="34"/>
      <c r="F639" s="34"/>
      <c r="K639" s="47"/>
      <c r="L639" s="15"/>
      <c r="M639" s="13"/>
      <c r="N639" s="13"/>
      <c r="O639" s="13"/>
      <c r="P639" s="19"/>
    </row>
    <row r="640" spans="1:21" outlineLevel="1" x14ac:dyDescent="0.2">
      <c r="K640" s="47"/>
      <c r="L640" s="15"/>
      <c r="M640" s="13"/>
      <c r="N640" s="13"/>
      <c r="O640" s="13"/>
      <c r="P640" s="19"/>
    </row>
    <row r="641" spans="1:50" outlineLevel="2" x14ac:dyDescent="0.2">
      <c r="A641" s="34"/>
      <c r="D641" s="2" t="s">
        <v>280</v>
      </c>
      <c r="E641" s="1" t="s">
        <v>52</v>
      </c>
      <c r="F641" s="1" t="s">
        <v>280</v>
      </c>
      <c r="H641" s="1" t="s">
        <v>55</v>
      </c>
      <c r="I641" s="1" t="s">
        <v>236</v>
      </c>
      <c r="K641" s="13">
        <f>'[1]Total Reqs'!K583</f>
        <v>0</v>
      </c>
      <c r="L641" s="15"/>
      <c r="M641" s="13"/>
      <c r="N641" s="13"/>
      <c r="O641" s="13"/>
      <c r="P641" s="19"/>
      <c r="S641" s="5">
        <v>0</v>
      </c>
    </row>
    <row r="642" spans="1:50" outlineLevel="2" x14ac:dyDescent="0.2">
      <c r="D642" s="2" t="s">
        <v>280</v>
      </c>
      <c r="E642" s="1" t="s">
        <v>52</v>
      </c>
      <c r="F642" s="1" t="s">
        <v>280</v>
      </c>
      <c r="H642" s="1" t="s">
        <v>57</v>
      </c>
      <c r="I642" s="1" t="s">
        <v>236</v>
      </c>
      <c r="K642" s="13">
        <f>'[1]Total Reqs'!K584</f>
        <v>0</v>
      </c>
      <c r="L642" s="15"/>
      <c r="M642" s="13"/>
      <c r="N642" s="13"/>
      <c r="O642" s="13"/>
      <c r="P642" s="19"/>
    </row>
    <row r="643" spans="1:50" outlineLevel="1" x14ac:dyDescent="0.2">
      <c r="D643" s="2" t="s">
        <v>281</v>
      </c>
      <c r="K643" s="13">
        <f>SUBTOTAL(9,K641:K642)</f>
        <v>0</v>
      </c>
      <c r="L643" s="13">
        <f>SUBTOTAL(9,L641:L642)</f>
        <v>0</v>
      </c>
      <c r="M643" s="13">
        <f>K643-L643</f>
        <v>0</v>
      </c>
      <c r="N643" s="13">
        <v>0</v>
      </c>
      <c r="O643" s="13">
        <f>IF(M643&lt;0.9*N643,0.9*N643,IF(M643&gt;1.1*N643,1.1*N643,M643))</f>
        <v>0</v>
      </c>
      <c r="P643" s="19">
        <f>(M643-O643)</f>
        <v>0</v>
      </c>
      <c r="S643" s="5">
        <f>SUBTOTAL(9,S641:S642)</f>
        <v>0</v>
      </c>
      <c r="U643" s="29">
        <f>S643-K643</f>
        <v>0</v>
      </c>
    </row>
    <row r="644" spans="1:50" outlineLevel="1" x14ac:dyDescent="0.2">
      <c r="K644" s="47"/>
      <c r="L644" s="15"/>
      <c r="M644" s="13"/>
      <c r="N644" s="13"/>
      <c r="O644" s="13"/>
      <c r="P644" s="19"/>
    </row>
    <row r="645" spans="1:50" outlineLevel="2" x14ac:dyDescent="0.2">
      <c r="A645" s="34"/>
      <c r="D645" s="2" t="s">
        <v>282</v>
      </c>
      <c r="E645" s="1" t="s">
        <v>67</v>
      </c>
      <c r="F645" s="1" t="s">
        <v>282</v>
      </c>
      <c r="H645" s="1" t="s">
        <v>55</v>
      </c>
      <c r="I645" s="1" t="s">
        <v>236</v>
      </c>
      <c r="K645" s="13">
        <v>760</v>
      </c>
      <c r="L645" s="15"/>
      <c r="M645" s="13"/>
      <c r="N645" s="13"/>
      <c r="O645" s="13"/>
      <c r="P645" s="19"/>
      <c r="S645" s="5">
        <v>0</v>
      </c>
    </row>
    <row r="646" spans="1:50" outlineLevel="2" x14ac:dyDescent="0.2">
      <c r="D646" s="2" t="s">
        <v>282</v>
      </c>
      <c r="E646" s="1" t="s">
        <v>67</v>
      </c>
      <c r="F646" s="1" t="s">
        <v>282</v>
      </c>
      <c r="H646" s="1" t="s">
        <v>57</v>
      </c>
      <c r="I646" s="1" t="s">
        <v>236</v>
      </c>
      <c r="K646" s="13">
        <f>'[1]Total Reqs'!K587</f>
        <v>0</v>
      </c>
      <c r="L646" s="15"/>
      <c r="M646" s="13"/>
      <c r="N646" s="13"/>
      <c r="O646" s="13"/>
      <c r="P646" s="19"/>
    </row>
    <row r="647" spans="1:50" outlineLevel="2" x14ac:dyDescent="0.2">
      <c r="D647" s="2" t="s">
        <v>282</v>
      </c>
      <c r="E647" s="1" t="s">
        <v>67</v>
      </c>
      <c r="F647" s="1" t="s">
        <v>282</v>
      </c>
      <c r="H647" s="1" t="s">
        <v>71</v>
      </c>
      <c r="I647" s="1" t="s">
        <v>236</v>
      </c>
      <c r="K647" s="24">
        <v>40</v>
      </c>
      <c r="L647" s="15"/>
      <c r="M647" s="13"/>
      <c r="N647" s="13"/>
      <c r="O647" s="13"/>
      <c r="P647" s="19"/>
    </row>
    <row r="648" spans="1:50" outlineLevel="1" x14ac:dyDescent="0.2">
      <c r="D648" s="2" t="s">
        <v>283</v>
      </c>
      <c r="K648" s="15">
        <f>SUBTOTAL(9,K645:K647)</f>
        <v>800</v>
      </c>
      <c r="L648" s="15">
        <f>SUBTOTAL(9,L645:L647)</f>
        <v>0</v>
      </c>
      <c r="M648" s="13">
        <f>K648-L648</f>
        <v>800</v>
      </c>
      <c r="N648" s="13">
        <v>462</v>
      </c>
      <c r="O648" s="13">
        <f>IF(M648&lt;0.9*N648,0.9*N648,IF(M648&gt;1.1*N648,1.1*N648,M648))</f>
        <v>508.20000000000005</v>
      </c>
      <c r="P648" s="19">
        <f>(M648-O648)</f>
        <v>291.79999999999995</v>
      </c>
      <c r="S648" s="5">
        <f>SUBTOTAL(9,S645:S647)</f>
        <v>0</v>
      </c>
      <c r="U648" s="29">
        <f>S648-K648</f>
        <v>-800</v>
      </c>
    </row>
    <row r="649" spans="1:50" outlineLevel="1" x14ac:dyDescent="0.2">
      <c r="K649" s="48"/>
      <c r="L649" s="15"/>
      <c r="M649" s="13"/>
      <c r="N649" s="13"/>
      <c r="O649" s="13"/>
      <c r="P649" s="19"/>
      <c r="Q649" s="22"/>
      <c r="T649" s="22"/>
      <c r="W649" s="22"/>
      <c r="Z649" s="22"/>
      <c r="AC649" s="22"/>
      <c r="AF649" s="22"/>
      <c r="AI649" s="22"/>
      <c r="AL649" s="22"/>
      <c r="AO649" s="22"/>
      <c r="AR649" s="22"/>
      <c r="AU649" s="22"/>
      <c r="AX649" s="22"/>
    </row>
    <row r="650" spans="1:50" outlineLevel="2" x14ac:dyDescent="0.2">
      <c r="A650" s="34"/>
      <c r="D650" s="2" t="s">
        <v>282</v>
      </c>
      <c r="E650" s="1" t="s">
        <v>284</v>
      </c>
      <c r="F650" s="1" t="s">
        <v>282</v>
      </c>
      <c r="H650" s="1" t="s">
        <v>55</v>
      </c>
      <c r="I650" s="1" t="s">
        <v>236</v>
      </c>
      <c r="K650" s="13" t="str">
        <f>'[1]Total Reqs'!K590</f>
        <v>Dropped After 3/31/00.</v>
      </c>
      <c r="L650" s="15"/>
      <c r="M650" s="13"/>
      <c r="N650" s="13"/>
      <c r="O650" s="13"/>
      <c r="P650" s="19"/>
      <c r="S650" s="5">
        <v>0</v>
      </c>
    </row>
    <row r="651" spans="1:50" outlineLevel="2" x14ac:dyDescent="0.2">
      <c r="D651" s="2" t="s">
        <v>282</v>
      </c>
      <c r="E651" s="1" t="s">
        <v>284</v>
      </c>
      <c r="F651" s="1" t="s">
        <v>282</v>
      </c>
      <c r="H651" s="1" t="s">
        <v>57</v>
      </c>
      <c r="I651" s="1" t="s">
        <v>236</v>
      </c>
      <c r="K651" s="15">
        <f>'[1]Total Reqs'!K592</f>
        <v>0</v>
      </c>
      <c r="L651" s="15"/>
      <c r="M651" s="13"/>
      <c r="N651" s="13"/>
      <c r="O651" s="13"/>
      <c r="P651" s="19"/>
    </row>
    <row r="652" spans="1:50" outlineLevel="1" x14ac:dyDescent="0.2">
      <c r="D652" s="2" t="s">
        <v>283</v>
      </c>
      <c r="K652" s="13">
        <f>SUBTOTAL(9,K650:K651)</f>
        <v>0</v>
      </c>
      <c r="L652" s="13">
        <f>SUBTOTAL(9,L650:L651)</f>
        <v>0</v>
      </c>
      <c r="M652" s="13">
        <f>K652-L652</f>
        <v>0</v>
      </c>
      <c r="N652" s="13">
        <v>0</v>
      </c>
      <c r="O652" s="13">
        <f>IF(M652&lt;0.9*N652,0.9*N652,IF(M652&gt;1.1*N652,1.1*N652,M652))</f>
        <v>0</v>
      </c>
      <c r="P652" s="19">
        <f>(M652-O652)</f>
        <v>0</v>
      </c>
      <c r="S652" s="5">
        <f>SUBTOTAL(9,S650:S651)</f>
        <v>0</v>
      </c>
      <c r="U652" s="29">
        <f>S652-K652</f>
        <v>0</v>
      </c>
    </row>
    <row r="653" spans="1:50" outlineLevel="1" x14ac:dyDescent="0.2">
      <c r="L653" s="15"/>
      <c r="M653" s="13"/>
      <c r="N653" s="13"/>
      <c r="O653" s="13"/>
      <c r="P653" s="19"/>
    </row>
    <row r="654" spans="1:50" outlineLevel="2" x14ac:dyDescent="0.2">
      <c r="D654" s="2" t="s">
        <v>285</v>
      </c>
      <c r="E654" s="1" t="s">
        <v>52</v>
      </c>
      <c r="F654" s="32" t="s">
        <v>285</v>
      </c>
      <c r="H654" s="1" t="s">
        <v>55</v>
      </c>
      <c r="I654" s="1" t="s">
        <v>236</v>
      </c>
      <c r="K654" s="13">
        <f>'[1]Total Reqs'!K593</f>
        <v>0</v>
      </c>
      <c r="L654" s="15"/>
      <c r="M654" s="13"/>
      <c r="N654" s="13"/>
      <c r="O654" s="13"/>
      <c r="P654" s="19"/>
      <c r="S654" s="5">
        <v>0</v>
      </c>
    </row>
    <row r="655" spans="1:50" outlineLevel="2" x14ac:dyDescent="0.2">
      <c r="D655" s="2" t="s">
        <v>285</v>
      </c>
      <c r="E655" s="1" t="s">
        <v>52</v>
      </c>
      <c r="F655" s="32" t="s">
        <v>285</v>
      </c>
      <c r="H655" s="1" t="s">
        <v>57</v>
      </c>
      <c r="I655" s="1" t="s">
        <v>236</v>
      </c>
      <c r="K655" s="13">
        <f>'[1]Total Reqs'!K594</f>
        <v>0</v>
      </c>
      <c r="L655" s="15"/>
      <c r="M655" s="13"/>
      <c r="N655" s="13"/>
      <c r="O655" s="13"/>
      <c r="P655" s="19"/>
    </row>
    <row r="656" spans="1:50" outlineLevel="1" x14ac:dyDescent="0.2">
      <c r="D656" s="2" t="s">
        <v>286</v>
      </c>
      <c r="F656" s="32"/>
      <c r="K656" s="13">
        <f>SUBTOTAL(9,K654:K655)</f>
        <v>0</v>
      </c>
      <c r="L656" s="13">
        <f>SUBTOTAL(9,L654:L655)</f>
        <v>0</v>
      </c>
      <c r="M656" s="13">
        <f>K656-L656</f>
        <v>0</v>
      </c>
      <c r="N656" s="13">
        <v>0</v>
      </c>
      <c r="O656" s="13">
        <f>IF(M656&lt;0.9*N656,0.9*N656,IF(M656&gt;1.1*N656,1.1*N656,M656))</f>
        <v>0</v>
      </c>
      <c r="P656" s="19">
        <f>(M656-O656)</f>
        <v>0</v>
      </c>
      <c r="S656" s="5">
        <f>SUBTOTAL(9,S654:S655)</f>
        <v>0</v>
      </c>
      <c r="U656" s="29">
        <f>S656-K656</f>
        <v>0</v>
      </c>
    </row>
    <row r="657" spans="1:50" outlineLevel="1" x14ac:dyDescent="0.2">
      <c r="F657" s="32"/>
      <c r="L657" s="15"/>
      <c r="M657" s="13"/>
      <c r="N657" s="13"/>
      <c r="O657" s="13"/>
      <c r="P657" s="19"/>
    </row>
    <row r="658" spans="1:50" outlineLevel="2" x14ac:dyDescent="0.2">
      <c r="D658" s="2" t="s">
        <v>287</v>
      </c>
      <c r="E658" s="1" t="s">
        <v>52</v>
      </c>
      <c r="F658" s="32" t="s">
        <v>287</v>
      </c>
      <c r="H658" s="1" t="s">
        <v>55</v>
      </c>
      <c r="I658" s="1" t="s">
        <v>236</v>
      </c>
      <c r="K658" s="13">
        <f>'[1]Total Reqs'!K596</f>
        <v>0</v>
      </c>
      <c r="L658" s="15"/>
      <c r="M658" s="13"/>
      <c r="N658" s="13"/>
      <c r="O658" s="13"/>
      <c r="P658" s="19"/>
      <c r="S658" s="5">
        <v>0</v>
      </c>
    </row>
    <row r="659" spans="1:50" outlineLevel="2" x14ac:dyDescent="0.2">
      <c r="D659" s="2" t="s">
        <v>287</v>
      </c>
      <c r="E659" s="1" t="s">
        <v>52</v>
      </c>
      <c r="F659" s="32" t="s">
        <v>287</v>
      </c>
      <c r="H659" s="1" t="s">
        <v>57</v>
      </c>
      <c r="I659" s="1" t="s">
        <v>236</v>
      </c>
      <c r="K659" s="13">
        <f>'[1]Total Reqs'!K597</f>
        <v>0</v>
      </c>
      <c r="L659" s="15"/>
      <c r="M659" s="13"/>
      <c r="N659" s="13"/>
      <c r="O659" s="13"/>
      <c r="P659" s="19"/>
    </row>
    <row r="660" spans="1:50" outlineLevel="1" x14ac:dyDescent="0.2">
      <c r="D660" s="2" t="s">
        <v>288</v>
      </c>
      <c r="F660" s="32"/>
      <c r="K660" s="13">
        <f>SUBTOTAL(9,K658:K659)</f>
        <v>0</v>
      </c>
      <c r="L660" s="13">
        <f>SUBTOTAL(9,L658:L659)</f>
        <v>0</v>
      </c>
      <c r="M660" s="13">
        <f>K660-L660</f>
        <v>0</v>
      </c>
      <c r="N660" s="13">
        <v>0</v>
      </c>
      <c r="O660" s="13">
        <f>IF(M660&lt;0.9*N660,0.9*N660,IF(M660&gt;1.1*N660,1.1*N660,M660))</f>
        <v>0</v>
      </c>
      <c r="P660" s="19">
        <f>(M660-O660)</f>
        <v>0</v>
      </c>
      <c r="S660" s="5">
        <f>SUBTOTAL(9,S658:S659)</f>
        <v>0</v>
      </c>
      <c r="U660" s="29">
        <f>S660-K660</f>
        <v>0</v>
      </c>
    </row>
    <row r="661" spans="1:50" outlineLevel="1" x14ac:dyDescent="0.2">
      <c r="F661" s="32"/>
      <c r="L661" s="15"/>
      <c r="M661" s="13"/>
      <c r="N661" s="13"/>
      <c r="O661" s="13"/>
      <c r="P661" s="19"/>
    </row>
    <row r="662" spans="1:50" outlineLevel="1" x14ac:dyDescent="0.2">
      <c r="A662" s="1" t="s">
        <v>289</v>
      </c>
      <c r="F662" s="32"/>
      <c r="L662" s="15"/>
      <c r="M662" s="13"/>
      <c r="N662" s="13"/>
      <c r="O662" s="13"/>
      <c r="P662" s="19"/>
    </row>
    <row r="663" spans="1:50" outlineLevel="1" x14ac:dyDescent="0.2">
      <c r="D663" s="14"/>
      <c r="E663" s="32"/>
      <c r="L663" s="15"/>
      <c r="M663" s="13"/>
      <c r="N663" s="13"/>
      <c r="O663" s="13"/>
      <c r="P663" s="19"/>
    </row>
    <row r="664" spans="1:50" outlineLevel="2" x14ac:dyDescent="0.2">
      <c r="B664" s="1" t="s">
        <v>207</v>
      </c>
      <c r="D664" s="2" t="s">
        <v>264</v>
      </c>
      <c r="F664" s="1" t="s">
        <v>290</v>
      </c>
      <c r="G664" s="4" t="s">
        <v>291</v>
      </c>
      <c r="H664" s="1" t="s">
        <v>55</v>
      </c>
      <c r="I664" s="1" t="s">
        <v>292</v>
      </c>
      <c r="K664" s="13">
        <f>'[1]Total Reqs'!K601</f>
        <v>9345</v>
      </c>
      <c r="L664" s="15">
        <v>1816</v>
      </c>
      <c r="M664" s="13"/>
      <c r="N664" s="13"/>
      <c r="O664" s="13"/>
      <c r="P664" s="19"/>
      <c r="S664" s="5">
        <v>12328</v>
      </c>
    </row>
    <row r="665" spans="1:50" outlineLevel="2" x14ac:dyDescent="0.2">
      <c r="B665" s="1" t="s">
        <v>207</v>
      </c>
      <c r="D665" s="2" t="s">
        <v>264</v>
      </c>
      <c r="F665" s="1" t="s">
        <v>290</v>
      </c>
      <c r="G665" s="4" t="s">
        <v>291</v>
      </c>
      <c r="H665" s="1" t="s">
        <v>57</v>
      </c>
      <c r="I665" s="1" t="s">
        <v>292</v>
      </c>
      <c r="K665" s="13">
        <f>'[1]Total Reqs'!K602</f>
        <v>0</v>
      </c>
      <c r="L665" s="15"/>
      <c r="M665" s="13"/>
      <c r="N665" s="13"/>
      <c r="O665" s="13"/>
      <c r="P665" s="19"/>
    </row>
    <row r="666" spans="1:50" outlineLevel="2" x14ac:dyDescent="0.2">
      <c r="B666" s="1" t="s">
        <v>207</v>
      </c>
      <c r="D666" s="2" t="s">
        <v>264</v>
      </c>
      <c r="F666" s="1" t="s">
        <v>290</v>
      </c>
      <c r="G666" s="4" t="s">
        <v>291</v>
      </c>
      <c r="H666" s="1" t="s">
        <v>71</v>
      </c>
      <c r="I666" s="1" t="s">
        <v>292</v>
      </c>
      <c r="K666" s="13">
        <f>'[1]Total Reqs'!K603</f>
        <v>0</v>
      </c>
      <c r="L666" s="15"/>
      <c r="M666" s="13"/>
      <c r="N666" s="13"/>
      <c r="O666" s="13"/>
      <c r="P666" s="19"/>
    </row>
    <row r="667" spans="1:50" outlineLevel="2" x14ac:dyDescent="0.2">
      <c r="B667" s="1" t="s">
        <v>207</v>
      </c>
      <c r="D667" s="2" t="s">
        <v>264</v>
      </c>
      <c r="F667" s="44" t="s">
        <v>293</v>
      </c>
      <c r="G667" s="4" t="s">
        <v>291</v>
      </c>
      <c r="H667" s="1" t="s">
        <v>55</v>
      </c>
      <c r="I667" s="1" t="s">
        <v>292</v>
      </c>
      <c r="K667" s="13">
        <f>'[1]Total Reqs'!K604</f>
        <v>661</v>
      </c>
      <c r="L667" s="15"/>
      <c r="M667" s="13"/>
      <c r="N667" s="13"/>
      <c r="O667" s="13"/>
      <c r="P667" s="19"/>
      <c r="S667" s="5">
        <v>1526</v>
      </c>
    </row>
    <row r="668" spans="1:50" outlineLevel="2" x14ac:dyDescent="0.2">
      <c r="B668" s="1" t="s">
        <v>207</v>
      </c>
      <c r="D668" s="2" t="s">
        <v>264</v>
      </c>
      <c r="F668" s="44" t="s">
        <v>293</v>
      </c>
      <c r="G668" s="4" t="s">
        <v>291</v>
      </c>
      <c r="H668" s="1" t="s">
        <v>57</v>
      </c>
      <c r="I668" s="1" t="s">
        <v>292</v>
      </c>
      <c r="K668" s="13">
        <f>'[1]Total Reqs'!K605</f>
        <v>0</v>
      </c>
      <c r="L668" s="15"/>
      <c r="M668" s="13"/>
      <c r="N668" s="13"/>
      <c r="O668" s="13"/>
      <c r="P668" s="19"/>
    </row>
    <row r="669" spans="1:50" outlineLevel="2" x14ac:dyDescent="0.2">
      <c r="B669" s="1" t="s">
        <v>207</v>
      </c>
      <c r="D669" s="2" t="s">
        <v>264</v>
      </c>
      <c r="F669" s="44" t="s">
        <v>293</v>
      </c>
      <c r="G669" s="4" t="s">
        <v>291</v>
      </c>
      <c r="H669" s="1" t="s">
        <v>71</v>
      </c>
      <c r="I669" s="1" t="s">
        <v>292</v>
      </c>
      <c r="K669" s="13">
        <f>'[1]Total Reqs'!K606</f>
        <v>0</v>
      </c>
      <c r="L669" s="15"/>
      <c r="M669" s="13"/>
      <c r="N669" s="13"/>
      <c r="O669" s="13"/>
      <c r="P669" s="19"/>
    </row>
    <row r="670" spans="1:50" outlineLevel="1" x14ac:dyDescent="0.2">
      <c r="B670" s="2" t="str">
        <f>B669</f>
        <v>TRANSCO</v>
      </c>
      <c r="D670" s="2" t="s">
        <v>267</v>
      </c>
      <c r="F670" s="44"/>
      <c r="K670" s="13">
        <f>SUBTOTAL(9,K664:K669)</f>
        <v>10006</v>
      </c>
      <c r="L670" s="13">
        <f>SUBTOTAL(9,L664:L669)</f>
        <v>1816</v>
      </c>
      <c r="M670" s="13">
        <f>K670-L670</f>
        <v>8190</v>
      </c>
      <c r="N670" s="13">
        <v>10067</v>
      </c>
      <c r="O670" s="13">
        <f>IF(M670&lt;0.9*N670,0.9*N670,IF(M670&gt;1.1*N670,1.1*N670,M670))</f>
        <v>9060.3000000000011</v>
      </c>
      <c r="P670" s="19">
        <f>(M670-O670)</f>
        <v>-870.30000000000109</v>
      </c>
      <c r="S670" s="5">
        <f>SUBTOTAL(9,S664:S669)</f>
        <v>13854</v>
      </c>
      <c r="U670" s="29">
        <f>S670-K670</f>
        <v>3848</v>
      </c>
    </row>
    <row r="671" spans="1:50" outlineLevel="1" x14ac:dyDescent="0.2">
      <c r="F671" s="44"/>
      <c r="K671" s="15"/>
      <c r="L671" s="15"/>
      <c r="M671" s="13"/>
      <c r="N671" s="13"/>
      <c r="O671" s="13"/>
      <c r="P671" s="19"/>
      <c r="Q671" s="49"/>
      <c r="T671" s="49"/>
      <c r="W671" s="49"/>
      <c r="Z671" s="49"/>
      <c r="AC671" s="49"/>
      <c r="AF671" s="49"/>
      <c r="AI671" s="49"/>
      <c r="AL671" s="49"/>
      <c r="AO671" s="49"/>
      <c r="AR671" s="49"/>
      <c r="AU671" s="49"/>
      <c r="AX671" s="49"/>
    </row>
    <row r="672" spans="1:50" outlineLevel="1" x14ac:dyDescent="0.2">
      <c r="K672" s="21"/>
      <c r="L672" s="15"/>
      <c r="M672" s="13"/>
      <c r="N672" s="13"/>
      <c r="O672" s="13"/>
      <c r="P672" s="19"/>
      <c r="Q672" s="22"/>
      <c r="T672" s="22"/>
      <c r="W672" s="22"/>
      <c r="Z672" s="22"/>
      <c r="AC672" s="22"/>
      <c r="AF672" s="22"/>
      <c r="AI672" s="22"/>
      <c r="AL672" s="22"/>
      <c r="AO672" s="22"/>
      <c r="AR672" s="22"/>
      <c r="AU672" s="22"/>
      <c r="AX672" s="22"/>
    </row>
    <row r="673" spans="2:50" outlineLevel="2" x14ac:dyDescent="0.2">
      <c r="B673" s="1" t="s">
        <v>294</v>
      </c>
      <c r="D673" s="2" t="s">
        <v>294</v>
      </c>
      <c r="F673" s="1" t="s">
        <v>290</v>
      </c>
      <c r="G673" s="4" t="s">
        <v>295</v>
      </c>
      <c r="H673" s="1" t="s">
        <v>55</v>
      </c>
      <c r="I673" s="1" t="s">
        <v>292</v>
      </c>
      <c r="K673" s="13">
        <f>'[1]Total Reqs'!K609</f>
        <v>0</v>
      </c>
      <c r="L673" s="15">
        <v>482</v>
      </c>
      <c r="M673" s="13"/>
      <c r="N673" s="13"/>
      <c r="O673" s="13"/>
      <c r="P673" s="19"/>
      <c r="S673" s="5">
        <v>2871</v>
      </c>
    </row>
    <row r="674" spans="2:50" outlineLevel="2" x14ac:dyDescent="0.2">
      <c r="B674" s="1" t="s">
        <v>294</v>
      </c>
      <c r="D674" s="2" t="s">
        <v>294</v>
      </c>
      <c r="F674" s="1" t="s">
        <v>290</v>
      </c>
      <c r="G674" s="4" t="s">
        <v>295</v>
      </c>
      <c r="H674" s="1" t="s">
        <v>57</v>
      </c>
      <c r="I674" s="1" t="s">
        <v>292</v>
      </c>
      <c r="K674" s="13">
        <f>'[1]Total Reqs'!K610</f>
        <v>0</v>
      </c>
      <c r="L674" s="15"/>
      <c r="M674" s="13"/>
      <c r="N674" s="13"/>
      <c r="O674" s="13"/>
      <c r="P674" s="19"/>
    </row>
    <row r="675" spans="2:50" outlineLevel="2" x14ac:dyDescent="0.2">
      <c r="B675" s="1" t="s">
        <v>294</v>
      </c>
      <c r="D675" s="2" t="s">
        <v>294</v>
      </c>
      <c r="F675" s="1" t="s">
        <v>290</v>
      </c>
      <c r="G675" s="4" t="s">
        <v>295</v>
      </c>
      <c r="H675" s="1" t="s">
        <v>71</v>
      </c>
      <c r="I675" s="1" t="s">
        <v>292</v>
      </c>
      <c r="K675" s="24">
        <v>0</v>
      </c>
      <c r="L675" s="15"/>
      <c r="M675" s="13"/>
      <c r="N675" s="13"/>
      <c r="O675" s="13"/>
      <c r="P675" s="19"/>
    </row>
    <row r="676" spans="2:50" outlineLevel="1" x14ac:dyDescent="0.2">
      <c r="B676" s="2" t="str">
        <f>B675</f>
        <v>E TENN</v>
      </c>
      <c r="D676" s="2" t="s">
        <v>296</v>
      </c>
      <c r="K676" s="24">
        <f>SUBTOTAL(9,K673:K675)</f>
        <v>0</v>
      </c>
      <c r="L676" s="15">
        <f>SUBTOTAL(9,L673:L675)</f>
        <v>482</v>
      </c>
      <c r="M676" s="13">
        <f>K676-L676</f>
        <v>-482</v>
      </c>
      <c r="N676" s="13">
        <v>2617</v>
      </c>
      <c r="O676" s="13">
        <f>IF(M676&lt;0.9*N676,0.9*N676,IF(M676&gt;1.1*N676,1.1*N676,M676))</f>
        <v>2355.3000000000002</v>
      </c>
      <c r="P676" s="19">
        <f>(M676-O676)</f>
        <v>-2837.3</v>
      </c>
      <c r="S676" s="5">
        <f>SUBTOTAL(9,S673:S675)</f>
        <v>2871</v>
      </c>
      <c r="U676" s="29">
        <f>S676-K676</f>
        <v>2871</v>
      </c>
    </row>
    <row r="677" spans="2:50" outlineLevel="1" x14ac:dyDescent="0.2">
      <c r="L677" s="15"/>
      <c r="M677" s="13"/>
      <c r="N677" s="13"/>
      <c r="O677" s="13"/>
      <c r="P677" s="19"/>
    </row>
    <row r="678" spans="2:50" outlineLevel="1" x14ac:dyDescent="0.2">
      <c r="K678" s="21"/>
      <c r="L678" s="15"/>
      <c r="M678" s="13"/>
      <c r="N678" s="13"/>
      <c r="O678" s="13"/>
      <c r="P678" s="19"/>
      <c r="Q678" s="22"/>
      <c r="T678" s="22"/>
      <c r="W678" s="22"/>
      <c r="Z678" s="22"/>
      <c r="AC678" s="22"/>
      <c r="AF678" s="22"/>
      <c r="AI678" s="22"/>
      <c r="AL678" s="22"/>
      <c r="AO678" s="22"/>
      <c r="AR678" s="22"/>
      <c r="AU678" s="22"/>
      <c r="AX678" s="22"/>
    </row>
    <row r="679" spans="2:50" outlineLevel="2" x14ac:dyDescent="0.2">
      <c r="B679" s="1" t="s">
        <v>297</v>
      </c>
      <c r="D679" s="2" t="s">
        <v>298</v>
      </c>
      <c r="E679" s="1" t="s">
        <v>290</v>
      </c>
      <c r="F679" s="1" t="s">
        <v>299</v>
      </c>
      <c r="G679" s="4" t="s">
        <v>300</v>
      </c>
      <c r="H679" s="1" t="s">
        <v>55</v>
      </c>
      <c r="I679" s="1" t="s">
        <v>292</v>
      </c>
      <c r="K679" s="13">
        <f>'[1]Total Reqs'!K614</f>
        <v>6301</v>
      </c>
      <c r="L679" s="15">
        <v>4476</v>
      </c>
      <c r="M679" s="13"/>
      <c r="N679" s="13"/>
      <c r="O679" s="13"/>
      <c r="P679" s="19"/>
      <c r="S679" s="5">
        <v>19673</v>
      </c>
    </row>
    <row r="680" spans="2:50" outlineLevel="2" x14ac:dyDescent="0.2">
      <c r="B680" s="1" t="s">
        <v>297</v>
      </c>
      <c r="D680" s="2" t="s">
        <v>298</v>
      </c>
      <c r="E680" s="1" t="s">
        <v>290</v>
      </c>
      <c r="F680" s="1" t="s">
        <v>299</v>
      </c>
      <c r="G680" s="4" t="s">
        <v>300</v>
      </c>
      <c r="H680" s="1" t="s">
        <v>57</v>
      </c>
      <c r="I680" s="1" t="s">
        <v>292</v>
      </c>
      <c r="K680" s="13">
        <f>'[1]Total Reqs'!K615</f>
        <v>0</v>
      </c>
      <c r="L680" s="15"/>
      <c r="M680" s="13"/>
      <c r="N680" s="13"/>
      <c r="O680" s="13"/>
      <c r="P680" s="19"/>
    </row>
    <row r="681" spans="2:50" outlineLevel="2" x14ac:dyDescent="0.2">
      <c r="B681" s="1" t="s">
        <v>297</v>
      </c>
      <c r="D681" s="2" t="s">
        <v>298</v>
      </c>
      <c r="E681" s="1" t="s">
        <v>290</v>
      </c>
      <c r="F681" s="1" t="s">
        <v>299</v>
      </c>
      <c r="G681" s="4" t="s">
        <v>300</v>
      </c>
      <c r="H681" s="1" t="s">
        <v>71</v>
      </c>
      <c r="I681" s="1" t="s">
        <v>292</v>
      </c>
      <c r="K681" s="13">
        <f>'[1]Total Reqs'!K616</f>
        <v>0</v>
      </c>
      <c r="L681" s="15"/>
      <c r="M681" s="13"/>
      <c r="N681" s="13"/>
      <c r="O681" s="13"/>
      <c r="P681" s="19"/>
    </row>
    <row r="682" spans="2:50" outlineLevel="2" x14ac:dyDescent="0.2">
      <c r="D682" s="2" t="s">
        <v>298</v>
      </c>
      <c r="L682" s="15"/>
      <c r="M682" s="13"/>
      <c r="N682" s="13"/>
      <c r="O682" s="13"/>
      <c r="P682" s="19"/>
    </row>
    <row r="683" spans="2:50" outlineLevel="2" x14ac:dyDescent="0.2">
      <c r="B683" s="1" t="s">
        <v>297</v>
      </c>
      <c r="D683" s="2" t="s">
        <v>298</v>
      </c>
      <c r="E683" s="1" t="s">
        <v>301</v>
      </c>
      <c r="F683" s="44" t="s">
        <v>302</v>
      </c>
      <c r="G683" s="4" t="s">
        <v>303</v>
      </c>
      <c r="H683" s="1" t="s">
        <v>55</v>
      </c>
      <c r="I683" s="1" t="s">
        <v>292</v>
      </c>
      <c r="K683" s="13">
        <f>'[1]Total Reqs'!K618</f>
        <v>663</v>
      </c>
      <c r="L683" s="15"/>
      <c r="M683" s="13"/>
      <c r="N683" s="13"/>
      <c r="O683" s="13"/>
      <c r="P683" s="19"/>
      <c r="S683" s="5">
        <v>19177</v>
      </c>
    </row>
    <row r="684" spans="2:50" outlineLevel="2" x14ac:dyDescent="0.2">
      <c r="B684" s="1" t="s">
        <v>297</v>
      </c>
      <c r="D684" s="2" t="s">
        <v>298</v>
      </c>
      <c r="E684" s="1" t="s">
        <v>301</v>
      </c>
      <c r="F684" s="44" t="s">
        <v>302</v>
      </c>
      <c r="G684" s="4" t="s">
        <v>303</v>
      </c>
      <c r="H684" s="1" t="s">
        <v>57</v>
      </c>
      <c r="I684" s="1" t="s">
        <v>292</v>
      </c>
      <c r="K684" s="13">
        <f>'[1]Total Reqs'!K619</f>
        <v>0</v>
      </c>
      <c r="L684" s="15"/>
      <c r="M684" s="13"/>
      <c r="N684" s="13"/>
      <c r="O684" s="13"/>
      <c r="P684" s="19"/>
    </row>
    <row r="685" spans="2:50" outlineLevel="2" x14ac:dyDescent="0.2">
      <c r="B685" s="1" t="s">
        <v>297</v>
      </c>
      <c r="D685" s="2" t="s">
        <v>298</v>
      </c>
      <c r="E685" s="1" t="s">
        <v>301</v>
      </c>
      <c r="F685" s="44" t="s">
        <v>302</v>
      </c>
      <c r="G685" s="4" t="s">
        <v>303</v>
      </c>
      <c r="H685" s="1" t="s">
        <v>71</v>
      </c>
      <c r="I685" s="1" t="s">
        <v>292</v>
      </c>
      <c r="K685" s="13">
        <f>'[1]Total Reqs'!K620</f>
        <v>0</v>
      </c>
      <c r="L685" s="15"/>
      <c r="M685" s="13"/>
      <c r="N685" s="13"/>
      <c r="O685" s="13"/>
      <c r="P685" s="19"/>
    </row>
    <row r="686" spans="2:50" outlineLevel="2" x14ac:dyDescent="0.2">
      <c r="D686" s="2" t="s">
        <v>298</v>
      </c>
      <c r="F686" s="44"/>
      <c r="L686" s="15"/>
      <c r="M686" s="13"/>
      <c r="N686" s="13"/>
      <c r="O686" s="13"/>
      <c r="P686" s="19"/>
    </row>
    <row r="687" spans="2:50" outlineLevel="2" x14ac:dyDescent="0.2">
      <c r="B687" s="1" t="s">
        <v>297</v>
      </c>
      <c r="D687" s="2" t="s">
        <v>298</v>
      </c>
      <c r="E687" s="1" t="s">
        <v>301</v>
      </c>
      <c r="F687" s="1" t="s">
        <v>304</v>
      </c>
      <c r="G687" s="4" t="s">
        <v>305</v>
      </c>
      <c r="H687" s="1" t="s">
        <v>55</v>
      </c>
      <c r="I687" s="1" t="s">
        <v>292</v>
      </c>
      <c r="K687" s="13">
        <f>'[1]Total Reqs'!K622</f>
        <v>0</v>
      </c>
      <c r="L687" s="15"/>
      <c r="M687" s="13"/>
      <c r="N687" s="13"/>
      <c r="O687" s="13"/>
      <c r="P687" s="19"/>
    </row>
    <row r="688" spans="2:50" outlineLevel="2" x14ac:dyDescent="0.2">
      <c r="B688" s="1" t="s">
        <v>297</v>
      </c>
      <c r="D688" s="2" t="s">
        <v>298</v>
      </c>
      <c r="E688" s="1" t="s">
        <v>301</v>
      </c>
      <c r="F688" s="1" t="s">
        <v>304</v>
      </c>
      <c r="G688" s="4" t="s">
        <v>305</v>
      </c>
      <c r="H688" s="1" t="s">
        <v>57</v>
      </c>
      <c r="I688" s="1" t="s">
        <v>292</v>
      </c>
      <c r="K688" s="13">
        <f>'[1]Total Reqs'!K623</f>
        <v>0</v>
      </c>
      <c r="L688" s="15"/>
      <c r="M688" s="13"/>
      <c r="N688" s="13"/>
      <c r="O688" s="13"/>
      <c r="P688" s="19"/>
    </row>
    <row r="689" spans="2:50" outlineLevel="2" x14ac:dyDescent="0.2">
      <c r="B689" s="1" t="s">
        <v>297</v>
      </c>
      <c r="D689" s="2" t="s">
        <v>298</v>
      </c>
      <c r="E689" s="1" t="s">
        <v>301</v>
      </c>
      <c r="F689" s="1" t="s">
        <v>304</v>
      </c>
      <c r="G689" s="4" t="s">
        <v>305</v>
      </c>
      <c r="H689" s="1" t="s">
        <v>71</v>
      </c>
      <c r="I689" s="1" t="s">
        <v>292</v>
      </c>
      <c r="K689" s="13">
        <f>'[1]Total Reqs'!K624</f>
        <v>0</v>
      </c>
      <c r="L689" s="15"/>
      <c r="M689" s="13"/>
      <c r="N689" s="13"/>
      <c r="O689" s="13"/>
      <c r="P689" s="19"/>
    </row>
    <row r="690" spans="2:50" outlineLevel="2" x14ac:dyDescent="0.2">
      <c r="D690" s="2" t="s">
        <v>298</v>
      </c>
      <c r="K690" s="21"/>
      <c r="L690" s="15"/>
      <c r="M690" s="13"/>
      <c r="N690" s="13"/>
      <c r="O690" s="13"/>
      <c r="P690" s="19"/>
      <c r="Q690" s="22"/>
      <c r="T690" s="22"/>
      <c r="W690" s="22"/>
      <c r="Z690" s="22"/>
      <c r="AC690" s="22"/>
      <c r="AF690" s="22"/>
      <c r="AI690" s="22"/>
      <c r="AL690" s="22"/>
      <c r="AO690" s="22"/>
      <c r="AR690" s="22"/>
      <c r="AU690" s="22"/>
      <c r="AX690" s="22"/>
    </row>
    <row r="691" spans="2:50" outlineLevel="2" x14ac:dyDescent="0.2">
      <c r="B691" s="1" t="s">
        <v>297</v>
      </c>
      <c r="D691" s="2" t="s">
        <v>298</v>
      </c>
      <c r="E691" s="1" t="s">
        <v>301</v>
      </c>
      <c r="F691" s="1" t="s">
        <v>306</v>
      </c>
      <c r="G691" s="4" t="s">
        <v>307</v>
      </c>
      <c r="H691" s="1" t="s">
        <v>55</v>
      </c>
      <c r="I691" s="1" t="s">
        <v>292</v>
      </c>
      <c r="K691" s="13">
        <f>'[1]Total Reqs'!K626</f>
        <v>0</v>
      </c>
      <c r="L691" s="15"/>
      <c r="M691" s="13"/>
      <c r="N691" s="13"/>
      <c r="O691" s="13"/>
      <c r="P691" s="19"/>
    </row>
    <row r="692" spans="2:50" outlineLevel="2" x14ac:dyDescent="0.2">
      <c r="B692" s="1" t="s">
        <v>297</v>
      </c>
      <c r="D692" s="2" t="s">
        <v>298</v>
      </c>
      <c r="E692" s="1" t="s">
        <v>301</v>
      </c>
      <c r="F692" s="1" t="s">
        <v>306</v>
      </c>
      <c r="G692" s="4" t="s">
        <v>307</v>
      </c>
      <c r="H692" s="1" t="s">
        <v>57</v>
      </c>
      <c r="I692" s="1" t="s">
        <v>292</v>
      </c>
      <c r="K692" s="13">
        <f>'[1]Total Reqs'!K627</f>
        <v>0</v>
      </c>
      <c r="L692" s="15"/>
      <c r="M692" s="13"/>
      <c r="N692" s="13"/>
      <c r="O692" s="13"/>
      <c r="P692" s="19"/>
    </row>
    <row r="693" spans="2:50" outlineLevel="2" x14ac:dyDescent="0.2">
      <c r="B693" s="1" t="s">
        <v>297</v>
      </c>
      <c r="D693" s="2" t="s">
        <v>298</v>
      </c>
      <c r="E693" s="1" t="s">
        <v>301</v>
      </c>
      <c r="F693" s="1" t="s">
        <v>306</v>
      </c>
      <c r="G693" s="4" t="s">
        <v>307</v>
      </c>
      <c r="H693" s="1" t="s">
        <v>71</v>
      </c>
      <c r="I693" s="1" t="s">
        <v>292</v>
      </c>
      <c r="K693" s="13">
        <f>'[1]Total Reqs'!K628</f>
        <v>0</v>
      </c>
      <c r="L693" s="15"/>
      <c r="M693" s="13"/>
      <c r="N693" s="13"/>
      <c r="O693" s="13"/>
      <c r="P693" s="19"/>
    </row>
    <row r="694" spans="2:50" outlineLevel="2" x14ac:dyDescent="0.2">
      <c r="D694" s="2" t="s">
        <v>298</v>
      </c>
      <c r="K694" s="21"/>
      <c r="L694" s="15"/>
      <c r="M694" s="13"/>
      <c r="N694" s="13"/>
      <c r="O694" s="13"/>
      <c r="P694" s="19"/>
      <c r="Q694" s="22"/>
      <c r="T694" s="22"/>
      <c r="W694" s="22"/>
      <c r="Z694" s="22"/>
      <c r="AC694" s="22"/>
      <c r="AF694" s="22"/>
      <c r="AI694" s="22"/>
      <c r="AL694" s="22"/>
      <c r="AO694" s="22"/>
      <c r="AR694" s="22"/>
      <c r="AU694" s="22"/>
      <c r="AX694" s="22"/>
    </row>
    <row r="695" spans="2:50" outlineLevel="2" x14ac:dyDescent="0.2">
      <c r="B695" s="1" t="s">
        <v>297</v>
      </c>
      <c r="D695" s="2" t="s">
        <v>298</v>
      </c>
      <c r="E695" s="1" t="s">
        <v>308</v>
      </c>
      <c r="F695" s="1" t="s">
        <v>309</v>
      </c>
      <c r="G695" s="4" t="s">
        <v>310</v>
      </c>
      <c r="H695" s="1" t="s">
        <v>55</v>
      </c>
      <c r="I695" s="1" t="s">
        <v>292</v>
      </c>
      <c r="K695" s="13">
        <f>'[1]Total Reqs'!K630</f>
        <v>547</v>
      </c>
      <c r="L695" s="15"/>
      <c r="M695" s="13"/>
      <c r="N695" s="13"/>
      <c r="O695" s="13"/>
      <c r="P695" s="19"/>
    </row>
    <row r="696" spans="2:50" outlineLevel="2" x14ac:dyDescent="0.2">
      <c r="B696" s="1" t="s">
        <v>297</v>
      </c>
      <c r="D696" s="2" t="s">
        <v>298</v>
      </c>
      <c r="E696" s="1" t="s">
        <v>308</v>
      </c>
      <c r="F696" s="1" t="s">
        <v>309</v>
      </c>
      <c r="G696" s="4" t="s">
        <v>310</v>
      </c>
      <c r="H696" s="1" t="s">
        <v>57</v>
      </c>
      <c r="I696" s="1" t="s">
        <v>292</v>
      </c>
      <c r="K696" s="13">
        <f>'[1]Total Reqs'!K631</f>
        <v>0</v>
      </c>
      <c r="L696" s="15"/>
      <c r="M696" s="13"/>
      <c r="N696" s="13"/>
      <c r="O696" s="13"/>
      <c r="P696" s="19"/>
    </row>
    <row r="697" spans="2:50" outlineLevel="2" x14ac:dyDescent="0.2">
      <c r="B697" s="1" t="s">
        <v>297</v>
      </c>
      <c r="D697" s="2" t="s">
        <v>298</v>
      </c>
      <c r="E697" s="1" t="s">
        <v>308</v>
      </c>
      <c r="F697" s="1" t="s">
        <v>309</v>
      </c>
      <c r="G697" s="4" t="s">
        <v>310</v>
      </c>
      <c r="H697" s="1" t="s">
        <v>71</v>
      </c>
      <c r="I697" s="1" t="s">
        <v>292</v>
      </c>
      <c r="K697" s="13">
        <f>'[1]Total Reqs'!K632</f>
        <v>0</v>
      </c>
      <c r="L697" s="15"/>
      <c r="M697" s="13"/>
      <c r="N697" s="13"/>
      <c r="O697" s="13"/>
      <c r="P697" s="19"/>
    </row>
    <row r="698" spans="2:50" outlineLevel="2" x14ac:dyDescent="0.2">
      <c r="D698" s="2" t="s">
        <v>298</v>
      </c>
      <c r="K698" s="21"/>
      <c r="L698" s="15"/>
      <c r="M698" s="13"/>
      <c r="N698" s="13"/>
      <c r="O698" s="13"/>
      <c r="P698" s="19"/>
      <c r="Q698" s="22"/>
      <c r="T698" s="22"/>
      <c r="W698" s="22"/>
      <c r="Z698" s="22"/>
      <c r="AC698" s="22"/>
      <c r="AF698" s="22"/>
      <c r="AI698" s="22"/>
      <c r="AL698" s="22"/>
      <c r="AO698" s="22"/>
      <c r="AR698" s="22"/>
      <c r="AU698" s="22"/>
      <c r="AX698" s="22"/>
    </row>
    <row r="699" spans="2:50" outlineLevel="2" x14ac:dyDescent="0.2">
      <c r="B699" s="1" t="s">
        <v>297</v>
      </c>
      <c r="D699" s="2" t="s">
        <v>298</v>
      </c>
      <c r="E699" s="1" t="s">
        <v>308</v>
      </c>
      <c r="F699" s="1" t="s">
        <v>311</v>
      </c>
      <c r="G699" s="4" t="s">
        <v>312</v>
      </c>
      <c r="H699" s="1" t="s">
        <v>55</v>
      </c>
      <c r="I699" s="1" t="s">
        <v>292</v>
      </c>
      <c r="K699" s="13">
        <f>'[1]Total Reqs'!K634</f>
        <v>0</v>
      </c>
      <c r="L699" s="15"/>
      <c r="M699" s="13"/>
      <c r="N699" s="13"/>
      <c r="O699" s="13"/>
      <c r="P699" s="19"/>
    </row>
    <row r="700" spans="2:50" outlineLevel="2" x14ac:dyDescent="0.2">
      <c r="B700" s="1" t="s">
        <v>297</v>
      </c>
      <c r="D700" s="2" t="s">
        <v>298</v>
      </c>
      <c r="E700" s="1" t="s">
        <v>308</v>
      </c>
      <c r="F700" s="1" t="s">
        <v>311</v>
      </c>
      <c r="G700" s="4" t="s">
        <v>312</v>
      </c>
      <c r="H700" s="1" t="s">
        <v>57</v>
      </c>
      <c r="I700" s="1" t="s">
        <v>292</v>
      </c>
      <c r="K700" s="13">
        <f>'[1]Total Reqs'!K635</f>
        <v>0</v>
      </c>
      <c r="L700" s="15"/>
      <c r="M700" s="13"/>
      <c r="N700" s="13"/>
      <c r="O700" s="13"/>
      <c r="P700" s="19"/>
    </row>
    <row r="701" spans="2:50" outlineLevel="2" x14ac:dyDescent="0.2">
      <c r="B701" s="1" t="s">
        <v>297</v>
      </c>
      <c r="D701" s="2" t="s">
        <v>298</v>
      </c>
      <c r="E701" s="1" t="s">
        <v>308</v>
      </c>
      <c r="F701" s="1" t="s">
        <v>311</v>
      </c>
      <c r="G701" s="4" t="s">
        <v>312</v>
      </c>
      <c r="H701" s="1" t="s">
        <v>71</v>
      </c>
      <c r="I701" s="1" t="s">
        <v>292</v>
      </c>
      <c r="K701" s="13">
        <f>'[1]Total Reqs'!K636</f>
        <v>0</v>
      </c>
      <c r="L701" s="15"/>
      <c r="M701" s="13"/>
      <c r="N701" s="13"/>
      <c r="O701" s="13"/>
      <c r="P701" s="19"/>
    </row>
    <row r="702" spans="2:50" outlineLevel="2" x14ac:dyDescent="0.2">
      <c r="D702" s="2" t="s">
        <v>298</v>
      </c>
      <c r="K702" s="21"/>
      <c r="L702" s="15"/>
      <c r="M702" s="13"/>
      <c r="N702" s="13"/>
      <c r="O702" s="13"/>
      <c r="P702" s="19"/>
      <c r="Q702" s="22"/>
      <c r="T702" s="22"/>
      <c r="W702" s="22"/>
      <c r="Z702" s="22"/>
      <c r="AC702" s="22"/>
      <c r="AF702" s="22"/>
      <c r="AI702" s="22"/>
      <c r="AL702" s="22"/>
      <c r="AO702" s="22"/>
      <c r="AR702" s="22"/>
      <c r="AU702" s="22"/>
      <c r="AX702" s="22"/>
    </row>
    <row r="703" spans="2:50" outlineLevel="2" x14ac:dyDescent="0.2">
      <c r="B703" s="1" t="s">
        <v>297</v>
      </c>
      <c r="D703" s="2" t="s">
        <v>298</v>
      </c>
      <c r="E703" s="1" t="s">
        <v>308</v>
      </c>
      <c r="F703" s="1" t="s">
        <v>313</v>
      </c>
      <c r="G703" s="4" t="s">
        <v>314</v>
      </c>
      <c r="H703" s="1" t="s">
        <v>55</v>
      </c>
      <c r="I703" s="1" t="s">
        <v>292</v>
      </c>
      <c r="K703" s="13">
        <f>'[1]Total Reqs'!K638</f>
        <v>0</v>
      </c>
      <c r="L703" s="15"/>
      <c r="M703" s="13"/>
      <c r="N703" s="13"/>
      <c r="O703" s="13"/>
      <c r="P703" s="19"/>
    </row>
    <row r="704" spans="2:50" outlineLevel="2" x14ac:dyDescent="0.2">
      <c r="B704" s="1" t="s">
        <v>297</v>
      </c>
      <c r="D704" s="2" t="s">
        <v>298</v>
      </c>
      <c r="E704" s="1" t="s">
        <v>308</v>
      </c>
      <c r="F704" s="1" t="s">
        <v>313</v>
      </c>
      <c r="G704" s="4" t="s">
        <v>314</v>
      </c>
      <c r="H704" s="1" t="s">
        <v>57</v>
      </c>
      <c r="I704" s="1" t="s">
        <v>292</v>
      </c>
      <c r="K704" s="13">
        <f>'[1]Total Reqs'!K639</f>
        <v>0</v>
      </c>
      <c r="L704" s="15"/>
      <c r="M704" s="13"/>
      <c r="N704" s="13"/>
      <c r="O704" s="13"/>
      <c r="P704" s="19"/>
    </row>
    <row r="705" spans="2:50" outlineLevel="2" x14ac:dyDescent="0.2">
      <c r="B705" s="1" t="s">
        <v>297</v>
      </c>
      <c r="D705" s="2" t="s">
        <v>298</v>
      </c>
      <c r="E705" s="1" t="s">
        <v>308</v>
      </c>
      <c r="F705" s="1" t="s">
        <v>313</v>
      </c>
      <c r="G705" s="4" t="s">
        <v>314</v>
      </c>
      <c r="H705" s="1" t="s">
        <v>71</v>
      </c>
      <c r="I705" s="1" t="s">
        <v>292</v>
      </c>
      <c r="K705" s="13">
        <f>'[1]Total Reqs'!K640</f>
        <v>0</v>
      </c>
      <c r="L705" s="15"/>
      <c r="M705" s="13"/>
      <c r="N705" s="13"/>
      <c r="O705" s="13"/>
      <c r="P705" s="19"/>
    </row>
    <row r="706" spans="2:50" outlineLevel="2" x14ac:dyDescent="0.2">
      <c r="D706" s="2" t="s">
        <v>298</v>
      </c>
      <c r="K706" s="21"/>
      <c r="L706" s="15"/>
      <c r="M706" s="13"/>
      <c r="N706" s="13"/>
      <c r="O706" s="13"/>
      <c r="P706" s="19"/>
      <c r="Q706" s="22"/>
      <c r="T706" s="22"/>
      <c r="W706" s="22"/>
      <c r="Z706" s="22"/>
      <c r="AC706" s="22"/>
      <c r="AF706" s="22"/>
      <c r="AI706" s="22"/>
      <c r="AL706" s="22"/>
      <c r="AO706" s="22"/>
      <c r="AR706" s="22"/>
      <c r="AU706" s="22"/>
      <c r="AX706" s="22"/>
    </row>
    <row r="707" spans="2:50" outlineLevel="2" x14ac:dyDescent="0.2">
      <c r="B707" s="1" t="s">
        <v>297</v>
      </c>
      <c r="D707" s="2" t="s">
        <v>298</v>
      </c>
      <c r="E707" s="1" t="s">
        <v>315</v>
      </c>
      <c r="F707" s="1" t="s">
        <v>316</v>
      </c>
      <c r="G707" s="4" t="s">
        <v>317</v>
      </c>
      <c r="H707" s="1" t="s">
        <v>55</v>
      </c>
      <c r="I707" s="1" t="s">
        <v>292</v>
      </c>
      <c r="K707" s="13">
        <f>'[1]Total Reqs'!K642</f>
        <v>850</v>
      </c>
      <c r="L707" s="15"/>
      <c r="M707" s="13"/>
      <c r="N707" s="13"/>
      <c r="O707" s="13"/>
      <c r="P707" s="19"/>
    </row>
    <row r="708" spans="2:50" outlineLevel="2" x14ac:dyDescent="0.2">
      <c r="B708" s="1" t="s">
        <v>297</v>
      </c>
      <c r="D708" s="2" t="s">
        <v>298</v>
      </c>
      <c r="E708" s="1" t="s">
        <v>315</v>
      </c>
      <c r="F708" s="1" t="s">
        <v>316</v>
      </c>
      <c r="G708" s="4" t="s">
        <v>317</v>
      </c>
      <c r="H708" s="1" t="s">
        <v>57</v>
      </c>
      <c r="I708" s="1" t="s">
        <v>292</v>
      </c>
      <c r="K708" s="13">
        <f>'[1]Total Reqs'!K643</f>
        <v>0</v>
      </c>
      <c r="L708" s="15"/>
      <c r="M708" s="13"/>
      <c r="N708" s="13"/>
      <c r="O708" s="13"/>
      <c r="P708" s="19"/>
    </row>
    <row r="709" spans="2:50" outlineLevel="2" x14ac:dyDescent="0.2">
      <c r="B709" s="1" t="s">
        <v>297</v>
      </c>
      <c r="D709" s="2" t="s">
        <v>298</v>
      </c>
      <c r="E709" s="1" t="s">
        <v>315</v>
      </c>
      <c r="F709" s="1" t="s">
        <v>316</v>
      </c>
      <c r="G709" s="4" t="s">
        <v>317</v>
      </c>
      <c r="H709" s="1" t="s">
        <v>71</v>
      </c>
      <c r="I709" s="1" t="s">
        <v>292</v>
      </c>
      <c r="K709" s="13">
        <f>'[1]Total Reqs'!K644</f>
        <v>0</v>
      </c>
      <c r="L709" s="15"/>
      <c r="M709" s="13"/>
      <c r="N709" s="13"/>
      <c r="O709" s="13"/>
      <c r="P709" s="19"/>
    </row>
    <row r="710" spans="2:50" outlineLevel="2" x14ac:dyDescent="0.2">
      <c r="D710" s="2" t="s">
        <v>298</v>
      </c>
      <c r="K710" s="21"/>
      <c r="L710" s="15"/>
      <c r="M710" s="13"/>
      <c r="N710" s="13"/>
      <c r="O710" s="13"/>
      <c r="P710" s="19"/>
      <c r="Q710" s="22"/>
      <c r="T710" s="22"/>
      <c r="W710" s="22"/>
      <c r="Z710" s="22"/>
      <c r="AC710" s="22"/>
      <c r="AF710" s="22"/>
      <c r="AI710" s="22"/>
      <c r="AL710" s="22"/>
      <c r="AO710" s="22"/>
      <c r="AR710" s="22"/>
      <c r="AU710" s="22"/>
      <c r="AX710" s="22"/>
    </row>
    <row r="711" spans="2:50" outlineLevel="2" x14ac:dyDescent="0.2">
      <c r="B711" s="1" t="s">
        <v>297</v>
      </c>
      <c r="D711" s="2" t="s">
        <v>298</v>
      </c>
      <c r="E711" s="1" t="s">
        <v>315</v>
      </c>
      <c r="F711" s="1" t="s">
        <v>318</v>
      </c>
      <c r="G711" s="4" t="s">
        <v>319</v>
      </c>
      <c r="H711" s="1" t="s">
        <v>55</v>
      </c>
      <c r="I711" s="1" t="s">
        <v>292</v>
      </c>
      <c r="K711" s="13">
        <f>'[1]Total Reqs'!K646</f>
        <v>0</v>
      </c>
      <c r="L711" s="15"/>
      <c r="M711" s="13"/>
      <c r="N711" s="13"/>
      <c r="O711" s="13"/>
      <c r="P711" s="19"/>
    </row>
    <row r="712" spans="2:50" outlineLevel="2" x14ac:dyDescent="0.2">
      <c r="B712" s="1" t="s">
        <v>297</v>
      </c>
      <c r="D712" s="2" t="s">
        <v>298</v>
      </c>
      <c r="E712" s="1" t="s">
        <v>315</v>
      </c>
      <c r="F712" s="1" t="s">
        <v>318</v>
      </c>
      <c r="G712" s="4" t="s">
        <v>319</v>
      </c>
      <c r="H712" s="1" t="s">
        <v>57</v>
      </c>
      <c r="I712" s="1" t="s">
        <v>292</v>
      </c>
      <c r="K712" s="13">
        <f>'[1]Total Reqs'!K647</f>
        <v>0</v>
      </c>
      <c r="L712" s="15"/>
      <c r="M712" s="13"/>
      <c r="N712" s="13"/>
      <c r="O712" s="13"/>
      <c r="P712" s="19"/>
    </row>
    <row r="713" spans="2:50" outlineLevel="2" x14ac:dyDescent="0.2">
      <c r="B713" s="1" t="s">
        <v>297</v>
      </c>
      <c r="D713" s="2" t="s">
        <v>298</v>
      </c>
      <c r="E713" s="1" t="s">
        <v>315</v>
      </c>
      <c r="F713" s="1" t="s">
        <v>318</v>
      </c>
      <c r="G713" s="4" t="s">
        <v>319</v>
      </c>
      <c r="H713" s="1" t="s">
        <v>71</v>
      </c>
      <c r="I713" s="1" t="s">
        <v>292</v>
      </c>
      <c r="K713" s="13">
        <f>'[1]Total Reqs'!K648</f>
        <v>0</v>
      </c>
      <c r="L713" s="15"/>
      <c r="M713" s="13"/>
      <c r="N713" s="13"/>
      <c r="O713" s="13"/>
      <c r="P713" s="19"/>
    </row>
    <row r="714" spans="2:50" outlineLevel="2" x14ac:dyDescent="0.2">
      <c r="D714" s="2" t="s">
        <v>298</v>
      </c>
      <c r="K714" s="21"/>
      <c r="L714" s="15"/>
      <c r="M714" s="13"/>
      <c r="N714" s="13"/>
      <c r="O714" s="13"/>
      <c r="P714" s="19"/>
      <c r="Q714" s="22"/>
      <c r="T714" s="22"/>
      <c r="W714" s="22"/>
      <c r="Z714" s="22"/>
      <c r="AC714" s="22"/>
      <c r="AF714" s="22"/>
      <c r="AI714" s="22"/>
      <c r="AL714" s="22"/>
      <c r="AO714" s="22"/>
      <c r="AR714" s="22"/>
      <c r="AU714" s="22"/>
      <c r="AX714" s="22"/>
    </row>
    <row r="715" spans="2:50" outlineLevel="2" x14ac:dyDescent="0.2">
      <c r="B715" s="1" t="s">
        <v>297</v>
      </c>
      <c r="D715" s="2" t="s">
        <v>298</v>
      </c>
      <c r="E715" s="1" t="s">
        <v>315</v>
      </c>
      <c r="F715" s="1" t="s">
        <v>320</v>
      </c>
      <c r="G715" s="4" t="s">
        <v>321</v>
      </c>
      <c r="H715" s="1" t="s">
        <v>55</v>
      </c>
      <c r="I715" s="1" t="s">
        <v>292</v>
      </c>
      <c r="K715" s="13">
        <f>'[1]Total Reqs'!K650</f>
        <v>0</v>
      </c>
      <c r="L715" s="15"/>
      <c r="M715" s="13"/>
      <c r="N715" s="13"/>
      <c r="O715" s="13"/>
      <c r="P715" s="19"/>
    </row>
    <row r="716" spans="2:50" outlineLevel="2" x14ac:dyDescent="0.2">
      <c r="B716" s="1" t="s">
        <v>297</v>
      </c>
      <c r="D716" s="2" t="s">
        <v>298</v>
      </c>
      <c r="E716" s="1" t="s">
        <v>315</v>
      </c>
      <c r="F716" s="1" t="s">
        <v>320</v>
      </c>
      <c r="G716" s="4" t="s">
        <v>321</v>
      </c>
      <c r="H716" s="1" t="s">
        <v>57</v>
      </c>
      <c r="I716" s="1" t="s">
        <v>292</v>
      </c>
      <c r="K716" s="13">
        <f>'[1]Total Reqs'!K651</f>
        <v>0</v>
      </c>
      <c r="L716" s="15"/>
      <c r="M716" s="13"/>
      <c r="N716" s="13"/>
      <c r="O716" s="13"/>
      <c r="P716" s="19"/>
    </row>
    <row r="717" spans="2:50" outlineLevel="2" x14ac:dyDescent="0.2">
      <c r="B717" s="1" t="s">
        <v>297</v>
      </c>
      <c r="D717" s="2" t="s">
        <v>298</v>
      </c>
      <c r="E717" s="1" t="s">
        <v>315</v>
      </c>
      <c r="F717" s="1" t="s">
        <v>320</v>
      </c>
      <c r="G717" s="4" t="s">
        <v>321</v>
      </c>
      <c r="H717" s="1" t="s">
        <v>71</v>
      </c>
      <c r="I717" s="1" t="s">
        <v>292</v>
      </c>
      <c r="K717" s="13">
        <f>'[1]Total Reqs'!K652</f>
        <v>0</v>
      </c>
      <c r="L717" s="15"/>
      <c r="M717" s="13"/>
      <c r="N717" s="13"/>
      <c r="O717" s="13"/>
      <c r="P717" s="19"/>
    </row>
    <row r="718" spans="2:50" outlineLevel="2" x14ac:dyDescent="0.2">
      <c r="D718" s="2" t="s">
        <v>298</v>
      </c>
      <c r="K718" s="21"/>
      <c r="L718" s="15"/>
      <c r="M718" s="13"/>
      <c r="N718" s="13"/>
      <c r="O718" s="13"/>
      <c r="P718" s="19"/>
      <c r="Q718" s="22"/>
      <c r="T718" s="22"/>
      <c r="W718" s="22"/>
      <c r="Z718" s="22"/>
      <c r="AC718" s="22"/>
      <c r="AF718" s="22"/>
      <c r="AI718" s="22"/>
      <c r="AL718" s="22"/>
      <c r="AO718" s="22"/>
      <c r="AR718" s="22"/>
      <c r="AU718" s="22"/>
      <c r="AX718" s="22"/>
    </row>
    <row r="719" spans="2:50" outlineLevel="2" x14ac:dyDescent="0.2">
      <c r="B719" s="1" t="s">
        <v>297</v>
      </c>
      <c r="D719" s="2" t="s">
        <v>298</v>
      </c>
      <c r="E719" s="1" t="s">
        <v>315</v>
      </c>
      <c r="F719" s="1" t="s">
        <v>322</v>
      </c>
      <c r="G719" s="4" t="s">
        <v>323</v>
      </c>
      <c r="H719" s="1" t="s">
        <v>55</v>
      </c>
      <c r="I719" s="1" t="s">
        <v>292</v>
      </c>
      <c r="K719" s="13">
        <f>'[1]Total Reqs'!K654</f>
        <v>0</v>
      </c>
      <c r="L719" s="15"/>
      <c r="M719" s="13"/>
      <c r="N719" s="13"/>
      <c r="O719" s="13"/>
      <c r="P719" s="19"/>
    </row>
    <row r="720" spans="2:50" outlineLevel="2" x14ac:dyDescent="0.2">
      <c r="B720" s="1" t="s">
        <v>297</v>
      </c>
      <c r="D720" s="2" t="s">
        <v>298</v>
      </c>
      <c r="E720" s="1" t="s">
        <v>315</v>
      </c>
      <c r="F720" s="1" t="s">
        <v>322</v>
      </c>
      <c r="G720" s="4" t="s">
        <v>323</v>
      </c>
      <c r="H720" s="1" t="s">
        <v>57</v>
      </c>
      <c r="I720" s="1" t="s">
        <v>292</v>
      </c>
      <c r="K720" s="13">
        <f>'[1]Total Reqs'!K655</f>
        <v>0</v>
      </c>
      <c r="L720" s="15"/>
      <c r="M720" s="13"/>
      <c r="N720" s="13"/>
      <c r="O720" s="13"/>
      <c r="P720" s="19"/>
    </row>
    <row r="721" spans="2:50" outlineLevel="2" x14ac:dyDescent="0.2">
      <c r="B721" s="1" t="s">
        <v>297</v>
      </c>
      <c r="D721" s="2" t="s">
        <v>298</v>
      </c>
      <c r="E721" s="1" t="s">
        <v>315</v>
      </c>
      <c r="F721" s="1" t="s">
        <v>322</v>
      </c>
      <c r="G721" s="4" t="s">
        <v>323</v>
      </c>
      <c r="H721" s="1" t="s">
        <v>71</v>
      </c>
      <c r="I721" s="1" t="s">
        <v>292</v>
      </c>
      <c r="K721" s="13">
        <f>'[1]Total Reqs'!K656</f>
        <v>0</v>
      </c>
      <c r="L721" s="15"/>
      <c r="M721" s="13"/>
      <c r="N721" s="13"/>
      <c r="O721" s="13"/>
      <c r="P721" s="19"/>
    </row>
    <row r="722" spans="2:50" outlineLevel="2" x14ac:dyDescent="0.2">
      <c r="D722" s="2" t="s">
        <v>298</v>
      </c>
      <c r="K722" s="21"/>
      <c r="L722" s="15"/>
      <c r="M722" s="13"/>
      <c r="N722" s="13"/>
      <c r="O722" s="13"/>
      <c r="P722" s="19"/>
      <c r="Q722" s="22"/>
      <c r="T722" s="22"/>
      <c r="W722" s="22"/>
      <c r="Z722" s="22"/>
      <c r="AC722" s="22"/>
      <c r="AF722" s="22"/>
      <c r="AI722" s="22"/>
      <c r="AL722" s="22"/>
      <c r="AO722" s="22"/>
      <c r="AR722" s="22"/>
      <c r="AU722" s="22"/>
      <c r="AX722" s="22"/>
    </row>
    <row r="723" spans="2:50" outlineLevel="2" x14ac:dyDescent="0.2">
      <c r="B723" s="1" t="s">
        <v>297</v>
      </c>
      <c r="D723" s="2" t="s">
        <v>298</v>
      </c>
      <c r="E723" s="1" t="s">
        <v>315</v>
      </c>
      <c r="F723" s="1" t="s">
        <v>324</v>
      </c>
      <c r="G723" s="4" t="s">
        <v>325</v>
      </c>
      <c r="H723" s="1" t="s">
        <v>55</v>
      </c>
      <c r="I723" s="1" t="s">
        <v>292</v>
      </c>
      <c r="K723" s="13">
        <f>'[1]Total Reqs'!K658</f>
        <v>0</v>
      </c>
      <c r="L723" s="15"/>
      <c r="M723" s="13"/>
      <c r="N723" s="13"/>
      <c r="O723" s="13"/>
      <c r="P723" s="19"/>
    </row>
    <row r="724" spans="2:50" outlineLevel="2" x14ac:dyDescent="0.2">
      <c r="B724" s="1" t="s">
        <v>297</v>
      </c>
      <c r="D724" s="2" t="s">
        <v>298</v>
      </c>
      <c r="E724" s="1" t="s">
        <v>315</v>
      </c>
      <c r="F724" s="1" t="s">
        <v>324</v>
      </c>
      <c r="G724" s="4" t="s">
        <v>325</v>
      </c>
      <c r="H724" s="1" t="s">
        <v>57</v>
      </c>
      <c r="I724" s="1" t="s">
        <v>292</v>
      </c>
      <c r="K724" s="13">
        <f>'[1]Total Reqs'!K659</f>
        <v>0</v>
      </c>
      <c r="L724" s="15"/>
      <c r="M724" s="13"/>
      <c r="N724" s="13"/>
      <c r="O724" s="13"/>
      <c r="P724" s="19"/>
    </row>
    <row r="725" spans="2:50" outlineLevel="2" x14ac:dyDescent="0.2">
      <c r="B725" s="1" t="s">
        <v>297</v>
      </c>
      <c r="D725" s="2" t="s">
        <v>298</v>
      </c>
      <c r="E725" s="1" t="s">
        <v>315</v>
      </c>
      <c r="F725" s="1" t="s">
        <v>324</v>
      </c>
      <c r="G725" s="4" t="s">
        <v>325</v>
      </c>
      <c r="H725" s="1" t="s">
        <v>71</v>
      </c>
      <c r="I725" s="1" t="s">
        <v>292</v>
      </c>
      <c r="K725" s="13">
        <f>'[1]Total Reqs'!K660</f>
        <v>0</v>
      </c>
      <c r="L725" s="15"/>
      <c r="M725" s="13"/>
      <c r="N725" s="13"/>
      <c r="O725" s="13"/>
      <c r="P725" s="19"/>
    </row>
    <row r="726" spans="2:50" outlineLevel="2" x14ac:dyDescent="0.2">
      <c r="D726" s="2" t="s">
        <v>298</v>
      </c>
      <c r="K726" s="21"/>
      <c r="L726" s="15"/>
      <c r="M726" s="13"/>
      <c r="N726" s="13"/>
      <c r="O726" s="13"/>
      <c r="P726" s="19"/>
      <c r="Q726" s="22"/>
      <c r="T726" s="22"/>
      <c r="W726" s="22"/>
      <c r="Z726" s="22"/>
      <c r="AC726" s="22"/>
      <c r="AF726" s="22"/>
      <c r="AI726" s="22"/>
      <c r="AL726" s="22"/>
      <c r="AO726" s="22"/>
      <c r="AR726" s="22"/>
      <c r="AU726" s="22"/>
      <c r="AX726" s="22"/>
    </row>
    <row r="727" spans="2:50" outlineLevel="2" x14ac:dyDescent="0.2">
      <c r="B727" s="1" t="s">
        <v>297</v>
      </c>
      <c r="D727" s="2" t="s">
        <v>298</v>
      </c>
      <c r="E727" s="1" t="s">
        <v>315</v>
      </c>
      <c r="F727" s="1" t="s">
        <v>326</v>
      </c>
      <c r="G727" s="4" t="s">
        <v>327</v>
      </c>
      <c r="H727" s="1" t="s">
        <v>55</v>
      </c>
      <c r="I727" s="1" t="s">
        <v>292</v>
      </c>
      <c r="K727" s="13">
        <f>'[1]Total Reqs'!K662</f>
        <v>0</v>
      </c>
      <c r="L727" s="15"/>
      <c r="M727" s="13"/>
      <c r="N727" s="13"/>
      <c r="O727" s="13"/>
      <c r="P727" s="19"/>
    </row>
    <row r="728" spans="2:50" outlineLevel="2" x14ac:dyDescent="0.2">
      <c r="B728" s="1" t="s">
        <v>297</v>
      </c>
      <c r="D728" s="2" t="s">
        <v>298</v>
      </c>
      <c r="E728" s="1" t="s">
        <v>315</v>
      </c>
      <c r="F728" s="1" t="s">
        <v>326</v>
      </c>
      <c r="G728" s="4" t="s">
        <v>327</v>
      </c>
      <c r="H728" s="1" t="s">
        <v>57</v>
      </c>
      <c r="I728" s="1" t="s">
        <v>292</v>
      </c>
      <c r="K728" s="13">
        <f>'[1]Total Reqs'!K663</f>
        <v>0</v>
      </c>
      <c r="L728" s="15"/>
      <c r="M728" s="13"/>
      <c r="N728" s="13"/>
      <c r="O728" s="13"/>
      <c r="P728" s="19"/>
    </row>
    <row r="729" spans="2:50" outlineLevel="2" x14ac:dyDescent="0.2">
      <c r="B729" s="1" t="s">
        <v>297</v>
      </c>
      <c r="D729" s="2" t="s">
        <v>298</v>
      </c>
      <c r="E729" s="1" t="s">
        <v>315</v>
      </c>
      <c r="F729" s="1" t="s">
        <v>326</v>
      </c>
      <c r="G729" s="4" t="s">
        <v>327</v>
      </c>
      <c r="H729" s="1" t="s">
        <v>71</v>
      </c>
      <c r="I729" s="1" t="s">
        <v>292</v>
      </c>
      <c r="K729" s="13">
        <f>'[1]Total Reqs'!K664</f>
        <v>0</v>
      </c>
      <c r="L729" s="15"/>
      <c r="M729" s="13"/>
      <c r="N729" s="13"/>
      <c r="O729" s="13"/>
      <c r="P729" s="19"/>
    </row>
    <row r="730" spans="2:50" ht="13.5" customHeight="1" outlineLevel="2" x14ac:dyDescent="0.2">
      <c r="D730" s="2" t="s">
        <v>298</v>
      </c>
      <c r="K730" s="21"/>
      <c r="L730" s="15"/>
      <c r="M730" s="13"/>
      <c r="N730" s="13"/>
      <c r="O730" s="13"/>
      <c r="P730" s="19"/>
      <c r="Q730" s="22"/>
      <c r="T730" s="22"/>
      <c r="W730" s="22"/>
      <c r="Z730" s="22"/>
      <c r="AC730" s="22"/>
      <c r="AF730" s="22"/>
      <c r="AI730" s="22"/>
      <c r="AL730" s="22"/>
      <c r="AO730" s="22"/>
      <c r="AR730" s="22"/>
      <c r="AU730" s="22"/>
      <c r="AX730" s="22"/>
    </row>
    <row r="731" spans="2:50" outlineLevel="2" x14ac:dyDescent="0.2">
      <c r="B731" s="1" t="s">
        <v>297</v>
      </c>
      <c r="D731" s="2" t="s">
        <v>298</v>
      </c>
      <c r="E731" s="1" t="s">
        <v>328</v>
      </c>
      <c r="F731" s="1" t="s">
        <v>329</v>
      </c>
      <c r="G731" s="4" t="s">
        <v>330</v>
      </c>
      <c r="H731" s="1" t="s">
        <v>55</v>
      </c>
      <c r="I731" s="1" t="s">
        <v>292</v>
      </c>
      <c r="K731" s="13">
        <f>'[1]Total Reqs'!K666</f>
        <v>679</v>
      </c>
      <c r="L731" s="15"/>
      <c r="M731" s="13"/>
      <c r="N731" s="13"/>
      <c r="O731" s="13"/>
      <c r="P731" s="19"/>
    </row>
    <row r="732" spans="2:50" outlineLevel="2" x14ac:dyDescent="0.2">
      <c r="B732" s="1" t="s">
        <v>297</v>
      </c>
      <c r="D732" s="2" t="s">
        <v>298</v>
      </c>
      <c r="E732" s="1" t="s">
        <v>328</v>
      </c>
      <c r="F732" s="1" t="s">
        <v>329</v>
      </c>
      <c r="G732" s="4" t="s">
        <v>330</v>
      </c>
      <c r="H732" s="1" t="s">
        <v>57</v>
      </c>
      <c r="I732" s="1" t="s">
        <v>292</v>
      </c>
      <c r="K732" s="13">
        <f>'[1]Total Reqs'!K667</f>
        <v>0</v>
      </c>
      <c r="L732" s="15"/>
      <c r="M732" s="13"/>
      <c r="N732" s="13"/>
      <c r="O732" s="13"/>
      <c r="P732" s="19"/>
    </row>
    <row r="733" spans="2:50" outlineLevel="2" x14ac:dyDescent="0.2">
      <c r="B733" s="1" t="s">
        <v>297</v>
      </c>
      <c r="D733" s="2" t="s">
        <v>298</v>
      </c>
      <c r="E733" s="1" t="s">
        <v>328</v>
      </c>
      <c r="F733" s="1" t="s">
        <v>329</v>
      </c>
      <c r="G733" s="4" t="s">
        <v>330</v>
      </c>
      <c r="H733" s="1" t="s">
        <v>71</v>
      </c>
      <c r="I733" s="1" t="s">
        <v>292</v>
      </c>
      <c r="K733" s="13">
        <f>'[1]Total Reqs'!K668</f>
        <v>0</v>
      </c>
      <c r="L733" s="15"/>
      <c r="M733" s="13"/>
      <c r="N733" s="13"/>
      <c r="O733" s="13"/>
      <c r="P733" s="19"/>
    </row>
    <row r="734" spans="2:50" outlineLevel="2" x14ac:dyDescent="0.2">
      <c r="D734" s="2" t="s">
        <v>298</v>
      </c>
      <c r="K734" s="21"/>
      <c r="L734" s="15"/>
      <c r="M734" s="13"/>
      <c r="N734" s="13"/>
      <c r="O734" s="13"/>
      <c r="P734" s="19"/>
      <c r="Q734" s="22"/>
      <c r="T734" s="22"/>
      <c r="W734" s="22"/>
      <c r="Z734" s="22"/>
      <c r="AC734" s="22"/>
      <c r="AF734" s="22"/>
      <c r="AI734" s="22"/>
      <c r="AL734" s="22"/>
      <c r="AO734" s="22"/>
      <c r="AR734" s="22"/>
      <c r="AU734" s="22"/>
      <c r="AX734" s="22"/>
    </row>
    <row r="735" spans="2:50" outlineLevel="2" x14ac:dyDescent="0.2">
      <c r="B735" s="1" t="s">
        <v>297</v>
      </c>
      <c r="D735" s="2" t="s">
        <v>298</v>
      </c>
      <c r="E735" s="1" t="s">
        <v>328</v>
      </c>
      <c r="F735" s="1" t="s">
        <v>331</v>
      </c>
      <c r="G735" s="4" t="s">
        <v>332</v>
      </c>
      <c r="H735" s="1" t="s">
        <v>55</v>
      </c>
      <c r="I735" s="1" t="s">
        <v>292</v>
      </c>
      <c r="K735" s="13">
        <f>'[1]Total Reqs'!K670</f>
        <v>0</v>
      </c>
      <c r="L735" s="15"/>
      <c r="M735" s="13"/>
      <c r="N735" s="13"/>
      <c r="O735" s="13"/>
      <c r="P735" s="19"/>
    </row>
    <row r="736" spans="2:50" outlineLevel="2" x14ac:dyDescent="0.2">
      <c r="B736" s="1" t="s">
        <v>297</v>
      </c>
      <c r="D736" s="2" t="s">
        <v>298</v>
      </c>
      <c r="E736" s="1" t="s">
        <v>328</v>
      </c>
      <c r="F736" s="1" t="s">
        <v>331</v>
      </c>
      <c r="G736" s="4" t="s">
        <v>332</v>
      </c>
      <c r="H736" s="1" t="s">
        <v>57</v>
      </c>
      <c r="I736" s="1" t="s">
        <v>292</v>
      </c>
      <c r="K736" s="13">
        <f>'[1]Total Reqs'!K671</f>
        <v>0</v>
      </c>
      <c r="L736" s="15"/>
      <c r="M736" s="13"/>
      <c r="N736" s="13"/>
      <c r="O736" s="13"/>
      <c r="P736" s="19"/>
    </row>
    <row r="737" spans="2:50" outlineLevel="2" x14ac:dyDescent="0.2">
      <c r="B737" s="1" t="s">
        <v>297</v>
      </c>
      <c r="D737" s="2" t="s">
        <v>298</v>
      </c>
      <c r="E737" s="1" t="s">
        <v>328</v>
      </c>
      <c r="F737" s="1" t="s">
        <v>331</v>
      </c>
      <c r="G737" s="4" t="s">
        <v>332</v>
      </c>
      <c r="H737" s="1" t="s">
        <v>71</v>
      </c>
      <c r="I737" s="1" t="s">
        <v>292</v>
      </c>
      <c r="K737" s="13">
        <f>'[1]Total Reqs'!K672</f>
        <v>0</v>
      </c>
      <c r="L737" s="15"/>
      <c r="M737" s="13"/>
      <c r="N737" s="13"/>
      <c r="O737" s="13"/>
      <c r="P737" s="19"/>
    </row>
    <row r="738" spans="2:50" outlineLevel="2" x14ac:dyDescent="0.2">
      <c r="D738" s="2" t="s">
        <v>298</v>
      </c>
      <c r="K738" s="21"/>
      <c r="L738" s="15"/>
      <c r="M738" s="13"/>
      <c r="N738" s="13"/>
      <c r="O738" s="13"/>
      <c r="P738" s="19"/>
      <c r="Q738" s="22"/>
      <c r="T738" s="22"/>
      <c r="W738" s="22"/>
      <c r="Z738" s="22"/>
      <c r="AC738" s="22"/>
      <c r="AF738" s="22"/>
      <c r="AI738" s="22"/>
      <c r="AL738" s="22"/>
      <c r="AO738" s="22"/>
      <c r="AR738" s="22"/>
      <c r="AU738" s="22"/>
      <c r="AX738" s="22"/>
    </row>
    <row r="739" spans="2:50" outlineLevel="2" x14ac:dyDescent="0.2">
      <c r="B739" s="1" t="s">
        <v>297</v>
      </c>
      <c r="D739" s="2" t="s">
        <v>298</v>
      </c>
      <c r="E739" s="1" t="s">
        <v>333</v>
      </c>
      <c r="F739" s="1" t="s">
        <v>334</v>
      </c>
      <c r="G739" s="4" t="s">
        <v>335</v>
      </c>
      <c r="H739" s="1" t="s">
        <v>55</v>
      </c>
      <c r="I739" s="1" t="s">
        <v>292</v>
      </c>
      <c r="K739" s="13">
        <f>'[1]Total Reqs'!K674</f>
        <v>904</v>
      </c>
      <c r="L739" s="15"/>
      <c r="M739" s="13"/>
      <c r="N739" s="13"/>
      <c r="O739" s="13"/>
      <c r="P739" s="19"/>
    </row>
    <row r="740" spans="2:50" outlineLevel="2" x14ac:dyDescent="0.2">
      <c r="B740" s="1" t="s">
        <v>297</v>
      </c>
      <c r="D740" s="2" t="s">
        <v>298</v>
      </c>
      <c r="E740" s="1" t="s">
        <v>333</v>
      </c>
      <c r="F740" s="1" t="s">
        <v>334</v>
      </c>
      <c r="G740" s="4" t="s">
        <v>335</v>
      </c>
      <c r="H740" s="1" t="s">
        <v>57</v>
      </c>
      <c r="I740" s="1" t="s">
        <v>292</v>
      </c>
      <c r="K740" s="13">
        <f>'[1]Total Reqs'!K675</f>
        <v>0</v>
      </c>
      <c r="L740" s="15"/>
      <c r="M740" s="13"/>
      <c r="N740" s="13"/>
      <c r="O740" s="13"/>
      <c r="P740" s="19"/>
    </row>
    <row r="741" spans="2:50" outlineLevel="2" x14ac:dyDescent="0.2">
      <c r="B741" s="1" t="s">
        <v>297</v>
      </c>
      <c r="D741" s="2" t="s">
        <v>298</v>
      </c>
      <c r="E741" s="1" t="s">
        <v>333</v>
      </c>
      <c r="F741" s="1" t="s">
        <v>334</v>
      </c>
      <c r="G741" s="4" t="s">
        <v>335</v>
      </c>
      <c r="H741" s="1" t="s">
        <v>71</v>
      </c>
      <c r="I741" s="1" t="s">
        <v>292</v>
      </c>
      <c r="K741" s="13">
        <f>'[1]Total Reqs'!K676</f>
        <v>0</v>
      </c>
      <c r="L741" s="15"/>
      <c r="M741" s="13"/>
      <c r="N741" s="13"/>
      <c r="O741" s="13"/>
      <c r="P741" s="19"/>
    </row>
    <row r="742" spans="2:50" outlineLevel="2" x14ac:dyDescent="0.2">
      <c r="D742" s="2" t="s">
        <v>298</v>
      </c>
      <c r="K742" s="21"/>
      <c r="L742" s="15"/>
      <c r="M742" s="13"/>
      <c r="N742" s="13"/>
      <c r="O742" s="13"/>
      <c r="P742" s="19"/>
      <c r="Q742" s="22"/>
      <c r="T742" s="22"/>
      <c r="W742" s="22"/>
      <c r="Z742" s="22"/>
      <c r="AC742" s="22"/>
      <c r="AF742" s="22"/>
      <c r="AI742" s="22"/>
      <c r="AL742" s="22"/>
      <c r="AO742" s="22"/>
      <c r="AR742" s="22"/>
      <c r="AU742" s="22"/>
      <c r="AX742" s="22"/>
    </row>
    <row r="743" spans="2:50" outlineLevel="2" x14ac:dyDescent="0.2">
      <c r="B743" s="1" t="s">
        <v>297</v>
      </c>
      <c r="D743" s="2" t="s">
        <v>298</v>
      </c>
      <c r="E743" s="1" t="s">
        <v>333</v>
      </c>
      <c r="F743" s="1" t="s">
        <v>336</v>
      </c>
      <c r="G743" s="4" t="s">
        <v>337</v>
      </c>
      <c r="H743" s="1" t="s">
        <v>55</v>
      </c>
      <c r="I743" s="1" t="s">
        <v>292</v>
      </c>
      <c r="K743" s="13">
        <f>'[1]Total Reqs'!K678</f>
        <v>0</v>
      </c>
      <c r="L743" s="15"/>
      <c r="M743" s="13"/>
      <c r="N743" s="13"/>
      <c r="O743" s="13"/>
      <c r="P743" s="19"/>
    </row>
    <row r="744" spans="2:50" outlineLevel="2" x14ac:dyDescent="0.2">
      <c r="B744" s="1" t="s">
        <v>297</v>
      </c>
      <c r="D744" s="2" t="s">
        <v>298</v>
      </c>
      <c r="E744" s="1" t="s">
        <v>333</v>
      </c>
      <c r="F744" s="1" t="s">
        <v>336</v>
      </c>
      <c r="G744" s="4" t="s">
        <v>337</v>
      </c>
      <c r="H744" s="1" t="s">
        <v>57</v>
      </c>
      <c r="I744" s="1" t="s">
        <v>292</v>
      </c>
      <c r="K744" s="13">
        <f>'[1]Total Reqs'!K679</f>
        <v>0</v>
      </c>
      <c r="L744" s="15"/>
      <c r="M744" s="13"/>
      <c r="N744" s="13"/>
      <c r="O744" s="13"/>
      <c r="P744" s="19"/>
    </row>
    <row r="745" spans="2:50" outlineLevel="2" x14ac:dyDescent="0.2">
      <c r="B745" s="1" t="s">
        <v>297</v>
      </c>
      <c r="D745" s="2" t="s">
        <v>298</v>
      </c>
      <c r="E745" s="1" t="s">
        <v>333</v>
      </c>
      <c r="F745" s="1" t="s">
        <v>336</v>
      </c>
      <c r="G745" s="4" t="s">
        <v>337</v>
      </c>
      <c r="H745" s="1" t="s">
        <v>71</v>
      </c>
      <c r="I745" s="1" t="s">
        <v>292</v>
      </c>
      <c r="K745" s="13">
        <f>'[1]Total Reqs'!K680</f>
        <v>0</v>
      </c>
      <c r="L745" s="15"/>
      <c r="M745" s="13"/>
      <c r="N745" s="13"/>
      <c r="O745" s="13"/>
      <c r="P745" s="19"/>
    </row>
    <row r="746" spans="2:50" outlineLevel="2" x14ac:dyDescent="0.2">
      <c r="D746" s="2" t="s">
        <v>298</v>
      </c>
      <c r="K746" s="21"/>
      <c r="L746" s="15"/>
      <c r="M746" s="13"/>
      <c r="N746" s="13"/>
      <c r="O746" s="13"/>
      <c r="P746" s="19"/>
      <c r="Q746" s="22"/>
      <c r="T746" s="22"/>
      <c r="W746" s="22"/>
      <c r="Z746" s="22"/>
      <c r="AC746" s="22"/>
      <c r="AF746" s="22"/>
      <c r="AI746" s="22"/>
      <c r="AL746" s="22"/>
      <c r="AO746" s="22"/>
      <c r="AR746" s="22"/>
      <c r="AU746" s="22"/>
      <c r="AX746" s="22"/>
    </row>
    <row r="747" spans="2:50" outlineLevel="2" x14ac:dyDescent="0.2">
      <c r="B747" s="1" t="s">
        <v>297</v>
      </c>
      <c r="D747" s="2" t="s">
        <v>298</v>
      </c>
      <c r="E747" s="1" t="s">
        <v>338</v>
      </c>
      <c r="F747" s="1" t="s">
        <v>339</v>
      </c>
      <c r="G747" s="4" t="s">
        <v>340</v>
      </c>
      <c r="H747" s="1" t="s">
        <v>55</v>
      </c>
      <c r="I747" s="1" t="s">
        <v>292</v>
      </c>
      <c r="K747" s="13">
        <f>'[1]Total Reqs'!K682</f>
        <v>855</v>
      </c>
      <c r="L747" s="15"/>
      <c r="M747" s="13"/>
      <c r="N747" s="13"/>
      <c r="O747" s="13"/>
      <c r="P747" s="19"/>
    </row>
    <row r="748" spans="2:50" outlineLevel="2" x14ac:dyDescent="0.2">
      <c r="B748" s="1" t="s">
        <v>297</v>
      </c>
      <c r="D748" s="2" t="s">
        <v>298</v>
      </c>
      <c r="E748" s="1" t="s">
        <v>338</v>
      </c>
      <c r="F748" s="1" t="s">
        <v>339</v>
      </c>
      <c r="G748" s="4" t="s">
        <v>340</v>
      </c>
      <c r="H748" s="1" t="s">
        <v>57</v>
      </c>
      <c r="I748" s="1" t="s">
        <v>292</v>
      </c>
      <c r="K748" s="13">
        <f>'[1]Total Reqs'!K683</f>
        <v>0</v>
      </c>
      <c r="L748" s="15"/>
      <c r="M748" s="13"/>
      <c r="N748" s="13"/>
      <c r="O748" s="13"/>
      <c r="P748" s="19"/>
    </row>
    <row r="749" spans="2:50" outlineLevel="2" x14ac:dyDescent="0.2">
      <c r="B749" s="1" t="s">
        <v>297</v>
      </c>
      <c r="D749" s="2" t="s">
        <v>298</v>
      </c>
      <c r="E749" s="1" t="s">
        <v>338</v>
      </c>
      <c r="F749" s="1" t="s">
        <v>339</v>
      </c>
      <c r="G749" s="4" t="s">
        <v>340</v>
      </c>
      <c r="H749" s="1" t="s">
        <v>71</v>
      </c>
      <c r="I749" s="1" t="s">
        <v>292</v>
      </c>
      <c r="K749" s="13">
        <f>'[1]Total Reqs'!K684</f>
        <v>0</v>
      </c>
      <c r="L749" s="15"/>
      <c r="M749" s="13"/>
      <c r="N749" s="13"/>
      <c r="O749" s="13"/>
      <c r="P749" s="19"/>
    </row>
    <row r="750" spans="2:50" outlineLevel="2" x14ac:dyDescent="0.2">
      <c r="D750" s="2" t="s">
        <v>298</v>
      </c>
      <c r="K750" s="21"/>
      <c r="L750" s="15"/>
      <c r="M750" s="13"/>
      <c r="N750" s="13"/>
      <c r="O750" s="13"/>
      <c r="P750" s="19"/>
      <c r="Q750" s="22"/>
      <c r="T750" s="22"/>
      <c r="W750" s="22"/>
      <c r="Z750" s="22"/>
      <c r="AC750" s="22"/>
      <c r="AF750" s="22"/>
      <c r="AI750" s="22"/>
      <c r="AL750" s="22"/>
      <c r="AO750" s="22"/>
      <c r="AR750" s="22"/>
      <c r="AU750" s="22"/>
      <c r="AX750" s="22"/>
    </row>
    <row r="751" spans="2:50" outlineLevel="2" x14ac:dyDescent="0.2">
      <c r="B751" s="1" t="s">
        <v>297</v>
      </c>
      <c r="D751" s="2" t="s">
        <v>298</v>
      </c>
      <c r="E751" s="1" t="s">
        <v>338</v>
      </c>
      <c r="F751" s="1" t="s">
        <v>341</v>
      </c>
      <c r="G751" s="4" t="s">
        <v>342</v>
      </c>
      <c r="H751" s="1" t="s">
        <v>55</v>
      </c>
      <c r="I751" s="1" t="s">
        <v>292</v>
      </c>
      <c r="K751" s="13">
        <f>'[1]Total Reqs'!K686</f>
        <v>0</v>
      </c>
      <c r="L751" s="15"/>
      <c r="M751" s="13"/>
      <c r="N751" s="13"/>
      <c r="O751" s="13"/>
      <c r="P751" s="19"/>
    </row>
    <row r="752" spans="2:50" outlineLevel="2" x14ac:dyDescent="0.2">
      <c r="B752" s="1" t="s">
        <v>297</v>
      </c>
      <c r="D752" s="2" t="s">
        <v>298</v>
      </c>
      <c r="E752" s="1" t="s">
        <v>338</v>
      </c>
      <c r="F752" s="1" t="s">
        <v>341</v>
      </c>
      <c r="G752" s="4" t="s">
        <v>342</v>
      </c>
      <c r="H752" s="1" t="s">
        <v>57</v>
      </c>
      <c r="I752" s="1" t="s">
        <v>292</v>
      </c>
      <c r="K752" s="13">
        <f>'[1]Total Reqs'!K687</f>
        <v>0</v>
      </c>
      <c r="L752" s="15"/>
      <c r="M752" s="13"/>
      <c r="N752" s="13"/>
      <c r="O752" s="13"/>
      <c r="P752" s="19"/>
    </row>
    <row r="753" spans="2:50" outlineLevel="2" x14ac:dyDescent="0.2">
      <c r="B753" s="1" t="s">
        <v>297</v>
      </c>
      <c r="D753" s="2" t="s">
        <v>298</v>
      </c>
      <c r="E753" s="1" t="s">
        <v>338</v>
      </c>
      <c r="F753" s="1" t="s">
        <v>341</v>
      </c>
      <c r="G753" s="4" t="s">
        <v>342</v>
      </c>
      <c r="H753" s="1" t="s">
        <v>71</v>
      </c>
      <c r="I753" s="1" t="s">
        <v>292</v>
      </c>
      <c r="K753" s="13">
        <f>'[1]Total Reqs'!K688</f>
        <v>0</v>
      </c>
      <c r="L753" s="15"/>
      <c r="M753" s="13"/>
      <c r="N753" s="13"/>
      <c r="O753" s="13"/>
      <c r="P753" s="19"/>
    </row>
    <row r="754" spans="2:50" outlineLevel="2" x14ac:dyDescent="0.2">
      <c r="D754" s="2" t="s">
        <v>298</v>
      </c>
      <c r="K754" s="21"/>
      <c r="L754" s="15"/>
      <c r="M754" s="13"/>
      <c r="N754" s="13"/>
      <c r="O754" s="13"/>
      <c r="P754" s="19"/>
      <c r="Q754" s="22"/>
      <c r="T754" s="22"/>
      <c r="W754" s="22"/>
      <c r="Z754" s="22"/>
      <c r="AC754" s="22"/>
      <c r="AF754" s="22"/>
      <c r="AI754" s="22"/>
      <c r="AL754" s="22"/>
      <c r="AO754" s="22"/>
      <c r="AR754" s="22"/>
      <c r="AU754" s="22"/>
      <c r="AX754" s="22"/>
    </row>
    <row r="755" spans="2:50" outlineLevel="2" x14ac:dyDescent="0.2">
      <c r="B755" s="1" t="s">
        <v>297</v>
      </c>
      <c r="D755" s="2" t="s">
        <v>298</v>
      </c>
      <c r="E755" s="1" t="s">
        <v>338</v>
      </c>
      <c r="F755" s="1" t="s">
        <v>343</v>
      </c>
      <c r="G755" s="4" t="s">
        <v>344</v>
      </c>
      <c r="H755" s="1" t="s">
        <v>55</v>
      </c>
      <c r="I755" s="1" t="s">
        <v>292</v>
      </c>
      <c r="K755" s="13">
        <f>'[1]Total Reqs'!K690</f>
        <v>0</v>
      </c>
      <c r="L755" s="15"/>
      <c r="M755" s="13"/>
      <c r="N755" s="13"/>
      <c r="O755" s="13"/>
      <c r="P755" s="19"/>
    </row>
    <row r="756" spans="2:50" outlineLevel="2" x14ac:dyDescent="0.2">
      <c r="B756" s="1" t="s">
        <v>297</v>
      </c>
      <c r="D756" s="2" t="s">
        <v>298</v>
      </c>
      <c r="E756" s="1" t="s">
        <v>338</v>
      </c>
      <c r="F756" s="1" t="s">
        <v>343</v>
      </c>
      <c r="G756" s="4" t="s">
        <v>344</v>
      </c>
      <c r="H756" s="1" t="s">
        <v>57</v>
      </c>
      <c r="I756" s="1" t="s">
        <v>292</v>
      </c>
      <c r="K756" s="13">
        <f>'[1]Total Reqs'!K691</f>
        <v>0</v>
      </c>
      <c r="L756" s="15"/>
      <c r="M756" s="13"/>
      <c r="N756" s="13"/>
      <c r="O756" s="13"/>
      <c r="P756" s="19"/>
    </row>
    <row r="757" spans="2:50" outlineLevel="2" x14ac:dyDescent="0.2">
      <c r="B757" s="1" t="s">
        <v>297</v>
      </c>
      <c r="D757" s="2" t="s">
        <v>298</v>
      </c>
      <c r="E757" s="1" t="s">
        <v>338</v>
      </c>
      <c r="F757" s="1" t="s">
        <v>343</v>
      </c>
      <c r="G757" s="4" t="s">
        <v>344</v>
      </c>
      <c r="H757" s="1" t="s">
        <v>71</v>
      </c>
      <c r="I757" s="1" t="s">
        <v>292</v>
      </c>
      <c r="K757" s="13">
        <f>'[1]Total Reqs'!K692</f>
        <v>0</v>
      </c>
      <c r="L757" s="15"/>
      <c r="M757" s="13"/>
      <c r="N757" s="13"/>
      <c r="O757" s="13"/>
      <c r="P757" s="19"/>
    </row>
    <row r="758" spans="2:50" outlineLevel="2" x14ac:dyDescent="0.2">
      <c r="D758" s="2" t="s">
        <v>298</v>
      </c>
      <c r="K758" s="21"/>
      <c r="L758" s="15"/>
      <c r="M758" s="13"/>
      <c r="N758" s="13"/>
      <c r="O758" s="13"/>
      <c r="P758" s="19"/>
      <c r="Q758" s="22"/>
      <c r="T758" s="22"/>
      <c r="W758" s="22"/>
      <c r="Z758" s="22"/>
      <c r="AC758" s="22"/>
      <c r="AF758" s="22"/>
      <c r="AI758" s="22"/>
      <c r="AL758" s="22"/>
      <c r="AO758" s="22"/>
      <c r="AR758" s="22"/>
      <c r="AU758" s="22"/>
      <c r="AX758" s="22"/>
    </row>
    <row r="759" spans="2:50" outlineLevel="2" x14ac:dyDescent="0.2">
      <c r="B759" s="1" t="s">
        <v>297</v>
      </c>
      <c r="D759" s="2" t="s">
        <v>298</v>
      </c>
      <c r="E759" s="1" t="s">
        <v>338</v>
      </c>
      <c r="F759" s="1" t="s">
        <v>345</v>
      </c>
      <c r="G759" s="4" t="s">
        <v>346</v>
      </c>
      <c r="H759" s="1" t="s">
        <v>55</v>
      </c>
      <c r="I759" s="1" t="s">
        <v>292</v>
      </c>
      <c r="K759" s="13">
        <f>'[1]Total Reqs'!K694</f>
        <v>0</v>
      </c>
      <c r="L759" s="15"/>
      <c r="M759" s="13"/>
      <c r="N759" s="13"/>
      <c r="O759" s="13"/>
      <c r="P759" s="19"/>
    </row>
    <row r="760" spans="2:50" outlineLevel="2" x14ac:dyDescent="0.2">
      <c r="B760" s="1" t="s">
        <v>297</v>
      </c>
      <c r="D760" s="2" t="s">
        <v>298</v>
      </c>
      <c r="E760" s="1" t="s">
        <v>338</v>
      </c>
      <c r="F760" s="1" t="s">
        <v>345</v>
      </c>
      <c r="G760" s="4" t="s">
        <v>346</v>
      </c>
      <c r="H760" s="1" t="s">
        <v>57</v>
      </c>
      <c r="I760" s="1" t="s">
        <v>292</v>
      </c>
      <c r="K760" s="13">
        <f>'[1]Total Reqs'!K695</f>
        <v>0</v>
      </c>
      <c r="L760" s="15"/>
      <c r="M760" s="13"/>
      <c r="N760" s="13"/>
      <c r="O760" s="13"/>
      <c r="P760" s="19"/>
    </row>
    <row r="761" spans="2:50" outlineLevel="2" x14ac:dyDescent="0.2">
      <c r="B761" s="1" t="s">
        <v>297</v>
      </c>
      <c r="D761" s="2" t="s">
        <v>298</v>
      </c>
      <c r="E761" s="1" t="s">
        <v>338</v>
      </c>
      <c r="F761" s="1" t="s">
        <v>345</v>
      </c>
      <c r="G761" s="4" t="s">
        <v>346</v>
      </c>
      <c r="H761" s="1" t="s">
        <v>71</v>
      </c>
      <c r="I761" s="1" t="s">
        <v>292</v>
      </c>
      <c r="K761" s="13">
        <f>'[1]Total Reqs'!K696</f>
        <v>0</v>
      </c>
      <c r="L761" s="13"/>
      <c r="M761" s="13"/>
      <c r="N761" s="13"/>
      <c r="O761" s="13"/>
      <c r="P761" s="19"/>
    </row>
    <row r="762" spans="2:50" outlineLevel="2" x14ac:dyDescent="0.2">
      <c r="D762" s="2" t="s">
        <v>298</v>
      </c>
      <c r="K762" s="21"/>
      <c r="L762" s="15"/>
      <c r="M762" s="13"/>
      <c r="N762" s="13"/>
      <c r="O762" s="13"/>
      <c r="P762" s="19"/>
      <c r="Q762" s="22"/>
      <c r="T762" s="22"/>
      <c r="W762" s="22"/>
      <c r="Z762" s="22"/>
      <c r="AC762" s="22"/>
      <c r="AF762" s="22"/>
      <c r="AI762" s="22"/>
      <c r="AL762" s="22"/>
      <c r="AO762" s="22"/>
      <c r="AR762" s="22"/>
      <c r="AU762" s="22"/>
      <c r="AX762" s="22"/>
    </row>
    <row r="763" spans="2:50" outlineLevel="2" x14ac:dyDescent="0.2">
      <c r="B763" s="1" t="s">
        <v>297</v>
      </c>
      <c r="D763" s="2" t="s">
        <v>298</v>
      </c>
      <c r="E763" s="1" t="s">
        <v>338</v>
      </c>
      <c r="F763" s="1" t="s">
        <v>347</v>
      </c>
      <c r="G763" s="4" t="s">
        <v>348</v>
      </c>
      <c r="H763" s="1" t="s">
        <v>55</v>
      </c>
      <c r="I763" s="1" t="s">
        <v>292</v>
      </c>
      <c r="K763" s="13">
        <f>'[1]Total Reqs'!K698</f>
        <v>0</v>
      </c>
      <c r="L763" s="15"/>
      <c r="M763" s="13"/>
      <c r="N763" s="13"/>
      <c r="O763" s="13"/>
      <c r="P763" s="19"/>
    </row>
    <row r="764" spans="2:50" outlineLevel="2" x14ac:dyDescent="0.2">
      <c r="B764" s="1" t="s">
        <v>297</v>
      </c>
      <c r="D764" s="2" t="s">
        <v>298</v>
      </c>
      <c r="E764" s="1" t="s">
        <v>338</v>
      </c>
      <c r="F764" s="1" t="s">
        <v>347</v>
      </c>
      <c r="G764" s="4" t="s">
        <v>348</v>
      </c>
      <c r="H764" s="1" t="s">
        <v>57</v>
      </c>
      <c r="I764" s="1" t="s">
        <v>292</v>
      </c>
      <c r="K764" s="13">
        <f>'[1]Total Reqs'!K699</f>
        <v>0</v>
      </c>
      <c r="L764" s="15"/>
      <c r="M764" s="13"/>
      <c r="N764" s="13"/>
      <c r="O764" s="13"/>
      <c r="P764" s="19"/>
    </row>
    <row r="765" spans="2:50" outlineLevel="2" x14ac:dyDescent="0.2">
      <c r="B765" s="1" t="s">
        <v>297</v>
      </c>
      <c r="D765" s="2" t="s">
        <v>298</v>
      </c>
      <c r="E765" s="1" t="s">
        <v>338</v>
      </c>
      <c r="F765" s="1" t="s">
        <v>347</v>
      </c>
      <c r="G765" s="4" t="s">
        <v>348</v>
      </c>
      <c r="H765" s="1" t="s">
        <v>71</v>
      </c>
      <c r="I765" s="1" t="s">
        <v>292</v>
      </c>
      <c r="K765" s="13">
        <f>'[1]Total Reqs'!K700</f>
        <v>0</v>
      </c>
      <c r="L765" s="15"/>
      <c r="M765" s="13"/>
      <c r="N765" s="13"/>
      <c r="O765" s="13"/>
      <c r="P765" s="19"/>
    </row>
    <row r="766" spans="2:50" outlineLevel="2" x14ac:dyDescent="0.2">
      <c r="D766" s="2" t="s">
        <v>298</v>
      </c>
      <c r="K766" s="21"/>
      <c r="L766" s="15"/>
      <c r="M766" s="13"/>
      <c r="N766" s="13"/>
      <c r="O766" s="13"/>
      <c r="P766" s="19"/>
      <c r="Q766" s="22"/>
      <c r="T766" s="22"/>
      <c r="W766" s="22"/>
      <c r="Z766" s="22"/>
      <c r="AC766" s="22"/>
      <c r="AF766" s="22"/>
      <c r="AI766" s="22"/>
      <c r="AL766" s="22"/>
      <c r="AO766" s="22"/>
      <c r="AR766" s="22"/>
      <c r="AU766" s="22"/>
      <c r="AX766" s="22"/>
    </row>
    <row r="767" spans="2:50" outlineLevel="2" x14ac:dyDescent="0.2">
      <c r="B767" s="1" t="s">
        <v>297</v>
      </c>
      <c r="D767" s="2" t="s">
        <v>298</v>
      </c>
      <c r="E767" s="1" t="s">
        <v>338</v>
      </c>
      <c r="F767" s="1" t="s">
        <v>349</v>
      </c>
      <c r="G767" s="4" t="s">
        <v>350</v>
      </c>
      <c r="H767" s="1" t="s">
        <v>55</v>
      </c>
      <c r="I767" s="1" t="s">
        <v>292</v>
      </c>
      <c r="K767" s="13">
        <f>'[1]Total Reqs'!K702</f>
        <v>0</v>
      </c>
      <c r="L767" s="15"/>
      <c r="M767" s="13"/>
      <c r="N767" s="13"/>
      <c r="O767" s="13"/>
      <c r="P767" s="19"/>
    </row>
    <row r="768" spans="2:50" outlineLevel="2" x14ac:dyDescent="0.2">
      <c r="B768" s="1" t="s">
        <v>297</v>
      </c>
      <c r="D768" s="2" t="s">
        <v>298</v>
      </c>
      <c r="E768" s="1" t="s">
        <v>338</v>
      </c>
      <c r="F768" s="1" t="s">
        <v>349</v>
      </c>
      <c r="G768" s="4" t="s">
        <v>350</v>
      </c>
      <c r="H768" s="1" t="s">
        <v>57</v>
      </c>
      <c r="I768" s="1" t="s">
        <v>292</v>
      </c>
      <c r="K768" s="13">
        <f>'[1]Total Reqs'!K703</f>
        <v>0</v>
      </c>
      <c r="L768" s="15"/>
      <c r="M768" s="13"/>
      <c r="N768" s="13"/>
      <c r="O768" s="13"/>
      <c r="P768" s="19"/>
    </row>
    <row r="769" spans="2:50" outlineLevel="2" x14ac:dyDescent="0.2">
      <c r="B769" s="1" t="s">
        <v>297</v>
      </c>
      <c r="D769" s="2" t="s">
        <v>298</v>
      </c>
      <c r="E769" s="1" t="s">
        <v>338</v>
      </c>
      <c r="F769" s="1" t="s">
        <v>349</v>
      </c>
      <c r="G769" s="4" t="s">
        <v>350</v>
      </c>
      <c r="H769" s="1" t="s">
        <v>71</v>
      </c>
      <c r="I769" s="1" t="s">
        <v>292</v>
      </c>
      <c r="K769" s="13">
        <f>'[1]Total Reqs'!K704</f>
        <v>0</v>
      </c>
      <c r="L769" s="15"/>
      <c r="M769" s="13"/>
      <c r="N769" s="13"/>
      <c r="O769" s="13"/>
      <c r="P769" s="19"/>
    </row>
    <row r="770" spans="2:50" outlineLevel="2" x14ac:dyDescent="0.2">
      <c r="D770" s="2" t="s">
        <v>298</v>
      </c>
      <c r="K770" s="21"/>
      <c r="L770" s="15"/>
      <c r="M770" s="13"/>
      <c r="N770" s="13"/>
      <c r="O770" s="13"/>
      <c r="P770" s="19"/>
      <c r="Q770" s="22"/>
      <c r="T770" s="22"/>
      <c r="W770" s="22"/>
      <c r="Z770" s="22"/>
      <c r="AC770" s="22"/>
      <c r="AF770" s="22"/>
      <c r="AI770" s="22"/>
      <c r="AL770" s="22"/>
      <c r="AO770" s="22"/>
      <c r="AR770" s="22"/>
      <c r="AU770" s="22"/>
      <c r="AX770" s="22"/>
    </row>
    <row r="771" spans="2:50" outlineLevel="2" x14ac:dyDescent="0.2">
      <c r="B771" s="1" t="s">
        <v>297</v>
      </c>
      <c r="D771" s="2" t="s">
        <v>298</v>
      </c>
      <c r="E771" s="1" t="s">
        <v>338</v>
      </c>
      <c r="F771" s="1" t="s">
        <v>351</v>
      </c>
      <c r="G771" s="4" t="s">
        <v>352</v>
      </c>
      <c r="H771" s="1" t="s">
        <v>55</v>
      </c>
      <c r="I771" s="1" t="s">
        <v>292</v>
      </c>
      <c r="K771" s="13">
        <f>'[1]Total Reqs'!K706</f>
        <v>0</v>
      </c>
      <c r="L771" s="15"/>
      <c r="M771" s="13"/>
      <c r="N771" s="13"/>
      <c r="O771" s="13"/>
      <c r="P771" s="19"/>
    </row>
    <row r="772" spans="2:50" outlineLevel="2" x14ac:dyDescent="0.2">
      <c r="B772" s="1" t="s">
        <v>297</v>
      </c>
      <c r="D772" s="2" t="s">
        <v>298</v>
      </c>
      <c r="E772" s="1" t="s">
        <v>338</v>
      </c>
      <c r="F772" s="1" t="s">
        <v>351</v>
      </c>
      <c r="G772" s="4" t="s">
        <v>352</v>
      </c>
      <c r="H772" s="1" t="s">
        <v>57</v>
      </c>
      <c r="I772" s="1" t="s">
        <v>292</v>
      </c>
      <c r="K772" s="13">
        <f>'[1]Total Reqs'!K707</f>
        <v>0</v>
      </c>
      <c r="L772" s="15"/>
      <c r="M772" s="13"/>
      <c r="N772" s="13"/>
      <c r="O772" s="13"/>
      <c r="P772" s="19"/>
    </row>
    <row r="773" spans="2:50" outlineLevel="2" x14ac:dyDescent="0.2">
      <c r="B773" s="1" t="s">
        <v>297</v>
      </c>
      <c r="D773" s="2" t="s">
        <v>298</v>
      </c>
      <c r="E773" s="1" t="s">
        <v>338</v>
      </c>
      <c r="F773" s="1" t="s">
        <v>351</v>
      </c>
      <c r="G773" s="4" t="s">
        <v>352</v>
      </c>
      <c r="H773" s="1" t="s">
        <v>71</v>
      </c>
      <c r="I773" s="1" t="s">
        <v>292</v>
      </c>
      <c r="K773" s="13">
        <f>'[1]Total Reqs'!K708</f>
        <v>0</v>
      </c>
      <c r="L773" s="15"/>
      <c r="M773" s="13"/>
      <c r="N773" s="13"/>
      <c r="O773" s="13"/>
      <c r="P773" s="19"/>
    </row>
    <row r="774" spans="2:50" outlineLevel="2" x14ac:dyDescent="0.2">
      <c r="D774" s="2" t="s">
        <v>298</v>
      </c>
      <c r="K774" s="21"/>
      <c r="L774" s="15"/>
      <c r="M774" s="13"/>
      <c r="N774" s="13"/>
      <c r="O774" s="13"/>
      <c r="P774" s="19"/>
      <c r="Q774" s="22"/>
      <c r="T774" s="22"/>
      <c r="W774" s="22"/>
      <c r="Z774" s="22"/>
      <c r="AC774" s="22"/>
      <c r="AF774" s="22"/>
      <c r="AI774" s="22"/>
      <c r="AL774" s="22"/>
      <c r="AO774" s="22"/>
      <c r="AR774" s="22"/>
      <c r="AU774" s="22"/>
      <c r="AX774" s="22"/>
    </row>
    <row r="775" spans="2:50" outlineLevel="2" x14ac:dyDescent="0.2">
      <c r="B775" s="1" t="s">
        <v>297</v>
      </c>
      <c r="D775" s="2" t="s">
        <v>298</v>
      </c>
      <c r="E775" s="1" t="s">
        <v>338</v>
      </c>
      <c r="F775" s="1" t="s">
        <v>353</v>
      </c>
      <c r="G775" s="4" t="s">
        <v>354</v>
      </c>
      <c r="H775" s="1" t="s">
        <v>55</v>
      </c>
      <c r="I775" s="1" t="s">
        <v>292</v>
      </c>
      <c r="K775" s="13">
        <f>'[1]Total Reqs'!K710</f>
        <v>0</v>
      </c>
      <c r="L775" s="15"/>
      <c r="M775" s="13"/>
      <c r="N775" s="13"/>
      <c r="O775" s="13"/>
      <c r="P775" s="19"/>
    </row>
    <row r="776" spans="2:50" outlineLevel="2" x14ac:dyDescent="0.2">
      <c r="B776" s="1" t="s">
        <v>297</v>
      </c>
      <c r="D776" s="2" t="s">
        <v>298</v>
      </c>
      <c r="E776" s="1" t="s">
        <v>338</v>
      </c>
      <c r="F776" s="1" t="s">
        <v>353</v>
      </c>
      <c r="G776" s="4" t="s">
        <v>354</v>
      </c>
      <c r="H776" s="1" t="s">
        <v>57</v>
      </c>
      <c r="I776" s="1" t="s">
        <v>292</v>
      </c>
      <c r="K776" s="13">
        <f>'[1]Total Reqs'!K711</f>
        <v>0</v>
      </c>
      <c r="L776" s="15"/>
      <c r="M776" s="13"/>
      <c r="N776" s="13"/>
      <c r="O776" s="13"/>
      <c r="P776" s="19"/>
    </row>
    <row r="777" spans="2:50" outlineLevel="2" x14ac:dyDescent="0.2">
      <c r="B777" s="1" t="s">
        <v>297</v>
      </c>
      <c r="D777" s="2" t="s">
        <v>298</v>
      </c>
      <c r="E777" s="1" t="s">
        <v>338</v>
      </c>
      <c r="F777" s="1" t="s">
        <v>353</v>
      </c>
      <c r="G777" s="4" t="s">
        <v>354</v>
      </c>
      <c r="H777" s="1" t="s">
        <v>71</v>
      </c>
      <c r="I777" s="1" t="s">
        <v>292</v>
      </c>
      <c r="K777" s="13">
        <f>'[1]Total Reqs'!K712</f>
        <v>0</v>
      </c>
      <c r="L777" s="15"/>
      <c r="M777" s="13"/>
      <c r="N777" s="13"/>
      <c r="O777" s="13"/>
      <c r="P777" s="19"/>
    </row>
    <row r="778" spans="2:50" outlineLevel="1" x14ac:dyDescent="0.2">
      <c r="B778" s="2" t="str">
        <f>B777</f>
        <v>SONAT</v>
      </c>
      <c r="D778" s="2" t="s">
        <v>355</v>
      </c>
      <c r="K778" s="13">
        <f>SUBTOTAL(9,K679:K777)</f>
        <v>10799</v>
      </c>
      <c r="L778" s="13">
        <f>SUBTOTAL(9,L679:L777)</f>
        <v>4476</v>
      </c>
      <c r="M778" s="13">
        <f>K778-L778</f>
        <v>6323</v>
      </c>
      <c r="N778" s="13">
        <v>3495</v>
      </c>
      <c r="O778" s="13">
        <f>IF(M778&lt;0.9*N778,0.9*N778,IF(M778&gt;1.1*N778,1.1*N778,M778))</f>
        <v>3844.5000000000005</v>
      </c>
      <c r="P778" s="19">
        <f>(M778-O778)</f>
        <v>2478.4999999999995</v>
      </c>
      <c r="S778" s="5">
        <f>SUBTOTAL(9,S679:S777)</f>
        <v>38850</v>
      </c>
      <c r="U778" s="29">
        <f>S778-K778</f>
        <v>28051</v>
      </c>
    </row>
    <row r="779" spans="2:50" outlineLevel="1" x14ac:dyDescent="0.2">
      <c r="K779" s="21"/>
      <c r="L779" s="15"/>
      <c r="M779" s="13"/>
      <c r="N779" s="13"/>
      <c r="O779" s="13"/>
      <c r="P779" s="19"/>
      <c r="Q779" s="22"/>
      <c r="T779" s="22"/>
      <c r="W779" s="22"/>
      <c r="Z779" s="22"/>
      <c r="AC779" s="22"/>
      <c r="AF779" s="22"/>
      <c r="AI779" s="22"/>
      <c r="AL779" s="22"/>
      <c r="AO779" s="22"/>
      <c r="AR779" s="22"/>
      <c r="AU779" s="22"/>
      <c r="AX779" s="22"/>
    </row>
    <row r="780" spans="2:50" outlineLevel="1" x14ac:dyDescent="0.2">
      <c r="K780" s="21"/>
      <c r="L780" s="15"/>
      <c r="M780" s="13"/>
      <c r="N780" s="13"/>
      <c r="O780" s="13"/>
      <c r="P780" s="19"/>
      <c r="Q780" s="22"/>
      <c r="T780" s="22"/>
      <c r="W780" s="22"/>
      <c r="Z780" s="22"/>
      <c r="AC780" s="22"/>
      <c r="AF780" s="22"/>
      <c r="AI780" s="22"/>
      <c r="AL780" s="22"/>
      <c r="AO780" s="22"/>
      <c r="AR780" s="22"/>
      <c r="AU780" s="22"/>
      <c r="AX780" s="22"/>
    </row>
    <row r="781" spans="2:50" outlineLevel="2" x14ac:dyDescent="0.2">
      <c r="B781" s="1" t="s">
        <v>356</v>
      </c>
      <c r="D781" s="2" t="s">
        <v>357</v>
      </c>
      <c r="F781" s="1" t="s">
        <v>358</v>
      </c>
      <c r="G781" s="4" t="s">
        <v>359</v>
      </c>
      <c r="H781" s="1" t="s">
        <v>55</v>
      </c>
      <c r="I781" s="1" t="s">
        <v>292</v>
      </c>
      <c r="K781" s="13">
        <f>'[1]Total Reqs'!K715</f>
        <v>111</v>
      </c>
      <c r="L781" s="15"/>
      <c r="M781" s="13"/>
      <c r="N781" s="13"/>
      <c r="O781" s="13"/>
      <c r="P781" s="19"/>
    </row>
    <row r="782" spans="2:50" outlineLevel="2" x14ac:dyDescent="0.2">
      <c r="B782" s="1" t="s">
        <v>356</v>
      </c>
      <c r="D782" s="2" t="s">
        <v>357</v>
      </c>
      <c r="F782" s="1" t="s">
        <v>358</v>
      </c>
      <c r="G782" s="4" t="s">
        <v>359</v>
      </c>
      <c r="H782" s="1" t="s">
        <v>57</v>
      </c>
      <c r="I782" s="1" t="s">
        <v>292</v>
      </c>
      <c r="K782" s="13">
        <f>'[1]Total Reqs'!K716</f>
        <v>0</v>
      </c>
      <c r="L782" s="15"/>
      <c r="M782" s="13"/>
      <c r="N782" s="13"/>
      <c r="O782" s="13"/>
      <c r="P782" s="19"/>
    </row>
    <row r="783" spans="2:50" outlineLevel="2" x14ac:dyDescent="0.2">
      <c r="B783" s="1" t="s">
        <v>356</v>
      </c>
      <c r="D783" s="2" t="s">
        <v>357</v>
      </c>
      <c r="F783" s="1" t="s">
        <v>358</v>
      </c>
      <c r="G783" s="4" t="s">
        <v>359</v>
      </c>
      <c r="H783" s="1" t="s">
        <v>71</v>
      </c>
      <c r="I783" s="1" t="s">
        <v>292</v>
      </c>
      <c r="K783" s="13">
        <f>'[1]Total Reqs'!K717</f>
        <v>0</v>
      </c>
      <c r="L783" s="15"/>
      <c r="M783" s="13"/>
      <c r="N783" s="13"/>
      <c r="O783" s="13"/>
      <c r="P783" s="19"/>
    </row>
    <row r="784" spans="2:50" outlineLevel="1" x14ac:dyDescent="0.2">
      <c r="B784" s="2" t="str">
        <f>B783</f>
        <v>S. GEORGIA NAT GAS</v>
      </c>
      <c r="D784" s="2" t="s">
        <v>360</v>
      </c>
      <c r="K784" s="13">
        <f>SUBTOTAL(9,K781:K783)</f>
        <v>111</v>
      </c>
      <c r="L784" s="13">
        <f>SUBTOTAL(9,L781:L783)</f>
        <v>0</v>
      </c>
      <c r="M784" s="13">
        <f>K784-L784</f>
        <v>111</v>
      </c>
      <c r="N784" s="13">
        <v>0</v>
      </c>
      <c r="O784" s="13">
        <f>IF(M784&lt;0.9*N784,0.9*N784,IF(M784&gt;1.1*N784,1.1*N784,M784))</f>
        <v>0</v>
      </c>
      <c r="P784" s="19">
        <f>(M784-O784)</f>
        <v>111</v>
      </c>
      <c r="S784" s="5">
        <f>SUBTOTAL(9,S781:S783)</f>
        <v>0</v>
      </c>
      <c r="U784" s="29">
        <f>S784-K784</f>
        <v>-111</v>
      </c>
    </row>
    <row r="785" spans="4:19" x14ac:dyDescent="0.2">
      <c r="D785" s="2" t="s">
        <v>361</v>
      </c>
      <c r="K785" s="13">
        <f>SUBTOTAL(9,K11:K783)</f>
        <v>169499.52333333332</v>
      </c>
      <c r="L785" s="15"/>
      <c r="M785" s="13"/>
      <c r="N785" s="13"/>
      <c r="O785" s="13"/>
      <c r="P785" s="19"/>
      <c r="S785" s="5">
        <f>SUBTOTAL(9,S11:S783)</f>
        <v>175398</v>
      </c>
    </row>
    <row r="786" spans="4:19" x14ac:dyDescent="0.2">
      <c r="L786" s="15"/>
      <c r="M786" s="13"/>
      <c r="N786" s="13"/>
      <c r="O786" s="13"/>
      <c r="P786" s="19"/>
    </row>
    <row r="787" spans="4:19" x14ac:dyDescent="0.2">
      <c r="L787" s="15"/>
      <c r="M787" s="13"/>
      <c r="N787" s="13"/>
      <c r="O787" s="13"/>
      <c r="P787" s="19"/>
    </row>
    <row r="788" spans="4:19" x14ac:dyDescent="0.2">
      <c r="L788" s="15"/>
      <c r="M788" s="13"/>
      <c r="N788" s="13"/>
      <c r="O788" s="13"/>
      <c r="P788" s="19"/>
    </row>
    <row r="789" spans="4:19" x14ac:dyDescent="0.2">
      <c r="L789" s="15"/>
      <c r="M789" s="13"/>
      <c r="N789" s="13"/>
      <c r="O789" s="13"/>
      <c r="P789" s="19"/>
    </row>
    <row r="790" spans="4:19" x14ac:dyDescent="0.2">
      <c r="L790" s="15"/>
      <c r="M790" s="13"/>
      <c r="N790" s="13"/>
      <c r="O790" s="13"/>
      <c r="P790" s="19"/>
    </row>
    <row r="791" spans="4:19" x14ac:dyDescent="0.2">
      <c r="L791" s="15"/>
      <c r="M791" s="13"/>
      <c r="N791" s="13"/>
      <c r="O791" s="13"/>
      <c r="P791" s="19"/>
    </row>
    <row r="792" spans="4:19" x14ac:dyDescent="0.2">
      <c r="L792" s="15"/>
      <c r="M792" s="13"/>
      <c r="N792" s="13"/>
      <c r="O792" s="13"/>
      <c r="P792" s="19"/>
    </row>
    <row r="793" spans="4:19" x14ac:dyDescent="0.2">
      <c r="L793" s="15"/>
      <c r="M793" s="13"/>
      <c r="N793" s="13"/>
      <c r="O793" s="13"/>
      <c r="P793" s="19"/>
    </row>
    <row r="794" spans="4:19" x14ac:dyDescent="0.2">
      <c r="L794" s="15"/>
      <c r="M794" s="13"/>
      <c r="N794" s="13"/>
      <c r="O794" s="13"/>
      <c r="P794" s="19"/>
    </row>
    <row r="795" spans="4:19" x14ac:dyDescent="0.2">
      <c r="L795" s="15"/>
      <c r="M795" s="13"/>
      <c r="N795" s="13"/>
      <c r="O795" s="13"/>
      <c r="P795" s="19"/>
    </row>
    <row r="796" spans="4:19" x14ac:dyDescent="0.2">
      <c r="L796" s="15"/>
      <c r="M796" s="13"/>
      <c r="N796" s="13"/>
      <c r="O796" s="13"/>
      <c r="P796" s="19"/>
    </row>
    <row r="797" spans="4:19" x14ac:dyDescent="0.2">
      <c r="L797" s="15"/>
      <c r="M797" s="13"/>
      <c r="N797" s="13"/>
      <c r="O797" s="13"/>
      <c r="P797" s="19"/>
    </row>
    <row r="798" spans="4:19" x14ac:dyDescent="0.2">
      <c r="L798" s="15"/>
      <c r="M798" s="13"/>
      <c r="N798" s="13"/>
      <c r="O798" s="13"/>
      <c r="P798" s="19"/>
    </row>
    <row r="799" spans="4:19" x14ac:dyDescent="0.2">
      <c r="L799" s="15"/>
      <c r="M799" s="13"/>
      <c r="N799" s="13"/>
      <c r="O799" s="13"/>
      <c r="P799" s="19"/>
    </row>
    <row r="800" spans="4:19" x14ac:dyDescent="0.2">
      <c r="L800" s="15"/>
      <c r="M800" s="13"/>
      <c r="N800" s="13"/>
      <c r="O800" s="13"/>
      <c r="P800" s="19"/>
    </row>
    <row r="801" spans="12:16" x14ac:dyDescent="0.2">
      <c r="L801" s="15"/>
      <c r="M801" s="13"/>
      <c r="N801" s="13"/>
      <c r="O801" s="13"/>
      <c r="P801" s="19"/>
    </row>
    <row r="802" spans="12:16" x14ac:dyDescent="0.2">
      <c r="L802" s="15"/>
      <c r="M802" s="13"/>
      <c r="N802" s="13"/>
      <c r="O802" s="13"/>
      <c r="P802" s="19"/>
    </row>
    <row r="803" spans="12:16" x14ac:dyDescent="0.2">
      <c r="L803" s="15"/>
      <c r="M803" s="13"/>
      <c r="N803" s="13"/>
      <c r="O803" s="13"/>
      <c r="P803" s="19"/>
    </row>
    <row r="804" spans="12:16" x14ac:dyDescent="0.2">
      <c r="L804" s="15"/>
      <c r="M804" s="13"/>
      <c r="N804" s="13"/>
      <c r="O804" s="13"/>
      <c r="P804" s="19"/>
    </row>
    <row r="805" spans="12:16" x14ac:dyDescent="0.2">
      <c r="L805" s="15"/>
      <c r="M805" s="13"/>
      <c r="N805" s="13"/>
      <c r="O805" s="13"/>
      <c r="P805" s="19"/>
    </row>
    <row r="806" spans="12:16" x14ac:dyDescent="0.2">
      <c r="L806" s="15"/>
      <c r="M806" s="13"/>
      <c r="N806" s="13"/>
      <c r="O806" s="13"/>
      <c r="P806" s="19"/>
    </row>
    <row r="807" spans="12:16" x14ac:dyDescent="0.2">
      <c r="L807" s="15"/>
      <c r="M807" s="13"/>
      <c r="N807" s="13"/>
      <c r="O807" s="13"/>
      <c r="P807" s="19"/>
    </row>
    <row r="808" spans="12:16" x14ac:dyDescent="0.2">
      <c r="L808" s="15"/>
      <c r="M808" s="13"/>
      <c r="N808" s="13"/>
      <c r="O808" s="13"/>
      <c r="P808" s="19"/>
    </row>
    <row r="809" spans="12:16" x14ac:dyDescent="0.2">
      <c r="L809" s="15"/>
      <c r="M809" s="13"/>
      <c r="N809" s="13"/>
      <c r="O809" s="13"/>
      <c r="P809" s="19"/>
    </row>
    <row r="810" spans="12:16" x14ac:dyDescent="0.2">
      <c r="L810" s="15"/>
      <c r="M810" s="13"/>
      <c r="N810" s="13"/>
      <c r="O810" s="13"/>
      <c r="P810" s="19"/>
    </row>
    <row r="811" spans="12:16" x14ac:dyDescent="0.2">
      <c r="L811" s="15"/>
      <c r="M811" s="13"/>
      <c r="N811" s="13"/>
      <c r="O811" s="13"/>
      <c r="P811" s="19"/>
    </row>
    <row r="812" spans="12:16" x14ac:dyDescent="0.2">
      <c r="L812" s="15"/>
      <c r="M812" s="13"/>
      <c r="N812" s="13"/>
      <c r="O812" s="13"/>
      <c r="P812" s="19"/>
    </row>
    <row r="813" spans="12:16" x14ac:dyDescent="0.2">
      <c r="L813" s="15"/>
      <c r="M813" s="13"/>
      <c r="N813" s="13"/>
      <c r="O813" s="13"/>
      <c r="P813" s="19"/>
    </row>
    <row r="814" spans="12:16" x14ac:dyDescent="0.2">
      <c r="L814" s="15"/>
      <c r="M814" s="13"/>
      <c r="N814" s="13"/>
      <c r="O814" s="13"/>
      <c r="P814" s="19"/>
    </row>
    <row r="815" spans="12:16" x14ac:dyDescent="0.2">
      <c r="L815" s="15"/>
      <c r="M815" s="13"/>
      <c r="N815" s="13"/>
      <c r="O815" s="13"/>
      <c r="P815" s="19"/>
    </row>
    <row r="816" spans="12:16" x14ac:dyDescent="0.2">
      <c r="L816" s="15"/>
      <c r="M816" s="13"/>
      <c r="N816" s="13"/>
      <c r="O816" s="13"/>
      <c r="P816" s="19"/>
    </row>
    <row r="817" spans="12:16" x14ac:dyDescent="0.2">
      <c r="L817" s="15"/>
      <c r="M817" s="13"/>
      <c r="N817" s="13"/>
      <c r="O817" s="13"/>
      <c r="P817" s="13"/>
    </row>
    <row r="818" spans="12:16" x14ac:dyDescent="0.2">
      <c r="L818" s="15"/>
      <c r="M818" s="13"/>
      <c r="N818" s="13"/>
      <c r="O818" s="13"/>
      <c r="P818" s="13"/>
    </row>
    <row r="819" spans="12:16" x14ac:dyDescent="0.2">
      <c r="L819" s="15"/>
      <c r="M819" s="13"/>
      <c r="N819" s="13"/>
      <c r="O819" s="13"/>
      <c r="P819" s="13"/>
    </row>
    <row r="820" spans="12:16" x14ac:dyDescent="0.2">
      <c r="L820" s="15"/>
      <c r="M820" s="13"/>
      <c r="N820" s="13"/>
      <c r="O820" s="13"/>
      <c r="P820" s="13"/>
    </row>
    <row r="821" spans="12:16" x14ac:dyDescent="0.2">
      <c r="L821" s="15"/>
      <c r="M821" s="13"/>
      <c r="N821" s="13"/>
      <c r="O821" s="13"/>
      <c r="P821" s="13"/>
    </row>
    <row r="822" spans="12:16" x14ac:dyDescent="0.2">
      <c r="L822" s="15"/>
      <c r="M822" s="13"/>
      <c r="N822" s="13"/>
      <c r="O822" s="13"/>
      <c r="P822" s="13"/>
    </row>
    <row r="823" spans="12:16" x14ac:dyDescent="0.2">
      <c r="L823" s="15"/>
      <c r="M823" s="13"/>
      <c r="N823" s="13"/>
      <c r="O823" s="13"/>
      <c r="P823" s="13"/>
    </row>
    <row r="824" spans="12:16" x14ac:dyDescent="0.2">
      <c r="L824" s="15"/>
      <c r="M824" s="13"/>
      <c r="N824" s="13"/>
      <c r="O824" s="13"/>
      <c r="P824" s="13"/>
    </row>
    <row r="825" spans="12:16" x14ac:dyDescent="0.2">
      <c r="L825" s="15"/>
      <c r="M825" s="13"/>
      <c r="N825" s="13"/>
      <c r="O825" s="13"/>
      <c r="P825" s="13"/>
    </row>
    <row r="826" spans="12:16" x14ac:dyDescent="0.2">
      <c r="L826" s="15"/>
      <c r="M826" s="13"/>
      <c r="N826" s="13"/>
      <c r="O826" s="13"/>
      <c r="P826" s="13"/>
    </row>
    <row r="827" spans="12:16" x14ac:dyDescent="0.2">
      <c r="L827" s="15"/>
      <c r="M827" s="13"/>
      <c r="N827" s="13"/>
      <c r="O827" s="13"/>
      <c r="P827" s="13"/>
    </row>
    <row r="828" spans="12:16" x14ac:dyDescent="0.2">
      <c r="L828" s="15"/>
      <c r="M828" s="13"/>
      <c r="N828" s="13"/>
      <c r="O828" s="13"/>
      <c r="P828" s="13"/>
    </row>
    <row r="829" spans="12:16" x14ac:dyDescent="0.2">
      <c r="L829" s="15"/>
      <c r="M829" s="13"/>
      <c r="N829" s="13"/>
      <c r="O829" s="13"/>
      <c r="P829" s="13"/>
    </row>
    <row r="830" spans="12:16" x14ac:dyDescent="0.2">
      <c r="L830" s="15"/>
      <c r="M830" s="13"/>
      <c r="N830" s="13"/>
      <c r="O830" s="13"/>
      <c r="P830" s="13"/>
    </row>
    <row r="831" spans="12:16" x14ac:dyDescent="0.2">
      <c r="L831" s="15"/>
      <c r="M831" s="13"/>
      <c r="N831" s="13"/>
      <c r="O831" s="13"/>
      <c r="P831" s="13"/>
    </row>
    <row r="832" spans="12:16" x14ac:dyDescent="0.2">
      <c r="L832" s="15"/>
      <c r="M832" s="13"/>
      <c r="N832" s="13"/>
      <c r="O832" s="13"/>
      <c r="P832" s="13"/>
    </row>
    <row r="833" spans="12:16" x14ac:dyDescent="0.2">
      <c r="L833" s="15"/>
      <c r="M833" s="13"/>
      <c r="N833" s="13"/>
      <c r="O833" s="13"/>
      <c r="P833" s="13"/>
    </row>
    <row r="834" spans="12:16" x14ac:dyDescent="0.2">
      <c r="L834" s="15"/>
      <c r="M834" s="13"/>
      <c r="N834" s="13"/>
      <c r="O834" s="13"/>
      <c r="P834" s="13"/>
    </row>
    <row r="835" spans="12:16" x14ac:dyDescent="0.2">
      <c r="L835" s="15"/>
      <c r="M835" s="13"/>
      <c r="N835" s="13"/>
      <c r="O835" s="13"/>
      <c r="P835" s="13"/>
    </row>
    <row r="836" spans="12:16" x14ac:dyDescent="0.2">
      <c r="L836" s="15"/>
      <c r="M836" s="13"/>
      <c r="N836" s="13"/>
      <c r="O836" s="13"/>
      <c r="P836" s="13"/>
    </row>
    <row r="837" spans="12:16" x14ac:dyDescent="0.2">
      <c r="L837" s="15"/>
      <c r="M837" s="13"/>
      <c r="N837" s="13"/>
      <c r="O837" s="13"/>
      <c r="P837" s="13"/>
    </row>
    <row r="838" spans="12:16" x14ac:dyDescent="0.2">
      <c r="L838" s="15"/>
      <c r="M838" s="13"/>
      <c r="N838" s="13"/>
      <c r="O838" s="13"/>
      <c r="P838" s="13"/>
    </row>
    <row r="839" spans="12:16" x14ac:dyDescent="0.2">
      <c r="L839" s="15"/>
      <c r="M839" s="13"/>
      <c r="N839" s="13"/>
      <c r="O839" s="13"/>
      <c r="P839" s="13"/>
    </row>
    <row r="840" spans="12:16" x14ac:dyDescent="0.2">
      <c r="L840" s="15"/>
      <c r="M840" s="13"/>
      <c r="N840" s="13"/>
      <c r="O840" s="13"/>
      <c r="P840" s="13"/>
    </row>
    <row r="841" spans="12:16" x14ac:dyDescent="0.2">
      <c r="L841" s="15"/>
      <c r="M841" s="13"/>
      <c r="N841" s="13"/>
      <c r="O841" s="13"/>
      <c r="P841" s="13"/>
    </row>
    <row r="842" spans="12:16" x14ac:dyDescent="0.2">
      <c r="L842" s="15"/>
      <c r="M842" s="13"/>
      <c r="N842" s="13"/>
      <c r="O842" s="13"/>
      <c r="P842" s="13"/>
    </row>
    <row r="843" spans="12:16" x14ac:dyDescent="0.2">
      <c r="L843" s="15"/>
      <c r="M843" s="13"/>
      <c r="N843" s="13"/>
      <c r="O843" s="13"/>
      <c r="P843" s="13"/>
    </row>
    <row r="844" spans="12:16" x14ac:dyDescent="0.2">
      <c r="L844" s="15"/>
      <c r="M844" s="13"/>
      <c r="N844" s="13"/>
      <c r="O844" s="13"/>
      <c r="P844" s="13"/>
    </row>
    <row r="845" spans="12:16" x14ac:dyDescent="0.2">
      <c r="L845" s="15"/>
      <c r="M845" s="13"/>
      <c r="N845" s="13"/>
      <c r="O845" s="13"/>
      <c r="P845" s="13"/>
    </row>
    <row r="846" spans="12:16" x14ac:dyDescent="0.2">
      <c r="L846" s="15"/>
      <c r="M846" s="13"/>
      <c r="N846" s="13"/>
      <c r="O846" s="13"/>
      <c r="P846" s="13"/>
    </row>
    <row r="847" spans="12:16" x14ac:dyDescent="0.2">
      <c r="L847" s="15"/>
      <c r="M847" s="13"/>
      <c r="N847" s="13"/>
      <c r="O847" s="13"/>
      <c r="P847" s="13"/>
    </row>
    <row r="848" spans="12:16" x14ac:dyDescent="0.2">
      <c r="L848" s="15"/>
      <c r="M848" s="13"/>
      <c r="N848" s="13"/>
      <c r="O848" s="13"/>
      <c r="P848" s="13"/>
    </row>
    <row r="849" spans="12:16" x14ac:dyDescent="0.2">
      <c r="L849" s="15"/>
      <c r="M849" s="13"/>
      <c r="N849" s="13"/>
      <c r="O849" s="13"/>
      <c r="P849" s="13"/>
    </row>
    <row r="850" spans="12:16" x14ac:dyDescent="0.2">
      <c r="L850" s="15"/>
      <c r="M850" s="13"/>
      <c r="N850" s="13"/>
      <c r="O850" s="13"/>
      <c r="P850" s="13"/>
    </row>
    <row r="851" spans="12:16" x14ac:dyDescent="0.2">
      <c r="L851" s="15"/>
      <c r="M851" s="13"/>
      <c r="N851" s="13"/>
      <c r="O851" s="13"/>
      <c r="P851" s="13"/>
    </row>
    <row r="852" spans="12:16" x14ac:dyDescent="0.2">
      <c r="L852" s="15"/>
      <c r="M852" s="13"/>
      <c r="N852" s="13"/>
      <c r="O852" s="13"/>
      <c r="P852" s="13"/>
    </row>
    <row r="853" spans="12:16" x14ac:dyDescent="0.2">
      <c r="L853" s="15"/>
      <c r="M853" s="13"/>
      <c r="N853" s="13"/>
      <c r="O853" s="13"/>
      <c r="P853" s="13"/>
    </row>
    <row r="854" spans="12:16" x14ac:dyDescent="0.2">
      <c r="L854" s="15"/>
      <c r="M854" s="13"/>
      <c r="N854" s="13"/>
      <c r="O854" s="13"/>
      <c r="P854" s="13"/>
    </row>
    <row r="855" spans="12:16" x14ac:dyDescent="0.2">
      <c r="L855" s="15"/>
      <c r="M855" s="13"/>
      <c r="N855" s="13"/>
      <c r="O855" s="13"/>
      <c r="P855" s="13"/>
    </row>
    <row r="856" spans="12:16" x14ac:dyDescent="0.2">
      <c r="L856" s="15"/>
      <c r="M856" s="13"/>
      <c r="N856" s="13"/>
      <c r="O856" s="13"/>
      <c r="P856" s="13"/>
    </row>
    <row r="857" spans="12:16" x14ac:dyDescent="0.2">
      <c r="L857" s="15"/>
      <c r="M857" s="13"/>
      <c r="N857" s="13"/>
      <c r="O857" s="13"/>
      <c r="P857" s="13"/>
    </row>
    <row r="858" spans="12:16" x14ac:dyDescent="0.2">
      <c r="L858" s="15"/>
      <c r="M858" s="13"/>
      <c r="N858" s="13"/>
      <c r="O858" s="13"/>
      <c r="P858" s="13"/>
    </row>
    <row r="859" spans="12:16" x14ac:dyDescent="0.2">
      <c r="L859" s="15"/>
      <c r="M859" s="13"/>
      <c r="N859" s="13"/>
      <c r="O859" s="13"/>
      <c r="P859" s="13"/>
    </row>
    <row r="860" spans="12:16" x14ac:dyDescent="0.2">
      <c r="L860" s="15"/>
      <c r="M860" s="13"/>
      <c r="N860" s="13"/>
      <c r="O860" s="13"/>
      <c r="P860" s="13"/>
    </row>
    <row r="861" spans="12:16" x14ac:dyDescent="0.2">
      <c r="L861" s="15"/>
      <c r="M861" s="13"/>
      <c r="N861" s="13"/>
      <c r="O861" s="13"/>
      <c r="P861" s="13"/>
    </row>
    <row r="862" spans="12:16" x14ac:dyDescent="0.2">
      <c r="L862" s="15"/>
      <c r="M862" s="13"/>
      <c r="N862" s="13"/>
      <c r="O862" s="13"/>
      <c r="P862" s="13"/>
    </row>
    <row r="863" spans="12:16" x14ac:dyDescent="0.2">
      <c r="L863" s="15"/>
      <c r="M863" s="13"/>
      <c r="N863" s="13"/>
      <c r="O863" s="13"/>
      <c r="P863" s="13"/>
    </row>
    <row r="864" spans="12:16" x14ac:dyDescent="0.2">
      <c r="L864" s="15"/>
      <c r="M864" s="13"/>
      <c r="N864" s="13"/>
      <c r="O864" s="13"/>
      <c r="P864" s="13"/>
    </row>
    <row r="865" spans="12:16" x14ac:dyDescent="0.2">
      <c r="L865" s="15"/>
      <c r="M865" s="13"/>
      <c r="N865" s="13"/>
      <c r="O865" s="13"/>
      <c r="P865" s="13"/>
    </row>
    <row r="866" spans="12:16" x14ac:dyDescent="0.2">
      <c r="L866" s="15"/>
      <c r="M866" s="13"/>
      <c r="N866" s="13"/>
      <c r="O866" s="13"/>
      <c r="P866" s="13"/>
    </row>
    <row r="867" spans="12:16" x14ac:dyDescent="0.2">
      <c r="L867" s="15"/>
      <c r="M867" s="13"/>
      <c r="N867" s="13"/>
      <c r="O867" s="13"/>
      <c r="P867" s="13"/>
    </row>
    <row r="868" spans="12:16" x14ac:dyDescent="0.2">
      <c r="L868" s="15"/>
      <c r="M868" s="13"/>
      <c r="N868" s="13"/>
      <c r="O868" s="13"/>
      <c r="P868" s="13"/>
    </row>
    <row r="869" spans="12:16" x14ac:dyDescent="0.2">
      <c r="L869" s="15"/>
      <c r="M869" s="13"/>
      <c r="N869" s="13"/>
      <c r="O869" s="13"/>
      <c r="P869" s="13"/>
    </row>
    <row r="870" spans="12:16" x14ac:dyDescent="0.2">
      <c r="L870" s="15"/>
      <c r="M870" s="13"/>
      <c r="N870" s="13"/>
      <c r="O870" s="13"/>
      <c r="P870" s="13"/>
    </row>
    <row r="871" spans="12:16" x14ac:dyDescent="0.2">
      <c r="L871" s="15"/>
      <c r="M871" s="13"/>
      <c r="N871" s="13"/>
      <c r="O871" s="13"/>
      <c r="P871" s="13"/>
    </row>
    <row r="872" spans="12:16" x14ac:dyDescent="0.2">
      <c r="L872" s="15"/>
      <c r="M872" s="13"/>
      <c r="N872" s="13"/>
      <c r="O872" s="13"/>
      <c r="P872" s="13"/>
    </row>
    <row r="873" spans="12:16" x14ac:dyDescent="0.2">
      <c r="L873" s="15"/>
      <c r="M873" s="13"/>
      <c r="N873" s="13"/>
      <c r="O873" s="13"/>
      <c r="P873" s="13"/>
    </row>
    <row r="874" spans="12:16" x14ac:dyDescent="0.2">
      <c r="L874" s="15"/>
      <c r="M874" s="13"/>
      <c r="N874" s="13"/>
      <c r="O874" s="13"/>
      <c r="P874" s="13"/>
    </row>
    <row r="875" spans="12:16" x14ac:dyDescent="0.2">
      <c r="L875" s="15"/>
      <c r="M875" s="13"/>
      <c r="N875" s="13"/>
      <c r="O875" s="13"/>
      <c r="P875" s="13"/>
    </row>
    <row r="876" spans="12:16" x14ac:dyDescent="0.2">
      <c r="L876" s="15"/>
      <c r="M876" s="13"/>
      <c r="N876" s="13"/>
      <c r="O876" s="13"/>
      <c r="P876" s="13"/>
    </row>
    <row r="877" spans="12:16" x14ac:dyDescent="0.2">
      <c r="L877" s="15"/>
      <c r="M877" s="13"/>
      <c r="N877" s="13"/>
      <c r="O877" s="13"/>
      <c r="P877" s="13"/>
    </row>
    <row r="878" spans="12:16" x14ac:dyDescent="0.2">
      <c r="L878" s="15"/>
      <c r="M878" s="13"/>
      <c r="N878" s="13"/>
      <c r="O878" s="13"/>
      <c r="P878" s="13"/>
    </row>
    <row r="879" spans="12:16" x14ac:dyDescent="0.2">
      <c r="L879" s="15"/>
      <c r="M879" s="13"/>
      <c r="N879" s="13"/>
      <c r="O879" s="13"/>
      <c r="P879" s="13"/>
    </row>
    <row r="880" spans="12:16" x14ac:dyDescent="0.2">
      <c r="L880" s="15"/>
      <c r="M880" s="13"/>
      <c r="N880" s="13"/>
      <c r="O880" s="13"/>
      <c r="P880" s="13"/>
    </row>
    <row r="881" spans="12:16" x14ac:dyDescent="0.2">
      <c r="L881" s="15"/>
      <c r="M881" s="13"/>
      <c r="N881" s="13"/>
      <c r="O881" s="13"/>
      <c r="P881" s="13"/>
    </row>
    <row r="882" spans="12:16" x14ac:dyDescent="0.2">
      <c r="L882" s="15"/>
      <c r="M882" s="13"/>
      <c r="N882" s="13"/>
      <c r="O882" s="13"/>
      <c r="P882" s="13"/>
    </row>
    <row r="883" spans="12:16" x14ac:dyDescent="0.2">
      <c r="L883" s="15"/>
      <c r="M883" s="13"/>
      <c r="N883" s="13"/>
      <c r="O883" s="13"/>
      <c r="P883" s="13"/>
    </row>
    <row r="884" spans="12:16" x14ac:dyDescent="0.2">
      <c r="L884" s="15"/>
      <c r="M884" s="13"/>
      <c r="N884" s="13"/>
      <c r="O884" s="13"/>
      <c r="P884" s="13"/>
    </row>
    <row r="885" spans="12:16" x14ac:dyDescent="0.2">
      <c r="L885" s="15"/>
      <c r="M885" s="13"/>
      <c r="N885" s="13"/>
      <c r="O885" s="13"/>
      <c r="P885" s="13"/>
    </row>
    <row r="886" spans="12:16" x14ac:dyDescent="0.2">
      <c r="L886" s="15"/>
      <c r="M886" s="13"/>
      <c r="N886" s="13"/>
      <c r="O886" s="13"/>
      <c r="P886" s="13"/>
    </row>
    <row r="887" spans="12:16" x14ac:dyDescent="0.2">
      <c r="L887" s="15"/>
      <c r="M887" s="13"/>
      <c r="N887" s="13"/>
      <c r="O887" s="13"/>
      <c r="P887" s="13"/>
    </row>
    <row r="888" spans="12:16" x14ac:dyDescent="0.2">
      <c r="L888" s="15"/>
      <c r="M888" s="13"/>
      <c r="N888" s="13"/>
      <c r="O888" s="13"/>
      <c r="P888" s="13"/>
    </row>
    <row r="889" spans="12:16" x14ac:dyDescent="0.2">
      <c r="L889" s="15"/>
      <c r="M889" s="13"/>
      <c r="N889" s="13"/>
      <c r="O889" s="13"/>
      <c r="P889" s="13"/>
    </row>
    <row r="890" spans="12:16" x14ac:dyDescent="0.2">
      <c r="L890" s="15"/>
      <c r="M890" s="13"/>
      <c r="N890" s="13"/>
      <c r="O890" s="13"/>
      <c r="P890" s="13"/>
    </row>
    <row r="891" spans="12:16" x14ac:dyDescent="0.2">
      <c r="L891" s="15"/>
      <c r="M891" s="13"/>
      <c r="N891" s="13"/>
      <c r="O891" s="13"/>
      <c r="P891" s="13"/>
    </row>
    <row r="892" spans="12:16" x14ac:dyDescent="0.2">
      <c r="L892" s="15"/>
      <c r="M892" s="13"/>
      <c r="N892" s="13"/>
      <c r="O892" s="13"/>
      <c r="P892" s="13"/>
    </row>
    <row r="893" spans="12:16" x14ac:dyDescent="0.2">
      <c r="L893" s="15"/>
      <c r="M893" s="13"/>
      <c r="N893" s="13"/>
      <c r="O893" s="13"/>
      <c r="P893" s="13"/>
    </row>
    <row r="894" spans="12:16" x14ac:dyDescent="0.2">
      <c r="L894" s="15"/>
      <c r="M894" s="13"/>
      <c r="N894" s="13"/>
      <c r="O894" s="13"/>
      <c r="P894" s="13"/>
    </row>
    <row r="895" spans="12:16" x14ac:dyDescent="0.2">
      <c r="L895" s="15"/>
      <c r="M895" s="13"/>
      <c r="N895" s="13"/>
      <c r="O895" s="13"/>
      <c r="P895" s="13"/>
    </row>
    <row r="896" spans="12:16" x14ac:dyDescent="0.2">
      <c r="L896" s="15"/>
      <c r="M896" s="13"/>
      <c r="N896" s="13"/>
      <c r="O896" s="13"/>
      <c r="P896" s="13"/>
    </row>
    <row r="897" spans="12:16" x14ac:dyDescent="0.2">
      <c r="L897" s="15"/>
      <c r="M897" s="13"/>
      <c r="N897" s="13"/>
      <c r="O897" s="13"/>
      <c r="P897" s="13"/>
    </row>
    <row r="898" spans="12:16" x14ac:dyDescent="0.2">
      <c r="L898" s="15"/>
      <c r="M898" s="13"/>
      <c r="N898" s="13"/>
      <c r="O898" s="13"/>
      <c r="P898" s="13"/>
    </row>
    <row r="899" spans="12:16" x14ac:dyDescent="0.2">
      <c r="L899" s="15"/>
      <c r="M899" s="13"/>
      <c r="N899" s="13"/>
      <c r="O899" s="13"/>
      <c r="P899" s="13"/>
    </row>
    <row r="900" spans="12:16" x14ac:dyDescent="0.2">
      <c r="L900" s="15"/>
      <c r="M900" s="13"/>
      <c r="N900" s="13"/>
      <c r="O900" s="13"/>
      <c r="P900" s="13"/>
    </row>
    <row r="901" spans="12:16" x14ac:dyDescent="0.2">
      <c r="L901" s="15"/>
      <c r="M901" s="13"/>
      <c r="N901" s="13"/>
      <c r="O901" s="13"/>
      <c r="P901" s="13"/>
    </row>
    <row r="902" spans="12:16" x14ac:dyDescent="0.2">
      <c r="L902" s="15"/>
      <c r="M902" s="13"/>
      <c r="N902" s="13"/>
      <c r="O902" s="13"/>
      <c r="P902" s="13"/>
    </row>
    <row r="903" spans="12:16" x14ac:dyDescent="0.2">
      <c r="L903" s="15"/>
      <c r="M903" s="13"/>
      <c r="N903" s="13"/>
      <c r="O903" s="13"/>
      <c r="P903" s="13"/>
    </row>
    <row r="904" spans="12:16" x14ac:dyDescent="0.2">
      <c r="L904" s="15"/>
      <c r="M904" s="13"/>
      <c r="N904" s="13"/>
      <c r="O904" s="13"/>
      <c r="P904" s="13"/>
    </row>
    <row r="905" spans="12:16" x14ac:dyDescent="0.2">
      <c r="L905" s="15"/>
      <c r="M905" s="13"/>
      <c r="N905" s="13"/>
      <c r="O905" s="13"/>
      <c r="P905" s="13"/>
    </row>
    <row r="906" spans="12:16" x14ac:dyDescent="0.2">
      <c r="L906" s="15"/>
      <c r="M906" s="13"/>
      <c r="N906" s="13"/>
      <c r="O906" s="13"/>
      <c r="P906" s="13"/>
    </row>
    <row r="907" spans="12:16" x14ac:dyDescent="0.2">
      <c r="L907" s="15"/>
      <c r="M907" s="13"/>
      <c r="N907" s="13"/>
      <c r="O907" s="13"/>
      <c r="P907" s="13"/>
    </row>
    <row r="908" spans="12:16" x14ac:dyDescent="0.2">
      <c r="L908" s="15"/>
      <c r="M908" s="13"/>
      <c r="N908" s="13"/>
      <c r="O908" s="13"/>
      <c r="P908" s="13"/>
    </row>
    <row r="909" spans="12:16" x14ac:dyDescent="0.2">
      <c r="L909" s="15"/>
      <c r="M909" s="13"/>
      <c r="N909" s="13"/>
      <c r="O909" s="13"/>
      <c r="P909" s="13"/>
    </row>
    <row r="910" spans="12:16" x14ac:dyDescent="0.2">
      <c r="L910" s="15"/>
      <c r="M910" s="13"/>
      <c r="N910" s="13"/>
      <c r="O910" s="13"/>
      <c r="P910" s="13"/>
    </row>
    <row r="911" spans="12:16" x14ac:dyDescent="0.2">
      <c r="L911" s="15"/>
      <c r="M911" s="13"/>
      <c r="N911" s="13"/>
      <c r="O911" s="13"/>
      <c r="P911" s="13"/>
    </row>
    <row r="912" spans="12:16" x14ac:dyDescent="0.2">
      <c r="L912" s="15"/>
      <c r="M912" s="13"/>
      <c r="N912" s="13"/>
      <c r="O912" s="13"/>
      <c r="P912" s="13"/>
    </row>
    <row r="913" spans="12:16" x14ac:dyDescent="0.2">
      <c r="L913" s="15"/>
      <c r="M913" s="13"/>
      <c r="N913" s="13"/>
      <c r="O913" s="13"/>
      <c r="P913" s="13"/>
    </row>
    <row r="914" spans="12:16" x14ac:dyDescent="0.2">
      <c r="L914" s="15"/>
      <c r="M914" s="13"/>
      <c r="N914" s="13"/>
      <c r="O914" s="13"/>
      <c r="P914" s="13"/>
    </row>
    <row r="915" spans="12:16" x14ac:dyDescent="0.2">
      <c r="L915" s="15"/>
      <c r="M915" s="13"/>
      <c r="N915" s="13"/>
      <c r="O915" s="13"/>
      <c r="P915" s="13"/>
    </row>
    <row r="916" spans="12:16" x14ac:dyDescent="0.2">
      <c r="L916" s="15"/>
      <c r="M916" s="13"/>
      <c r="N916" s="13"/>
      <c r="O916" s="13"/>
      <c r="P916" s="13"/>
    </row>
    <row r="917" spans="12:16" x14ac:dyDescent="0.2">
      <c r="L917" s="15"/>
      <c r="M917" s="13"/>
      <c r="N917" s="13"/>
      <c r="O917" s="13"/>
      <c r="P917" s="13"/>
    </row>
    <row r="918" spans="12:16" x14ac:dyDescent="0.2">
      <c r="L918" s="15"/>
      <c r="M918" s="13"/>
      <c r="N918" s="13"/>
      <c r="O918" s="13"/>
      <c r="P918" s="13"/>
    </row>
    <row r="919" spans="12:16" x14ac:dyDescent="0.2">
      <c r="L919" s="15"/>
      <c r="M919" s="13"/>
      <c r="N919" s="13"/>
      <c r="O919" s="13"/>
      <c r="P919" s="13"/>
    </row>
    <row r="920" spans="12:16" x14ac:dyDescent="0.2">
      <c r="L920" s="15"/>
      <c r="M920" s="13"/>
      <c r="N920" s="13"/>
      <c r="O920" s="13"/>
      <c r="P920" s="13"/>
    </row>
    <row r="921" spans="12:16" x14ac:dyDescent="0.2">
      <c r="L921" s="15"/>
      <c r="M921" s="13"/>
      <c r="N921" s="13"/>
      <c r="O921" s="13"/>
      <c r="P921" s="13"/>
    </row>
    <row r="922" spans="12:16" x14ac:dyDescent="0.2">
      <c r="L922" s="15"/>
      <c r="M922" s="13"/>
      <c r="N922" s="13"/>
      <c r="O922" s="13"/>
      <c r="P922" s="13"/>
    </row>
    <row r="923" spans="12:16" x14ac:dyDescent="0.2">
      <c r="L923" s="15"/>
      <c r="M923" s="13"/>
      <c r="N923" s="13"/>
      <c r="O923" s="13"/>
      <c r="P923" s="13"/>
    </row>
    <row r="924" spans="12:16" x14ac:dyDescent="0.2">
      <c r="L924" s="15"/>
      <c r="M924" s="13"/>
      <c r="N924" s="13"/>
      <c r="O924" s="13"/>
      <c r="P924" s="13"/>
    </row>
    <row r="925" spans="12:16" x14ac:dyDescent="0.2">
      <c r="L925" s="15"/>
      <c r="M925" s="13"/>
      <c r="N925" s="13"/>
      <c r="O925" s="13"/>
      <c r="P925" s="13"/>
    </row>
    <row r="926" spans="12:16" x14ac:dyDescent="0.2">
      <c r="L926" s="15"/>
      <c r="M926" s="13"/>
      <c r="N926" s="13"/>
      <c r="O926" s="13"/>
      <c r="P926" s="13"/>
    </row>
    <row r="927" spans="12:16" x14ac:dyDescent="0.2">
      <c r="L927" s="15"/>
      <c r="M927" s="13"/>
      <c r="N927" s="13"/>
      <c r="O927" s="13"/>
      <c r="P927" s="13"/>
    </row>
    <row r="928" spans="12:16" x14ac:dyDescent="0.2">
      <c r="L928" s="15"/>
      <c r="M928" s="13"/>
      <c r="N928" s="13"/>
      <c r="O928" s="13"/>
      <c r="P928" s="13"/>
    </row>
    <row r="929" spans="12:16" x14ac:dyDescent="0.2">
      <c r="L929" s="15"/>
      <c r="M929" s="13"/>
      <c r="N929" s="13"/>
      <c r="O929" s="13"/>
      <c r="P929" s="13"/>
    </row>
    <row r="930" spans="12:16" x14ac:dyDescent="0.2">
      <c r="L930" s="15"/>
      <c r="M930" s="13"/>
      <c r="N930" s="13"/>
      <c r="O930" s="13"/>
      <c r="P930" s="13"/>
    </row>
    <row r="931" spans="12:16" x14ac:dyDescent="0.2">
      <c r="L931" s="15"/>
      <c r="M931" s="13"/>
      <c r="N931" s="13"/>
      <c r="O931" s="13"/>
      <c r="P931" s="13"/>
    </row>
    <row r="932" spans="12:16" x14ac:dyDescent="0.2">
      <c r="L932" s="15"/>
      <c r="M932" s="13"/>
      <c r="N932" s="13"/>
      <c r="O932" s="13"/>
      <c r="P932" s="13"/>
    </row>
    <row r="933" spans="12:16" x14ac:dyDescent="0.2">
      <c r="L933" s="15"/>
      <c r="M933" s="13"/>
      <c r="N933" s="13"/>
      <c r="O933" s="13"/>
      <c r="P933" s="13"/>
    </row>
    <row r="934" spans="12:16" x14ac:dyDescent="0.2">
      <c r="L934" s="15"/>
      <c r="M934" s="13"/>
      <c r="N934" s="13"/>
      <c r="O934" s="13"/>
      <c r="P934" s="13"/>
    </row>
    <row r="935" spans="12:16" x14ac:dyDescent="0.2">
      <c r="L935" s="15"/>
      <c r="M935" s="13"/>
      <c r="N935" s="13"/>
      <c r="O935" s="13"/>
      <c r="P935" s="13"/>
    </row>
    <row r="936" spans="12:16" x14ac:dyDescent="0.2">
      <c r="L936" s="15"/>
      <c r="M936" s="13"/>
      <c r="N936" s="13"/>
      <c r="O936" s="13"/>
      <c r="P936" s="13"/>
    </row>
    <row r="937" spans="12:16" x14ac:dyDescent="0.2">
      <c r="L937" s="15"/>
      <c r="M937" s="13"/>
      <c r="N937" s="13"/>
      <c r="O937" s="13"/>
      <c r="P937" s="13"/>
    </row>
    <row r="938" spans="12:16" x14ac:dyDescent="0.2">
      <c r="L938" s="15"/>
      <c r="M938" s="13"/>
      <c r="N938" s="13"/>
      <c r="O938" s="13"/>
      <c r="P938" s="13"/>
    </row>
    <row r="939" spans="12:16" x14ac:dyDescent="0.2">
      <c r="L939" s="15"/>
      <c r="M939" s="13"/>
      <c r="N939" s="13"/>
      <c r="O939" s="13"/>
      <c r="P939" s="13"/>
    </row>
    <row r="940" spans="12:16" x14ac:dyDescent="0.2">
      <c r="L940" s="15"/>
      <c r="M940" s="13"/>
      <c r="N940" s="13"/>
      <c r="O940" s="13"/>
      <c r="P940" s="13"/>
    </row>
    <row r="941" spans="12:16" x14ac:dyDescent="0.2">
      <c r="L941" s="15"/>
      <c r="M941" s="13"/>
      <c r="N941" s="13"/>
      <c r="O941" s="13"/>
      <c r="P941" s="13"/>
    </row>
    <row r="942" spans="12:16" x14ac:dyDescent="0.2">
      <c r="L942" s="15"/>
      <c r="M942" s="13"/>
      <c r="N942" s="13"/>
      <c r="O942" s="13"/>
      <c r="P942" s="13"/>
    </row>
    <row r="943" spans="12:16" x14ac:dyDescent="0.2">
      <c r="L943" s="15"/>
      <c r="M943" s="13"/>
      <c r="N943" s="13"/>
      <c r="O943" s="13"/>
      <c r="P943" s="13"/>
    </row>
    <row r="944" spans="12:16" x14ac:dyDescent="0.2">
      <c r="L944" s="15"/>
      <c r="M944" s="13"/>
      <c r="N944" s="13"/>
      <c r="O944" s="13"/>
      <c r="P944" s="13"/>
    </row>
    <row r="945" spans="12:16" x14ac:dyDescent="0.2">
      <c r="L945" s="15"/>
      <c r="M945" s="13"/>
      <c r="N945" s="13"/>
      <c r="O945" s="13"/>
      <c r="P945" s="13"/>
    </row>
    <row r="946" spans="12:16" x14ac:dyDescent="0.2">
      <c r="L946" s="15"/>
      <c r="M946" s="13"/>
      <c r="N946" s="13"/>
      <c r="O946" s="13"/>
      <c r="P946" s="13"/>
    </row>
    <row r="947" spans="12:16" x14ac:dyDescent="0.2">
      <c r="L947" s="15"/>
      <c r="M947" s="13"/>
      <c r="N947" s="13"/>
      <c r="O947" s="13"/>
      <c r="P947" s="13"/>
    </row>
    <row r="948" spans="12:16" x14ac:dyDescent="0.2">
      <c r="L948" s="15"/>
      <c r="M948" s="13"/>
      <c r="N948" s="13"/>
      <c r="O948" s="13"/>
      <c r="P948" s="13"/>
    </row>
    <row r="949" spans="12:16" x14ac:dyDescent="0.2">
      <c r="L949" s="15"/>
      <c r="M949" s="13"/>
      <c r="N949" s="13"/>
      <c r="O949" s="13"/>
      <c r="P949" s="13"/>
    </row>
    <row r="950" spans="12:16" x14ac:dyDescent="0.2">
      <c r="L950" s="15"/>
      <c r="M950" s="13"/>
      <c r="N950" s="13"/>
      <c r="O950" s="13"/>
      <c r="P950" s="13"/>
    </row>
    <row r="951" spans="12:16" x14ac:dyDescent="0.2">
      <c r="L951" s="15"/>
      <c r="M951" s="13"/>
      <c r="N951" s="13"/>
      <c r="O951" s="13"/>
      <c r="P951" s="13"/>
    </row>
    <row r="952" spans="12:16" x14ac:dyDescent="0.2">
      <c r="L952" s="15"/>
      <c r="M952" s="13"/>
      <c r="N952" s="13"/>
      <c r="O952" s="13"/>
      <c r="P952" s="13"/>
    </row>
    <row r="953" spans="12:16" x14ac:dyDescent="0.2">
      <c r="L953" s="15"/>
      <c r="M953" s="13"/>
      <c r="N953" s="13"/>
      <c r="O953" s="13"/>
      <c r="P953" s="13"/>
    </row>
    <row r="954" spans="12:16" x14ac:dyDescent="0.2">
      <c r="L954" s="15"/>
      <c r="M954" s="13"/>
      <c r="N954" s="13"/>
      <c r="O954" s="13"/>
      <c r="P954" s="13"/>
    </row>
    <row r="955" spans="12:16" x14ac:dyDescent="0.2">
      <c r="L955" s="15"/>
      <c r="M955" s="13"/>
      <c r="N955" s="13"/>
      <c r="O955" s="13"/>
      <c r="P955" s="13"/>
    </row>
    <row r="956" spans="12:16" x14ac:dyDescent="0.2">
      <c r="L956" s="15"/>
      <c r="M956" s="13"/>
      <c r="N956" s="13"/>
      <c r="O956" s="13"/>
      <c r="P956" s="13"/>
    </row>
    <row r="957" spans="12:16" x14ac:dyDescent="0.2">
      <c r="L957" s="15"/>
      <c r="M957" s="13"/>
      <c r="N957" s="13"/>
      <c r="O957" s="13"/>
      <c r="P957" s="13"/>
    </row>
    <row r="958" spans="12:16" x14ac:dyDescent="0.2">
      <c r="L958" s="15"/>
      <c r="M958" s="13"/>
      <c r="N958" s="13"/>
      <c r="O958" s="13"/>
      <c r="P958" s="13"/>
    </row>
    <row r="959" spans="12:16" x14ac:dyDescent="0.2">
      <c r="L959" s="15"/>
      <c r="M959" s="13"/>
      <c r="N959" s="13"/>
      <c r="O959" s="13"/>
      <c r="P959" s="13"/>
    </row>
    <row r="960" spans="12:16" x14ac:dyDescent="0.2">
      <c r="L960" s="15"/>
      <c r="M960" s="13"/>
      <c r="N960" s="13"/>
      <c r="O960" s="13"/>
      <c r="P960" s="13"/>
    </row>
    <row r="961" spans="12:16" x14ac:dyDescent="0.2">
      <c r="L961" s="15"/>
      <c r="M961" s="13"/>
      <c r="N961" s="13"/>
      <c r="O961" s="13"/>
      <c r="P961" s="13"/>
    </row>
    <row r="962" spans="12:16" x14ac:dyDescent="0.2">
      <c r="L962" s="15"/>
      <c r="M962" s="13"/>
      <c r="N962" s="13"/>
      <c r="O962" s="13"/>
      <c r="P962" s="13"/>
    </row>
    <row r="963" spans="12:16" x14ac:dyDescent="0.2">
      <c r="L963" s="15"/>
      <c r="M963" s="13"/>
      <c r="N963" s="13"/>
      <c r="O963" s="13"/>
      <c r="P963" s="13"/>
    </row>
    <row r="964" spans="12:16" x14ac:dyDescent="0.2">
      <c r="L964" s="15"/>
      <c r="M964" s="13"/>
      <c r="N964" s="13"/>
      <c r="O964" s="13"/>
      <c r="P964" s="13"/>
    </row>
    <row r="965" spans="12:16" x14ac:dyDescent="0.2">
      <c r="L965" s="15"/>
      <c r="M965" s="13"/>
      <c r="N965" s="13"/>
      <c r="O965" s="13"/>
      <c r="P965" s="13"/>
    </row>
    <row r="966" spans="12:16" x14ac:dyDescent="0.2">
      <c r="L966" s="15"/>
      <c r="M966" s="13"/>
      <c r="N966" s="13"/>
      <c r="O966" s="13"/>
      <c r="P966" s="13"/>
    </row>
    <row r="967" spans="12:16" x14ac:dyDescent="0.2">
      <c r="L967" s="15"/>
      <c r="M967" s="13"/>
      <c r="N967" s="13"/>
      <c r="O967" s="13"/>
      <c r="P967" s="13"/>
    </row>
    <row r="968" spans="12:16" x14ac:dyDescent="0.2">
      <c r="L968" s="15"/>
      <c r="M968" s="13"/>
      <c r="N968" s="13"/>
      <c r="O968" s="13"/>
      <c r="P968" s="13"/>
    </row>
    <row r="969" spans="12:16" x14ac:dyDescent="0.2">
      <c r="L969" s="15"/>
      <c r="M969" s="13"/>
      <c r="N969" s="13"/>
      <c r="O969" s="13"/>
      <c r="P969" s="13"/>
    </row>
    <row r="970" spans="12:16" x14ac:dyDescent="0.2">
      <c r="L970" s="15"/>
      <c r="M970" s="13"/>
      <c r="N970" s="13"/>
      <c r="O970" s="13"/>
      <c r="P970" s="13"/>
    </row>
    <row r="971" spans="12:16" x14ac:dyDescent="0.2">
      <c r="L971" s="15"/>
      <c r="M971" s="13"/>
      <c r="N971" s="13"/>
      <c r="O971" s="13"/>
      <c r="P971" s="13"/>
    </row>
    <row r="972" spans="12:16" x14ac:dyDescent="0.2">
      <c r="L972" s="15"/>
      <c r="M972" s="13"/>
      <c r="N972" s="13"/>
      <c r="O972" s="13"/>
      <c r="P972" s="13"/>
    </row>
    <row r="973" spans="12:16" x14ac:dyDescent="0.2">
      <c r="L973" s="15"/>
      <c r="M973" s="13"/>
      <c r="N973" s="13"/>
      <c r="O973" s="13"/>
      <c r="P973" s="13"/>
    </row>
    <row r="974" spans="12:16" x14ac:dyDescent="0.2">
      <c r="L974" s="15"/>
      <c r="M974" s="13"/>
      <c r="N974" s="13"/>
      <c r="O974" s="13"/>
      <c r="P974" s="13"/>
    </row>
    <row r="975" spans="12:16" x14ac:dyDescent="0.2">
      <c r="L975" s="15"/>
      <c r="M975" s="13"/>
      <c r="N975" s="13"/>
      <c r="O975" s="13"/>
      <c r="P975" s="13"/>
    </row>
    <row r="976" spans="12:16" x14ac:dyDescent="0.2">
      <c r="L976" s="15"/>
      <c r="M976" s="13"/>
      <c r="N976" s="13"/>
      <c r="O976" s="13"/>
      <c r="P976" s="13"/>
    </row>
    <row r="977" spans="12:16" x14ac:dyDescent="0.2">
      <c r="L977" s="15"/>
      <c r="M977" s="13"/>
      <c r="N977" s="13"/>
      <c r="O977" s="13"/>
      <c r="P977" s="13"/>
    </row>
    <row r="978" spans="12:16" x14ac:dyDescent="0.2">
      <c r="L978" s="15"/>
      <c r="M978" s="13"/>
      <c r="N978" s="13"/>
      <c r="O978" s="13"/>
      <c r="P978" s="13"/>
    </row>
    <row r="979" spans="12:16" x14ac:dyDescent="0.2">
      <c r="L979" s="15"/>
      <c r="M979" s="13"/>
      <c r="N979" s="13"/>
      <c r="O979" s="13"/>
      <c r="P979" s="13"/>
    </row>
    <row r="980" spans="12:16" x14ac:dyDescent="0.2">
      <c r="L980" s="15"/>
      <c r="M980" s="13"/>
      <c r="N980" s="13"/>
      <c r="O980" s="13"/>
      <c r="P980" s="13"/>
    </row>
    <row r="981" spans="12:16" x14ac:dyDescent="0.2">
      <c r="L981" s="15"/>
      <c r="M981" s="13"/>
      <c r="N981" s="13"/>
      <c r="O981" s="13"/>
      <c r="P981" s="13"/>
    </row>
    <row r="982" spans="12:16" x14ac:dyDescent="0.2">
      <c r="L982" s="15"/>
      <c r="M982" s="13"/>
      <c r="N982" s="13"/>
      <c r="O982" s="13"/>
      <c r="P982" s="13"/>
    </row>
    <row r="983" spans="12:16" x14ac:dyDescent="0.2">
      <c r="L983" s="15"/>
      <c r="M983" s="13"/>
      <c r="N983" s="13"/>
      <c r="O983" s="13"/>
      <c r="P983" s="13"/>
    </row>
    <row r="984" spans="12:16" x14ac:dyDescent="0.2">
      <c r="L984" s="15"/>
      <c r="M984" s="13"/>
      <c r="N984" s="13"/>
      <c r="O984" s="13"/>
      <c r="P984" s="13"/>
    </row>
    <row r="985" spans="12:16" x14ac:dyDescent="0.2">
      <c r="L985" s="15"/>
      <c r="M985" s="13"/>
      <c r="N985" s="13"/>
      <c r="O985" s="13"/>
      <c r="P985" s="13"/>
    </row>
    <row r="986" spans="12:16" x14ac:dyDescent="0.2">
      <c r="L986" s="15"/>
      <c r="M986" s="13"/>
      <c r="N986" s="13"/>
      <c r="O986" s="13"/>
      <c r="P986" s="13"/>
    </row>
    <row r="987" spans="12:16" x14ac:dyDescent="0.2">
      <c r="L987" s="15"/>
      <c r="M987" s="13"/>
      <c r="N987" s="13"/>
      <c r="O987" s="13"/>
      <c r="P987" s="13"/>
    </row>
    <row r="988" spans="12:16" x14ac:dyDescent="0.2">
      <c r="L988" s="15"/>
      <c r="M988" s="13"/>
      <c r="N988" s="13"/>
      <c r="O988" s="13"/>
      <c r="P988" s="13"/>
    </row>
    <row r="989" spans="12:16" x14ac:dyDescent="0.2">
      <c r="L989" s="15"/>
      <c r="M989" s="13"/>
      <c r="N989" s="13"/>
      <c r="O989" s="13"/>
      <c r="P989" s="13"/>
    </row>
    <row r="990" spans="12:16" x14ac:dyDescent="0.2">
      <c r="L990" s="15"/>
      <c r="M990" s="13"/>
      <c r="N990" s="13"/>
      <c r="O990" s="13"/>
      <c r="P990" s="13"/>
    </row>
    <row r="991" spans="12:16" x14ac:dyDescent="0.2">
      <c r="L991" s="15"/>
      <c r="M991" s="13"/>
      <c r="N991" s="13"/>
      <c r="O991" s="13"/>
      <c r="P991" s="13"/>
    </row>
    <row r="992" spans="12:16" x14ac:dyDescent="0.2">
      <c r="L992" s="15"/>
      <c r="M992" s="13"/>
      <c r="N992" s="13"/>
      <c r="O992" s="13"/>
      <c r="P992" s="13"/>
    </row>
    <row r="993" spans="12:16" x14ac:dyDescent="0.2">
      <c r="L993" s="15"/>
      <c r="M993" s="13"/>
      <c r="N993" s="13"/>
      <c r="O993" s="13"/>
      <c r="P993" s="13"/>
    </row>
    <row r="994" spans="12:16" x14ac:dyDescent="0.2">
      <c r="L994" s="15"/>
      <c r="M994" s="13"/>
      <c r="N994" s="13"/>
      <c r="O994" s="13"/>
      <c r="P994" s="13"/>
    </row>
    <row r="995" spans="12:16" x14ac:dyDescent="0.2">
      <c r="L995" s="15"/>
      <c r="M995" s="13"/>
      <c r="N995" s="13"/>
      <c r="O995" s="13"/>
      <c r="P995" s="13"/>
    </row>
    <row r="996" spans="12:16" x14ac:dyDescent="0.2">
      <c r="L996" s="15"/>
      <c r="M996" s="13"/>
      <c r="N996" s="13"/>
      <c r="O996" s="13"/>
      <c r="P996" s="13"/>
    </row>
    <row r="997" spans="12:16" x14ac:dyDescent="0.2">
      <c r="L997" s="15"/>
      <c r="M997" s="13"/>
      <c r="N997" s="13"/>
      <c r="O997" s="13"/>
      <c r="P997" s="13"/>
    </row>
    <row r="998" spans="12:16" x14ac:dyDescent="0.2">
      <c r="L998" s="15"/>
      <c r="M998" s="13"/>
      <c r="N998" s="13"/>
      <c r="O998" s="13"/>
      <c r="P998" s="13"/>
    </row>
    <row r="999" spans="12:16" x14ac:dyDescent="0.2">
      <c r="L999" s="15"/>
      <c r="M999" s="13"/>
      <c r="N999" s="13"/>
      <c r="O999" s="13"/>
      <c r="P999" s="13"/>
    </row>
    <row r="1000" spans="12:16" x14ac:dyDescent="0.2">
      <c r="L1000" s="15"/>
      <c r="M1000" s="13"/>
      <c r="N1000" s="13"/>
      <c r="O1000" s="13"/>
      <c r="P1000" s="13"/>
    </row>
    <row r="1001" spans="12:16" x14ac:dyDescent="0.2">
      <c r="L1001" s="15"/>
      <c r="M1001" s="13"/>
      <c r="N1001" s="13"/>
      <c r="O1001" s="13"/>
      <c r="P1001" s="13"/>
    </row>
    <row r="1002" spans="12:16" x14ac:dyDescent="0.2">
      <c r="L1002" s="15"/>
      <c r="M1002" s="13"/>
      <c r="N1002" s="13"/>
      <c r="O1002" s="13"/>
      <c r="P1002" s="13"/>
    </row>
    <row r="1003" spans="12:16" x14ac:dyDescent="0.2">
      <c r="L1003" s="15"/>
      <c r="M1003" s="13"/>
      <c r="N1003" s="13"/>
      <c r="O1003" s="13"/>
      <c r="P1003" s="13"/>
    </row>
    <row r="1004" spans="12:16" x14ac:dyDescent="0.2">
      <c r="L1004" s="15"/>
      <c r="M1004" s="13"/>
      <c r="N1004" s="13"/>
      <c r="O1004" s="13"/>
      <c r="P1004" s="13"/>
    </row>
    <row r="1005" spans="12:16" x14ac:dyDescent="0.2">
      <c r="L1005" s="15"/>
      <c r="M1005" s="13"/>
      <c r="N1005" s="13"/>
      <c r="O1005" s="13"/>
      <c r="P1005" s="13"/>
    </row>
    <row r="1006" spans="12:16" x14ac:dyDescent="0.2">
      <c r="L1006" s="15"/>
      <c r="M1006" s="13"/>
      <c r="N1006" s="13"/>
      <c r="O1006" s="13"/>
      <c r="P1006" s="13"/>
    </row>
    <row r="1007" spans="12:16" x14ac:dyDescent="0.2">
      <c r="L1007" s="15"/>
      <c r="M1007" s="13"/>
      <c r="N1007" s="13"/>
      <c r="O1007" s="13"/>
      <c r="P1007" s="13"/>
    </row>
    <row r="1008" spans="12:16" x14ac:dyDescent="0.2">
      <c r="L1008" s="15"/>
      <c r="M1008" s="13"/>
      <c r="N1008" s="13"/>
      <c r="O1008" s="13"/>
      <c r="P1008" s="13"/>
    </row>
    <row r="1009" spans="12:16" x14ac:dyDescent="0.2">
      <c r="L1009" s="15"/>
      <c r="M1009" s="13"/>
      <c r="N1009" s="13"/>
      <c r="O1009" s="13"/>
      <c r="P1009" s="13"/>
    </row>
    <row r="1010" spans="12:16" x14ac:dyDescent="0.2">
      <c r="L1010" s="15"/>
      <c r="M1010" s="13"/>
      <c r="N1010" s="13"/>
      <c r="O1010" s="13"/>
      <c r="P1010" s="13"/>
    </row>
    <row r="1011" spans="12:16" x14ac:dyDescent="0.2">
      <c r="L1011" s="15"/>
      <c r="M1011" s="13"/>
      <c r="N1011" s="13"/>
      <c r="O1011" s="13"/>
      <c r="P1011" s="13"/>
    </row>
    <row r="1012" spans="12:16" x14ac:dyDescent="0.2">
      <c r="L1012" s="15"/>
      <c r="M1012" s="13"/>
      <c r="N1012" s="13"/>
      <c r="O1012" s="13"/>
      <c r="P1012" s="13"/>
    </row>
    <row r="1013" spans="12:16" x14ac:dyDescent="0.2">
      <c r="L1013" s="15"/>
      <c r="M1013" s="13"/>
      <c r="N1013" s="13"/>
      <c r="O1013" s="13"/>
      <c r="P1013" s="13"/>
    </row>
    <row r="1014" spans="12:16" x14ac:dyDescent="0.2">
      <c r="L1014" s="15"/>
      <c r="M1014" s="13"/>
      <c r="N1014" s="13"/>
      <c r="O1014" s="13"/>
      <c r="P1014" s="13"/>
    </row>
    <row r="1015" spans="12:16" x14ac:dyDescent="0.2">
      <c r="L1015" s="15"/>
      <c r="M1015" s="13"/>
      <c r="N1015" s="13"/>
      <c r="O1015" s="13"/>
      <c r="P1015" s="13"/>
    </row>
    <row r="1016" spans="12:16" x14ac:dyDescent="0.2">
      <c r="L1016" s="15"/>
      <c r="M1016" s="13"/>
      <c r="N1016" s="13"/>
      <c r="O1016" s="13"/>
      <c r="P1016" s="13"/>
    </row>
    <row r="1017" spans="12:16" x14ac:dyDescent="0.2">
      <c r="L1017" s="15"/>
      <c r="M1017" s="13"/>
      <c r="N1017" s="13"/>
      <c r="O1017" s="13"/>
      <c r="P1017" s="13"/>
    </row>
    <row r="1018" spans="12:16" x14ac:dyDescent="0.2">
      <c r="L1018" s="15"/>
      <c r="M1018" s="13"/>
      <c r="N1018" s="13"/>
      <c r="O1018" s="13"/>
      <c r="P1018" s="13"/>
    </row>
    <row r="1019" spans="12:16" x14ac:dyDescent="0.2">
      <c r="L1019" s="15"/>
      <c r="M1019" s="13"/>
      <c r="N1019" s="13"/>
      <c r="O1019" s="13"/>
      <c r="P1019" s="13"/>
    </row>
    <row r="1020" spans="12:16" x14ac:dyDescent="0.2">
      <c r="L1020" s="15"/>
      <c r="M1020" s="13"/>
      <c r="N1020" s="13"/>
      <c r="O1020" s="13"/>
      <c r="P1020" s="13"/>
    </row>
    <row r="1021" spans="12:16" x14ac:dyDescent="0.2">
      <c r="L1021" s="15"/>
      <c r="M1021" s="13"/>
      <c r="N1021" s="13"/>
      <c r="O1021" s="13"/>
      <c r="P1021" s="13"/>
    </row>
    <row r="1022" spans="12:16" x14ac:dyDescent="0.2">
      <c r="L1022" s="15"/>
      <c r="M1022" s="13"/>
      <c r="N1022" s="13"/>
      <c r="O1022" s="13"/>
      <c r="P1022" s="13"/>
    </row>
    <row r="1023" spans="12:16" x14ac:dyDescent="0.2">
      <c r="L1023" s="15"/>
      <c r="M1023" s="13"/>
      <c r="N1023" s="13"/>
      <c r="O1023" s="13"/>
      <c r="P1023" s="13"/>
    </row>
    <row r="1024" spans="12:16" x14ac:dyDescent="0.2">
      <c r="L1024" s="15"/>
      <c r="M1024" s="13"/>
      <c r="N1024" s="13"/>
      <c r="O1024" s="13"/>
      <c r="P1024" s="13"/>
    </row>
    <row r="1025" spans="12:16" x14ac:dyDescent="0.2">
      <c r="L1025" s="15"/>
      <c r="M1025" s="13"/>
      <c r="N1025" s="13"/>
      <c r="O1025" s="13"/>
      <c r="P1025" s="13"/>
    </row>
  </sheetData>
  <pageMargins left="0.75" right="0.5" top="1" bottom="1" header="0.5" footer="0.5"/>
  <pageSetup scale="65" orientation="portrait" r:id="rId1"/>
  <headerFooter alignWithMargins="0">
    <oddHeader xml:space="preserve">&amp;L&amp;"Arial,Bold"&amp;12CES April 2000 First-of-the-Month Volume Reqs.
 (Vols are in Dth/day unless otherwise indicated.)&amp;R&amp;"Arial,Bold"&amp;12Post Deadline Update      
3/29/00 08:15AM  EST
</oddHeader>
    <oddFooter>&amp;LSource:  Doug Kinney, CES
Ph: 703-561-6339&amp;C&amp;P</oddFooter>
  </headerFooter>
  <colBreaks count="1" manualBreakCount="1">
    <brk id="16" min="6" max="784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April00_CES</vt:lpstr>
      <vt:lpstr>April00_CES!Print_Area</vt:lpstr>
      <vt:lpstr>April00_CES!Print_Titles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2000-03-29T13:30:49Z</dcterms:created>
  <dcterms:modified xsi:type="dcterms:W3CDTF">2014-09-03T12:06:30Z</dcterms:modified>
</cp:coreProperties>
</file>