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445"/>
  </bookViews>
  <sheets>
    <sheet name="Feb'00 CES 01_27_00updat" sheetId="1" r:id="rId1"/>
  </sheets>
  <definedNames>
    <definedName name="_xlnm.Print_Titles" localSheetId="0">'Feb''00 CES 01_27_00updat'!$15:$17</definedName>
  </definedNames>
  <calcPr calcId="152511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K160" i="1" s="1"/>
  <c r="I160" i="1"/>
  <c r="J160" i="1"/>
  <c r="G175" i="1"/>
  <c r="H175" i="1"/>
  <c r="G184" i="1"/>
  <c r="H184" i="1"/>
  <c r="G208" i="1"/>
  <c r="H208" i="1"/>
  <c r="K211" i="1"/>
  <c r="K212" i="1" s="1"/>
  <c r="I212" i="1"/>
  <c r="J212" i="1"/>
  <c r="G218" i="1"/>
  <c r="H218" i="1"/>
  <c r="K221" i="1"/>
  <c r="K222" i="1" s="1"/>
  <c r="I222" i="1"/>
  <c r="J222" i="1"/>
  <c r="G228" i="1"/>
  <c r="H228" i="1"/>
  <c r="I231" i="1"/>
  <c r="K231" i="1"/>
  <c r="I232" i="1"/>
  <c r="J232" i="1"/>
  <c r="K232" i="1"/>
  <c r="K241" i="1"/>
  <c r="I242" i="1"/>
  <c r="J242" i="1"/>
  <c r="K242" i="1"/>
  <c r="G248" i="1"/>
  <c r="H248" i="1"/>
  <c r="K251" i="1"/>
  <c r="I252" i="1"/>
  <c r="J252" i="1"/>
  <c r="K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G282" i="1" s="1"/>
  <c r="H281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 s="1"/>
  <c r="K357" i="1"/>
  <c r="I364" i="1"/>
  <c r="G366" i="1"/>
  <c r="G367" i="1" s="1"/>
  <c r="H366" i="1"/>
  <c r="G373" i="1"/>
  <c r="H373" i="1"/>
  <c r="I374" i="1"/>
  <c r="G389" i="1"/>
  <c r="H389" i="1"/>
  <c r="G400" i="1"/>
  <c r="H400" i="1"/>
  <c r="G412" i="1"/>
  <c r="H412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H498" i="1"/>
  <c r="H499" i="1" s="1"/>
  <c r="G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14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Dth/day values that differ from 1/25/00 version are highlighted in red.  All other values are the same as in the 1/25/00 version.</t>
        </r>
      </text>
    </commen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<sst xmlns="http://schemas.openxmlformats.org/spreadsheetml/2006/main" count="1044" uniqueCount="184">
  <si>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</si>
  <si>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</si>
  <si>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</si>
  <si>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</si>
  <si>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</si>
  <si>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</si>
  <si>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</si>
  <si>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</si>
  <si>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</si>
  <si>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</si>
  <si>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</si>
  <si>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</si>
  <si>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</si>
  <si>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</si>
  <si>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</si>
  <si>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27,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</si>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</sst>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1" fontId="3" fillId="3" borderId="0" xfId="0" applyNumberFormat="1" applyFon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344" activePane="bottomRight" state="frozen"/>
      <selection pane="topRight" activeCell="E1" sqref="E1"/>
      <selection pane="bottomLeft" activeCell="A4" sqref="A4"/>
      <selection pane="bottomRight" activeCell="I364" sqref="I364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">
      <c r="G23" s="7"/>
      <c r="H23" s="7"/>
      <c r="I23" s="8" t="s">
        <v>21</v>
      </c>
      <c r="J23" s="3"/>
      <c r="K23" s="3"/>
    </row>
    <row r="24" spans="1:54" x14ac:dyDescent="0.2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">
      <c r="G25" s="7"/>
      <c r="H25" s="7"/>
      <c r="I25" s="8" t="s">
        <v>21</v>
      </c>
      <c r="J25" s="3"/>
      <c r="K25" s="3"/>
    </row>
    <row r="26" spans="1:54" x14ac:dyDescent="0.2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">
      <c r="G31" s="7"/>
      <c r="H31" s="7"/>
      <c r="I31" s="8" t="s">
        <v>21</v>
      </c>
      <c r="J31" s="3"/>
      <c r="K31" s="3"/>
    </row>
    <row r="32" spans="1:54" x14ac:dyDescent="0.2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">
      <c r="G33" s="7"/>
      <c r="H33" s="7"/>
      <c r="I33" s="8" t="s">
        <v>21</v>
      </c>
      <c r="J33" s="3"/>
      <c r="K33" s="3"/>
    </row>
    <row r="34" spans="2:54" hidden="1" x14ac:dyDescent="0.2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">
      <c r="C35" t="s">
        <v>30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31</v>
      </c>
      <c r="G36" s="13">
        <v>0</v>
      </c>
      <c r="H36" s="13">
        <v>0</v>
      </c>
      <c r="I36" s="15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32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31</v>
      </c>
      <c r="G38" s="13">
        <v>0</v>
      </c>
      <c r="H38" s="13">
        <v>0</v>
      </c>
      <c r="I38" s="15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">
      <c r="G40" s="7"/>
      <c r="H40" s="7"/>
      <c r="I40" s="8" t="s">
        <v>21</v>
      </c>
      <c r="J40" s="3"/>
      <c r="K40" s="3"/>
    </row>
    <row r="41" spans="2:54" x14ac:dyDescent="0.2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">
      <c r="G42" s="7"/>
      <c r="H42" s="7"/>
      <c r="I42" s="8" t="s">
        <v>21</v>
      </c>
      <c r="J42" s="3"/>
      <c r="K42" s="3"/>
    </row>
    <row r="43" spans="2:54" x14ac:dyDescent="0.2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">
      <c r="C45" t="s">
        <v>32</v>
      </c>
      <c r="G45" s="11">
        <v>0</v>
      </c>
      <c r="H45" s="11">
        <v>0</v>
      </c>
      <c r="I45" s="17">
        <v>0</v>
      </c>
      <c r="J45" s="3"/>
      <c r="K45" s="3"/>
    </row>
    <row r="46" spans="2:54" x14ac:dyDescent="0.2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">
      <c r="G48" s="7"/>
      <c r="H48" s="7"/>
      <c r="I48" s="8" t="s">
        <v>21</v>
      </c>
      <c r="J48" s="3"/>
      <c r="K48" s="3"/>
    </row>
    <row r="49" spans="2:54" x14ac:dyDescent="0.2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">
      <c r="G50" s="11"/>
      <c r="H50" s="11"/>
      <c r="I50" s="8" t="s">
        <v>21</v>
      </c>
      <c r="J50" s="3"/>
      <c r="K50" s="3"/>
    </row>
    <row r="51" spans="2:54" hidden="1" x14ac:dyDescent="0.2">
      <c r="C51" t="s">
        <v>30</v>
      </c>
      <c r="G51" s="18">
        <v>38053</v>
      </c>
      <c r="H51" s="18">
        <v>30000</v>
      </c>
      <c r="I51" s="8" t="s">
        <v>21</v>
      </c>
      <c r="J51" s="3"/>
      <c r="K51" s="3"/>
    </row>
    <row r="52" spans="2:54" s="13" customFormat="1" x14ac:dyDescent="0.2">
      <c r="C52" t="s">
        <v>30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31</v>
      </c>
      <c r="G53" s="11">
        <v>0</v>
      </c>
      <c r="H53" s="11">
        <v>0</v>
      </c>
      <c r="I53" s="15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32</v>
      </c>
      <c r="G54" s="18">
        <v>39694</v>
      </c>
      <c r="H54" s="18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">
      <c r="C55" t="s">
        <v>32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31</v>
      </c>
      <c r="G56" s="11">
        <v>2154</v>
      </c>
      <c r="H56" s="11">
        <v>2154</v>
      </c>
      <c r="I56" s="15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">
      <c r="G58" s="7"/>
      <c r="H58" s="7"/>
      <c r="I58" s="8" t="s">
        <v>21</v>
      </c>
      <c r="J58" s="3"/>
      <c r="K58" s="3"/>
    </row>
    <row r="59" spans="2:54" x14ac:dyDescent="0.2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">
      <c r="G60" s="7"/>
      <c r="H60" s="7"/>
      <c r="I60" s="8" t="s">
        <v>21</v>
      </c>
      <c r="J60" s="3"/>
      <c r="K60" s="3"/>
    </row>
    <row r="61" spans="2:54" hidden="1" x14ac:dyDescent="0.2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">
      <c r="C62" t="s">
        <v>30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">
      <c r="C64" t="s">
        <v>32</v>
      </c>
      <c r="G64" s="11">
        <v>0</v>
      </c>
      <c r="H64" s="11">
        <v>0</v>
      </c>
      <c r="I64" s="17">
        <v>0</v>
      </c>
      <c r="J64" s="3"/>
      <c r="K64" s="3"/>
    </row>
    <row r="65" spans="2:54" x14ac:dyDescent="0.2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">
      <c r="G67" s="7"/>
      <c r="H67" s="7"/>
      <c r="I67" s="8" t="s">
        <v>21</v>
      </c>
      <c r="J67" s="3"/>
      <c r="K67" s="3"/>
    </row>
    <row r="68" spans="2:54" x14ac:dyDescent="0.2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">
      <c r="G69" s="7"/>
      <c r="H69" s="7"/>
      <c r="I69" s="8" t="s">
        <v>21</v>
      </c>
      <c r="J69" s="3"/>
      <c r="K69" s="3"/>
    </row>
    <row r="70" spans="2:54" hidden="1" x14ac:dyDescent="0.2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">
      <c r="C71" t="s">
        <v>30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31</v>
      </c>
      <c r="G72" s="13">
        <v>0</v>
      </c>
      <c r="H72" s="13">
        <v>0</v>
      </c>
      <c r="I72" s="15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">
      <c r="C74" s="13" t="s">
        <v>31</v>
      </c>
      <c r="G74" s="13">
        <v>0</v>
      </c>
      <c r="H74" s="13">
        <v>0</v>
      </c>
      <c r="I74" s="15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">
      <c r="G76" s="7"/>
      <c r="H76" s="7"/>
      <c r="I76" s="8" t="s">
        <v>21</v>
      </c>
      <c r="J76" s="3"/>
      <c r="K76" s="3"/>
    </row>
    <row r="77" spans="2:54" x14ac:dyDescent="0.2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">
      <c r="G78" s="7"/>
      <c r="H78" s="7"/>
      <c r="I78" s="8" t="s">
        <v>21</v>
      </c>
      <c r="J78" s="3"/>
      <c r="K78" s="3"/>
    </row>
    <row r="79" spans="2:54" x14ac:dyDescent="0.2">
      <c r="C79" t="s">
        <v>30</v>
      </c>
      <c r="G79" s="11">
        <v>0</v>
      </c>
      <c r="H79" s="11">
        <v>0</v>
      </c>
      <c r="I79" s="17">
        <v>0</v>
      </c>
      <c r="J79" s="3"/>
      <c r="K79" s="3"/>
    </row>
    <row r="80" spans="2:54" x14ac:dyDescent="0.2">
      <c r="C80" t="s">
        <v>31</v>
      </c>
      <c r="G80" s="11">
        <v>0</v>
      </c>
      <c r="H80" s="11">
        <v>0</v>
      </c>
      <c r="I80" s="17">
        <v>0</v>
      </c>
      <c r="J80" s="3"/>
      <c r="K80" s="3"/>
    </row>
    <row r="81" spans="2:54" x14ac:dyDescent="0.2">
      <c r="C81" t="s">
        <v>32</v>
      </c>
      <c r="G81" s="11">
        <v>0</v>
      </c>
      <c r="H81" s="11">
        <v>0</v>
      </c>
      <c r="I81" s="17">
        <v>0</v>
      </c>
      <c r="J81" s="3"/>
      <c r="K81" s="3"/>
    </row>
    <row r="82" spans="2:54" x14ac:dyDescent="0.2">
      <c r="C82" t="s">
        <v>31</v>
      </c>
      <c r="G82" s="11">
        <v>0</v>
      </c>
      <c r="H82" s="11">
        <v>0</v>
      </c>
      <c r="I82" s="17">
        <v>0</v>
      </c>
      <c r="J82" s="3"/>
      <c r="K82" s="3"/>
    </row>
    <row r="83" spans="2:54" x14ac:dyDescent="0.2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">
      <c r="G84" s="7"/>
      <c r="H84" s="7"/>
      <c r="I84" s="8" t="s">
        <v>21</v>
      </c>
      <c r="J84" s="3"/>
      <c r="K84" s="3"/>
    </row>
    <row r="85" spans="2:54" x14ac:dyDescent="0.2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">
      <c r="G86" s="11"/>
      <c r="H86" s="11"/>
      <c r="I86" s="8" t="s">
        <v>21</v>
      </c>
      <c r="J86" s="3"/>
      <c r="K86" s="3"/>
    </row>
    <row r="87" spans="2:54" hidden="1" x14ac:dyDescent="0.2">
      <c r="C87" t="s">
        <v>30</v>
      </c>
      <c r="G87" s="18">
        <v>44024</v>
      </c>
      <c r="H87" s="18">
        <v>42058</v>
      </c>
      <c r="I87" s="8" t="s">
        <v>21</v>
      </c>
      <c r="J87" s="3"/>
      <c r="K87" s="3"/>
    </row>
    <row r="88" spans="2:54" s="13" customFormat="1" x14ac:dyDescent="0.2">
      <c r="C88" t="s">
        <v>30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31</v>
      </c>
      <c r="G89" s="11">
        <v>0</v>
      </c>
      <c r="H89" s="11">
        <v>0</v>
      </c>
      <c r="I89" s="15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">
      <c r="C91" s="13" t="s">
        <v>31</v>
      </c>
      <c r="G91" s="11">
        <v>0</v>
      </c>
      <c r="H91" s="11">
        <v>0</v>
      </c>
      <c r="I91" s="15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">
      <c r="G93" s="7"/>
      <c r="H93" s="7"/>
      <c r="I93" s="8" t="s">
        <v>21</v>
      </c>
      <c r="J93" s="3"/>
      <c r="K93" s="3"/>
    </row>
    <row r="94" spans="2:54" x14ac:dyDescent="0.2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">
      <c r="G95" s="7"/>
      <c r="H95" s="7"/>
      <c r="I95" s="8" t="s">
        <v>21</v>
      </c>
      <c r="J95" s="3"/>
      <c r="K95" s="3"/>
    </row>
    <row r="96" spans="2:54" x14ac:dyDescent="0.2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">
      <c r="G101" s="7"/>
      <c r="H101" s="7"/>
      <c r="I101" s="8" t="s">
        <v>21</v>
      </c>
      <c r="J101" s="3"/>
      <c r="K101" s="3"/>
    </row>
    <row r="102" spans="2:11" x14ac:dyDescent="0.2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">
      <c r="G103" s="7"/>
      <c r="H103" s="7"/>
      <c r="I103" s="8" t="s">
        <v>21</v>
      </c>
      <c r="J103" s="3"/>
      <c r="K103" s="3"/>
    </row>
    <row r="104" spans="2:11" x14ac:dyDescent="0.2">
      <c r="C104" t="s">
        <v>30</v>
      </c>
      <c r="G104" s="11">
        <v>0</v>
      </c>
      <c r="H104" s="11">
        <v>0</v>
      </c>
      <c r="I104" s="17">
        <v>0</v>
      </c>
      <c r="J104" s="3"/>
      <c r="K104" s="3"/>
    </row>
    <row r="105" spans="2:11" x14ac:dyDescent="0.2">
      <c r="C105" t="s">
        <v>31</v>
      </c>
      <c r="G105" s="11">
        <v>0</v>
      </c>
      <c r="H105" s="11">
        <v>0</v>
      </c>
      <c r="I105" s="17">
        <v>0</v>
      </c>
      <c r="J105" s="3"/>
      <c r="K105" s="3"/>
    </row>
    <row r="106" spans="2:11" x14ac:dyDescent="0.2">
      <c r="C106" t="s">
        <v>32</v>
      </c>
      <c r="G106" s="11">
        <v>0</v>
      </c>
      <c r="H106" s="11">
        <v>0</v>
      </c>
      <c r="I106" s="17">
        <v>0</v>
      </c>
      <c r="J106" s="3"/>
      <c r="K106" s="3"/>
    </row>
    <row r="107" spans="2:11" x14ac:dyDescent="0.2">
      <c r="C107" t="s">
        <v>31</v>
      </c>
      <c r="G107" s="11">
        <v>0</v>
      </c>
      <c r="H107" s="11">
        <v>0</v>
      </c>
      <c r="I107" s="17">
        <v>0</v>
      </c>
      <c r="J107" s="3"/>
      <c r="K107" s="3"/>
    </row>
    <row r="108" spans="2:11" x14ac:dyDescent="0.2">
      <c r="C108" t="s">
        <v>33</v>
      </c>
      <c r="G108" s="7" t="s">
        <v>56</v>
      </c>
      <c r="H108" s="7" t="s">
        <v>56</v>
      </c>
      <c r="I108" s="19"/>
      <c r="J108" s="3"/>
      <c r="K108" s="3"/>
    </row>
    <row r="109" spans="2:11" x14ac:dyDescent="0.2">
      <c r="G109" s="7"/>
      <c r="H109" s="7"/>
      <c r="I109" s="19"/>
      <c r="J109" s="3"/>
      <c r="K109" s="3"/>
    </row>
    <row r="110" spans="2:11" x14ac:dyDescent="0.2">
      <c r="B110" s="1" t="s">
        <v>51</v>
      </c>
      <c r="C110" s="1" t="s">
        <v>57</v>
      </c>
      <c r="G110" s="7"/>
      <c r="H110" s="7"/>
      <c r="I110" s="19"/>
      <c r="J110" s="3"/>
      <c r="K110" s="3"/>
    </row>
    <row r="111" spans="2:11" x14ac:dyDescent="0.2">
      <c r="G111" s="7"/>
      <c r="H111" s="7"/>
      <c r="I111" s="19"/>
      <c r="J111" s="3"/>
      <c r="K111" s="3"/>
    </row>
    <row r="112" spans="2:11" x14ac:dyDescent="0.2">
      <c r="C112" t="s">
        <v>30</v>
      </c>
      <c r="G112" s="11">
        <v>0</v>
      </c>
      <c r="H112" s="11">
        <v>0</v>
      </c>
      <c r="I112" s="17">
        <v>0</v>
      </c>
      <c r="J112" s="3"/>
      <c r="K112" s="3"/>
    </row>
    <row r="113" spans="2:11" x14ac:dyDescent="0.2">
      <c r="C113" t="s">
        <v>31</v>
      </c>
      <c r="G113" s="11">
        <v>0</v>
      </c>
      <c r="H113" s="11">
        <v>0</v>
      </c>
      <c r="I113" s="17">
        <v>0</v>
      </c>
      <c r="J113" s="3"/>
      <c r="K113" s="3"/>
    </row>
    <row r="114" spans="2:11" x14ac:dyDescent="0.2">
      <c r="C114" t="s">
        <v>32</v>
      </c>
      <c r="G114" s="11">
        <v>0</v>
      </c>
      <c r="H114" s="11">
        <v>0</v>
      </c>
      <c r="I114" s="17">
        <v>0</v>
      </c>
      <c r="J114" s="3"/>
      <c r="K114" s="3"/>
    </row>
    <row r="115" spans="2:11" x14ac:dyDescent="0.2">
      <c r="C115" t="s">
        <v>31</v>
      </c>
      <c r="G115" s="11">
        <v>0</v>
      </c>
      <c r="H115" s="11">
        <v>0</v>
      </c>
      <c r="I115" s="17">
        <v>0</v>
      </c>
      <c r="J115" s="3"/>
      <c r="K115" s="3"/>
    </row>
    <row r="116" spans="2:11" x14ac:dyDescent="0.2">
      <c r="C116" t="s">
        <v>33</v>
      </c>
      <c r="G116" s="7" t="s">
        <v>58</v>
      </c>
      <c r="H116" s="7" t="s">
        <v>58</v>
      </c>
      <c r="I116" s="19"/>
      <c r="J116" s="3"/>
      <c r="K116" s="3"/>
    </row>
    <row r="117" spans="2:11" x14ac:dyDescent="0.2">
      <c r="G117" s="7"/>
      <c r="H117" s="7"/>
      <c r="I117" s="19"/>
      <c r="J117" s="3"/>
      <c r="K117" s="3"/>
    </row>
    <row r="118" spans="2:11" x14ac:dyDescent="0.2">
      <c r="B118" s="1" t="s">
        <v>51</v>
      </c>
      <c r="C118" s="1" t="s">
        <v>59</v>
      </c>
      <c r="G118" s="7"/>
      <c r="H118" s="7"/>
      <c r="I118" s="19"/>
      <c r="J118" s="3"/>
      <c r="K118" s="3"/>
    </row>
    <row r="119" spans="2:11" x14ac:dyDescent="0.2">
      <c r="G119" s="7"/>
      <c r="H119" s="7"/>
      <c r="I119" s="19"/>
      <c r="J119" s="3"/>
      <c r="K119" s="3"/>
    </row>
    <row r="120" spans="2:11" x14ac:dyDescent="0.2">
      <c r="C120" t="s">
        <v>30</v>
      </c>
      <c r="G120" s="11">
        <v>0</v>
      </c>
      <c r="H120" s="11">
        <v>0</v>
      </c>
      <c r="I120" s="17">
        <v>0</v>
      </c>
      <c r="J120" s="3"/>
      <c r="K120" s="3"/>
    </row>
    <row r="121" spans="2:11" x14ac:dyDescent="0.2">
      <c r="C121" t="s">
        <v>31</v>
      </c>
      <c r="G121" s="11">
        <v>0</v>
      </c>
      <c r="H121" s="11">
        <v>0</v>
      </c>
      <c r="I121" s="17">
        <v>0</v>
      </c>
      <c r="J121" s="3"/>
      <c r="K121" s="3"/>
    </row>
    <row r="122" spans="2:11" x14ac:dyDescent="0.2">
      <c r="C122" t="s">
        <v>32</v>
      </c>
      <c r="G122" s="11">
        <v>0</v>
      </c>
      <c r="H122" s="11">
        <v>0</v>
      </c>
      <c r="I122" s="17">
        <v>0</v>
      </c>
      <c r="J122" s="3"/>
      <c r="K122" s="3"/>
    </row>
    <row r="123" spans="2:11" x14ac:dyDescent="0.2">
      <c r="C123" t="s">
        <v>31</v>
      </c>
      <c r="G123" s="11">
        <v>0</v>
      </c>
      <c r="H123" s="11">
        <v>0</v>
      </c>
      <c r="I123" s="17">
        <v>0</v>
      </c>
      <c r="J123" s="3"/>
      <c r="K123" s="3"/>
    </row>
    <row r="124" spans="2:11" x14ac:dyDescent="0.2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">
      <c r="G125" s="7"/>
      <c r="H125" s="7"/>
      <c r="I125" s="8" t="s">
        <v>21</v>
      </c>
      <c r="J125" s="3"/>
      <c r="K125" s="3"/>
    </row>
    <row r="126" spans="2:11" x14ac:dyDescent="0.2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">
      <c r="G127" s="11"/>
      <c r="H127" s="11"/>
      <c r="I127" s="8" t="s">
        <v>21</v>
      </c>
      <c r="J127" s="3"/>
      <c r="K127" s="3"/>
    </row>
    <row r="128" spans="2:11" hidden="1" x14ac:dyDescent="0.2">
      <c r="C128" t="s">
        <v>30</v>
      </c>
      <c r="G128" s="18">
        <f>33635+620+79078+162973+165230-111905</f>
        <v>329631</v>
      </c>
      <c r="H128" s="18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">
      <c r="C129" t="s">
        <v>30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">
      <c r="C131" t="s">
        <v>32</v>
      </c>
      <c r="G131" s="18">
        <f>18971+115875+4537+1083</f>
        <v>140466</v>
      </c>
      <c r="H131" s="18">
        <f>17163+104521+4537+1079</f>
        <v>127300</v>
      </c>
      <c r="I131" s="8" t="s">
        <v>21</v>
      </c>
      <c r="J131" s="3"/>
      <c r="K131" s="3"/>
    </row>
    <row r="132" spans="2:54" s="13" customFormat="1" x14ac:dyDescent="0.2">
      <c r="C132" t="s">
        <v>32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">
      <c r="G135" s="7"/>
      <c r="H135" s="7"/>
      <c r="I135" s="8" t="s">
        <v>21</v>
      </c>
      <c r="J135" s="3"/>
      <c r="K135" s="3"/>
    </row>
    <row r="136" spans="2:54" x14ac:dyDescent="0.2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">
      <c r="G137" s="7"/>
      <c r="H137" s="7"/>
      <c r="I137" s="8" t="s">
        <v>21</v>
      </c>
      <c r="J137" s="3"/>
      <c r="K137" s="3"/>
    </row>
    <row r="138" spans="2:54" x14ac:dyDescent="0.2">
      <c r="C138" t="s">
        <v>30</v>
      </c>
      <c r="G138" s="11">
        <v>0</v>
      </c>
      <c r="H138" s="11">
        <v>0</v>
      </c>
      <c r="I138" s="17">
        <v>0</v>
      </c>
      <c r="J138" s="3"/>
      <c r="K138" s="3"/>
    </row>
    <row r="139" spans="2:54" x14ac:dyDescent="0.2">
      <c r="C139" t="s">
        <v>31</v>
      </c>
      <c r="G139" s="11">
        <v>0</v>
      </c>
      <c r="H139" s="11">
        <v>0</v>
      </c>
      <c r="I139" s="17">
        <v>0</v>
      </c>
      <c r="J139" s="3"/>
      <c r="K139" s="3"/>
    </row>
    <row r="140" spans="2:54" x14ac:dyDescent="0.2">
      <c r="C140" t="s">
        <v>32</v>
      </c>
      <c r="G140" s="11">
        <v>0</v>
      </c>
      <c r="H140" s="11">
        <v>0</v>
      </c>
      <c r="I140" s="17">
        <v>0</v>
      </c>
      <c r="J140" s="3"/>
      <c r="K140" s="3"/>
    </row>
    <row r="141" spans="2:54" x14ac:dyDescent="0.2">
      <c r="C141" t="s">
        <v>31</v>
      </c>
      <c r="G141" s="11">
        <v>0</v>
      </c>
      <c r="H141" s="11">
        <v>0</v>
      </c>
      <c r="I141" s="17">
        <v>0</v>
      </c>
      <c r="J141" s="3"/>
      <c r="K141" s="3"/>
    </row>
    <row r="142" spans="2:54" x14ac:dyDescent="0.2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">
      <c r="G143" s="7"/>
      <c r="H143" s="7"/>
      <c r="I143" s="8" t="s">
        <v>21</v>
      </c>
      <c r="J143" s="3"/>
      <c r="K143" s="3"/>
    </row>
    <row r="144" spans="2:54" x14ac:dyDescent="0.2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">
      <c r="G145" s="11"/>
      <c r="H145" s="11"/>
      <c r="I145" s="8" t="s">
        <v>21</v>
      </c>
      <c r="J145" s="3"/>
      <c r="K145" s="3"/>
    </row>
    <row r="146" spans="2:54" hidden="1" x14ac:dyDescent="0.2">
      <c r="C146" t="s">
        <v>30</v>
      </c>
      <c r="G146" s="18">
        <v>46803</v>
      </c>
      <c r="H146" s="18">
        <v>39147</v>
      </c>
      <c r="I146" s="8" t="s">
        <v>21</v>
      </c>
      <c r="J146" s="3"/>
      <c r="K146" s="3"/>
    </row>
    <row r="147" spans="2:54" s="13" customFormat="1" x14ac:dyDescent="0.2">
      <c r="C147" t="s">
        <v>30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">
      <c r="C149" t="s">
        <v>32</v>
      </c>
      <c r="G149" s="18">
        <v>423919</v>
      </c>
      <c r="H149" s="18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">
      <c r="C150" t="s">
        <v>32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">
      <c r="G153" s="7"/>
      <c r="H153" s="7"/>
      <c r="I153" s="8" t="s">
        <v>21</v>
      </c>
      <c r="J153" s="3"/>
      <c r="K153" s="3"/>
    </row>
    <row r="154" spans="2:54" x14ac:dyDescent="0.2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">
      <c r="G155" s="11"/>
      <c r="H155" s="11"/>
      <c r="I155" s="8" t="s">
        <v>21</v>
      </c>
      <c r="J155" s="3"/>
      <c r="K155" s="3"/>
    </row>
    <row r="156" spans="2:54" hidden="1" x14ac:dyDescent="0.2">
      <c r="C156" t="s">
        <v>30</v>
      </c>
      <c r="G156" s="18">
        <f>9559+28750+2150</f>
        <v>40459</v>
      </c>
      <c r="H156" s="18">
        <f>9558+25300+2106</f>
        <v>36964</v>
      </c>
      <c r="I156" s="8" t="s">
        <v>21</v>
      </c>
      <c r="J156" s="3"/>
      <c r="K156" s="3"/>
    </row>
    <row r="157" spans="2:54" s="13" customFormat="1" x14ac:dyDescent="0.2">
      <c r="C157" t="s">
        <v>30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31</v>
      </c>
      <c r="G158" s="18">
        <v>5100</v>
      </c>
      <c r="H158" s="18">
        <v>5100</v>
      </c>
      <c r="I158" s="8" t="s">
        <v>21</v>
      </c>
      <c r="J158" s="3"/>
      <c r="K158" s="3"/>
    </row>
    <row r="159" spans="2:54" ht="12" hidden="1" customHeight="1" x14ac:dyDescent="0.2">
      <c r="C159" t="s">
        <v>32</v>
      </c>
      <c r="G159" s="18">
        <v>169215</v>
      </c>
      <c r="H159" s="18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">
      <c r="C160" t="s">
        <v>32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">
      <c r="G163" s="7"/>
      <c r="H163" s="7"/>
      <c r="I163" s="8" t="s">
        <v>21</v>
      </c>
      <c r="J163" s="3"/>
      <c r="K163" s="3"/>
    </row>
    <row r="164" spans="2:54" x14ac:dyDescent="0.2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">
      <c r="G165" s="7"/>
      <c r="H165" s="7"/>
      <c r="I165" s="8" t="s">
        <v>21</v>
      </c>
      <c r="J165" s="3"/>
      <c r="K165" s="3"/>
    </row>
    <row r="166" spans="2:54" x14ac:dyDescent="0.2">
      <c r="C166" t="s">
        <v>30</v>
      </c>
      <c r="G166" s="11">
        <v>0</v>
      </c>
      <c r="H166" s="11">
        <v>0</v>
      </c>
      <c r="I166" s="17">
        <v>0</v>
      </c>
      <c r="J166" s="3"/>
      <c r="K166" s="3"/>
    </row>
    <row r="167" spans="2:54" x14ac:dyDescent="0.2">
      <c r="C167" t="s">
        <v>31</v>
      </c>
      <c r="G167" s="11">
        <v>0</v>
      </c>
      <c r="H167" s="11">
        <v>0</v>
      </c>
      <c r="I167" s="17">
        <v>0</v>
      </c>
      <c r="J167" s="3"/>
      <c r="K167" s="3"/>
    </row>
    <row r="168" spans="2:54" x14ac:dyDescent="0.2">
      <c r="C168" t="s">
        <v>32</v>
      </c>
      <c r="G168" s="11">
        <v>0</v>
      </c>
      <c r="H168" s="11">
        <v>0</v>
      </c>
      <c r="I168" s="17">
        <v>0</v>
      </c>
      <c r="J168" s="3"/>
      <c r="K168" s="3"/>
    </row>
    <row r="169" spans="2:54" x14ac:dyDescent="0.2">
      <c r="C169" t="s">
        <v>31</v>
      </c>
      <c r="G169" s="11">
        <v>0</v>
      </c>
      <c r="H169" s="11">
        <v>0</v>
      </c>
      <c r="I169" s="17">
        <v>0</v>
      </c>
      <c r="J169" s="3"/>
      <c r="K169" s="3"/>
    </row>
    <row r="170" spans="2:54" x14ac:dyDescent="0.2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">
      <c r="G171" s="7"/>
      <c r="H171" s="7"/>
      <c r="I171" s="8" t="s">
        <v>21</v>
      </c>
      <c r="J171" s="3"/>
      <c r="K171" s="3"/>
    </row>
    <row r="172" spans="2:54" x14ac:dyDescent="0.2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">
      <c r="G173" s="7"/>
      <c r="H173" s="7"/>
      <c r="I173" s="8" t="s">
        <v>21</v>
      </c>
      <c r="J173" s="3"/>
      <c r="K173" s="3"/>
    </row>
    <row r="174" spans="2:54" hidden="1" x14ac:dyDescent="0.2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">
      <c r="C175" t="s">
        <v>30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">
      <c r="G180" s="7"/>
      <c r="H180" s="7"/>
      <c r="I180" s="8" t="s">
        <v>21</v>
      </c>
      <c r="J180" s="3"/>
      <c r="K180" s="3"/>
    </row>
    <row r="181" spans="2:54" x14ac:dyDescent="0.2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">
      <c r="G182" s="11"/>
      <c r="H182" s="11"/>
      <c r="I182" s="8" t="s">
        <v>21</v>
      </c>
      <c r="J182" s="3"/>
      <c r="K182" s="3"/>
    </row>
    <row r="183" spans="2:54" hidden="1" x14ac:dyDescent="0.2">
      <c r="C183" t="s">
        <v>30</v>
      </c>
      <c r="G183" s="18">
        <v>44543</v>
      </c>
      <c r="H183" s="18">
        <v>38481</v>
      </c>
      <c r="I183" s="8" t="s">
        <v>21</v>
      </c>
      <c r="J183" s="3"/>
      <c r="K183" s="3"/>
    </row>
    <row r="184" spans="2:54" s="13" customFormat="1" x14ac:dyDescent="0.2">
      <c r="C184" t="s">
        <v>30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">
      <c r="G189" s="7"/>
      <c r="H189" s="7"/>
      <c r="I189" s="8" t="s">
        <v>21</v>
      </c>
      <c r="J189" s="3"/>
      <c r="K189" s="3"/>
    </row>
    <row r="190" spans="2:54" x14ac:dyDescent="0.2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">
      <c r="G191" s="7"/>
      <c r="H191" s="7"/>
      <c r="I191" s="8" t="s">
        <v>21</v>
      </c>
      <c r="J191" s="3"/>
      <c r="K191" s="3"/>
    </row>
    <row r="192" spans="2:54" x14ac:dyDescent="0.2">
      <c r="C192" t="s">
        <v>30</v>
      </c>
      <c r="G192" s="11">
        <v>0</v>
      </c>
      <c r="H192" s="11">
        <v>0</v>
      </c>
      <c r="I192" s="17">
        <v>0</v>
      </c>
      <c r="J192" s="3"/>
      <c r="K192" s="3"/>
    </row>
    <row r="193" spans="2:11" x14ac:dyDescent="0.2">
      <c r="C193" t="s">
        <v>31</v>
      </c>
      <c r="G193" s="11">
        <v>0</v>
      </c>
      <c r="H193" s="11">
        <v>0</v>
      </c>
      <c r="I193" s="17">
        <v>0</v>
      </c>
      <c r="J193" s="3"/>
      <c r="K193" s="3"/>
    </row>
    <row r="194" spans="2:11" x14ac:dyDescent="0.2">
      <c r="C194" t="s">
        <v>32</v>
      </c>
      <c r="G194" s="11">
        <v>0</v>
      </c>
      <c r="H194" s="11">
        <v>0</v>
      </c>
      <c r="I194" s="17">
        <v>0</v>
      </c>
      <c r="J194" s="3"/>
      <c r="K194" s="3"/>
    </row>
    <row r="195" spans="2:11" x14ac:dyDescent="0.2">
      <c r="C195" t="s">
        <v>31</v>
      </c>
      <c r="G195" s="11">
        <v>0</v>
      </c>
      <c r="H195" s="11">
        <v>0</v>
      </c>
      <c r="I195" s="17">
        <v>0</v>
      </c>
      <c r="J195" s="3"/>
      <c r="K195" s="3"/>
    </row>
    <row r="196" spans="2:11" x14ac:dyDescent="0.2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">
      <c r="G197" s="7"/>
      <c r="H197" s="7"/>
      <c r="I197" s="8" t="s">
        <v>21</v>
      </c>
      <c r="J197" s="3"/>
      <c r="K197" s="3"/>
    </row>
    <row r="198" spans="2:11" x14ac:dyDescent="0.2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">
      <c r="G199" s="7"/>
      <c r="H199" s="7"/>
      <c r="I199" s="8" t="s">
        <v>21</v>
      </c>
      <c r="J199" s="3"/>
      <c r="K199" s="3"/>
    </row>
    <row r="200" spans="2:11" x14ac:dyDescent="0.2">
      <c r="C200" t="s">
        <v>30</v>
      </c>
      <c r="G200" s="11">
        <v>0</v>
      </c>
      <c r="H200" s="11">
        <v>0</v>
      </c>
      <c r="I200" s="17">
        <v>0</v>
      </c>
      <c r="J200" s="3"/>
      <c r="K200" s="3"/>
    </row>
    <row r="201" spans="2:11" x14ac:dyDescent="0.2">
      <c r="C201" t="s">
        <v>31</v>
      </c>
      <c r="G201" s="11">
        <v>0</v>
      </c>
      <c r="H201" s="11">
        <v>0</v>
      </c>
      <c r="I201" s="17">
        <v>0</v>
      </c>
      <c r="J201" s="3"/>
      <c r="K201" s="3"/>
    </row>
    <row r="202" spans="2:11" x14ac:dyDescent="0.2">
      <c r="C202" t="s">
        <v>32</v>
      </c>
      <c r="G202" s="11">
        <v>0</v>
      </c>
      <c r="H202" s="11">
        <v>0</v>
      </c>
      <c r="I202" s="17">
        <v>0</v>
      </c>
      <c r="J202" s="3"/>
      <c r="K202" s="3"/>
    </row>
    <row r="203" spans="2:11" x14ac:dyDescent="0.2">
      <c r="C203" t="s">
        <v>31</v>
      </c>
      <c r="G203" s="11">
        <v>0</v>
      </c>
      <c r="H203" s="11">
        <v>0</v>
      </c>
      <c r="I203" s="17">
        <v>0</v>
      </c>
      <c r="J203" s="3"/>
      <c r="K203" s="3"/>
    </row>
    <row r="204" spans="2:11" x14ac:dyDescent="0.2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">
      <c r="G205" s="7"/>
      <c r="H205" s="7"/>
      <c r="I205" s="8" t="s">
        <v>21</v>
      </c>
      <c r="J205" s="3"/>
      <c r="K205" s="3"/>
    </row>
    <row r="206" spans="2:11" x14ac:dyDescent="0.2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">
      <c r="G207" s="11"/>
      <c r="H207" s="11"/>
      <c r="I207" s="8" t="s">
        <v>21</v>
      </c>
      <c r="J207" s="3"/>
      <c r="K207" s="3"/>
    </row>
    <row r="208" spans="2:11" hidden="1" x14ac:dyDescent="0.2">
      <c r="C208" t="s">
        <v>30</v>
      </c>
      <c r="G208" s="18">
        <f>933695+110000+1227</f>
        <v>1044922</v>
      </c>
      <c r="H208" s="18">
        <f>851060+50000+1485</f>
        <v>902545</v>
      </c>
      <c r="I208" s="8" t="s">
        <v>21</v>
      </c>
      <c r="J208" s="3"/>
      <c r="K208" s="3"/>
    </row>
    <row r="209" spans="2:54" s="13" customFormat="1" x14ac:dyDescent="0.2">
      <c r="C209" t="s">
        <v>30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">
      <c r="C211" t="s">
        <v>32</v>
      </c>
      <c r="G211" s="18">
        <v>839929</v>
      </c>
      <c r="H211" s="18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">
      <c r="C212" t="s">
        <v>32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">
      <c r="G215" s="7"/>
      <c r="H215" s="7"/>
      <c r="I215" s="8" t="s">
        <v>21</v>
      </c>
      <c r="J215" s="3"/>
      <c r="K215" s="3"/>
    </row>
    <row r="216" spans="2:54" x14ac:dyDescent="0.2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">
      <c r="G217" s="11"/>
      <c r="H217" s="11"/>
      <c r="I217" s="8" t="s">
        <v>21</v>
      </c>
      <c r="J217" s="3"/>
      <c r="K217" s="3"/>
    </row>
    <row r="218" spans="2:54" hidden="1" x14ac:dyDescent="0.2">
      <c r="C218" t="s">
        <v>30</v>
      </c>
      <c r="G218" s="18">
        <f>151828+7408</f>
        <v>159236</v>
      </c>
      <c r="H218" s="18">
        <f>132071+5480</f>
        <v>137551</v>
      </c>
      <c r="I218" s="8" t="s">
        <v>21</v>
      </c>
      <c r="J218" s="3"/>
      <c r="K218" s="3"/>
    </row>
    <row r="219" spans="2:54" s="13" customFormat="1" x14ac:dyDescent="0.2">
      <c r="C219" t="s">
        <v>30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">
      <c r="C221" t="s">
        <v>32</v>
      </c>
      <c r="G221" s="18">
        <v>124067</v>
      </c>
      <c r="H221" s="18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">
      <c r="C222" t="s">
        <v>32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">
      <c r="G225" s="7"/>
      <c r="H225" s="7"/>
      <c r="I225" s="8" t="s">
        <v>21</v>
      </c>
      <c r="J225" s="3"/>
      <c r="K225" s="3"/>
    </row>
    <row r="226" spans="2:54" x14ac:dyDescent="0.2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">
      <c r="G227" s="11"/>
      <c r="H227" s="11"/>
      <c r="I227" s="8" t="s">
        <v>21</v>
      </c>
      <c r="J227" s="3"/>
      <c r="K227" s="3"/>
    </row>
    <row r="228" spans="2:54" hidden="1" x14ac:dyDescent="0.2">
      <c r="C228" t="s">
        <v>30</v>
      </c>
      <c r="G228" s="18">
        <f>67229+5487+20000</f>
        <v>92716</v>
      </c>
      <c r="H228" s="18">
        <f>666318+6046+18000</f>
        <v>690364</v>
      </c>
      <c r="I228" s="8" t="s">
        <v>21</v>
      </c>
      <c r="J228" s="3"/>
      <c r="K228" s="3"/>
    </row>
    <row r="229" spans="2:54" s="13" customFormat="1" x14ac:dyDescent="0.2">
      <c r="C229" t="s">
        <v>30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31</v>
      </c>
      <c r="E230" s="20"/>
      <c r="F230" s="20"/>
      <c r="G230" s="21">
        <v>3000</v>
      </c>
      <c r="H230" s="18">
        <v>3000</v>
      </c>
      <c r="I230" s="8" t="s">
        <v>21</v>
      </c>
      <c r="J230" s="3"/>
      <c r="K230" s="3"/>
    </row>
    <row r="231" spans="2:54" ht="13.5" hidden="1" customHeight="1" x14ac:dyDescent="0.2">
      <c r="C231" t="s">
        <v>32</v>
      </c>
      <c r="G231" s="18">
        <v>100593</v>
      </c>
      <c r="H231" s="18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">
      <c r="C232" t="s">
        <v>32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">
      <c r="G235" s="7"/>
      <c r="H235" s="7"/>
      <c r="I235" s="8" t="s">
        <v>21</v>
      </c>
      <c r="J235" s="3"/>
      <c r="K235" s="3"/>
    </row>
    <row r="236" spans="2:54" x14ac:dyDescent="0.2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">
      <c r="G237" s="11"/>
      <c r="H237" s="11"/>
      <c r="I237" s="8" t="s">
        <v>21</v>
      </c>
      <c r="J237" s="3"/>
      <c r="K237" s="3"/>
    </row>
    <row r="238" spans="2:54" hidden="1" x14ac:dyDescent="0.2">
      <c r="C238" t="s">
        <v>30</v>
      </c>
      <c r="G238" s="18">
        <v>1109844</v>
      </c>
      <c r="H238" s="18">
        <v>971909</v>
      </c>
      <c r="I238" s="8" t="s">
        <v>21</v>
      </c>
      <c r="J238" s="3"/>
      <c r="K238" s="3"/>
    </row>
    <row r="239" spans="2:54" s="13" customFormat="1" x14ac:dyDescent="0.2">
      <c r="C239" t="s">
        <v>30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">
      <c r="C241" t="s">
        <v>32</v>
      </c>
      <c r="G241" s="18">
        <v>778304</v>
      </c>
      <c r="H241" s="18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">
      <c r="C242" t="s">
        <v>32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">
      <c r="G245" s="7"/>
      <c r="H245" s="7"/>
      <c r="I245" s="8" t="s">
        <v>21</v>
      </c>
      <c r="J245" s="3"/>
      <c r="K245" s="3"/>
    </row>
    <row r="246" spans="2:54" x14ac:dyDescent="0.2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">
      <c r="G247" s="11"/>
      <c r="H247" s="11"/>
      <c r="I247" s="8" t="s">
        <v>21</v>
      </c>
      <c r="J247" s="3"/>
      <c r="K247" s="3"/>
    </row>
    <row r="248" spans="2:54" hidden="1" x14ac:dyDescent="0.2">
      <c r="C248" t="s">
        <v>30</v>
      </c>
      <c r="G248" s="18">
        <f>6865+24303</f>
        <v>31168</v>
      </c>
      <c r="H248" s="18">
        <f>7433+21859</f>
        <v>29292</v>
      </c>
      <c r="I248" s="8" t="s">
        <v>21</v>
      </c>
      <c r="J248" s="3"/>
      <c r="K248" s="3"/>
    </row>
    <row r="249" spans="2:54" s="13" customFormat="1" x14ac:dyDescent="0.2">
      <c r="C249" t="s">
        <v>30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">
      <c r="C251" t="s">
        <v>32</v>
      </c>
      <c r="G251" s="18">
        <v>132721</v>
      </c>
      <c r="H251" s="18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">
      <c r="C252" t="s">
        <v>32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">
      <c r="G255" s="7"/>
      <c r="H255" s="7"/>
      <c r="I255" s="8" t="s">
        <v>21</v>
      </c>
      <c r="J255" s="3"/>
      <c r="K255" s="3"/>
    </row>
    <row r="256" spans="2:54" x14ac:dyDescent="0.2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">
      <c r="G257" s="11"/>
      <c r="H257" s="11"/>
      <c r="I257" s="8" t="s">
        <v>21</v>
      </c>
      <c r="J257" s="3"/>
      <c r="K257" s="3"/>
    </row>
    <row r="258" spans="2:54" hidden="1" x14ac:dyDescent="0.2">
      <c r="C258" t="s">
        <v>30</v>
      </c>
      <c r="G258" s="18">
        <v>222724</v>
      </c>
      <c r="H258" s="18">
        <v>201032</v>
      </c>
      <c r="I258" s="8" t="s">
        <v>21</v>
      </c>
      <c r="J258" s="3"/>
      <c r="K258" s="3"/>
    </row>
    <row r="259" spans="2:54" s="13" customFormat="1" x14ac:dyDescent="0.2">
      <c r="C259" t="s">
        <v>30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">
      <c r="C261" t="s">
        <v>32</v>
      </c>
      <c r="G261" s="18">
        <v>145808</v>
      </c>
      <c r="H261" s="18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">
      <c r="C262" t="s">
        <v>32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">
      <c r="G265" s="7"/>
      <c r="H265" s="7"/>
      <c r="I265" s="8" t="s">
        <v>21</v>
      </c>
      <c r="J265" s="3"/>
      <c r="K265" s="3"/>
    </row>
    <row r="266" spans="2:54" x14ac:dyDescent="0.2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">
      <c r="G267" s="11"/>
      <c r="H267" s="11"/>
      <c r="I267" s="8" t="s">
        <v>21</v>
      </c>
      <c r="J267" s="3"/>
      <c r="K267" s="3"/>
    </row>
    <row r="268" spans="2:54" hidden="1" x14ac:dyDescent="0.2">
      <c r="C268" t="s">
        <v>30</v>
      </c>
      <c r="G268" s="18">
        <f>267012+100000</f>
        <v>367012</v>
      </c>
      <c r="H268" s="18">
        <f>291828+50000</f>
        <v>341828</v>
      </c>
      <c r="I268" s="8" t="s">
        <v>21</v>
      </c>
      <c r="J268" s="3"/>
      <c r="K268" s="3"/>
    </row>
    <row r="269" spans="2:54" s="13" customFormat="1" x14ac:dyDescent="0.2">
      <c r="C269" t="s">
        <v>30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">
      <c r="C271" t="s">
        <v>32</v>
      </c>
      <c r="G271" s="18">
        <v>172714</v>
      </c>
      <c r="H271" s="18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">
      <c r="C272" t="s">
        <v>32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">
      <c r="G275" s="7"/>
      <c r="H275" s="7"/>
      <c r="I275" s="8" t="s">
        <v>21</v>
      </c>
      <c r="J275" s="3"/>
      <c r="K275" s="3"/>
    </row>
    <row r="276" spans="2:54" x14ac:dyDescent="0.2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">
      <c r="G277" s="11"/>
      <c r="H277" s="11"/>
      <c r="I277" s="8" t="s">
        <v>21</v>
      </c>
      <c r="J277" s="3"/>
      <c r="K277" s="3"/>
    </row>
    <row r="278" spans="2:54" hidden="1" x14ac:dyDescent="0.2">
      <c r="C278" t="s">
        <v>30</v>
      </c>
      <c r="G278" s="18">
        <f>30297+3250+279</f>
        <v>33826</v>
      </c>
      <c r="H278" s="18">
        <f>25044+2500+261</f>
        <v>27805</v>
      </c>
      <c r="I278" s="8" t="s">
        <v>21</v>
      </c>
      <c r="J278" s="3"/>
      <c r="K278" s="3"/>
    </row>
    <row r="279" spans="2:54" s="13" customFormat="1" x14ac:dyDescent="0.2">
      <c r="C279" t="s">
        <v>30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">
      <c r="C281" t="s">
        <v>32</v>
      </c>
      <c r="G281" s="18">
        <f>88+1039+1045+129</f>
        <v>2301</v>
      </c>
      <c r="H281" s="18">
        <f>79+937+1044+128</f>
        <v>2188</v>
      </c>
      <c r="I281" s="8" t="s">
        <v>21</v>
      </c>
      <c r="J281" s="3"/>
      <c r="K281" s="3"/>
    </row>
    <row r="282" spans="2:54" s="13" customFormat="1" x14ac:dyDescent="0.2">
      <c r="C282" t="s">
        <v>32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">
      <c r="G285" s="7"/>
      <c r="H285" s="7"/>
      <c r="I285" s="8" t="s">
        <v>21</v>
      </c>
      <c r="J285" s="3"/>
      <c r="K285" s="3"/>
    </row>
    <row r="286" spans="2:54" x14ac:dyDescent="0.2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">
      <c r="G287" s="7"/>
      <c r="H287" s="7"/>
      <c r="I287" s="8" t="s">
        <v>21</v>
      </c>
      <c r="J287" s="3"/>
      <c r="K287" s="3"/>
    </row>
    <row r="288" spans="2:54" hidden="1" x14ac:dyDescent="0.2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">
      <c r="C289" t="s">
        <v>30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">
      <c r="G294" s="7"/>
      <c r="H294" s="7"/>
      <c r="I294" s="8" t="s">
        <v>21</v>
      </c>
      <c r="J294" s="3"/>
      <c r="K294" s="3"/>
    </row>
    <row r="295" spans="2:54" x14ac:dyDescent="0.2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">
      <c r="G296" s="7"/>
      <c r="H296" s="7"/>
      <c r="I296" s="8" t="s">
        <v>21</v>
      </c>
      <c r="J296" s="3"/>
      <c r="K296" s="3"/>
    </row>
    <row r="297" spans="2:54" hidden="1" x14ac:dyDescent="0.2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">
      <c r="C298" t="s">
        <v>30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">
      <c r="G303" s="7"/>
      <c r="H303" s="7"/>
      <c r="I303" s="8" t="s">
        <v>21</v>
      </c>
      <c r="J303" s="3"/>
      <c r="K303" s="3"/>
    </row>
    <row r="304" spans="2:54" x14ac:dyDescent="0.2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">
      <c r="G305" s="11"/>
      <c r="H305" s="11"/>
      <c r="I305" s="8" t="s">
        <v>21</v>
      </c>
      <c r="J305" s="3"/>
      <c r="K305" s="3"/>
    </row>
    <row r="306" spans="2:54" hidden="1" x14ac:dyDescent="0.2">
      <c r="C306" t="s">
        <v>30</v>
      </c>
      <c r="G306" s="18">
        <f>50848+223839+92121+18404</f>
        <v>385212</v>
      </c>
      <c r="H306" s="18">
        <f>42304+193190+84886+18607</f>
        <v>338987</v>
      </c>
      <c r="I306" s="8" t="s">
        <v>21</v>
      </c>
      <c r="J306" s="3"/>
      <c r="K306" s="3"/>
    </row>
    <row r="307" spans="2:54" s="13" customFormat="1" x14ac:dyDescent="0.2">
      <c r="C307" t="s">
        <v>30</v>
      </c>
      <c r="G307" s="18">
        <v>11758</v>
      </c>
      <c r="H307" s="18">
        <v>14707</v>
      </c>
      <c r="I307" s="22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">
      <c r="C309" t="s">
        <v>32</v>
      </c>
      <c r="G309" s="18">
        <f>85465+25133+259314+4376+1872</f>
        <v>376160</v>
      </c>
      <c r="H309" s="18">
        <f>74765+22737+233904+4375+1864</f>
        <v>337645</v>
      </c>
      <c r="I309" s="8" t="s">
        <v>21</v>
      </c>
      <c r="J309" s="3"/>
      <c r="K309" s="3"/>
    </row>
    <row r="310" spans="2:54" s="13" customFormat="1" x14ac:dyDescent="0.2">
      <c r="C310" t="s">
        <v>32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">
      <c r="G313" s="7"/>
      <c r="H313" s="7"/>
      <c r="I313" s="8" t="s">
        <v>21</v>
      </c>
      <c r="J313" s="3"/>
      <c r="K313" s="3"/>
    </row>
    <row r="314" spans="2:54" x14ac:dyDescent="0.2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">
      <c r="G315" s="11"/>
      <c r="H315" s="11"/>
      <c r="I315" s="8" t="s">
        <v>21</v>
      </c>
      <c r="J315" s="3"/>
      <c r="K315" s="3"/>
    </row>
    <row r="316" spans="2:54" hidden="1" x14ac:dyDescent="0.2">
      <c r="C316" t="s">
        <v>30</v>
      </c>
      <c r="G316" s="18">
        <f>74495+775</f>
        <v>75270</v>
      </c>
      <c r="H316" s="18">
        <f>56829+775</f>
        <v>57604</v>
      </c>
      <c r="I316" s="8" t="s">
        <v>21</v>
      </c>
      <c r="J316" s="3"/>
      <c r="K316" s="3"/>
    </row>
    <row r="317" spans="2:54" s="13" customFormat="1" x14ac:dyDescent="0.2">
      <c r="C317" t="s">
        <v>30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">
      <c r="G322" s="7"/>
      <c r="H322" s="7"/>
      <c r="I322" s="8" t="s">
        <v>21</v>
      </c>
      <c r="J322" s="3"/>
      <c r="K322" s="3"/>
    </row>
    <row r="323" spans="2:54" x14ac:dyDescent="0.2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">
      <c r="G324" s="7"/>
      <c r="H324" s="7"/>
      <c r="I324" s="8" t="s">
        <v>21</v>
      </c>
      <c r="J324" s="3"/>
      <c r="K324" s="3"/>
    </row>
    <row r="325" spans="2:54" hidden="1" x14ac:dyDescent="0.2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">
      <c r="C326" t="s">
        <v>30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">
      <c r="C329" t="s">
        <v>32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">
      <c r="G332" s="7"/>
      <c r="H332" s="7"/>
      <c r="I332" s="8" t="s">
        <v>21</v>
      </c>
      <c r="J332" s="3"/>
      <c r="K332" s="3"/>
    </row>
    <row r="333" spans="2:54" x14ac:dyDescent="0.2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">
      <c r="G334" s="7"/>
      <c r="H334" s="7"/>
      <c r="I334" s="8" t="s">
        <v>21</v>
      </c>
      <c r="J334" s="3"/>
      <c r="K334" s="3"/>
    </row>
    <row r="335" spans="2:54" hidden="1" x14ac:dyDescent="0.2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">
      <c r="C336" t="s">
        <v>30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">
      <c r="C339" t="s">
        <v>32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">
      <c r="G342" s="7"/>
      <c r="H342" s="7"/>
      <c r="I342" s="8" t="s">
        <v>21</v>
      </c>
      <c r="J342" s="3"/>
      <c r="K342" s="3"/>
    </row>
    <row r="343" spans="2:54" x14ac:dyDescent="0.2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">
      <c r="G344" s="7"/>
      <c r="H344" s="7"/>
      <c r="I344" s="8" t="s">
        <v>21</v>
      </c>
      <c r="J344" s="3"/>
      <c r="K344" s="3"/>
    </row>
    <row r="345" spans="2:54" x14ac:dyDescent="0.2">
      <c r="C345" t="s">
        <v>30</v>
      </c>
      <c r="G345" s="11">
        <v>0</v>
      </c>
      <c r="H345" s="11">
        <v>0</v>
      </c>
      <c r="I345" s="17">
        <v>0</v>
      </c>
      <c r="J345" s="3"/>
      <c r="K345" s="3"/>
    </row>
    <row r="346" spans="2:54" x14ac:dyDescent="0.2">
      <c r="C346" t="s">
        <v>31</v>
      </c>
      <c r="G346" s="11">
        <v>0</v>
      </c>
      <c r="H346" s="11">
        <v>0</v>
      </c>
      <c r="I346" s="17">
        <v>0</v>
      </c>
      <c r="J346" s="3"/>
      <c r="K346" s="3"/>
    </row>
    <row r="347" spans="2:54" x14ac:dyDescent="0.2">
      <c r="C347" t="s">
        <v>32</v>
      </c>
      <c r="G347" s="11">
        <v>0</v>
      </c>
      <c r="H347" s="11">
        <v>0</v>
      </c>
      <c r="I347" s="17">
        <v>0</v>
      </c>
      <c r="J347" s="3"/>
      <c r="K347" s="3"/>
    </row>
    <row r="348" spans="2:54" x14ac:dyDescent="0.2">
      <c r="C348" t="s">
        <v>31</v>
      </c>
      <c r="G348" s="11">
        <v>0</v>
      </c>
      <c r="H348" s="11">
        <v>0</v>
      </c>
      <c r="I348" s="17">
        <v>0</v>
      </c>
      <c r="J348" s="3"/>
      <c r="K348" s="3"/>
    </row>
    <row r="349" spans="2:54" x14ac:dyDescent="0.2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">
      <c r="G350" s="7"/>
      <c r="H350" s="7"/>
      <c r="I350" s="8" t="s">
        <v>21</v>
      </c>
      <c r="J350" s="3"/>
      <c r="K350" s="3"/>
    </row>
    <row r="351" spans="2:54" x14ac:dyDescent="0.2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">
      <c r="G352" s="11"/>
      <c r="H352" s="11"/>
      <c r="I352" s="8" t="s">
        <v>21</v>
      </c>
      <c r="J352" s="3"/>
      <c r="K352" s="3"/>
    </row>
    <row r="353" spans="2:54" hidden="1" x14ac:dyDescent="0.2">
      <c r="C353" t="s">
        <v>30</v>
      </c>
      <c r="G353" s="18">
        <v>256158</v>
      </c>
      <c r="H353" s="18">
        <v>234049</v>
      </c>
      <c r="I353" s="8" t="s">
        <v>21</v>
      </c>
      <c r="J353" s="3"/>
      <c r="K353" s="3"/>
    </row>
    <row r="354" spans="2:54" s="13" customFormat="1" x14ac:dyDescent="0.2">
      <c r="C354" t="s">
        <v>30</v>
      </c>
      <c r="G354" s="18">
        <v>7045</v>
      </c>
      <c r="H354" s="18">
        <v>7950</v>
      </c>
      <c r="I354" s="22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">
      <c r="C356" t="s">
        <v>32</v>
      </c>
      <c r="G356" s="18">
        <v>66678</v>
      </c>
      <c r="H356" s="18">
        <v>55419</v>
      </c>
      <c r="I356" s="8" t="s">
        <v>21</v>
      </c>
      <c r="J356" s="3"/>
      <c r="K356" s="3"/>
    </row>
    <row r="357" spans="2:54" s="13" customFormat="1" x14ac:dyDescent="0.2">
      <c r="C357" t="s">
        <v>32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31</v>
      </c>
      <c r="G358" s="11">
        <v>5000</v>
      </c>
      <c r="H358" s="11">
        <v>5000</v>
      </c>
      <c r="I358" s="15" t="s">
        <v>21</v>
      </c>
      <c r="J358" s="3"/>
      <c r="K358" s="3"/>
    </row>
    <row r="359" spans="2:54" x14ac:dyDescent="0.2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">
      <c r="G360" s="7"/>
      <c r="H360" s="7"/>
      <c r="I360" s="8" t="s">
        <v>21</v>
      </c>
      <c r="J360" s="3"/>
      <c r="K360" s="3"/>
    </row>
    <row r="361" spans="2:54" x14ac:dyDescent="0.2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">
      <c r="G362" s="11"/>
      <c r="H362" s="11"/>
      <c r="I362" s="8" t="s">
        <v>21</v>
      </c>
      <c r="J362" s="3"/>
      <c r="K362" s="3"/>
    </row>
    <row r="363" spans="2:54" hidden="1" x14ac:dyDescent="0.2">
      <c r="C363" t="s">
        <v>30</v>
      </c>
      <c r="G363" s="18">
        <v>36005</v>
      </c>
      <c r="H363" s="18">
        <v>32181</v>
      </c>
      <c r="I363" s="8" t="s">
        <v>21</v>
      </c>
      <c r="J363" s="3"/>
      <c r="K363" s="3"/>
    </row>
    <row r="364" spans="2:54" s="13" customFormat="1" x14ac:dyDescent="0.2">
      <c r="C364" t="s">
        <v>30</v>
      </c>
      <c r="G364" s="18">
        <v>22129</v>
      </c>
      <c r="H364" s="18">
        <v>18146</v>
      </c>
      <c r="I364" s="22">
        <f>2611+15000</f>
        <v>17611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">
      <c r="C366" t="s">
        <v>32</v>
      </c>
      <c r="G366" s="18">
        <f>34861+10332+37306</f>
        <v>82499</v>
      </c>
      <c r="H366" s="18">
        <f>34360+10295+33549</f>
        <v>78204</v>
      </c>
      <c r="I366" s="8" t="s">
        <v>21</v>
      </c>
      <c r="J366" s="3"/>
      <c r="K366" s="3"/>
    </row>
    <row r="367" spans="2:54" s="13" customFormat="1" x14ac:dyDescent="0.2">
      <c r="C367" t="s">
        <v>32</v>
      </c>
      <c r="G367" s="18">
        <f>G366/31</f>
        <v>2661.2580645161293</v>
      </c>
      <c r="H367" s="18">
        <v>2778</v>
      </c>
      <c r="I367" s="22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">
      <c r="G370" s="7"/>
      <c r="H370" s="7"/>
      <c r="I370" s="8" t="s">
        <v>21</v>
      </c>
      <c r="J370" s="3"/>
      <c r="K370" s="3"/>
    </row>
    <row r="371" spans="1:54" x14ac:dyDescent="0.2">
      <c r="B371" s="1" t="s">
        <v>110</v>
      </c>
      <c r="C371" s="1" t="s">
        <v>115</v>
      </c>
      <c r="G371" s="18"/>
      <c r="H371" s="18"/>
      <c r="I371" s="8" t="s">
        <v>21</v>
      </c>
      <c r="J371" s="3"/>
      <c r="K371" s="3"/>
    </row>
    <row r="372" spans="1:54" x14ac:dyDescent="0.2">
      <c r="G372" s="11"/>
      <c r="H372" s="11"/>
      <c r="I372" s="8" t="s">
        <v>21</v>
      </c>
      <c r="J372" s="3"/>
      <c r="K372" s="3"/>
    </row>
    <row r="373" spans="1:54" hidden="1" x14ac:dyDescent="0.2">
      <c r="C373" t="s">
        <v>30</v>
      </c>
      <c r="G373" s="18">
        <f>642740+15208</f>
        <v>657948</v>
      </c>
      <c r="H373" s="18">
        <f>601347+10926</f>
        <v>612273</v>
      </c>
      <c r="I373" s="8" t="s">
        <v>21</v>
      </c>
      <c r="J373" s="3"/>
      <c r="K373" s="3"/>
    </row>
    <row r="374" spans="1:54" s="13" customFormat="1" x14ac:dyDescent="0.2">
      <c r="C374" t="s">
        <v>30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">
      <c r="C376" t="s">
        <v>32</v>
      </c>
      <c r="G376" s="11">
        <v>0</v>
      </c>
      <c r="H376" s="11">
        <v>0</v>
      </c>
      <c r="I376" s="17">
        <v>0</v>
      </c>
      <c r="J376" s="3"/>
      <c r="K376" s="3"/>
    </row>
    <row r="377" spans="1:54" x14ac:dyDescent="0.2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">
      <c r="G379" s="7"/>
      <c r="H379" s="7"/>
      <c r="I379" s="8" t="s">
        <v>21</v>
      </c>
      <c r="J379" s="3"/>
      <c r="K379" s="3"/>
    </row>
    <row r="380" spans="1:54" x14ac:dyDescent="0.2">
      <c r="G380" s="7"/>
      <c r="H380" s="7"/>
      <c r="I380" s="8" t="s">
        <v>21</v>
      </c>
      <c r="J380" s="3"/>
      <c r="K380" s="3"/>
    </row>
    <row r="381" spans="1:54" x14ac:dyDescent="0.2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">
      <c r="A382" s="1"/>
      <c r="G382" s="7"/>
      <c r="H382" s="7"/>
      <c r="I382" s="8" t="s">
        <v>21</v>
      </c>
      <c r="J382" s="3"/>
      <c r="K382" s="3"/>
    </row>
    <row r="383" spans="1:54" x14ac:dyDescent="0.2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">
      <c r="A389" s="1"/>
      <c r="B389" s="1"/>
      <c r="C389" t="s">
        <v>30</v>
      </c>
      <c r="G389" s="18">
        <f>1324+54449+54410</f>
        <v>110183</v>
      </c>
      <c r="H389" s="18">
        <f>1148+54561+49295</f>
        <v>105004</v>
      </c>
      <c r="I389" s="8" t="s">
        <v>21</v>
      </c>
      <c r="J389" s="3"/>
      <c r="K389" s="3"/>
    </row>
    <row r="390" spans="1:54" s="13" customFormat="1" x14ac:dyDescent="0.2">
      <c r="C390" t="s">
        <v>30</v>
      </c>
      <c r="G390" s="18">
        <v>3554</v>
      </c>
      <c r="H390" s="18">
        <v>3949</v>
      </c>
      <c r="I390" s="22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">
      <c r="A400" s="1"/>
      <c r="B400" s="1"/>
      <c r="C400" t="s">
        <v>30</v>
      </c>
      <c r="G400" s="18">
        <f>9497+16281+332631</f>
        <v>358409</v>
      </c>
      <c r="H400" s="18">
        <f>9482+14660+302245</f>
        <v>326387</v>
      </c>
      <c r="I400" s="8" t="s">
        <v>21</v>
      </c>
      <c r="J400" s="3"/>
      <c r="K400" s="3"/>
    </row>
    <row r="401" spans="1:54" s="13" customFormat="1" x14ac:dyDescent="0.2">
      <c r="C401" t="s">
        <v>30</v>
      </c>
      <c r="G401" s="18">
        <v>11562</v>
      </c>
      <c r="H401" s="18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">
      <c r="A412" s="1"/>
      <c r="B412" s="1"/>
      <c r="C412" t="s">
        <v>30</v>
      </c>
      <c r="G412" s="18">
        <f>7087+27916+4164+47023</f>
        <v>86190</v>
      </c>
      <c r="H412" s="18">
        <f>6158+25495+4819+43765</f>
        <v>80237</v>
      </c>
      <c r="I412" s="8" t="s">
        <v>21</v>
      </c>
      <c r="J412" s="3"/>
      <c r="K412" s="3"/>
    </row>
    <row r="413" spans="1:54" s="13" customFormat="1" x14ac:dyDescent="0.2">
      <c r="C413" t="s">
        <v>30</v>
      </c>
      <c r="G413" s="18">
        <v>4959</v>
      </c>
      <c r="H413" s="18">
        <v>4561</v>
      </c>
      <c r="I413" s="22">
        <v>4611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">
      <c r="A424" s="1"/>
      <c r="B424" s="1"/>
      <c r="C424" t="s">
        <v>32</v>
      </c>
      <c r="G424" s="18">
        <f>499401+169611</f>
        <v>669012</v>
      </c>
      <c r="H424" s="18">
        <f>384499+177465</f>
        <v>561964</v>
      </c>
      <c r="I424" s="8" t="s">
        <v>21</v>
      </c>
      <c r="J424" s="3"/>
      <c r="K424" s="3"/>
    </row>
    <row r="425" spans="1:54" ht="0.75" customHeight="1" x14ac:dyDescent="0.2">
      <c r="A425" s="1"/>
      <c r="B425" s="1"/>
      <c r="G425" s="18"/>
      <c r="H425" s="18"/>
      <c r="I425" s="8" t="s">
        <v>21</v>
      </c>
      <c r="J425" s="3"/>
      <c r="K425" s="3"/>
    </row>
    <row r="426" spans="1:54" s="13" customFormat="1" x14ac:dyDescent="0.2">
      <c r="C426" t="s">
        <v>32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">
      <c r="C436" t="s">
        <v>30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">
      <c r="A445" s="1"/>
      <c r="B445" s="1"/>
      <c r="C445" t="s">
        <v>30</v>
      </c>
      <c r="G445" s="18">
        <f>240184+363+4477</f>
        <v>245024</v>
      </c>
      <c r="H445" s="18">
        <f>189853+414+4408</f>
        <v>194675</v>
      </c>
      <c r="I445" s="8" t="s">
        <v>21</v>
      </c>
      <c r="J445" s="3"/>
      <c r="K445" s="3"/>
    </row>
    <row r="446" spans="1:54" s="13" customFormat="1" x14ac:dyDescent="0.2">
      <c r="C446" t="s">
        <v>30</v>
      </c>
      <c r="G446" s="18">
        <v>8101</v>
      </c>
      <c r="H446" s="18">
        <v>6880</v>
      </c>
      <c r="I446" s="22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">
      <c r="A455" s="1"/>
      <c r="B455" s="1"/>
      <c r="C455" t="s">
        <v>30</v>
      </c>
      <c r="G455" s="18">
        <f>5782+9028+43507</f>
        <v>58317</v>
      </c>
      <c r="H455" s="18">
        <f>5075+7482+40769</f>
        <v>53326</v>
      </c>
      <c r="I455" s="8" t="s">
        <v>21</v>
      </c>
      <c r="J455" s="3"/>
      <c r="K455" s="3"/>
    </row>
    <row r="456" spans="1:54" s="13" customFormat="1" x14ac:dyDescent="0.2">
      <c r="C456" t="s">
        <v>30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">
      <c r="A480" s="1"/>
      <c r="B480" s="1"/>
      <c r="C480" t="s">
        <v>151</v>
      </c>
      <c r="G480" s="18">
        <f>997+1560+605+9069+620+688+38419+10075+1856+1000</f>
        <v>64889</v>
      </c>
      <c r="H480" s="18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">
      <c r="C481" t="s">
        <v>30</v>
      </c>
      <c r="G481" s="18">
        <v>1991</v>
      </c>
      <c r="H481" s="18">
        <v>2054</v>
      </c>
      <c r="I481" s="22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">
      <c r="A489" s="1"/>
      <c r="B489" s="1"/>
      <c r="C489" t="s">
        <v>151</v>
      </c>
      <c r="G489" s="18">
        <v>0</v>
      </c>
      <c r="H489" s="18">
        <v>0</v>
      </c>
      <c r="I489" s="8" t="s">
        <v>21</v>
      </c>
      <c r="J489" s="3"/>
      <c r="K489" s="3"/>
    </row>
    <row r="490" spans="1:54" s="13" customFormat="1" x14ac:dyDescent="0.2">
      <c r="C490" t="s">
        <v>32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">
      <c r="A495" s="1"/>
      <c r="B495" s="1"/>
      <c r="D495" s="20" t="s">
        <v>155</v>
      </c>
      <c r="G495" t="s">
        <v>156</v>
      </c>
      <c r="I495" s="8" t="s">
        <v>21</v>
      </c>
      <c r="J495" s="3"/>
      <c r="K495" s="3"/>
    </row>
    <row r="496" spans="1:54" x14ac:dyDescent="0.2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">
      <c r="A498" s="1"/>
      <c r="B498" s="1"/>
      <c r="C498" t="s">
        <v>151</v>
      </c>
      <c r="G498" s="18">
        <f>90+56267+3102+650+8600+72</f>
        <v>68781</v>
      </c>
      <c r="H498" s="18">
        <f>10+52659+1219+650+8000+68</f>
        <v>62606</v>
      </c>
      <c r="I498" s="8" t="s">
        <v>21</v>
      </c>
      <c r="J498" s="3"/>
      <c r="K498" s="3"/>
    </row>
    <row r="499" spans="1:54" s="13" customFormat="1" x14ac:dyDescent="0.2">
      <c r="C499" t="s">
        <v>30</v>
      </c>
      <c r="G499" s="18">
        <f>G498/31</f>
        <v>2218.7419354838707</v>
      </c>
      <c r="H499" s="18">
        <f>H498/29</f>
        <v>2158.8275862068967</v>
      </c>
      <c r="I499" s="22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">
      <c r="A516" s="1"/>
      <c r="B516" s="1"/>
      <c r="D516" s="20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">
      <c r="C519" t="s">
        <v>30</v>
      </c>
      <c r="G519" s="14">
        <v>2190</v>
      </c>
      <c r="H519" s="14">
        <v>2329</v>
      </c>
      <c r="I519" s="15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">
      <c r="A527" s="1"/>
      <c r="B527" s="1"/>
      <c r="D527" s="20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">
      <c r="C530" t="s">
        <v>30</v>
      </c>
      <c r="G530" s="18">
        <v>2918</v>
      </c>
      <c r="H530" s="18">
        <v>2751</v>
      </c>
      <c r="I530" s="22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">
      <c r="A538" s="1"/>
      <c r="B538" s="1"/>
      <c r="C538" t="s">
        <v>151</v>
      </c>
      <c r="G538" s="18">
        <f>868976+295129</f>
        <v>1164105</v>
      </c>
      <c r="H538" s="18">
        <f>683580+315505</f>
        <v>999085</v>
      </c>
      <c r="I538" s="8" t="s">
        <v>21</v>
      </c>
      <c r="J538" s="3"/>
      <c r="K538" s="3"/>
    </row>
    <row r="539" spans="1:54" s="13" customFormat="1" x14ac:dyDescent="0.2">
      <c r="C539" t="s">
        <v>172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">
      <c r="A545" s="1"/>
      <c r="D545" s="20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">
      <c r="A546" s="1"/>
      <c r="C546" t="s">
        <v>30</v>
      </c>
      <c r="D546" s="20"/>
      <c r="G546" s="7"/>
      <c r="H546" s="7"/>
      <c r="I546" s="8">
        <v>133893</v>
      </c>
      <c r="J546" s="3"/>
      <c r="K546" s="3"/>
    </row>
    <row r="547" spans="1:54" x14ac:dyDescent="0.2">
      <c r="A547" s="1"/>
      <c r="C547" t="s">
        <v>30</v>
      </c>
      <c r="D547" s="20"/>
      <c r="G547" s="7"/>
      <c r="H547" s="7"/>
      <c r="I547" s="8">
        <v>4617</v>
      </c>
      <c r="J547" s="3"/>
      <c r="K547" s="3"/>
    </row>
    <row r="548" spans="1:54" x14ac:dyDescent="0.2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">
      <c r="A549" s="1"/>
      <c r="C549" t="s">
        <v>151</v>
      </c>
      <c r="G549" s="18">
        <v>406573</v>
      </c>
      <c r="H549" s="18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">
      <c r="C550" t="s">
        <v>32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">
      <c r="A553" s="1"/>
      <c r="G553" s="7"/>
      <c r="H553" s="7"/>
      <c r="I553" s="8" t="s">
        <v>21</v>
      </c>
      <c r="J553" s="3"/>
      <c r="K553" s="3"/>
    </row>
    <row r="554" spans="1:54" x14ac:dyDescent="0.2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">
      <c r="A555" s="1"/>
      <c r="G555" s="7"/>
      <c r="H555" s="7"/>
      <c r="I555" s="8" t="s">
        <v>21</v>
      </c>
      <c r="J555" s="3"/>
      <c r="K555" s="3"/>
    </row>
    <row r="556" spans="1:54" x14ac:dyDescent="0.2">
      <c r="A556" s="1"/>
      <c r="D556" s="20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">
      <c r="A557" s="1"/>
      <c r="G557" s="11"/>
      <c r="H557" s="11"/>
      <c r="I557" s="8" t="s">
        <v>21</v>
      </c>
      <c r="J557" s="3"/>
      <c r="K557" s="3"/>
    </row>
    <row r="558" spans="1:54" ht="15" customHeight="1" x14ac:dyDescent="0.2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">
      <c r="C559" t="s">
        <v>30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">
      <c r="A561" s="1"/>
      <c r="C561" t="s">
        <v>32</v>
      </c>
      <c r="G561" s="18">
        <v>33136</v>
      </c>
      <c r="H561" s="18">
        <v>26999</v>
      </c>
      <c r="I561" s="8" t="s">
        <v>21</v>
      </c>
      <c r="J561" s="3"/>
      <c r="K561" s="3"/>
    </row>
    <row r="562" spans="1:54" s="13" customFormat="1" x14ac:dyDescent="0.2">
      <c r="C562" t="s">
        <v>32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">
      <c r="A565" s="1"/>
      <c r="G565" s="7"/>
      <c r="H565" s="7"/>
      <c r="I565" s="8" t="s">
        <v>21</v>
      </c>
      <c r="J565" s="3"/>
      <c r="K565" s="3"/>
    </row>
    <row r="566" spans="1:54" x14ac:dyDescent="0.2">
      <c r="A566" s="1"/>
      <c r="G566" s="7"/>
      <c r="H566" s="7"/>
      <c r="I566" s="8" t="s">
        <v>21</v>
      </c>
      <c r="J566" s="3"/>
      <c r="K566" s="3"/>
    </row>
    <row r="567" spans="1:54" x14ac:dyDescent="0.2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">
      <c r="A568" s="1"/>
      <c r="G568" s="7"/>
      <c r="H568" s="7"/>
      <c r="I568" s="8" t="s">
        <v>21</v>
      </c>
      <c r="J568" s="3"/>
      <c r="K568" s="3"/>
    </row>
    <row r="569" spans="1:54" x14ac:dyDescent="0.2">
      <c r="A569" s="1"/>
      <c r="D569" s="20" t="s">
        <v>180</v>
      </c>
      <c r="G569" s="7"/>
      <c r="H569" s="7"/>
      <c r="I569" s="8" t="s">
        <v>21</v>
      </c>
      <c r="J569" s="3"/>
      <c r="K569" s="3"/>
    </row>
    <row r="570" spans="1:54" x14ac:dyDescent="0.2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">
      <c r="A572" s="13"/>
      <c r="B572" s="13"/>
      <c r="C572" t="s">
        <v>30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">
      <c r="A576" s="1"/>
      <c r="G576" s="7"/>
      <c r="H576" s="7"/>
      <c r="I576" s="8" t="s">
        <v>21</v>
      </c>
      <c r="J576" s="3"/>
      <c r="K576" s="3"/>
    </row>
    <row r="577" spans="1:11" x14ac:dyDescent="0.2">
      <c r="A577" s="1"/>
      <c r="G577" s="7"/>
      <c r="H577" s="7"/>
      <c r="I577" s="8"/>
      <c r="J577" s="3"/>
      <c r="K577" s="3"/>
    </row>
    <row r="578" spans="1:11" x14ac:dyDescent="0.2">
      <c r="A578" s="1"/>
      <c r="B578" t="s">
        <v>182</v>
      </c>
      <c r="G578" s="7"/>
      <c r="H578" s="7"/>
      <c r="I578" s="8"/>
      <c r="J578" s="3"/>
      <c r="K578" s="3"/>
    </row>
    <row r="579" spans="1:11" x14ac:dyDescent="0.2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">
      <c r="A580" s="1"/>
      <c r="G580" s="7"/>
      <c r="H580" s="7"/>
    </row>
    <row r="581" spans="1:11" x14ac:dyDescent="0.2">
      <c r="A581" s="1"/>
      <c r="G581" s="7"/>
      <c r="H581" s="7"/>
    </row>
    <row r="582" spans="1:11" x14ac:dyDescent="0.2">
      <c r="A582" s="1"/>
      <c r="G582" s="7"/>
      <c r="H582" s="7"/>
    </row>
    <row r="583" spans="1:11" x14ac:dyDescent="0.2">
      <c r="A583" s="1"/>
      <c r="G583" s="7"/>
      <c r="H583" s="7"/>
    </row>
    <row r="584" spans="1:11" x14ac:dyDescent="0.2">
      <c r="A584" s="1"/>
      <c r="G584" s="7"/>
      <c r="H584" s="7"/>
    </row>
    <row r="585" spans="1:11" x14ac:dyDescent="0.2">
      <c r="A585" s="1"/>
      <c r="G585" s="7"/>
      <c r="H585" s="7"/>
    </row>
    <row r="586" spans="1:11" x14ac:dyDescent="0.2">
      <c r="A586" s="1"/>
      <c r="G586" s="7"/>
      <c r="H586" s="7"/>
    </row>
    <row r="587" spans="1:11" x14ac:dyDescent="0.2">
      <c r="A587" s="1"/>
      <c r="G587" s="7"/>
      <c r="H587" s="7"/>
    </row>
    <row r="588" spans="1:11" x14ac:dyDescent="0.2">
      <c r="A588" s="1"/>
      <c r="G588" s="7"/>
      <c r="H588" s="7"/>
    </row>
    <row r="589" spans="1:11" x14ac:dyDescent="0.2">
      <c r="A589" s="1"/>
      <c r="G589" s="7"/>
      <c r="H589" s="7"/>
    </row>
    <row r="590" spans="1:11" x14ac:dyDescent="0.2">
      <c r="A590" s="1"/>
      <c r="G590" s="7"/>
      <c r="H590" s="7"/>
    </row>
    <row r="591" spans="1:11" x14ac:dyDescent="0.2">
      <c r="A591" s="1"/>
      <c r="G591" s="7"/>
      <c r="H591" s="7"/>
    </row>
    <row r="592" spans="1:11" x14ac:dyDescent="0.2">
      <c r="A592" s="1"/>
      <c r="G592" s="7"/>
      <c r="H592" s="7"/>
    </row>
    <row r="593" spans="1:8" x14ac:dyDescent="0.2">
      <c r="A593" s="1"/>
      <c r="G593" s="7"/>
      <c r="H593" s="7"/>
    </row>
    <row r="594" spans="1:8" x14ac:dyDescent="0.2">
      <c r="A594" s="1"/>
      <c r="G594" s="7"/>
      <c r="H594" s="7"/>
    </row>
    <row r="595" spans="1:8" x14ac:dyDescent="0.2">
      <c r="A595" s="1"/>
      <c r="G595" s="7"/>
      <c r="H595" s="7"/>
    </row>
    <row r="596" spans="1:8" x14ac:dyDescent="0.2">
      <c r="A596" s="1"/>
      <c r="G596" s="7"/>
      <c r="H596" s="7"/>
    </row>
    <row r="597" spans="1:8" x14ac:dyDescent="0.2">
      <c r="A597" s="1"/>
      <c r="G597" s="7"/>
      <c r="H597" s="7"/>
    </row>
    <row r="598" spans="1:8" x14ac:dyDescent="0.2">
      <c r="A598" s="1"/>
      <c r="G598" s="7"/>
      <c r="H598" s="7"/>
    </row>
    <row r="599" spans="1:8" x14ac:dyDescent="0.2">
      <c r="A599" s="1"/>
      <c r="G599" s="7"/>
      <c r="H599" s="7"/>
    </row>
    <row r="600" spans="1:8" x14ac:dyDescent="0.2">
      <c r="A600" s="1"/>
      <c r="G600" s="7"/>
      <c r="H600" s="7"/>
    </row>
    <row r="601" spans="1:8" x14ac:dyDescent="0.2">
      <c r="A601" s="1"/>
      <c r="G601" s="7"/>
      <c r="H601" s="7"/>
    </row>
    <row r="602" spans="1:8" x14ac:dyDescent="0.2">
      <c r="A602" s="1"/>
      <c r="G602" s="7"/>
      <c r="H602" s="7"/>
    </row>
    <row r="603" spans="1:8" x14ac:dyDescent="0.2">
      <c r="A603" s="1"/>
      <c r="G603" s="7"/>
      <c r="H603" s="7"/>
    </row>
    <row r="604" spans="1:8" x14ac:dyDescent="0.2">
      <c r="A604" s="1"/>
      <c r="G604" s="7"/>
      <c r="H604" s="7"/>
    </row>
    <row r="605" spans="1:8" x14ac:dyDescent="0.2">
      <c r="A605" s="1"/>
      <c r="G605" s="7"/>
      <c r="H605" s="7"/>
    </row>
    <row r="606" spans="1:8" x14ac:dyDescent="0.2">
      <c r="A606" s="1"/>
      <c r="G606" s="7"/>
      <c r="H606" s="7"/>
    </row>
    <row r="607" spans="1:8" x14ac:dyDescent="0.2">
      <c r="A607" s="1"/>
      <c r="G607" s="7"/>
      <c r="H607" s="7"/>
    </row>
    <row r="608" spans="1:8" x14ac:dyDescent="0.2">
      <c r="A608" s="1"/>
      <c r="G608" s="7"/>
      <c r="H608" s="7"/>
    </row>
    <row r="609" spans="1:8" x14ac:dyDescent="0.2">
      <c r="A609" s="1"/>
      <c r="G609" s="7"/>
      <c r="H609" s="7"/>
    </row>
    <row r="610" spans="1:8" x14ac:dyDescent="0.2">
      <c r="A610" s="1"/>
      <c r="G610" s="7"/>
      <c r="H610" s="7"/>
    </row>
    <row r="611" spans="1:8" x14ac:dyDescent="0.2">
      <c r="A611" s="1"/>
      <c r="G611" s="7"/>
      <c r="H611" s="7"/>
    </row>
    <row r="612" spans="1:8" x14ac:dyDescent="0.2">
      <c r="A612" s="1"/>
      <c r="G612" s="7"/>
      <c r="H612" s="7"/>
    </row>
    <row r="613" spans="1:8" x14ac:dyDescent="0.2">
      <c r="A613" s="1"/>
      <c r="G613" s="7"/>
      <c r="H613" s="7"/>
    </row>
    <row r="614" spans="1:8" x14ac:dyDescent="0.2">
      <c r="A614" s="1"/>
      <c r="G614" s="7"/>
      <c r="H614" s="7"/>
    </row>
    <row r="615" spans="1:8" x14ac:dyDescent="0.2">
      <c r="A615" s="1"/>
      <c r="G615" s="7"/>
      <c r="H615" s="7"/>
    </row>
    <row r="616" spans="1:8" x14ac:dyDescent="0.2">
      <c r="A616" s="1"/>
      <c r="G616" s="7"/>
      <c r="H616" s="7"/>
    </row>
    <row r="617" spans="1:8" x14ac:dyDescent="0.2">
      <c r="A617" s="1"/>
      <c r="G617" s="7"/>
      <c r="H617" s="7"/>
    </row>
    <row r="618" spans="1:8" x14ac:dyDescent="0.2">
      <c r="A618" s="1"/>
      <c r="G618" s="7"/>
      <c r="H618" s="7"/>
    </row>
    <row r="619" spans="1:8" x14ac:dyDescent="0.2">
      <c r="A619" s="1"/>
      <c r="G619" s="7"/>
      <c r="H619" s="7"/>
    </row>
    <row r="620" spans="1:8" x14ac:dyDescent="0.2">
      <c r="A620" s="1"/>
      <c r="G620" s="7"/>
      <c r="H620" s="7"/>
    </row>
    <row r="621" spans="1:8" x14ac:dyDescent="0.2">
      <c r="A621" s="1"/>
      <c r="G621" s="7"/>
      <c r="H621" s="7"/>
    </row>
    <row r="622" spans="1:8" x14ac:dyDescent="0.2">
      <c r="A622" s="1"/>
      <c r="G622" s="7"/>
      <c r="H622" s="7"/>
    </row>
    <row r="623" spans="1:8" x14ac:dyDescent="0.2">
      <c r="A623" s="1"/>
      <c r="G623" s="7"/>
      <c r="H623" s="7"/>
    </row>
    <row r="624" spans="1:8" x14ac:dyDescent="0.2">
      <c r="A624" s="1"/>
      <c r="G624" s="7"/>
      <c r="H624" s="7"/>
    </row>
    <row r="625" spans="1:8" x14ac:dyDescent="0.2">
      <c r="A625" s="1"/>
      <c r="G625" s="7"/>
      <c r="H625" s="7"/>
    </row>
    <row r="626" spans="1:8" x14ac:dyDescent="0.2">
      <c r="A626" s="1"/>
      <c r="G626" s="7"/>
      <c r="H626" s="7"/>
    </row>
    <row r="627" spans="1:8" x14ac:dyDescent="0.2">
      <c r="A627" s="1"/>
      <c r="G627" s="7"/>
      <c r="H627" s="7"/>
    </row>
    <row r="628" spans="1:8" x14ac:dyDescent="0.2">
      <c r="A628" s="1"/>
      <c r="G628" s="7"/>
      <c r="H628" s="7"/>
    </row>
    <row r="629" spans="1:8" x14ac:dyDescent="0.2">
      <c r="A629" s="1"/>
      <c r="G629" s="7"/>
      <c r="H629" s="7"/>
    </row>
    <row r="630" spans="1:8" x14ac:dyDescent="0.2">
      <c r="A630" s="1"/>
      <c r="G630" s="7"/>
      <c r="H630" s="7"/>
    </row>
    <row r="631" spans="1:8" x14ac:dyDescent="0.2">
      <c r="A631" s="1"/>
      <c r="G631" s="7"/>
      <c r="H631" s="7"/>
    </row>
    <row r="632" spans="1:8" x14ac:dyDescent="0.2">
      <c r="A632" s="1"/>
      <c r="G632" s="7"/>
      <c r="H632" s="7"/>
    </row>
    <row r="633" spans="1:8" x14ac:dyDescent="0.2">
      <c r="A633" s="1"/>
      <c r="G633" s="7"/>
      <c r="H633" s="7"/>
    </row>
    <row r="634" spans="1:8" x14ac:dyDescent="0.2">
      <c r="A634" s="1"/>
      <c r="G634" s="7"/>
      <c r="H634" s="7"/>
    </row>
    <row r="635" spans="1:8" x14ac:dyDescent="0.2">
      <c r="A635" s="1"/>
      <c r="G635" s="7"/>
      <c r="H635" s="7"/>
    </row>
    <row r="636" spans="1:8" x14ac:dyDescent="0.2">
      <c r="A636" s="1"/>
      <c r="G636" s="7"/>
      <c r="H636" s="7"/>
    </row>
    <row r="637" spans="1:8" x14ac:dyDescent="0.2">
      <c r="A637" s="1"/>
      <c r="G637" s="7"/>
      <c r="H637" s="7"/>
    </row>
    <row r="638" spans="1:8" x14ac:dyDescent="0.2">
      <c r="A638" s="1"/>
      <c r="G638" s="7"/>
      <c r="H638" s="7"/>
    </row>
    <row r="639" spans="1:8" x14ac:dyDescent="0.2">
      <c r="A639" s="1"/>
      <c r="G639" s="7"/>
      <c r="H639" s="7"/>
    </row>
    <row r="640" spans="1:8" x14ac:dyDescent="0.2">
      <c r="A640" s="1"/>
      <c r="G640" s="7"/>
      <c r="H640" s="7"/>
    </row>
    <row r="641" spans="1:8" x14ac:dyDescent="0.2">
      <c r="A641" s="1"/>
      <c r="G641" s="7"/>
      <c r="H641" s="7"/>
    </row>
    <row r="642" spans="1:8" x14ac:dyDescent="0.2">
      <c r="A642" s="1"/>
      <c r="G642" s="7"/>
      <c r="H642" s="7"/>
    </row>
    <row r="643" spans="1:8" x14ac:dyDescent="0.2">
      <c r="A643" s="1"/>
      <c r="G643" s="7"/>
      <c r="H643" s="7"/>
    </row>
    <row r="644" spans="1:8" x14ac:dyDescent="0.2">
      <c r="A644" s="1"/>
      <c r="G644" s="7"/>
      <c r="H644" s="7"/>
    </row>
    <row r="645" spans="1:8" x14ac:dyDescent="0.2">
      <c r="A645" s="1"/>
      <c r="G645" s="7"/>
      <c r="H645" s="7"/>
    </row>
    <row r="646" spans="1:8" x14ac:dyDescent="0.2">
      <c r="A646" s="1"/>
      <c r="G646" s="7"/>
      <c r="H646" s="7"/>
    </row>
    <row r="647" spans="1:8" x14ac:dyDescent="0.2">
      <c r="A647" s="1"/>
      <c r="G647" s="7"/>
      <c r="H647" s="7"/>
    </row>
    <row r="648" spans="1:8" x14ac:dyDescent="0.2">
      <c r="A648" s="1"/>
      <c r="G648" s="7"/>
      <c r="H648" s="7"/>
    </row>
    <row r="649" spans="1:8" x14ac:dyDescent="0.2">
      <c r="A649" s="1"/>
      <c r="G649" s="7"/>
      <c r="H649" s="7"/>
    </row>
    <row r="650" spans="1:8" x14ac:dyDescent="0.2">
      <c r="A650" s="1"/>
      <c r="G650" s="7"/>
      <c r="H650" s="7"/>
    </row>
    <row r="651" spans="1:8" x14ac:dyDescent="0.2">
      <c r="A651" s="1"/>
      <c r="G651" s="7"/>
      <c r="H651" s="7"/>
    </row>
    <row r="652" spans="1:8" x14ac:dyDescent="0.2">
      <c r="A652" s="1"/>
      <c r="G652" s="7"/>
      <c r="H652" s="7"/>
    </row>
    <row r="653" spans="1:8" x14ac:dyDescent="0.2">
      <c r="A653" s="1"/>
      <c r="G653" s="7"/>
      <c r="H653" s="7"/>
    </row>
    <row r="654" spans="1:8" x14ac:dyDescent="0.2">
      <c r="A654" s="1"/>
      <c r="G654" s="7"/>
      <c r="H654" s="7"/>
    </row>
    <row r="655" spans="1:8" x14ac:dyDescent="0.2">
      <c r="A655" s="1"/>
      <c r="G655" s="7"/>
      <c r="H655" s="7"/>
    </row>
    <row r="656" spans="1:8" x14ac:dyDescent="0.2">
      <c r="A656" s="1"/>
      <c r="G656" s="7"/>
      <c r="H656" s="7"/>
    </row>
    <row r="657" spans="1:8" x14ac:dyDescent="0.2">
      <c r="A657" s="1"/>
      <c r="G657" s="7"/>
      <c r="H657" s="7"/>
    </row>
    <row r="658" spans="1:8" x14ac:dyDescent="0.2">
      <c r="A658" s="1"/>
      <c r="G658" s="7"/>
      <c r="H658" s="7"/>
    </row>
    <row r="659" spans="1:8" x14ac:dyDescent="0.2">
      <c r="A659" s="1"/>
      <c r="G659" s="7"/>
      <c r="H659" s="7"/>
    </row>
    <row r="660" spans="1:8" x14ac:dyDescent="0.2">
      <c r="A660" s="1"/>
      <c r="G660" s="7"/>
      <c r="H660" s="7"/>
    </row>
    <row r="661" spans="1:8" x14ac:dyDescent="0.2">
      <c r="A661" s="1"/>
      <c r="G661" s="7"/>
      <c r="H661" s="7"/>
    </row>
    <row r="662" spans="1:8" x14ac:dyDescent="0.2">
      <c r="A662" s="1"/>
      <c r="G662" s="7"/>
      <c r="H662" s="7"/>
    </row>
    <row r="663" spans="1:8" x14ac:dyDescent="0.2">
      <c r="A663" s="1"/>
      <c r="G663" s="7"/>
      <c r="H663" s="7"/>
    </row>
    <row r="664" spans="1:8" x14ac:dyDescent="0.2">
      <c r="A664" s="1"/>
      <c r="G664" s="7"/>
      <c r="H664" s="7"/>
    </row>
    <row r="665" spans="1:8" x14ac:dyDescent="0.2">
      <c r="G665" s="7"/>
      <c r="H665" s="7"/>
    </row>
    <row r="666" spans="1:8" x14ac:dyDescent="0.2">
      <c r="G666" s="7"/>
      <c r="H666" s="7"/>
    </row>
    <row r="667" spans="1:8" x14ac:dyDescent="0.2">
      <c r="G667" s="7"/>
      <c r="H667" s="7"/>
    </row>
    <row r="668" spans="1:8" x14ac:dyDescent="0.2">
      <c r="G668" s="7"/>
      <c r="H668" s="7"/>
    </row>
    <row r="669" spans="1:8" x14ac:dyDescent="0.2">
      <c r="G669" s="7"/>
      <c r="H669" s="7"/>
    </row>
    <row r="670" spans="1:8" x14ac:dyDescent="0.2">
      <c r="G670" s="7"/>
      <c r="H670" s="7"/>
    </row>
    <row r="671" spans="1:8" x14ac:dyDescent="0.2">
      <c r="G671" s="7"/>
      <c r="H671" s="7"/>
    </row>
    <row r="672" spans="1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 01_27_00updat</vt:lpstr>
      <vt:lpstr>'Feb''00 CES 01_27_00updat'!Print_Titles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dcterms:created xsi:type="dcterms:W3CDTF">2000-01-27T20:28:29Z</dcterms:created>
  <dcterms:modified xsi:type="dcterms:W3CDTF">2014-09-03T12:17:00Z</dcterms:modified>
</cp:coreProperties>
</file>