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710" windowWidth="15135" windowHeight="4845" tabRatio="599" activeTab="1"/>
  </bookViews>
  <sheets>
    <sheet name="curves" sheetId="62" r:id="rId1"/>
    <sheet name="Jan 1" sheetId="100" r:id="rId2"/>
  </sheets>
  <externalReferences>
    <externalReference r:id="rId3"/>
  </externalReferences>
  <definedNames>
    <definedName name="_xlnm._FilterDatabase" localSheetId="0" hidden="1">curves!$B$82:$B$86</definedName>
    <definedName name="Alliance" localSheetId="0">curves!$B$3:$B$80</definedName>
    <definedName name="Alliance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1">'Jan 1'!$A$1:$P$38</definedName>
    <definedName name="Sandusky" localSheetId="0">curves!$L$3:$L$85</definedName>
    <definedName name="Sandusky">#REF!</definedName>
    <definedName name="Table" localSheetId="0">curves!$D$2:$G$14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N3" i="62" l="1"/>
  <c r="N4" i="62"/>
  <c r="N5" i="62"/>
  <c r="N6" i="62"/>
  <c r="N7" i="62"/>
  <c r="N8" i="62"/>
  <c r="N9" i="62"/>
  <c r="N10" i="62"/>
  <c r="N11" i="62"/>
  <c r="N12" i="62"/>
  <c r="N13" i="62"/>
  <c r="N14" i="62"/>
  <c r="N15" i="62"/>
  <c r="N16" i="62"/>
  <c r="N17" i="62"/>
  <c r="N18" i="62"/>
  <c r="N19" i="62"/>
  <c r="N20" i="62"/>
  <c r="N21" i="62"/>
  <c r="N22" i="62"/>
  <c r="N23" i="62"/>
  <c r="N24" i="62"/>
  <c r="N25" i="62"/>
  <c r="N26" i="62"/>
  <c r="N27" i="62"/>
  <c r="N28" i="62"/>
  <c r="N29" i="62"/>
  <c r="N30" i="62"/>
  <c r="N31" i="62"/>
  <c r="N32" i="62"/>
  <c r="N33" i="62"/>
  <c r="N34" i="62"/>
  <c r="N35" i="62"/>
  <c r="N36" i="62"/>
  <c r="N37" i="62"/>
  <c r="N38" i="62"/>
  <c r="N39" i="62"/>
  <c r="N40" i="62"/>
  <c r="N41" i="62"/>
  <c r="N42" i="62"/>
  <c r="N43" i="62"/>
  <c r="N44" i="62"/>
  <c r="N45" i="62"/>
  <c r="N46" i="62"/>
  <c r="N47" i="62"/>
  <c r="N48" i="62"/>
  <c r="N49" i="62"/>
  <c r="N50" i="62"/>
  <c r="N51" i="62"/>
  <c r="N52" i="62"/>
  <c r="N53" i="62"/>
  <c r="N54" i="62"/>
  <c r="N55" i="62"/>
  <c r="N56" i="62"/>
  <c r="N57" i="62"/>
  <c r="N58" i="62"/>
  <c r="N59" i="62"/>
  <c r="N60" i="62"/>
  <c r="N61" i="62"/>
  <c r="N62" i="62"/>
  <c r="N63" i="62"/>
  <c r="N64" i="62"/>
  <c r="N65" i="62"/>
  <c r="N66" i="62"/>
  <c r="N67" i="62"/>
  <c r="N68" i="62"/>
  <c r="N69" i="62"/>
  <c r="N70" i="62"/>
  <c r="N71" i="62"/>
  <c r="N72" i="62"/>
  <c r="N73" i="62"/>
  <c r="N74" i="62"/>
  <c r="N75" i="62"/>
  <c r="N76" i="62"/>
  <c r="N77" i="62"/>
  <c r="N78" i="62"/>
  <c r="N79" i="62"/>
  <c r="N80" i="62"/>
  <c r="O1" i="100"/>
  <c r="O2" i="100"/>
  <c r="F5" i="100"/>
  <c r="H5" i="100"/>
  <c r="R5" i="100"/>
  <c r="R39" i="100" s="1"/>
  <c r="R41" i="100" s="1"/>
  <c r="F7" i="100"/>
  <c r="H7" i="100"/>
  <c r="R7" i="100"/>
  <c r="R8" i="100"/>
  <c r="F10" i="100"/>
  <c r="H10" i="100"/>
  <c r="R10" i="100"/>
  <c r="R11" i="100"/>
  <c r="R12" i="100"/>
  <c r="R13" i="100"/>
  <c r="F15" i="100"/>
  <c r="H15" i="100"/>
  <c r="R15" i="100"/>
  <c r="R16" i="100"/>
  <c r="R17" i="100"/>
  <c r="T18" i="100"/>
  <c r="V18" i="100"/>
  <c r="F19" i="100"/>
  <c r="H19" i="100"/>
  <c r="R19" i="100"/>
  <c r="F21" i="100"/>
  <c r="H21" i="100"/>
  <c r="R21" i="100"/>
  <c r="R22" i="100"/>
  <c r="F24" i="100"/>
  <c r="H24" i="100"/>
  <c r="R24" i="100"/>
  <c r="F26" i="100"/>
  <c r="H26" i="100"/>
  <c r="R26" i="100"/>
  <c r="F28" i="100"/>
  <c r="H28" i="100"/>
  <c r="R28" i="100"/>
  <c r="F30" i="100"/>
  <c r="H30" i="100"/>
  <c r="R30" i="100"/>
  <c r="F32" i="100"/>
  <c r="H32" i="100"/>
  <c r="R32" i="100"/>
  <c r="R33" i="100"/>
  <c r="F35" i="100"/>
  <c r="H35" i="100"/>
  <c r="R35" i="100"/>
  <c r="J37" i="100"/>
  <c r="N37" i="100" s="1"/>
  <c r="L37" i="100"/>
  <c r="Q7" i="100" s="1"/>
  <c r="P7" i="100" s="1"/>
  <c r="R40" i="100"/>
  <c r="Q33" i="100" l="1"/>
  <c r="P33" i="100" s="1"/>
  <c r="Q30" i="100"/>
  <c r="P30" i="100" s="1"/>
  <c r="N38" i="100"/>
  <c r="Q26" i="100"/>
  <c r="P26" i="100" s="1"/>
  <c r="Q32" i="100"/>
  <c r="P32" i="100" s="1"/>
  <c r="Q17" i="100"/>
  <c r="P17" i="100" s="1"/>
  <c r="Q15" i="100"/>
  <c r="P15" i="100" s="1"/>
  <c r="Q12" i="100"/>
  <c r="P12" i="100" s="1"/>
  <c r="Q19" i="100"/>
  <c r="P19" i="100" s="1"/>
  <c r="Q11" i="100"/>
  <c r="P11" i="100" s="1"/>
  <c r="Q8" i="100"/>
  <c r="P8" i="100" s="1"/>
  <c r="Q5" i="100"/>
  <c r="Q28" i="100"/>
  <c r="P28" i="100" s="1"/>
  <c r="Q16" i="100"/>
  <c r="P16" i="100" s="1"/>
  <c r="Q13" i="100"/>
  <c r="P13" i="100" s="1"/>
  <c r="Q35" i="100"/>
  <c r="P35" i="100" s="1"/>
  <c r="R37" i="100"/>
  <c r="Q22" i="100"/>
  <c r="P22" i="100" s="1"/>
  <c r="Q24" i="100"/>
  <c r="P24" i="100" s="1"/>
  <c r="Q21" i="100"/>
  <c r="P21" i="100" s="1"/>
  <c r="Q10" i="100"/>
  <c r="P10" i="100" s="1"/>
  <c r="Q37" i="100" l="1"/>
  <c r="P5" i="100"/>
  <c r="P37" i="100" s="1"/>
  <c r="Q39" i="100"/>
  <c r="S37" i="100" l="1"/>
  <c r="S38" i="100"/>
</calcChain>
</file>

<file path=xl/sharedStrings.xml><?xml version="1.0" encoding="utf-8"?>
<sst xmlns="http://schemas.openxmlformats.org/spreadsheetml/2006/main" count="98" uniqueCount="68">
  <si>
    <t>COH CHOICE NOMINATIONS TO ACTUALS</t>
  </si>
  <si>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</si>
  <si>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</si>
  <si>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</si>
  <si>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</si>
  <si>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</si>
  <si>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</si>
  <si>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</si>
  <si>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</si>
  <si>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</si>
  <si>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</si>
  <si>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</si>
  <si>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</si>
  <si>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</si>
  <si>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</si>
  <si>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</si>
  <si>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</si>
  <si>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</si>
  <si>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</si>
  <si>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</si>
  <si>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</si>
  <si>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</si>
  <si>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</si>
  <si>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</si>
  <si>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</si>
  <si>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</si>
  <si>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</si>
  <si>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</si>
  <si>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</si>
  <si>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</si>
  <si>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</si>
  <si>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</si>
  <si>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</si>
  <si>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</si>
  <si>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</si>
  <si>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</si>
  <si>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</si>
  <si>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</si>
  <si>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</si>
  <si>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</si>
  <si>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</si>
  <si>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</si>
  <si>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</si>
  <si>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</si>
  <si>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</si>
  <si>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</si>
  <si>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</si>
  <si>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</si>
  <si>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</si>
  <si>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</si>
  <si>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</si>
  <si>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</si>
  <si>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</si>
  <si>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</si>
  <si>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</si>
  <si>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</si>
  <si>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</si>
  <si>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</si>
  <si>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</si>
  <si>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</si>
  <si>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</si>
  <si>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</si>
  <si>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</si>
  <si>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</si>
  <si>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Receipt Point</t>
  </si>
  <si>
    <t>Storage/Pool</t>
  </si>
  <si>
    <t>Toledo Agg</t>
  </si>
  <si>
    <t>A06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</si>
</sst>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1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u/>
      <sz val="12"/>
      <name val="Arial"/>
      <family val="2"/>
    </font>
    <font>
      <i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/>
    <xf numFmtId="9" fontId="18" fillId="0" borderId="10" xfId="3" applyFont="1" applyFill="1" applyBorder="1" applyAlignment="1">
      <alignment horizontal="center"/>
    </xf>
    <xf numFmtId="9" fontId="18" fillId="0" borderId="10" xfId="3" applyFont="1" applyBorder="1"/>
    <xf numFmtId="1" fontId="19" fillId="0" borderId="10" xfId="0" applyNumberFormat="1" applyFont="1" applyBorder="1"/>
    <xf numFmtId="9" fontId="19" fillId="0" borderId="11" xfId="3" applyFont="1" applyBorder="1"/>
    <xf numFmtId="0" fontId="19" fillId="0" borderId="0" xfId="0" applyFont="1"/>
    <xf numFmtId="0" fontId="20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38" fontId="3" fillId="0" borderId="0" xfId="0" applyNumberFormat="1" applyFont="1"/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PC/Noms/Dec00/Dec00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io"/>
      <sheetName val="ForcastR1"/>
      <sheetName val="Forcast "/>
      <sheetName val="CPA Demand"/>
      <sheetName val="Demand"/>
      <sheetName val="CMD"/>
      <sheetName val="$"/>
      <sheetName val="Usage"/>
      <sheetName val="COH"/>
      <sheetName val="Plan"/>
      <sheetName val="CPA"/>
      <sheetName val="CGV"/>
    </sheetNames>
    <definedNames>
      <definedName name="buysell" refersTo="='COH'!$A$132:$IV$132"/>
      <definedName name="date" refersTo="='COH'!$A$3:$IV$3"/>
      <definedName name="enaft" refersTo="='COH'!$A$104:$IV$104"/>
    </definedNames>
    <sheetDataSet>
      <sheetData sheetId="0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  <sheetData sheetId="1">
        <row r="3">
          <cell r="C3" t="str">
            <v>Nov FOM</v>
          </cell>
          <cell r="D3" t="str">
            <v>LDC</v>
          </cell>
          <cell r="E3" t="str">
            <v>%</v>
          </cell>
          <cell r="F3" t="str">
            <v>Usage</v>
          </cell>
          <cell r="G3" t="str">
            <v>Average</v>
          </cell>
          <cell r="H3" t="str">
            <v>Storage</v>
          </cell>
          <cell r="I3" t="str">
            <v>Supply</v>
          </cell>
          <cell r="J3" t="str">
            <v>Notes</v>
          </cell>
          <cell r="K3" t="str">
            <v>capacity</v>
          </cell>
          <cell r="L3" t="str">
            <v>capacity</v>
          </cell>
          <cell r="M3" t="str">
            <v>Notes</v>
          </cell>
          <cell r="N3" t="str">
            <v>Capacity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T3" t="str">
            <v>Sell/buy</v>
          </cell>
        </row>
      </sheetData>
      <sheetData sheetId="2">
        <row r="3">
          <cell r="C3" t="str">
            <v>From LDC</v>
          </cell>
          <cell r="D3" t="str">
            <v>%</v>
          </cell>
          <cell r="F3" t="str">
            <v>Storage</v>
          </cell>
          <cell r="G3" t="str">
            <v>Storage</v>
          </cell>
          <cell r="H3" t="str">
            <v>3rd Party</v>
          </cell>
          <cell r="I3" t="str">
            <v>capacity</v>
          </cell>
          <cell r="J3" t="str">
            <v>Capacity</v>
          </cell>
          <cell r="K3" t="str">
            <v>ENA FOM</v>
          </cell>
          <cell r="L3" t="str">
            <v>capacity</v>
          </cell>
          <cell r="O3" t="str">
            <v>ENA EX 1</v>
          </cell>
          <cell r="Q3" t="str">
            <v>Nov FOM</v>
          </cell>
          <cell r="R3" t="str">
            <v>ENA FOM</v>
          </cell>
          <cell r="S3" t="str">
            <v>Sto WD</v>
          </cell>
          <cell r="T3" t="str">
            <v>Flowing</v>
          </cell>
        </row>
      </sheetData>
      <sheetData sheetId="3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</sheetData>
      <sheetData sheetId="4">
        <row r="3">
          <cell r="D3" t="str">
            <v>Normalization</v>
          </cell>
          <cell r="E3" t="str">
            <v>Report</v>
          </cell>
          <cell r="F3" t="str">
            <v>of</v>
          </cell>
          <cell r="G3" t="str">
            <v>Volumes</v>
          </cell>
          <cell r="H3" t="str">
            <v>for</v>
          </cell>
          <cell r="I3" t="str">
            <v>Year</v>
          </cell>
          <cell r="J3" t="str">
            <v>Ending</v>
          </cell>
          <cell r="K3" t="str">
            <v>October,</v>
          </cell>
          <cell r="L3">
            <v>2000</v>
          </cell>
        </row>
        <row r="132">
          <cell r="D132">
            <v>2</v>
          </cell>
          <cell r="E132">
            <v>60</v>
          </cell>
          <cell r="F132">
            <v>476</v>
          </cell>
          <cell r="G132">
            <v>494</v>
          </cell>
          <cell r="H132">
            <v>53</v>
          </cell>
          <cell r="I132">
            <v>9</v>
          </cell>
          <cell r="J132">
            <v>4293</v>
          </cell>
          <cell r="K132">
            <v>4452</v>
          </cell>
        </row>
      </sheetData>
      <sheetData sheetId="5"/>
      <sheetData sheetId="6" refreshError="1"/>
      <sheetData sheetId="7" refreshError="1"/>
      <sheetData sheetId="8">
        <row r="3">
          <cell r="B3" t="str">
            <v xml:space="preserve">Contract </v>
          </cell>
          <cell r="C3" t="str">
            <v>Shipper</v>
          </cell>
          <cell r="D3" t="str">
            <v>Sto/Flo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>
            <v>36891</v>
          </cell>
          <cell r="AM3" t="str">
            <v>Sum</v>
          </cell>
        </row>
        <row r="104">
          <cell r="F104" t="str">
            <v>ENA FT Deliveries</v>
          </cell>
          <cell r="H104">
            <v>11663</v>
          </cell>
          <cell r="I104">
            <v>11663</v>
          </cell>
          <cell r="J104">
            <v>11663</v>
          </cell>
          <cell r="K104">
            <v>11663</v>
          </cell>
          <cell r="L104">
            <v>11663</v>
          </cell>
          <cell r="M104">
            <v>11663</v>
          </cell>
          <cell r="N104">
            <v>11663</v>
          </cell>
          <cell r="O104">
            <v>11663</v>
          </cell>
          <cell r="P104">
            <v>11663</v>
          </cell>
          <cell r="Q104">
            <v>11663</v>
          </cell>
          <cell r="R104">
            <v>11663</v>
          </cell>
          <cell r="S104">
            <v>11663</v>
          </cell>
          <cell r="T104">
            <v>11663</v>
          </cell>
          <cell r="U104">
            <v>11663</v>
          </cell>
          <cell r="V104">
            <v>11663</v>
          </cell>
          <cell r="W104">
            <v>11663</v>
          </cell>
          <cell r="X104">
            <v>11663</v>
          </cell>
          <cell r="Y104">
            <v>11663</v>
          </cell>
          <cell r="Z104">
            <v>11663</v>
          </cell>
          <cell r="AA104">
            <v>11663</v>
          </cell>
          <cell r="AB104">
            <v>11663</v>
          </cell>
          <cell r="AC104">
            <v>11663</v>
          </cell>
          <cell r="AD104">
            <v>11663</v>
          </cell>
          <cell r="AE104">
            <v>11663</v>
          </cell>
          <cell r="AF104">
            <v>11663</v>
          </cell>
          <cell r="AG104">
            <v>11663</v>
          </cell>
          <cell r="AH104">
            <v>11663</v>
          </cell>
          <cell r="AI104">
            <v>11663</v>
          </cell>
          <cell r="AJ104">
            <v>11663</v>
          </cell>
          <cell r="AK104">
            <v>11663</v>
          </cell>
          <cell r="AL104">
            <v>11663</v>
          </cell>
          <cell r="AM104">
            <v>361553</v>
          </cell>
        </row>
        <row r="124">
          <cell r="G124">
            <v>26991</v>
          </cell>
        </row>
        <row r="132">
          <cell r="F132" t="str">
            <v>Term Buy/(Sale)</v>
          </cell>
          <cell r="I132">
            <v>15000</v>
          </cell>
          <cell r="J132">
            <v>15000</v>
          </cell>
          <cell r="K132">
            <v>15000</v>
          </cell>
          <cell r="L132">
            <v>10000</v>
          </cell>
          <cell r="M132">
            <v>10000</v>
          </cell>
          <cell r="N132">
            <v>10000</v>
          </cell>
          <cell r="O132">
            <v>10000</v>
          </cell>
          <cell r="P132">
            <v>-25000</v>
          </cell>
          <cell r="Q132">
            <v>-25000</v>
          </cell>
          <cell r="R132">
            <v>-25000</v>
          </cell>
          <cell r="S132">
            <v>10000</v>
          </cell>
          <cell r="T132">
            <v>10000</v>
          </cell>
          <cell r="U132">
            <v>10000</v>
          </cell>
          <cell r="V132">
            <v>10000</v>
          </cell>
          <cell r="W132">
            <v>10000</v>
          </cell>
          <cell r="X132">
            <v>10000</v>
          </cell>
          <cell r="Y132">
            <v>10000</v>
          </cell>
          <cell r="Z132">
            <v>10000</v>
          </cell>
          <cell r="AA132">
            <v>20000</v>
          </cell>
          <cell r="AB132">
            <v>20000</v>
          </cell>
          <cell r="AC132">
            <v>20000</v>
          </cell>
          <cell r="AD132">
            <v>20000</v>
          </cell>
          <cell r="AE132">
            <v>20000</v>
          </cell>
          <cell r="AF132">
            <v>20000</v>
          </cell>
          <cell r="AG132">
            <v>20000</v>
          </cell>
          <cell r="AH132">
            <v>20000</v>
          </cell>
          <cell r="AI132">
            <v>20000</v>
          </cell>
          <cell r="AJ132">
            <v>20000</v>
          </cell>
          <cell r="AK132">
            <v>20000</v>
          </cell>
          <cell r="AL132">
            <v>20000</v>
          </cell>
        </row>
      </sheetData>
      <sheetData sheetId="9">
        <row r="3">
          <cell r="F3" t="str">
            <v xml:space="preserve">                  December  Actual</v>
          </cell>
          <cell r="N3" t="str">
            <v>Monthly Target, -F%</v>
          </cell>
          <cell r="O3">
            <v>1210121</v>
          </cell>
          <cell r="Q3" t="str">
            <v>IF TCO App</v>
          </cell>
        </row>
      </sheetData>
      <sheetData sheetId="10">
        <row r="3"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36861</v>
          </cell>
          <cell r="I3">
            <v>36862</v>
          </cell>
          <cell r="J3">
            <v>36863</v>
          </cell>
          <cell r="K3">
            <v>36864</v>
          </cell>
          <cell r="L3">
            <v>36865</v>
          </cell>
          <cell r="M3">
            <v>36866</v>
          </cell>
          <cell r="N3">
            <v>36867</v>
          </cell>
          <cell r="O3">
            <v>36868</v>
          </cell>
          <cell r="P3">
            <v>36869</v>
          </cell>
          <cell r="Q3">
            <v>36870</v>
          </cell>
          <cell r="R3">
            <v>36871</v>
          </cell>
          <cell r="S3">
            <v>36872</v>
          </cell>
          <cell r="T3">
            <v>36873</v>
          </cell>
          <cell r="U3">
            <v>36874</v>
          </cell>
          <cell r="V3">
            <v>36875</v>
          </cell>
          <cell r="W3">
            <v>36876</v>
          </cell>
          <cell r="X3">
            <v>36877</v>
          </cell>
          <cell r="Y3">
            <v>36878</v>
          </cell>
          <cell r="Z3">
            <v>36879</v>
          </cell>
          <cell r="AA3">
            <v>36880</v>
          </cell>
          <cell r="AB3">
            <v>36881</v>
          </cell>
          <cell r="AC3">
            <v>36882</v>
          </cell>
          <cell r="AD3">
            <v>36883</v>
          </cell>
          <cell r="AE3">
            <v>36884</v>
          </cell>
          <cell r="AF3">
            <v>36885</v>
          </cell>
          <cell r="AG3">
            <v>36886</v>
          </cell>
          <cell r="AH3">
            <v>36887</v>
          </cell>
          <cell r="AI3">
            <v>36888</v>
          </cell>
          <cell r="AJ3">
            <v>36889</v>
          </cell>
          <cell r="AK3">
            <v>36890</v>
          </cell>
          <cell r="AL3" t="str">
            <v>Sum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1"/>
  <sheetViews>
    <sheetView workbookViewId="0">
      <pane ySplit="2" topLeftCell="A3" activePane="bottomLeft" state="frozenSplit"/>
      <selection pane="bottomLeft" activeCell="G24" sqref="G24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</cols>
  <sheetData>
    <row r="1" spans="1:14" x14ac:dyDescent="0.2">
      <c r="G1" t="s">
        <v>49</v>
      </c>
    </row>
    <row r="2" spans="1:14" s="46" customFormat="1" x14ac:dyDescent="0.2">
      <c r="A2" s="46" t="s">
        <v>50</v>
      </c>
      <c r="B2" s="46" t="s">
        <v>32</v>
      </c>
      <c r="C2" s="46" t="s">
        <v>31</v>
      </c>
      <c r="D2" s="46" t="s">
        <v>30</v>
      </c>
      <c r="E2" s="46" t="s">
        <v>21</v>
      </c>
      <c r="F2" s="46" t="s">
        <v>22</v>
      </c>
      <c r="G2" s="46" t="s">
        <v>23</v>
      </c>
      <c r="H2" s="46" t="s">
        <v>24</v>
      </c>
      <c r="I2" s="46" t="s">
        <v>25</v>
      </c>
      <c r="J2" s="46" t="s">
        <v>26</v>
      </c>
      <c r="K2" s="46" t="s">
        <v>27</v>
      </c>
      <c r="L2" s="46" t="s">
        <v>28</v>
      </c>
      <c r="M2" s="46" t="s">
        <v>29</v>
      </c>
      <c r="N2" s="46" t="s">
        <v>51</v>
      </c>
    </row>
    <row r="3" spans="1:14" x14ac:dyDescent="0.2">
      <c r="A3" s="47">
        <v>-15</v>
      </c>
      <c r="B3" s="48">
        <v>6382</v>
      </c>
      <c r="C3" s="48">
        <v>50872</v>
      </c>
      <c r="D3" s="48">
        <v>8512</v>
      </c>
      <c r="E3" s="48">
        <v>8096</v>
      </c>
      <c r="F3" s="48">
        <v>9189</v>
      </c>
      <c r="G3">
        <v>91</v>
      </c>
      <c r="H3" s="48">
        <v>11535</v>
      </c>
      <c r="I3" s="48">
        <v>26390</v>
      </c>
      <c r="J3" s="48">
        <v>6182</v>
      </c>
      <c r="K3" s="48">
        <v>3478</v>
      </c>
      <c r="L3" s="48">
        <v>10637</v>
      </c>
      <c r="M3" s="48">
        <v>53109</v>
      </c>
      <c r="N3" s="49">
        <f t="shared" ref="N3:N34" si="0">SUM(B3:M3)</f>
        <v>194473</v>
      </c>
    </row>
    <row r="4" spans="1:14" x14ac:dyDescent="0.2">
      <c r="A4" s="47">
        <v>-14</v>
      </c>
      <c r="B4" s="48">
        <v>6303</v>
      </c>
      <c r="C4" s="48">
        <v>50242</v>
      </c>
      <c r="D4" s="48">
        <v>8406</v>
      </c>
      <c r="E4" s="48">
        <v>7996</v>
      </c>
      <c r="F4" s="48">
        <v>9075</v>
      </c>
      <c r="G4">
        <v>90</v>
      </c>
      <c r="H4" s="48">
        <v>11391</v>
      </c>
      <c r="I4" s="48">
        <v>26064</v>
      </c>
      <c r="J4" s="48">
        <v>6104</v>
      </c>
      <c r="K4" s="48">
        <v>3434</v>
      </c>
      <c r="L4" s="48">
        <v>10505</v>
      </c>
      <c r="M4" s="48">
        <v>52454</v>
      </c>
      <c r="N4" s="49">
        <f t="shared" si="0"/>
        <v>192064</v>
      </c>
    </row>
    <row r="5" spans="1:14" x14ac:dyDescent="0.2">
      <c r="A5" s="47">
        <v>-13</v>
      </c>
      <c r="B5" s="48">
        <v>6225</v>
      </c>
      <c r="C5" s="48">
        <v>49611</v>
      </c>
      <c r="D5" s="48">
        <v>8300</v>
      </c>
      <c r="E5" s="48">
        <v>7896</v>
      </c>
      <c r="F5" s="48">
        <v>8960</v>
      </c>
      <c r="G5">
        <v>89</v>
      </c>
      <c r="H5" s="48">
        <v>11247</v>
      </c>
      <c r="I5" s="48">
        <v>25739</v>
      </c>
      <c r="J5" s="48">
        <v>6026</v>
      </c>
      <c r="K5" s="48">
        <v>3390</v>
      </c>
      <c r="L5" s="48">
        <v>10373</v>
      </c>
      <c r="M5" s="48">
        <v>51799</v>
      </c>
      <c r="N5" s="49">
        <f t="shared" si="0"/>
        <v>189655</v>
      </c>
    </row>
    <row r="6" spans="1:14" x14ac:dyDescent="0.2">
      <c r="A6" s="47">
        <v>-12</v>
      </c>
      <c r="B6" s="48">
        <v>6146</v>
      </c>
      <c r="C6" s="48">
        <v>48981</v>
      </c>
      <c r="D6" s="48">
        <v>8194</v>
      </c>
      <c r="E6" s="48">
        <v>7795</v>
      </c>
      <c r="F6" s="48">
        <v>8846</v>
      </c>
      <c r="G6">
        <v>88</v>
      </c>
      <c r="H6" s="48">
        <v>11102</v>
      </c>
      <c r="I6" s="48">
        <v>25414</v>
      </c>
      <c r="J6" s="48">
        <v>5949</v>
      </c>
      <c r="K6" s="48">
        <v>3345</v>
      </c>
      <c r="L6" s="48">
        <v>10241</v>
      </c>
      <c r="M6" s="48">
        <v>51145</v>
      </c>
      <c r="N6" s="49">
        <f t="shared" si="0"/>
        <v>187246</v>
      </c>
    </row>
    <row r="7" spans="1:14" x14ac:dyDescent="0.2">
      <c r="A7" s="47">
        <v>-11</v>
      </c>
      <c r="B7" s="48">
        <v>6068</v>
      </c>
      <c r="C7" s="48">
        <v>48350</v>
      </c>
      <c r="D7" s="48">
        <v>8088</v>
      </c>
      <c r="E7" s="48">
        <v>7696</v>
      </c>
      <c r="F7" s="48">
        <v>8731</v>
      </c>
      <c r="G7">
        <v>87</v>
      </c>
      <c r="H7" s="48">
        <v>10958</v>
      </c>
      <c r="I7" s="48">
        <v>25088</v>
      </c>
      <c r="J7" s="48">
        <v>5870</v>
      </c>
      <c r="K7" s="48">
        <v>3301</v>
      </c>
      <c r="L7" s="48">
        <v>10110</v>
      </c>
      <c r="M7" s="48">
        <v>50490</v>
      </c>
      <c r="N7" s="49">
        <f t="shared" si="0"/>
        <v>184837</v>
      </c>
    </row>
    <row r="8" spans="1:14" x14ac:dyDescent="0.2">
      <c r="A8" s="47">
        <v>-10</v>
      </c>
      <c r="B8" s="48">
        <v>5989</v>
      </c>
      <c r="C8" s="48">
        <v>47720</v>
      </c>
      <c r="D8" s="48">
        <v>7982</v>
      </c>
      <c r="E8" s="48">
        <v>7595</v>
      </c>
      <c r="F8" s="48">
        <v>8615</v>
      </c>
      <c r="G8">
        <v>86</v>
      </c>
      <c r="H8" s="48">
        <v>10814</v>
      </c>
      <c r="I8" s="48">
        <v>24763</v>
      </c>
      <c r="J8" s="48">
        <v>5793</v>
      </c>
      <c r="K8" s="48">
        <v>3258</v>
      </c>
      <c r="L8" s="48">
        <v>9978</v>
      </c>
      <c r="M8" s="48">
        <v>49835</v>
      </c>
      <c r="N8" s="49">
        <f t="shared" si="0"/>
        <v>182428</v>
      </c>
    </row>
    <row r="9" spans="1:14" x14ac:dyDescent="0.2">
      <c r="A9" s="47">
        <v>-9</v>
      </c>
      <c r="B9" s="48">
        <v>5911</v>
      </c>
      <c r="C9" s="48">
        <v>47089</v>
      </c>
      <c r="D9" s="48">
        <v>7876</v>
      </c>
      <c r="E9" s="48">
        <v>7495</v>
      </c>
      <c r="F9" s="48">
        <v>8501</v>
      </c>
      <c r="G9">
        <v>84</v>
      </c>
      <c r="H9" s="48">
        <v>10669</v>
      </c>
      <c r="I9" s="48">
        <v>24438</v>
      </c>
      <c r="J9" s="48">
        <v>5715</v>
      </c>
      <c r="K9" s="48">
        <v>3214</v>
      </c>
      <c r="L9" s="48">
        <v>9846</v>
      </c>
      <c r="M9" s="48">
        <v>49180</v>
      </c>
      <c r="N9" s="49">
        <f t="shared" si="0"/>
        <v>180018</v>
      </c>
    </row>
    <row r="10" spans="1:14" x14ac:dyDescent="0.2">
      <c r="A10" s="47">
        <v>-8</v>
      </c>
      <c r="B10" s="48">
        <v>5833</v>
      </c>
      <c r="C10" s="48">
        <v>46458</v>
      </c>
      <c r="D10" s="48">
        <v>7770</v>
      </c>
      <c r="E10" s="48">
        <v>7395</v>
      </c>
      <c r="F10" s="48">
        <v>8386</v>
      </c>
      <c r="G10">
        <v>82</v>
      </c>
      <c r="H10" s="48">
        <v>10524</v>
      </c>
      <c r="I10" s="48">
        <v>24112</v>
      </c>
      <c r="J10" s="48">
        <v>5638</v>
      </c>
      <c r="K10" s="48">
        <v>3170</v>
      </c>
      <c r="L10" s="48">
        <v>9715</v>
      </c>
      <c r="M10" s="48">
        <v>48525</v>
      </c>
      <c r="N10" s="49">
        <f t="shared" si="0"/>
        <v>177608</v>
      </c>
    </row>
    <row r="11" spans="1:14" x14ac:dyDescent="0.2">
      <c r="A11" s="47">
        <v>-7</v>
      </c>
      <c r="B11" s="48">
        <v>5755</v>
      </c>
      <c r="C11" s="48">
        <v>45828</v>
      </c>
      <c r="D11" s="48">
        <v>7665</v>
      </c>
      <c r="E11" s="48">
        <v>7295</v>
      </c>
      <c r="F11" s="48">
        <v>8272</v>
      </c>
      <c r="G11">
        <v>81</v>
      </c>
      <c r="H11" s="48">
        <v>10380</v>
      </c>
      <c r="I11" s="48">
        <v>23787</v>
      </c>
      <c r="J11" s="48">
        <v>5559</v>
      </c>
      <c r="K11" s="48">
        <v>3126</v>
      </c>
      <c r="L11" s="48">
        <v>9583</v>
      </c>
      <c r="M11" s="48">
        <v>47870</v>
      </c>
      <c r="N11" s="49">
        <f t="shared" si="0"/>
        <v>175201</v>
      </c>
    </row>
    <row r="12" spans="1:14" x14ac:dyDescent="0.2">
      <c r="A12" s="47">
        <v>-6</v>
      </c>
      <c r="B12" s="48">
        <v>5676</v>
      </c>
      <c r="C12" s="48">
        <v>45197</v>
      </c>
      <c r="D12" s="48">
        <v>7559</v>
      </c>
      <c r="E12" s="48">
        <v>7194</v>
      </c>
      <c r="F12" s="48">
        <v>8157</v>
      </c>
      <c r="G12">
        <v>80</v>
      </c>
      <c r="H12" s="48">
        <v>10236</v>
      </c>
      <c r="I12" s="48">
        <v>23462</v>
      </c>
      <c r="J12" s="48">
        <v>5482</v>
      </c>
      <c r="K12" s="48">
        <v>3082</v>
      </c>
      <c r="L12" s="48">
        <v>9452</v>
      </c>
      <c r="M12" s="48">
        <v>47216</v>
      </c>
      <c r="N12" s="49">
        <f t="shared" si="0"/>
        <v>172793</v>
      </c>
    </row>
    <row r="13" spans="1:14" x14ac:dyDescent="0.2">
      <c r="A13" s="47">
        <v>-5</v>
      </c>
      <c r="B13" s="48">
        <v>5598</v>
      </c>
      <c r="C13" s="48">
        <v>44567</v>
      </c>
      <c r="D13" s="48">
        <v>7453</v>
      </c>
      <c r="E13" s="48">
        <v>7095</v>
      </c>
      <c r="F13" s="48">
        <v>8041</v>
      </c>
      <c r="G13">
        <v>79</v>
      </c>
      <c r="H13" s="48">
        <v>10091</v>
      </c>
      <c r="I13" s="48">
        <v>23136</v>
      </c>
      <c r="J13" s="48">
        <v>5404</v>
      </c>
      <c r="K13" s="48">
        <v>3038</v>
      </c>
      <c r="L13" s="48">
        <v>9320</v>
      </c>
      <c r="M13" s="48">
        <v>46561</v>
      </c>
      <c r="N13" s="49">
        <f t="shared" si="0"/>
        <v>170383</v>
      </c>
    </row>
    <row r="14" spans="1:14" x14ac:dyDescent="0.2">
      <c r="A14" s="47">
        <v>-4</v>
      </c>
      <c r="B14" s="48">
        <v>5519</v>
      </c>
      <c r="C14" s="48">
        <v>43935</v>
      </c>
      <c r="D14" s="48">
        <v>7347</v>
      </c>
      <c r="E14" s="48">
        <v>6994</v>
      </c>
      <c r="F14" s="48">
        <v>7927</v>
      </c>
      <c r="G14">
        <v>78</v>
      </c>
      <c r="H14" s="48">
        <v>9947</v>
      </c>
      <c r="I14" s="48">
        <v>22811</v>
      </c>
      <c r="J14" s="48">
        <v>5326</v>
      </c>
      <c r="K14" s="48">
        <v>2994</v>
      </c>
      <c r="L14" s="48">
        <v>9188</v>
      </c>
      <c r="M14" s="48">
        <v>45906</v>
      </c>
      <c r="N14" s="49">
        <f t="shared" si="0"/>
        <v>167972</v>
      </c>
    </row>
    <row r="15" spans="1:14" x14ac:dyDescent="0.2">
      <c r="A15" s="47">
        <v>-3</v>
      </c>
      <c r="B15" s="48">
        <v>5441</v>
      </c>
      <c r="C15" s="48">
        <v>43305</v>
      </c>
      <c r="D15" s="48">
        <v>7241</v>
      </c>
      <c r="E15" s="48">
        <v>6894</v>
      </c>
      <c r="F15" s="48">
        <v>7812</v>
      </c>
      <c r="G15">
        <v>77</v>
      </c>
      <c r="H15" s="48">
        <v>9803</v>
      </c>
      <c r="I15" s="48">
        <v>22486</v>
      </c>
      <c r="J15" s="48">
        <v>5248</v>
      </c>
      <c r="K15" s="48">
        <v>2949</v>
      </c>
      <c r="L15" s="48">
        <v>9056</v>
      </c>
      <c r="M15" s="48">
        <v>45251</v>
      </c>
      <c r="N15" s="49">
        <f t="shared" si="0"/>
        <v>165563</v>
      </c>
    </row>
    <row r="16" spans="1:14" x14ac:dyDescent="0.2">
      <c r="A16" s="47">
        <v>-2</v>
      </c>
      <c r="B16" s="48">
        <v>5362</v>
      </c>
      <c r="C16" s="48">
        <v>42674</v>
      </c>
      <c r="D16" s="48">
        <v>7135</v>
      </c>
      <c r="E16" s="48">
        <v>6794</v>
      </c>
      <c r="F16" s="48">
        <v>7698</v>
      </c>
      <c r="G16">
        <v>76</v>
      </c>
      <c r="H16" s="48">
        <v>9658</v>
      </c>
      <c r="I16" s="48">
        <v>22161</v>
      </c>
      <c r="J16" s="48">
        <v>5171</v>
      </c>
      <c r="K16" s="48">
        <v>2905</v>
      </c>
      <c r="L16" s="48">
        <v>8924</v>
      </c>
      <c r="M16" s="48">
        <v>44596</v>
      </c>
      <c r="N16" s="49">
        <f t="shared" si="0"/>
        <v>163154</v>
      </c>
    </row>
    <row r="17" spans="1:14" x14ac:dyDescent="0.2">
      <c r="A17" s="47">
        <v>-1</v>
      </c>
      <c r="B17" s="48">
        <v>5284</v>
      </c>
      <c r="C17" s="48">
        <v>42043</v>
      </c>
      <c r="D17" s="48">
        <v>7029</v>
      </c>
      <c r="E17" s="48">
        <v>6694</v>
      </c>
      <c r="F17" s="48">
        <v>7583</v>
      </c>
      <c r="G17">
        <v>75</v>
      </c>
      <c r="H17" s="48">
        <v>9513</v>
      </c>
      <c r="I17" s="48">
        <v>21835</v>
      </c>
      <c r="J17" s="48">
        <v>5093</v>
      </c>
      <c r="K17" s="48">
        <v>2862</v>
      </c>
      <c r="L17" s="48">
        <v>8793</v>
      </c>
      <c r="M17" s="48">
        <v>43941</v>
      </c>
      <c r="N17" s="49">
        <f t="shared" si="0"/>
        <v>160745</v>
      </c>
    </row>
    <row r="18" spans="1:14" x14ac:dyDescent="0.2">
      <c r="A18" s="47">
        <v>0</v>
      </c>
      <c r="B18" s="48">
        <v>5207</v>
      </c>
      <c r="C18" s="48">
        <v>41413</v>
      </c>
      <c r="D18" s="48">
        <v>6924</v>
      </c>
      <c r="E18" s="48">
        <v>6593</v>
      </c>
      <c r="F18" s="48">
        <v>7468</v>
      </c>
      <c r="G18">
        <v>74</v>
      </c>
      <c r="H18" s="48">
        <v>9369</v>
      </c>
      <c r="I18" s="48">
        <v>21509</v>
      </c>
      <c r="J18" s="48">
        <v>5015</v>
      </c>
      <c r="K18" s="48">
        <v>2818</v>
      </c>
      <c r="L18" s="48">
        <v>8662</v>
      </c>
      <c r="M18" s="48">
        <v>43287</v>
      </c>
      <c r="N18" s="49">
        <f t="shared" si="0"/>
        <v>158339</v>
      </c>
    </row>
    <row r="19" spans="1:14" x14ac:dyDescent="0.2">
      <c r="A19" s="47">
        <v>1</v>
      </c>
      <c r="B19" s="48">
        <v>5128</v>
      </c>
      <c r="C19" s="48">
        <v>40782</v>
      </c>
      <c r="D19" s="48">
        <v>6819</v>
      </c>
      <c r="E19" s="48">
        <v>6494</v>
      </c>
      <c r="F19" s="48">
        <v>7353</v>
      </c>
      <c r="G19">
        <v>73</v>
      </c>
      <c r="H19" s="48">
        <v>9225</v>
      </c>
      <c r="I19" s="48">
        <v>21184</v>
      </c>
      <c r="J19" s="48">
        <v>4937</v>
      </c>
      <c r="K19" s="48">
        <v>2774</v>
      </c>
      <c r="L19" s="48">
        <v>8530</v>
      </c>
      <c r="M19" s="48">
        <v>42632</v>
      </c>
      <c r="N19" s="49">
        <f t="shared" si="0"/>
        <v>155931</v>
      </c>
    </row>
    <row r="20" spans="1:14" x14ac:dyDescent="0.2">
      <c r="A20" s="47">
        <v>2</v>
      </c>
      <c r="B20" s="48">
        <v>5050</v>
      </c>
      <c r="C20" s="48">
        <v>40152</v>
      </c>
      <c r="D20" s="48">
        <v>6713</v>
      </c>
      <c r="E20" s="48">
        <v>6393</v>
      </c>
      <c r="F20" s="48">
        <v>7238</v>
      </c>
      <c r="G20">
        <v>72</v>
      </c>
      <c r="H20" s="48">
        <v>9080</v>
      </c>
      <c r="I20" s="48">
        <v>20858</v>
      </c>
      <c r="J20" s="48">
        <v>4860</v>
      </c>
      <c r="K20" s="48">
        <v>2730</v>
      </c>
      <c r="L20" s="48">
        <v>8398</v>
      </c>
      <c r="M20" s="48">
        <v>41977</v>
      </c>
      <c r="N20" s="49">
        <f t="shared" si="0"/>
        <v>153521</v>
      </c>
    </row>
    <row r="21" spans="1:14" x14ac:dyDescent="0.2">
      <c r="A21" s="47">
        <v>3</v>
      </c>
      <c r="B21" s="48">
        <v>4971</v>
      </c>
      <c r="C21" s="48">
        <v>39521</v>
      </c>
      <c r="D21" s="48">
        <v>6607</v>
      </c>
      <c r="E21" s="48">
        <v>6293</v>
      </c>
      <c r="F21" s="48">
        <v>7124</v>
      </c>
      <c r="G21">
        <v>71</v>
      </c>
      <c r="H21" s="48">
        <v>8936</v>
      </c>
      <c r="I21" s="48">
        <v>20533</v>
      </c>
      <c r="J21" s="48">
        <v>4782</v>
      </c>
      <c r="K21" s="48">
        <v>2686</v>
      </c>
      <c r="L21" s="48">
        <v>8267</v>
      </c>
      <c r="M21" s="48">
        <v>41322</v>
      </c>
      <c r="N21" s="49">
        <f t="shared" si="0"/>
        <v>151113</v>
      </c>
    </row>
    <row r="22" spans="1:14" x14ac:dyDescent="0.2">
      <c r="A22" s="47">
        <v>4</v>
      </c>
      <c r="B22" s="48">
        <v>4893</v>
      </c>
      <c r="C22" s="48">
        <v>38891</v>
      </c>
      <c r="D22" s="48">
        <v>6501</v>
      </c>
      <c r="E22" s="48">
        <v>6193</v>
      </c>
      <c r="F22" s="48">
        <v>7009</v>
      </c>
      <c r="G22">
        <v>70</v>
      </c>
      <c r="H22" s="48">
        <v>8791</v>
      </c>
      <c r="I22" s="48">
        <v>20208</v>
      </c>
      <c r="J22" s="48">
        <v>4704</v>
      </c>
      <c r="K22" s="48">
        <v>2642</v>
      </c>
      <c r="L22" s="48">
        <v>8135</v>
      </c>
      <c r="M22" s="48">
        <v>40667</v>
      </c>
      <c r="N22" s="49">
        <f t="shared" si="0"/>
        <v>148704</v>
      </c>
    </row>
    <row r="23" spans="1:14" x14ac:dyDescent="0.2">
      <c r="A23" s="47">
        <v>5</v>
      </c>
      <c r="B23" s="48">
        <v>4814</v>
      </c>
      <c r="C23" s="48">
        <v>38260</v>
      </c>
      <c r="D23" s="48">
        <v>6395</v>
      </c>
      <c r="E23" s="48">
        <v>6093</v>
      </c>
      <c r="F23" s="48">
        <v>6894</v>
      </c>
      <c r="G23">
        <v>68</v>
      </c>
      <c r="H23" s="48">
        <v>8647</v>
      </c>
      <c r="I23" s="48">
        <v>19882</v>
      </c>
      <c r="J23" s="48">
        <v>4626</v>
      </c>
      <c r="K23" s="48">
        <v>2598</v>
      </c>
      <c r="L23" s="48">
        <v>8003</v>
      </c>
      <c r="M23" s="48">
        <v>40012</v>
      </c>
      <c r="N23" s="49">
        <f t="shared" si="0"/>
        <v>146292</v>
      </c>
    </row>
    <row r="24" spans="1:14" x14ac:dyDescent="0.2">
      <c r="A24" s="47">
        <v>6</v>
      </c>
      <c r="B24" s="48">
        <v>4736</v>
      </c>
      <c r="C24" s="48">
        <v>37630</v>
      </c>
      <c r="D24" s="48">
        <v>6289</v>
      </c>
      <c r="E24" s="48">
        <v>5993</v>
      </c>
      <c r="F24" s="48">
        <v>6779</v>
      </c>
      <c r="G24">
        <v>67</v>
      </c>
      <c r="H24" s="48">
        <v>8502</v>
      </c>
      <c r="I24" s="48">
        <v>19557</v>
      </c>
      <c r="J24" s="48">
        <v>4549</v>
      </c>
      <c r="K24" s="48">
        <v>2553</v>
      </c>
      <c r="L24" s="48">
        <v>7871</v>
      </c>
      <c r="M24" s="48">
        <v>39357</v>
      </c>
      <c r="N24" s="49">
        <f t="shared" si="0"/>
        <v>143883</v>
      </c>
    </row>
    <row r="25" spans="1:14" x14ac:dyDescent="0.2">
      <c r="A25" s="47">
        <v>7</v>
      </c>
      <c r="B25" s="48">
        <v>4658</v>
      </c>
      <c r="C25" s="48">
        <v>36998</v>
      </c>
      <c r="D25" s="48">
        <v>6183</v>
      </c>
      <c r="E25" s="48">
        <v>5893</v>
      </c>
      <c r="F25" s="48">
        <v>6664</v>
      </c>
      <c r="G25">
        <v>66</v>
      </c>
      <c r="H25" s="48">
        <v>8358</v>
      </c>
      <c r="I25" s="48">
        <v>19232</v>
      </c>
      <c r="J25" s="48">
        <v>4470</v>
      </c>
      <c r="K25" s="48">
        <v>2510</v>
      </c>
      <c r="L25" s="48">
        <v>7740</v>
      </c>
      <c r="M25" s="48">
        <v>38702</v>
      </c>
      <c r="N25" s="49">
        <f t="shared" si="0"/>
        <v>141474</v>
      </c>
    </row>
    <row r="26" spans="1:14" x14ac:dyDescent="0.2">
      <c r="A26" s="47">
        <v>8</v>
      </c>
      <c r="B26" s="48">
        <v>4580</v>
      </c>
      <c r="C26" s="48">
        <v>36367</v>
      </c>
      <c r="D26" s="48">
        <v>6077</v>
      </c>
      <c r="E26" s="48">
        <v>5793</v>
      </c>
      <c r="F26" s="48">
        <v>6550</v>
      </c>
      <c r="G26">
        <v>65</v>
      </c>
      <c r="H26" s="48">
        <v>8214</v>
      </c>
      <c r="I26" s="48">
        <v>18906</v>
      </c>
      <c r="J26" s="48">
        <v>4393</v>
      </c>
      <c r="K26" s="48">
        <v>2466</v>
      </c>
      <c r="L26" s="48">
        <v>7609</v>
      </c>
      <c r="M26" s="48">
        <v>38047</v>
      </c>
      <c r="N26" s="49">
        <f t="shared" si="0"/>
        <v>139067</v>
      </c>
    </row>
    <row r="27" spans="1:14" x14ac:dyDescent="0.2">
      <c r="A27" s="47">
        <v>9</v>
      </c>
      <c r="B27" s="48">
        <v>4501</v>
      </c>
      <c r="C27" s="48">
        <v>35737</v>
      </c>
      <c r="D27" s="48">
        <v>5972</v>
      </c>
      <c r="E27" s="48">
        <v>5692</v>
      </c>
      <c r="F27" s="48">
        <v>6435</v>
      </c>
      <c r="G27">
        <v>64</v>
      </c>
      <c r="H27" s="48">
        <v>8069</v>
      </c>
      <c r="I27" s="48">
        <v>18581</v>
      </c>
      <c r="J27" s="48">
        <v>4315</v>
      </c>
      <c r="K27" s="48">
        <v>2422</v>
      </c>
      <c r="L27" s="48">
        <v>7477</v>
      </c>
      <c r="M27" s="48">
        <v>37392</v>
      </c>
      <c r="N27" s="49">
        <f t="shared" si="0"/>
        <v>136657</v>
      </c>
    </row>
    <row r="28" spans="1:14" x14ac:dyDescent="0.2">
      <c r="A28" s="47">
        <v>10</v>
      </c>
      <c r="B28" s="48">
        <v>4423</v>
      </c>
      <c r="C28" s="48">
        <v>35106</v>
      </c>
      <c r="D28" s="48">
        <v>5866</v>
      </c>
      <c r="E28" s="48">
        <v>5593</v>
      </c>
      <c r="F28" s="48">
        <v>6320</v>
      </c>
      <c r="G28">
        <v>63</v>
      </c>
      <c r="H28" s="48">
        <v>7924</v>
      </c>
      <c r="I28" s="48">
        <v>18256</v>
      </c>
      <c r="J28" s="48">
        <v>4238</v>
      </c>
      <c r="K28" s="48">
        <v>2378</v>
      </c>
      <c r="L28" s="48">
        <v>7345</v>
      </c>
      <c r="M28" s="48">
        <v>36737</v>
      </c>
      <c r="N28" s="49">
        <f t="shared" si="0"/>
        <v>134249</v>
      </c>
    </row>
    <row r="29" spans="1:14" x14ac:dyDescent="0.2">
      <c r="A29" s="47">
        <v>11</v>
      </c>
      <c r="B29" s="48">
        <v>4344</v>
      </c>
      <c r="C29" s="48">
        <v>34476</v>
      </c>
      <c r="D29" s="48">
        <v>5760</v>
      </c>
      <c r="E29" s="48">
        <v>5492</v>
      </c>
      <c r="F29" s="48">
        <v>6205</v>
      </c>
      <c r="G29">
        <v>62</v>
      </c>
      <c r="H29" s="48">
        <v>7780</v>
      </c>
      <c r="I29" s="48">
        <v>17931</v>
      </c>
      <c r="J29" s="48">
        <v>4159</v>
      </c>
      <c r="K29" s="48">
        <v>2334</v>
      </c>
      <c r="L29" s="48">
        <v>7213</v>
      </c>
      <c r="M29" s="48">
        <v>36082</v>
      </c>
      <c r="N29" s="49">
        <f t="shared" si="0"/>
        <v>131838</v>
      </c>
    </row>
    <row r="30" spans="1:14" x14ac:dyDescent="0.2">
      <c r="A30" s="47">
        <v>12</v>
      </c>
      <c r="B30" s="48">
        <v>4266</v>
      </c>
      <c r="C30" s="48">
        <v>33845</v>
      </c>
      <c r="D30" s="48">
        <v>5654</v>
      </c>
      <c r="E30" s="48">
        <v>5392</v>
      </c>
      <c r="F30" s="48">
        <v>6090</v>
      </c>
      <c r="G30">
        <v>61</v>
      </c>
      <c r="H30" s="48">
        <v>7636</v>
      </c>
      <c r="I30" s="48">
        <v>17605</v>
      </c>
      <c r="J30" s="48">
        <v>4082</v>
      </c>
      <c r="K30" s="48">
        <v>2290</v>
      </c>
      <c r="L30" s="48">
        <v>7081</v>
      </c>
      <c r="M30" s="48">
        <v>35428</v>
      </c>
      <c r="N30" s="49">
        <f t="shared" si="0"/>
        <v>129430</v>
      </c>
    </row>
    <row r="31" spans="1:14" x14ac:dyDescent="0.2">
      <c r="A31" s="47">
        <v>13</v>
      </c>
      <c r="B31" s="48">
        <v>4188</v>
      </c>
      <c r="C31" s="48">
        <v>33215</v>
      </c>
      <c r="D31" s="48">
        <v>5548</v>
      </c>
      <c r="E31" s="48">
        <v>5292</v>
      </c>
      <c r="F31" s="48">
        <v>5976</v>
      </c>
      <c r="G31">
        <v>60</v>
      </c>
      <c r="H31" s="48">
        <v>7491</v>
      </c>
      <c r="I31" s="48">
        <v>17280</v>
      </c>
      <c r="J31" s="48">
        <v>4004</v>
      </c>
      <c r="K31" s="48">
        <v>2246</v>
      </c>
      <c r="L31" s="48">
        <v>6950</v>
      </c>
      <c r="M31" s="48">
        <v>34773</v>
      </c>
      <c r="N31" s="49">
        <f t="shared" si="0"/>
        <v>127023</v>
      </c>
    </row>
    <row r="32" spans="1:14" x14ac:dyDescent="0.2">
      <c r="A32" s="47">
        <v>14</v>
      </c>
      <c r="B32" s="48">
        <v>4109</v>
      </c>
      <c r="C32" s="48">
        <v>32584</v>
      </c>
      <c r="D32" s="48">
        <v>5442</v>
      </c>
      <c r="E32" s="48">
        <v>5192</v>
      </c>
      <c r="F32" s="48">
        <v>5861</v>
      </c>
      <c r="G32">
        <v>58</v>
      </c>
      <c r="H32" s="48">
        <v>7347</v>
      </c>
      <c r="I32" s="48">
        <v>16955</v>
      </c>
      <c r="J32" s="48">
        <v>3926</v>
      </c>
      <c r="K32" s="48">
        <v>2202</v>
      </c>
      <c r="L32" s="48">
        <v>6819</v>
      </c>
      <c r="M32" s="48">
        <v>34118</v>
      </c>
      <c r="N32" s="49">
        <f t="shared" si="0"/>
        <v>124613</v>
      </c>
    </row>
    <row r="33" spans="1:14" x14ac:dyDescent="0.2">
      <c r="A33" s="47">
        <v>15</v>
      </c>
      <c r="B33" s="48">
        <v>4032</v>
      </c>
      <c r="C33" s="48">
        <v>31953</v>
      </c>
      <c r="D33" s="48">
        <v>5336</v>
      </c>
      <c r="E33" s="48">
        <v>5091</v>
      </c>
      <c r="F33" s="48">
        <v>5746</v>
      </c>
      <c r="G33">
        <v>57</v>
      </c>
      <c r="H33" s="48">
        <v>7203</v>
      </c>
      <c r="I33" s="48">
        <v>16628</v>
      </c>
      <c r="J33" s="48">
        <v>3848</v>
      </c>
      <c r="K33" s="48">
        <v>2157</v>
      </c>
      <c r="L33" s="48">
        <v>6687</v>
      </c>
      <c r="M33" s="48">
        <v>33463</v>
      </c>
      <c r="N33" s="49">
        <f t="shared" si="0"/>
        <v>122201</v>
      </c>
    </row>
    <row r="34" spans="1:14" x14ac:dyDescent="0.2">
      <c r="A34" s="47">
        <v>16</v>
      </c>
      <c r="B34" s="48">
        <v>3953</v>
      </c>
      <c r="C34" s="48">
        <v>31323</v>
      </c>
      <c r="D34" s="48">
        <v>5230</v>
      </c>
      <c r="E34" s="48">
        <v>4992</v>
      </c>
      <c r="F34" s="48">
        <v>5631</v>
      </c>
      <c r="G34">
        <v>56</v>
      </c>
      <c r="H34" s="48">
        <v>7057</v>
      </c>
      <c r="I34" s="48">
        <v>16303</v>
      </c>
      <c r="J34" s="48">
        <v>3771</v>
      </c>
      <c r="K34" s="48">
        <v>2114</v>
      </c>
      <c r="L34" s="48">
        <v>6555</v>
      </c>
      <c r="M34" s="48">
        <v>32808</v>
      </c>
      <c r="N34" s="49">
        <f t="shared" si="0"/>
        <v>119793</v>
      </c>
    </row>
    <row r="35" spans="1:14" x14ac:dyDescent="0.2">
      <c r="A35" s="47">
        <v>17</v>
      </c>
      <c r="B35" s="48">
        <v>3875</v>
      </c>
      <c r="C35" s="48">
        <v>30692</v>
      </c>
      <c r="D35" s="48">
        <v>5125</v>
      </c>
      <c r="E35" s="48">
        <v>4891</v>
      </c>
      <c r="F35" s="48">
        <v>5516</v>
      </c>
      <c r="G35">
        <v>55</v>
      </c>
      <c r="H35" s="48">
        <v>6913</v>
      </c>
      <c r="I35" s="48">
        <v>15978</v>
      </c>
      <c r="J35" s="48">
        <v>3693</v>
      </c>
      <c r="K35" s="48">
        <v>2070</v>
      </c>
      <c r="L35" s="48">
        <v>6423</v>
      </c>
      <c r="M35" s="48">
        <v>32153</v>
      </c>
      <c r="N35" s="49">
        <f t="shared" ref="N35:N66" si="1">SUM(B35:M35)</f>
        <v>117384</v>
      </c>
    </row>
    <row r="36" spans="1:14" x14ac:dyDescent="0.2">
      <c r="A36" s="47">
        <v>18</v>
      </c>
      <c r="B36" s="48">
        <v>3796</v>
      </c>
      <c r="C36" s="48">
        <v>30062</v>
      </c>
      <c r="D36" s="48">
        <v>5019</v>
      </c>
      <c r="E36" s="48">
        <v>4791</v>
      </c>
      <c r="F36" s="48">
        <v>5402</v>
      </c>
      <c r="G36">
        <v>54</v>
      </c>
      <c r="H36" s="48">
        <v>6769</v>
      </c>
      <c r="I36" s="48">
        <v>15652</v>
      </c>
      <c r="J36" s="48">
        <v>3615</v>
      </c>
      <c r="K36" s="48">
        <v>2026</v>
      </c>
      <c r="L36" s="48">
        <v>6292</v>
      </c>
      <c r="M36" s="48">
        <v>31498</v>
      </c>
      <c r="N36" s="49">
        <f t="shared" si="1"/>
        <v>114976</v>
      </c>
    </row>
    <row r="37" spans="1:14" x14ac:dyDescent="0.2">
      <c r="A37" s="47">
        <v>19</v>
      </c>
      <c r="B37" s="48">
        <v>3718</v>
      </c>
      <c r="C37" s="48">
        <v>29430</v>
      </c>
      <c r="D37" s="48">
        <v>4914</v>
      </c>
      <c r="E37" s="48">
        <v>4691</v>
      </c>
      <c r="F37" s="48">
        <v>5287</v>
      </c>
      <c r="G37">
        <v>52</v>
      </c>
      <c r="H37" s="48">
        <v>6625</v>
      </c>
      <c r="I37" s="48">
        <v>15327</v>
      </c>
      <c r="J37" s="48">
        <v>3537</v>
      </c>
      <c r="K37" s="48">
        <v>1982</v>
      </c>
      <c r="L37" s="48">
        <v>6160</v>
      </c>
      <c r="M37" s="48">
        <v>30843</v>
      </c>
      <c r="N37" s="49">
        <f t="shared" si="1"/>
        <v>112566</v>
      </c>
    </row>
    <row r="38" spans="1:14" x14ac:dyDescent="0.2">
      <c r="A38" s="47">
        <v>20</v>
      </c>
      <c r="B38" s="48">
        <v>3639</v>
      </c>
      <c r="C38" s="48">
        <v>28800</v>
      </c>
      <c r="D38" s="48">
        <v>4808</v>
      </c>
      <c r="E38" s="48">
        <v>4591</v>
      </c>
      <c r="F38" s="48">
        <v>5172</v>
      </c>
      <c r="G38">
        <v>51</v>
      </c>
      <c r="H38" s="48">
        <v>6480</v>
      </c>
      <c r="I38" s="48">
        <v>15002</v>
      </c>
      <c r="J38" s="48">
        <v>3460</v>
      </c>
      <c r="K38" s="48">
        <v>1938</v>
      </c>
      <c r="L38" s="48">
        <v>6028</v>
      </c>
      <c r="M38" s="48">
        <v>30188</v>
      </c>
      <c r="N38" s="49">
        <f t="shared" si="1"/>
        <v>110157</v>
      </c>
    </row>
    <row r="39" spans="1:14" x14ac:dyDescent="0.2">
      <c r="A39" s="47">
        <v>21</v>
      </c>
      <c r="B39" s="48">
        <v>3561</v>
      </c>
      <c r="C39" s="48">
        <v>28169</v>
      </c>
      <c r="D39" s="48">
        <v>4702</v>
      </c>
      <c r="E39" s="48">
        <v>4490</v>
      </c>
      <c r="F39" s="48">
        <v>5057</v>
      </c>
      <c r="G39">
        <v>50</v>
      </c>
      <c r="H39" s="48">
        <v>6336</v>
      </c>
      <c r="I39" s="48">
        <v>14676</v>
      </c>
      <c r="J39" s="48">
        <v>3382</v>
      </c>
      <c r="K39" s="48">
        <v>1894</v>
      </c>
      <c r="L39" s="48">
        <v>5896</v>
      </c>
      <c r="M39" s="48">
        <v>29533</v>
      </c>
      <c r="N39" s="49">
        <f t="shared" si="1"/>
        <v>107746</v>
      </c>
    </row>
    <row r="40" spans="1:14" x14ac:dyDescent="0.2">
      <c r="A40" s="47">
        <v>22</v>
      </c>
      <c r="B40" s="48">
        <v>3482</v>
      </c>
      <c r="C40" s="48">
        <v>27538</v>
      </c>
      <c r="D40" s="48">
        <v>4596</v>
      </c>
      <c r="E40" s="48">
        <v>4391</v>
      </c>
      <c r="F40" s="48">
        <v>4942</v>
      </c>
      <c r="G40">
        <v>49</v>
      </c>
      <c r="H40" s="48">
        <v>6192</v>
      </c>
      <c r="I40" s="48">
        <v>14351</v>
      </c>
      <c r="J40" s="48">
        <v>3304</v>
      </c>
      <c r="K40" s="48">
        <v>1850</v>
      </c>
      <c r="L40" s="48">
        <v>5766</v>
      </c>
      <c r="M40" s="48">
        <v>28878</v>
      </c>
      <c r="N40" s="49">
        <f t="shared" si="1"/>
        <v>105339</v>
      </c>
    </row>
    <row r="41" spans="1:14" x14ac:dyDescent="0.2">
      <c r="A41" s="47">
        <v>23</v>
      </c>
      <c r="B41" s="48">
        <v>3405</v>
      </c>
      <c r="C41" s="48">
        <v>26908</v>
      </c>
      <c r="D41" s="48">
        <v>4490</v>
      </c>
      <c r="E41" s="48">
        <v>4290</v>
      </c>
      <c r="F41" s="48">
        <v>4828</v>
      </c>
      <c r="G41">
        <v>48</v>
      </c>
      <c r="H41" s="48">
        <v>6046</v>
      </c>
      <c r="I41" s="48">
        <v>14026</v>
      </c>
      <c r="J41" s="48">
        <v>3226</v>
      </c>
      <c r="K41" s="48">
        <v>1806</v>
      </c>
      <c r="L41" s="48">
        <v>5634</v>
      </c>
      <c r="M41" s="48">
        <v>28223</v>
      </c>
      <c r="N41" s="49">
        <f t="shared" si="1"/>
        <v>102930</v>
      </c>
    </row>
    <row r="42" spans="1:14" x14ac:dyDescent="0.2">
      <c r="A42" s="47">
        <v>24</v>
      </c>
      <c r="B42" s="48">
        <v>3326</v>
      </c>
      <c r="C42" s="48">
        <v>26277</v>
      </c>
      <c r="D42" s="48">
        <v>4385</v>
      </c>
      <c r="E42" s="48">
        <v>4190</v>
      </c>
      <c r="F42" s="48">
        <v>4713</v>
      </c>
      <c r="G42">
        <v>47</v>
      </c>
      <c r="H42" s="48">
        <v>5902</v>
      </c>
      <c r="I42" s="48">
        <v>13701</v>
      </c>
      <c r="J42" s="48">
        <v>3149</v>
      </c>
      <c r="K42" s="48">
        <v>1761</v>
      </c>
      <c r="L42" s="48">
        <v>5502</v>
      </c>
      <c r="M42" s="48">
        <v>27568</v>
      </c>
      <c r="N42" s="49">
        <f t="shared" si="1"/>
        <v>100521</v>
      </c>
    </row>
    <row r="43" spans="1:14" x14ac:dyDescent="0.2">
      <c r="A43" s="47">
        <v>25</v>
      </c>
      <c r="B43" s="48">
        <v>3248</v>
      </c>
      <c r="C43" s="48">
        <v>25647</v>
      </c>
      <c r="D43" s="48">
        <v>4279</v>
      </c>
      <c r="E43" s="48">
        <v>4090</v>
      </c>
      <c r="F43" s="48">
        <v>4598</v>
      </c>
      <c r="G43">
        <v>46</v>
      </c>
      <c r="H43" s="48">
        <v>5758</v>
      </c>
      <c r="I43" s="48">
        <v>13375</v>
      </c>
      <c r="J43" s="48">
        <v>3070</v>
      </c>
      <c r="K43" s="48">
        <v>1718</v>
      </c>
      <c r="L43" s="48">
        <v>5370</v>
      </c>
      <c r="M43" s="48">
        <v>26914</v>
      </c>
      <c r="N43" s="49">
        <f t="shared" si="1"/>
        <v>98113</v>
      </c>
    </row>
    <row r="44" spans="1:14" x14ac:dyDescent="0.2">
      <c r="A44" s="47">
        <v>26</v>
      </c>
      <c r="B44" s="48">
        <v>3170</v>
      </c>
      <c r="C44" s="48">
        <v>25016</v>
      </c>
      <c r="D44" s="48">
        <v>4173</v>
      </c>
      <c r="E44" s="48">
        <v>3990</v>
      </c>
      <c r="F44" s="48">
        <v>4483</v>
      </c>
      <c r="G44">
        <v>45</v>
      </c>
      <c r="H44" s="48">
        <v>5614</v>
      </c>
      <c r="I44" s="48">
        <v>13050</v>
      </c>
      <c r="J44" s="48">
        <v>2993</v>
      </c>
      <c r="K44" s="48">
        <v>1674</v>
      </c>
      <c r="L44" s="48">
        <v>5238</v>
      </c>
      <c r="M44" s="48">
        <v>26259</v>
      </c>
      <c r="N44" s="49">
        <f t="shared" si="1"/>
        <v>95705</v>
      </c>
    </row>
    <row r="45" spans="1:14" x14ac:dyDescent="0.2">
      <c r="A45" s="47">
        <v>27</v>
      </c>
      <c r="B45" s="48">
        <v>3091</v>
      </c>
      <c r="C45" s="48">
        <v>24386</v>
      </c>
      <c r="D45" s="48">
        <v>4067</v>
      </c>
      <c r="E45" s="48">
        <v>3889</v>
      </c>
      <c r="F45" s="48">
        <v>4368</v>
      </c>
      <c r="G45">
        <v>44</v>
      </c>
      <c r="H45" s="48">
        <v>5469</v>
      </c>
      <c r="I45" s="48">
        <v>12725</v>
      </c>
      <c r="J45" s="48">
        <v>2915</v>
      </c>
      <c r="K45" s="48">
        <v>1630</v>
      </c>
      <c r="L45" s="48">
        <v>5107</v>
      </c>
      <c r="M45" s="48">
        <v>25604</v>
      </c>
      <c r="N45" s="49">
        <f t="shared" si="1"/>
        <v>93295</v>
      </c>
    </row>
    <row r="46" spans="1:14" x14ac:dyDescent="0.2">
      <c r="A46" s="47">
        <v>28</v>
      </c>
      <c r="B46" s="48">
        <v>3013</v>
      </c>
      <c r="C46" s="48">
        <v>23755</v>
      </c>
      <c r="D46" s="48">
        <v>3961</v>
      </c>
      <c r="E46" s="48">
        <v>3790</v>
      </c>
      <c r="F46" s="48">
        <v>4254</v>
      </c>
      <c r="G46">
        <v>43</v>
      </c>
      <c r="H46" s="48">
        <v>5325</v>
      </c>
      <c r="I46" s="48">
        <v>12399</v>
      </c>
      <c r="J46" s="48">
        <v>2838</v>
      </c>
      <c r="K46" s="48">
        <v>1586</v>
      </c>
      <c r="L46" s="48">
        <v>4975</v>
      </c>
      <c r="M46" s="48">
        <v>24949</v>
      </c>
      <c r="N46" s="49">
        <f t="shared" si="1"/>
        <v>90888</v>
      </c>
    </row>
    <row r="47" spans="1:14" x14ac:dyDescent="0.2">
      <c r="A47" s="47">
        <v>29</v>
      </c>
      <c r="B47" s="48">
        <v>2934</v>
      </c>
      <c r="C47" s="48">
        <v>23125</v>
      </c>
      <c r="D47" s="48">
        <v>3855</v>
      </c>
      <c r="E47" s="48">
        <v>3690</v>
      </c>
      <c r="F47" s="48">
        <v>4139</v>
      </c>
      <c r="G47">
        <v>42</v>
      </c>
      <c r="H47" s="48">
        <v>5180</v>
      </c>
      <c r="I47" s="48">
        <v>12074</v>
      </c>
      <c r="J47" s="48">
        <v>2759</v>
      </c>
      <c r="K47" s="48">
        <v>1542</v>
      </c>
      <c r="L47" s="48">
        <v>4844</v>
      </c>
      <c r="M47" s="48">
        <v>24294</v>
      </c>
      <c r="N47" s="49">
        <f t="shared" si="1"/>
        <v>88478</v>
      </c>
    </row>
    <row r="48" spans="1:14" x14ac:dyDescent="0.2">
      <c r="A48" s="47">
        <v>30</v>
      </c>
      <c r="B48" s="48">
        <v>2857</v>
      </c>
      <c r="C48" s="48">
        <v>22493</v>
      </c>
      <c r="D48" s="48">
        <v>3749</v>
      </c>
      <c r="E48" s="48">
        <v>3589</v>
      </c>
      <c r="F48" s="48">
        <v>4024</v>
      </c>
      <c r="G48">
        <v>41</v>
      </c>
      <c r="H48" s="48">
        <v>5035</v>
      </c>
      <c r="I48" s="48">
        <v>11748</v>
      </c>
      <c r="J48" s="48">
        <v>2682</v>
      </c>
      <c r="K48" s="48">
        <v>1498</v>
      </c>
      <c r="L48" s="48">
        <v>4712</v>
      </c>
      <c r="M48" s="48">
        <v>23639</v>
      </c>
      <c r="N48" s="49">
        <f t="shared" si="1"/>
        <v>86067</v>
      </c>
    </row>
    <row r="49" spans="1:14" x14ac:dyDescent="0.2">
      <c r="A49" s="47">
        <v>31</v>
      </c>
      <c r="B49" s="48">
        <v>2778</v>
      </c>
      <c r="C49" s="48">
        <v>21862</v>
      </c>
      <c r="D49" s="48">
        <v>3643</v>
      </c>
      <c r="E49" s="48">
        <v>3490</v>
      </c>
      <c r="F49" s="48">
        <v>3909</v>
      </c>
      <c r="G49">
        <v>40</v>
      </c>
      <c r="H49" s="48">
        <v>4891</v>
      </c>
      <c r="I49" s="48">
        <v>11422</v>
      </c>
      <c r="J49" s="48">
        <v>2604</v>
      </c>
      <c r="K49" s="48">
        <v>1454</v>
      </c>
      <c r="L49" s="48">
        <v>4580</v>
      </c>
      <c r="M49" s="48">
        <v>22984</v>
      </c>
      <c r="N49" s="49">
        <f t="shared" si="1"/>
        <v>83657</v>
      </c>
    </row>
    <row r="50" spans="1:14" x14ac:dyDescent="0.2">
      <c r="A50" s="47">
        <v>32</v>
      </c>
      <c r="B50" s="48">
        <v>2700</v>
      </c>
      <c r="C50" s="48">
        <v>21232</v>
      </c>
      <c r="D50" s="48">
        <v>3538</v>
      </c>
      <c r="E50" s="48">
        <v>3389</v>
      </c>
      <c r="F50" s="48">
        <v>3794</v>
      </c>
      <c r="G50">
        <v>38</v>
      </c>
      <c r="H50" s="48">
        <v>4747</v>
      </c>
      <c r="I50" s="48">
        <v>11097</v>
      </c>
      <c r="J50" s="48">
        <v>2526</v>
      </c>
      <c r="K50" s="48">
        <v>1410</v>
      </c>
      <c r="L50" s="48">
        <v>4449</v>
      </c>
      <c r="M50" s="48">
        <v>22329</v>
      </c>
      <c r="N50" s="49">
        <f t="shared" si="1"/>
        <v>81249</v>
      </c>
    </row>
    <row r="51" spans="1:14" x14ac:dyDescent="0.2">
      <c r="A51" s="47">
        <v>33</v>
      </c>
      <c r="B51" s="48">
        <v>2621</v>
      </c>
      <c r="C51" s="48">
        <v>20601</v>
      </c>
      <c r="D51" s="48">
        <v>3432</v>
      </c>
      <c r="E51" s="48">
        <v>3289</v>
      </c>
      <c r="F51" s="48">
        <v>3680</v>
      </c>
      <c r="G51">
        <v>37</v>
      </c>
      <c r="H51" s="48">
        <v>4602</v>
      </c>
      <c r="I51" s="48">
        <v>10772</v>
      </c>
      <c r="J51" s="48">
        <v>2448</v>
      </c>
      <c r="K51" s="48">
        <v>1367</v>
      </c>
      <c r="L51" s="48">
        <v>4317</v>
      </c>
      <c r="M51" s="48">
        <v>21674</v>
      </c>
      <c r="N51" s="49">
        <f t="shared" si="1"/>
        <v>78840</v>
      </c>
    </row>
    <row r="52" spans="1:14" x14ac:dyDescent="0.2">
      <c r="A52" s="47">
        <v>34</v>
      </c>
      <c r="B52" s="48">
        <v>2543</v>
      </c>
      <c r="C52" s="48">
        <v>19971</v>
      </c>
      <c r="D52" s="48">
        <v>3326</v>
      </c>
      <c r="E52" s="48">
        <v>3189</v>
      </c>
      <c r="F52" s="48">
        <v>3564</v>
      </c>
      <c r="G52">
        <v>35</v>
      </c>
      <c r="H52" s="48">
        <v>4458</v>
      </c>
      <c r="I52" s="48">
        <v>10446</v>
      </c>
      <c r="J52" s="48">
        <v>2371</v>
      </c>
      <c r="K52" s="48">
        <v>1322</v>
      </c>
      <c r="L52" s="48">
        <v>4185</v>
      </c>
      <c r="M52" s="48">
        <v>21019</v>
      </c>
      <c r="N52" s="49">
        <f t="shared" si="1"/>
        <v>76429</v>
      </c>
    </row>
    <row r="53" spans="1:14" x14ac:dyDescent="0.2">
      <c r="A53" s="47">
        <v>35</v>
      </c>
      <c r="B53" s="48">
        <v>2464</v>
      </c>
      <c r="C53" s="48">
        <v>19340</v>
      </c>
      <c r="D53" s="48">
        <v>3220</v>
      </c>
      <c r="E53" s="48">
        <v>3089</v>
      </c>
      <c r="F53" s="48">
        <v>3450</v>
      </c>
      <c r="G53">
        <v>34</v>
      </c>
      <c r="H53" s="48">
        <v>4313</v>
      </c>
      <c r="I53" s="48">
        <v>10121</v>
      </c>
      <c r="J53" s="48">
        <v>2293</v>
      </c>
      <c r="K53" s="48">
        <v>1278</v>
      </c>
      <c r="L53" s="48">
        <v>4053</v>
      </c>
      <c r="M53" s="48">
        <v>20365</v>
      </c>
      <c r="N53" s="49">
        <f t="shared" si="1"/>
        <v>74020</v>
      </c>
    </row>
    <row r="54" spans="1:14" x14ac:dyDescent="0.2">
      <c r="A54" s="47">
        <v>36</v>
      </c>
      <c r="B54" s="48">
        <v>2386</v>
      </c>
      <c r="C54" s="48">
        <v>18710</v>
      </c>
      <c r="D54" s="48">
        <v>3114</v>
      </c>
      <c r="E54" s="48">
        <v>2988</v>
      </c>
      <c r="F54" s="48">
        <v>3335</v>
      </c>
      <c r="G54">
        <v>33</v>
      </c>
      <c r="H54" s="48">
        <v>4169</v>
      </c>
      <c r="I54" s="48">
        <v>9796</v>
      </c>
      <c r="J54" s="48">
        <v>2215</v>
      </c>
      <c r="K54" s="48">
        <v>1234</v>
      </c>
      <c r="L54" s="48">
        <v>3921</v>
      </c>
      <c r="M54" s="48">
        <v>19710</v>
      </c>
      <c r="N54" s="49">
        <f t="shared" si="1"/>
        <v>71611</v>
      </c>
    </row>
    <row r="55" spans="1:14" x14ac:dyDescent="0.2">
      <c r="A55" s="47">
        <v>37</v>
      </c>
      <c r="B55" s="48">
        <v>2307</v>
      </c>
      <c r="C55" s="48">
        <v>18079</v>
      </c>
      <c r="D55" s="48">
        <v>3008</v>
      </c>
      <c r="E55" s="48">
        <v>2889</v>
      </c>
      <c r="F55" s="48">
        <v>3220</v>
      </c>
      <c r="G55">
        <v>32</v>
      </c>
      <c r="H55" s="48">
        <v>4024</v>
      </c>
      <c r="I55" s="48">
        <v>9470</v>
      </c>
      <c r="J55" s="48">
        <v>2138</v>
      </c>
      <c r="K55" s="48">
        <v>1190</v>
      </c>
      <c r="L55" s="48">
        <v>3791</v>
      </c>
      <c r="M55" s="48">
        <v>19056</v>
      </c>
      <c r="N55" s="49">
        <f t="shared" si="1"/>
        <v>69204</v>
      </c>
    </row>
    <row r="56" spans="1:14" x14ac:dyDescent="0.2">
      <c r="A56" s="47">
        <v>38</v>
      </c>
      <c r="B56" s="48">
        <v>2230</v>
      </c>
      <c r="C56" s="48">
        <v>17448</v>
      </c>
      <c r="D56" s="48">
        <v>2903</v>
      </c>
      <c r="E56" s="48">
        <v>2788</v>
      </c>
      <c r="F56" s="48">
        <v>3106</v>
      </c>
      <c r="G56">
        <v>31</v>
      </c>
      <c r="H56" s="48">
        <v>3880</v>
      </c>
      <c r="I56" s="48">
        <v>9145</v>
      </c>
      <c r="J56" s="48">
        <v>2060</v>
      </c>
      <c r="K56" s="48">
        <v>1146</v>
      </c>
      <c r="L56" s="48">
        <v>3659</v>
      </c>
      <c r="M56" s="48">
        <v>18401</v>
      </c>
      <c r="N56" s="49">
        <f t="shared" si="1"/>
        <v>66797</v>
      </c>
    </row>
    <row r="57" spans="1:14" x14ac:dyDescent="0.2">
      <c r="A57" s="47">
        <v>39</v>
      </c>
      <c r="B57" s="48">
        <v>2152</v>
      </c>
      <c r="C57" s="48">
        <v>16818</v>
      </c>
      <c r="D57" s="48">
        <v>2797</v>
      </c>
      <c r="E57" s="48">
        <v>2688</v>
      </c>
      <c r="F57" s="48">
        <v>2990</v>
      </c>
      <c r="G57">
        <v>30</v>
      </c>
      <c r="H57" s="48">
        <v>3736</v>
      </c>
      <c r="I57" s="48">
        <v>8820</v>
      </c>
      <c r="J57" s="48">
        <v>1983</v>
      </c>
      <c r="K57" s="48">
        <v>1102</v>
      </c>
      <c r="L57" s="48">
        <v>3527</v>
      </c>
      <c r="M57" s="48">
        <v>17746</v>
      </c>
      <c r="N57" s="49">
        <f t="shared" si="1"/>
        <v>64389</v>
      </c>
    </row>
    <row r="58" spans="1:14" x14ac:dyDescent="0.2">
      <c r="A58" s="47">
        <v>40</v>
      </c>
      <c r="B58" s="48">
        <v>2073</v>
      </c>
      <c r="C58" s="48">
        <v>16187</v>
      </c>
      <c r="D58" s="48">
        <v>2692</v>
      </c>
      <c r="E58" s="48">
        <v>2588</v>
      </c>
      <c r="F58" s="48">
        <v>2876</v>
      </c>
      <c r="G58">
        <v>29</v>
      </c>
      <c r="H58" s="48">
        <v>3591</v>
      </c>
      <c r="I58" s="48">
        <v>8495</v>
      </c>
      <c r="J58" s="48">
        <v>1904</v>
      </c>
      <c r="K58" s="48">
        <v>1058</v>
      </c>
      <c r="L58" s="48">
        <v>3395</v>
      </c>
      <c r="M58" s="48">
        <v>17091</v>
      </c>
      <c r="N58" s="49">
        <f t="shared" si="1"/>
        <v>61979</v>
      </c>
    </row>
    <row r="59" spans="1:14" x14ac:dyDescent="0.2">
      <c r="A59" s="47">
        <v>41</v>
      </c>
      <c r="B59" s="48">
        <v>1995</v>
      </c>
      <c r="C59" s="48">
        <v>15557</v>
      </c>
      <c r="D59" s="48">
        <v>2586</v>
      </c>
      <c r="E59" s="48">
        <v>2488</v>
      </c>
      <c r="F59" s="48">
        <v>2761</v>
      </c>
      <c r="G59">
        <v>28</v>
      </c>
      <c r="H59" s="48">
        <v>3446</v>
      </c>
      <c r="I59" s="48">
        <v>8169</v>
      </c>
      <c r="J59" s="48">
        <v>1827</v>
      </c>
      <c r="K59" s="48">
        <v>1014</v>
      </c>
      <c r="L59" s="48">
        <v>3264</v>
      </c>
      <c r="M59" s="48">
        <v>16436</v>
      </c>
      <c r="N59" s="49">
        <f t="shared" si="1"/>
        <v>59571</v>
      </c>
    </row>
    <row r="60" spans="1:14" x14ac:dyDescent="0.2">
      <c r="A60" s="47">
        <v>42</v>
      </c>
      <c r="B60" s="48">
        <v>1916</v>
      </c>
      <c r="C60" s="48">
        <v>14925</v>
      </c>
      <c r="D60" s="48">
        <v>2480</v>
      </c>
      <c r="E60" s="48">
        <v>2387</v>
      </c>
      <c r="F60" s="48">
        <v>2647</v>
      </c>
      <c r="G60">
        <v>27</v>
      </c>
      <c r="H60" s="48">
        <v>3302</v>
      </c>
      <c r="I60" s="48">
        <v>7844</v>
      </c>
      <c r="J60" s="48">
        <v>1749</v>
      </c>
      <c r="K60">
        <v>971</v>
      </c>
      <c r="L60" s="48">
        <v>3132</v>
      </c>
      <c r="M60" s="48">
        <v>15781</v>
      </c>
      <c r="N60" s="49">
        <f t="shared" si="1"/>
        <v>57161</v>
      </c>
    </row>
    <row r="61" spans="1:14" x14ac:dyDescent="0.2">
      <c r="A61" s="47">
        <v>43</v>
      </c>
      <c r="B61" s="48">
        <v>1838</v>
      </c>
      <c r="C61" s="48">
        <v>14295</v>
      </c>
      <c r="D61" s="48">
        <v>2374</v>
      </c>
      <c r="E61" s="48">
        <v>2288</v>
      </c>
      <c r="F61" s="48">
        <v>2532</v>
      </c>
      <c r="G61">
        <v>26</v>
      </c>
      <c r="H61" s="48">
        <v>3158</v>
      </c>
      <c r="I61" s="48">
        <v>7519</v>
      </c>
      <c r="J61" s="48">
        <v>1671</v>
      </c>
      <c r="K61">
        <v>927</v>
      </c>
      <c r="L61" s="48">
        <v>3000</v>
      </c>
      <c r="M61" s="48">
        <v>15126</v>
      </c>
      <c r="N61" s="49">
        <f t="shared" si="1"/>
        <v>54754</v>
      </c>
    </row>
    <row r="62" spans="1:14" x14ac:dyDescent="0.2">
      <c r="A62" s="47">
        <v>44</v>
      </c>
      <c r="B62" s="48">
        <v>1759</v>
      </c>
      <c r="C62" s="48">
        <v>13664</v>
      </c>
      <c r="D62" s="48">
        <v>2268</v>
      </c>
      <c r="E62" s="48">
        <v>2187</v>
      </c>
      <c r="F62" s="48">
        <v>2416</v>
      </c>
      <c r="G62">
        <v>25</v>
      </c>
      <c r="H62" s="48">
        <v>3013</v>
      </c>
      <c r="I62" s="48">
        <v>7193</v>
      </c>
      <c r="J62" s="48">
        <v>1593</v>
      </c>
      <c r="K62">
        <v>882</v>
      </c>
      <c r="L62" s="48">
        <v>2869</v>
      </c>
      <c r="M62" s="48">
        <v>14471</v>
      </c>
      <c r="N62" s="49">
        <f t="shared" si="1"/>
        <v>52340</v>
      </c>
    </row>
    <row r="63" spans="1:14" x14ac:dyDescent="0.2">
      <c r="A63" s="47">
        <v>45</v>
      </c>
      <c r="B63" s="48">
        <v>1682</v>
      </c>
      <c r="C63" s="48">
        <v>13034</v>
      </c>
      <c r="D63" s="48">
        <v>2162</v>
      </c>
      <c r="E63" s="48">
        <v>2087</v>
      </c>
      <c r="F63" s="48">
        <v>2302</v>
      </c>
      <c r="G63">
        <v>24</v>
      </c>
      <c r="H63" s="48">
        <v>2869</v>
      </c>
      <c r="I63" s="48">
        <v>6868</v>
      </c>
      <c r="J63" s="48">
        <v>1516</v>
      </c>
      <c r="K63">
        <v>838</v>
      </c>
      <c r="L63" s="48">
        <v>2737</v>
      </c>
      <c r="M63" s="48">
        <v>13816</v>
      </c>
      <c r="N63" s="49">
        <f t="shared" si="1"/>
        <v>49935</v>
      </c>
    </row>
    <row r="64" spans="1:14" x14ac:dyDescent="0.2">
      <c r="A64" s="47">
        <v>46</v>
      </c>
      <c r="B64" s="48">
        <v>1603</v>
      </c>
      <c r="C64" s="48">
        <v>12403</v>
      </c>
      <c r="D64" s="48">
        <v>2056</v>
      </c>
      <c r="E64" s="48">
        <v>1987</v>
      </c>
      <c r="F64" s="48">
        <v>2187</v>
      </c>
      <c r="G64">
        <v>22</v>
      </c>
      <c r="H64" s="48">
        <v>2725</v>
      </c>
      <c r="I64" s="48">
        <v>6542</v>
      </c>
      <c r="J64" s="48">
        <v>1438</v>
      </c>
      <c r="K64">
        <v>794</v>
      </c>
      <c r="L64" s="48">
        <v>2606</v>
      </c>
      <c r="M64" s="48">
        <v>13161</v>
      </c>
      <c r="N64" s="49">
        <f t="shared" si="1"/>
        <v>47524</v>
      </c>
    </row>
    <row r="65" spans="1:14" x14ac:dyDescent="0.2">
      <c r="A65" s="47">
        <v>47</v>
      </c>
      <c r="B65" s="48">
        <v>1525</v>
      </c>
      <c r="C65" s="48">
        <v>11772</v>
      </c>
      <c r="D65" s="48">
        <v>1950</v>
      </c>
      <c r="E65" s="48">
        <v>1887</v>
      </c>
      <c r="F65" s="48">
        <v>2073</v>
      </c>
      <c r="G65">
        <v>21</v>
      </c>
      <c r="H65" s="48">
        <v>2579</v>
      </c>
      <c r="I65" s="48">
        <v>6216</v>
      </c>
      <c r="J65" s="48">
        <v>1360</v>
      </c>
      <c r="K65">
        <v>750</v>
      </c>
      <c r="L65" s="48">
        <v>2474</v>
      </c>
      <c r="M65" s="48">
        <v>12506</v>
      </c>
      <c r="N65" s="49">
        <f t="shared" si="1"/>
        <v>45113</v>
      </c>
    </row>
    <row r="66" spans="1:14" x14ac:dyDescent="0.2">
      <c r="A66" s="47">
        <v>48</v>
      </c>
      <c r="B66" s="48">
        <v>1446</v>
      </c>
      <c r="C66" s="48">
        <v>11142</v>
      </c>
      <c r="D66" s="48">
        <v>1845</v>
      </c>
      <c r="E66" s="48">
        <v>1786</v>
      </c>
      <c r="F66" s="48">
        <v>1958</v>
      </c>
      <c r="G66">
        <v>20</v>
      </c>
      <c r="H66" s="48">
        <v>2435</v>
      </c>
      <c r="I66" s="48">
        <v>5891</v>
      </c>
      <c r="J66" s="48">
        <v>1282</v>
      </c>
      <c r="K66">
        <v>706</v>
      </c>
      <c r="L66" s="48">
        <v>2342</v>
      </c>
      <c r="M66" s="48">
        <v>11851</v>
      </c>
      <c r="N66" s="49">
        <f t="shared" si="1"/>
        <v>42704</v>
      </c>
    </row>
    <row r="67" spans="1:14" x14ac:dyDescent="0.2">
      <c r="A67" s="47">
        <v>49</v>
      </c>
      <c r="B67" s="48">
        <v>1368</v>
      </c>
      <c r="C67" s="48">
        <v>10511</v>
      </c>
      <c r="D67" s="48">
        <v>1739</v>
      </c>
      <c r="E67" s="48">
        <v>1687</v>
      </c>
      <c r="F67" s="48">
        <v>1842</v>
      </c>
      <c r="G67">
        <v>19</v>
      </c>
      <c r="H67" s="48">
        <v>2291</v>
      </c>
      <c r="I67" s="48">
        <v>5566</v>
      </c>
      <c r="J67" s="48">
        <v>1205</v>
      </c>
      <c r="K67">
        <v>662</v>
      </c>
      <c r="L67" s="48">
        <v>2210</v>
      </c>
      <c r="M67" s="48">
        <v>11197</v>
      </c>
      <c r="N67" s="49">
        <f t="shared" ref="N67:N80" si="2">SUM(B67:M67)</f>
        <v>40297</v>
      </c>
    </row>
    <row r="68" spans="1:14" x14ac:dyDescent="0.2">
      <c r="A68" s="47">
        <v>50</v>
      </c>
      <c r="B68" s="48">
        <v>1289</v>
      </c>
      <c r="C68" s="48">
        <v>9881</v>
      </c>
      <c r="D68" s="48">
        <v>1633</v>
      </c>
      <c r="E68" s="48">
        <v>1587</v>
      </c>
      <c r="F68" s="48">
        <v>1728</v>
      </c>
      <c r="G68">
        <v>18</v>
      </c>
      <c r="H68" s="48">
        <v>2147</v>
      </c>
      <c r="I68" s="48">
        <v>5240</v>
      </c>
      <c r="J68" s="48">
        <v>1126</v>
      </c>
      <c r="K68">
        <v>619</v>
      </c>
      <c r="L68" s="48">
        <v>2078</v>
      </c>
      <c r="M68" s="48">
        <v>10542</v>
      </c>
      <c r="N68" s="49">
        <f t="shared" si="2"/>
        <v>37888</v>
      </c>
    </row>
    <row r="69" spans="1:14" x14ac:dyDescent="0.2">
      <c r="A69" s="47">
        <v>51</v>
      </c>
      <c r="B69" s="48">
        <v>1211</v>
      </c>
      <c r="C69" s="48">
        <v>9250</v>
      </c>
      <c r="D69" s="48">
        <v>1527</v>
      </c>
      <c r="E69" s="48">
        <v>1486</v>
      </c>
      <c r="F69" s="48">
        <v>1613</v>
      </c>
      <c r="G69">
        <v>17</v>
      </c>
      <c r="H69" s="48">
        <v>2002</v>
      </c>
      <c r="I69" s="48">
        <v>4915</v>
      </c>
      <c r="J69" s="48">
        <v>1049</v>
      </c>
      <c r="K69">
        <v>575</v>
      </c>
      <c r="L69" s="48">
        <v>1948</v>
      </c>
      <c r="M69" s="48">
        <v>9887</v>
      </c>
      <c r="N69" s="49">
        <f t="shared" si="2"/>
        <v>35480</v>
      </c>
    </row>
    <row r="70" spans="1:14" x14ac:dyDescent="0.2">
      <c r="A70" s="47">
        <v>52</v>
      </c>
      <c r="B70" s="48">
        <v>1133</v>
      </c>
      <c r="C70" s="48">
        <v>8620</v>
      </c>
      <c r="D70" s="48">
        <v>1421</v>
      </c>
      <c r="E70" s="48">
        <v>1387</v>
      </c>
      <c r="F70" s="48">
        <v>1499</v>
      </c>
      <c r="G70">
        <v>16</v>
      </c>
      <c r="H70" s="48">
        <v>1858</v>
      </c>
      <c r="I70" s="48">
        <v>4590</v>
      </c>
      <c r="J70">
        <v>971</v>
      </c>
      <c r="K70">
        <v>531</v>
      </c>
      <c r="L70" s="48">
        <v>1816</v>
      </c>
      <c r="M70" s="48">
        <v>9232</v>
      </c>
      <c r="N70" s="49">
        <f t="shared" si="2"/>
        <v>33074</v>
      </c>
    </row>
    <row r="71" spans="1:14" x14ac:dyDescent="0.2">
      <c r="A71" s="47">
        <v>53</v>
      </c>
      <c r="B71" s="48">
        <v>1055</v>
      </c>
      <c r="C71" s="48">
        <v>7988</v>
      </c>
      <c r="D71" s="48">
        <v>1315</v>
      </c>
      <c r="E71" s="48">
        <v>1286</v>
      </c>
      <c r="F71" s="48">
        <v>1384</v>
      </c>
      <c r="G71">
        <v>15</v>
      </c>
      <c r="H71" s="48">
        <v>1714</v>
      </c>
      <c r="I71" s="48">
        <v>4265</v>
      </c>
      <c r="J71">
        <v>894</v>
      </c>
      <c r="K71">
        <v>486</v>
      </c>
      <c r="L71" s="48">
        <v>1684</v>
      </c>
      <c r="M71" s="48">
        <v>8577</v>
      </c>
      <c r="N71" s="49">
        <f t="shared" si="2"/>
        <v>30663</v>
      </c>
    </row>
    <row r="72" spans="1:14" x14ac:dyDescent="0.2">
      <c r="A72" s="47">
        <v>54</v>
      </c>
      <c r="B72">
        <v>977</v>
      </c>
      <c r="C72" s="48">
        <v>7357</v>
      </c>
      <c r="D72" s="48">
        <v>1209</v>
      </c>
      <c r="E72" s="48">
        <v>1186</v>
      </c>
      <c r="F72" s="48">
        <v>1268</v>
      </c>
      <c r="G72">
        <v>14</v>
      </c>
      <c r="H72" s="48">
        <v>1568</v>
      </c>
      <c r="I72" s="48">
        <v>3939</v>
      </c>
      <c r="J72">
        <v>815</v>
      </c>
      <c r="K72">
        <v>442</v>
      </c>
      <c r="L72" s="48">
        <v>1552</v>
      </c>
      <c r="M72" s="48">
        <v>7922</v>
      </c>
      <c r="N72" s="49">
        <f t="shared" si="2"/>
        <v>28249</v>
      </c>
    </row>
    <row r="73" spans="1:14" x14ac:dyDescent="0.2">
      <c r="A73" s="47">
        <v>55</v>
      </c>
      <c r="B73">
        <v>898</v>
      </c>
      <c r="C73" s="48">
        <v>6727</v>
      </c>
      <c r="D73" s="48">
        <v>1103</v>
      </c>
      <c r="E73" s="48">
        <v>1086</v>
      </c>
      <c r="F73" s="48">
        <v>1154</v>
      </c>
      <c r="G73">
        <v>13</v>
      </c>
      <c r="H73" s="48">
        <v>1424</v>
      </c>
      <c r="I73" s="48">
        <v>3614</v>
      </c>
      <c r="J73">
        <v>738</v>
      </c>
      <c r="K73">
        <v>398</v>
      </c>
      <c r="L73" s="48">
        <v>1420</v>
      </c>
      <c r="M73" s="48">
        <v>7267</v>
      </c>
      <c r="N73" s="49">
        <f t="shared" si="2"/>
        <v>25842</v>
      </c>
    </row>
    <row r="74" spans="1:14" x14ac:dyDescent="0.2">
      <c r="A74" s="47">
        <v>56</v>
      </c>
      <c r="B74">
        <v>820</v>
      </c>
      <c r="C74" s="48">
        <v>6096</v>
      </c>
      <c r="D74">
        <v>998</v>
      </c>
      <c r="E74">
        <v>986</v>
      </c>
      <c r="F74" s="48">
        <v>1039</v>
      </c>
      <c r="G74">
        <v>11</v>
      </c>
      <c r="H74" s="48">
        <v>1280</v>
      </c>
      <c r="I74" s="48">
        <v>3289</v>
      </c>
      <c r="J74">
        <v>660</v>
      </c>
      <c r="K74">
        <v>354</v>
      </c>
      <c r="L74" s="48">
        <v>1289</v>
      </c>
      <c r="M74" s="48">
        <v>6612</v>
      </c>
      <c r="N74" s="49">
        <f t="shared" si="2"/>
        <v>23434</v>
      </c>
    </row>
    <row r="75" spans="1:14" x14ac:dyDescent="0.2">
      <c r="A75" s="47">
        <v>57</v>
      </c>
      <c r="B75">
        <v>741</v>
      </c>
      <c r="C75" s="48">
        <v>5466</v>
      </c>
      <c r="D75">
        <v>893</v>
      </c>
      <c r="E75">
        <v>885</v>
      </c>
      <c r="F75">
        <v>925</v>
      </c>
      <c r="G75">
        <v>10</v>
      </c>
      <c r="H75" s="48">
        <v>1136</v>
      </c>
      <c r="I75" s="48">
        <v>2963</v>
      </c>
      <c r="J75">
        <v>583</v>
      </c>
      <c r="K75">
        <v>310</v>
      </c>
      <c r="L75" s="48">
        <v>1157</v>
      </c>
      <c r="M75" s="48">
        <v>5957</v>
      </c>
      <c r="N75" s="49">
        <f t="shared" si="2"/>
        <v>21026</v>
      </c>
    </row>
    <row r="76" spans="1:14" x14ac:dyDescent="0.2">
      <c r="A76" s="47">
        <v>58</v>
      </c>
      <c r="B76">
        <v>663</v>
      </c>
      <c r="C76" s="48">
        <v>4835</v>
      </c>
      <c r="D76">
        <v>787</v>
      </c>
      <c r="E76">
        <v>786</v>
      </c>
      <c r="F76">
        <v>810</v>
      </c>
      <c r="G76">
        <v>9</v>
      </c>
      <c r="H76">
        <v>991</v>
      </c>
      <c r="I76" s="48">
        <v>2638</v>
      </c>
      <c r="J76">
        <v>504</v>
      </c>
      <c r="K76">
        <v>266</v>
      </c>
      <c r="L76" s="48">
        <v>1025</v>
      </c>
      <c r="M76" s="48">
        <v>5302</v>
      </c>
      <c r="N76" s="49">
        <f t="shared" si="2"/>
        <v>18616</v>
      </c>
    </row>
    <row r="77" spans="1:14" x14ac:dyDescent="0.2">
      <c r="A77" s="47">
        <v>59</v>
      </c>
      <c r="B77">
        <v>584</v>
      </c>
      <c r="C77" s="48">
        <v>4205</v>
      </c>
      <c r="D77">
        <v>681</v>
      </c>
      <c r="E77">
        <v>685</v>
      </c>
      <c r="F77">
        <v>694</v>
      </c>
      <c r="G77">
        <v>7</v>
      </c>
      <c r="H77">
        <v>847</v>
      </c>
      <c r="I77" s="48">
        <v>2313</v>
      </c>
      <c r="J77">
        <v>427</v>
      </c>
      <c r="K77">
        <v>223</v>
      </c>
      <c r="L77">
        <v>894</v>
      </c>
      <c r="M77" s="48">
        <v>4647</v>
      </c>
      <c r="N77" s="49">
        <f t="shared" si="2"/>
        <v>16207</v>
      </c>
    </row>
    <row r="78" spans="1:14" x14ac:dyDescent="0.2">
      <c r="A78" s="47">
        <v>60</v>
      </c>
      <c r="B78">
        <v>507</v>
      </c>
      <c r="C78" s="48">
        <v>3574</v>
      </c>
      <c r="D78">
        <v>575</v>
      </c>
      <c r="E78">
        <v>585</v>
      </c>
      <c r="F78">
        <v>580</v>
      </c>
      <c r="G78">
        <v>6</v>
      </c>
      <c r="H78">
        <v>702</v>
      </c>
      <c r="I78" s="48">
        <v>1987</v>
      </c>
      <c r="J78">
        <v>349</v>
      </c>
      <c r="K78">
        <v>179</v>
      </c>
      <c r="L78">
        <v>763</v>
      </c>
      <c r="M78" s="48">
        <v>3992</v>
      </c>
      <c r="N78" s="49">
        <f t="shared" si="2"/>
        <v>13799</v>
      </c>
    </row>
    <row r="79" spans="1:14" x14ac:dyDescent="0.2">
      <c r="A79" s="47">
        <v>61</v>
      </c>
      <c r="B79">
        <v>428</v>
      </c>
      <c r="C79" s="48">
        <v>2943</v>
      </c>
      <c r="D79">
        <v>469</v>
      </c>
      <c r="E79">
        <v>485</v>
      </c>
      <c r="F79">
        <v>465</v>
      </c>
      <c r="G79">
        <v>5</v>
      </c>
      <c r="H79">
        <v>557</v>
      </c>
      <c r="I79" s="48">
        <v>1661</v>
      </c>
      <c r="J79">
        <v>271</v>
      </c>
      <c r="K79">
        <v>135</v>
      </c>
      <c r="L79">
        <v>631</v>
      </c>
      <c r="M79" s="48">
        <v>3338</v>
      </c>
      <c r="N79" s="49">
        <f t="shared" si="2"/>
        <v>11388</v>
      </c>
    </row>
    <row r="80" spans="1:14" x14ac:dyDescent="0.2">
      <c r="A80" s="47">
        <v>62</v>
      </c>
      <c r="B80">
        <v>350</v>
      </c>
      <c r="C80" s="48">
        <v>2313</v>
      </c>
      <c r="D80">
        <v>363</v>
      </c>
      <c r="E80">
        <v>385</v>
      </c>
      <c r="F80">
        <v>351</v>
      </c>
      <c r="G80">
        <v>4</v>
      </c>
      <c r="H80">
        <v>413</v>
      </c>
      <c r="I80" s="48">
        <v>1336</v>
      </c>
      <c r="J80">
        <v>193</v>
      </c>
      <c r="K80">
        <v>90</v>
      </c>
      <c r="L80">
        <v>499</v>
      </c>
      <c r="M80" s="48">
        <v>2683</v>
      </c>
      <c r="N80" s="49">
        <f t="shared" si="2"/>
        <v>8980</v>
      </c>
    </row>
    <row r="81" spans="1:2" x14ac:dyDescent="0.2">
      <c r="A81" s="50"/>
    </row>
    <row r="82" spans="1:2" x14ac:dyDescent="0.2">
      <c r="B82" s="48"/>
    </row>
    <row r="83" spans="1:2" x14ac:dyDescent="0.2">
      <c r="B83" s="48"/>
    </row>
    <row r="84" spans="1:2" x14ac:dyDescent="0.2">
      <c r="B84" s="48"/>
    </row>
    <row r="85" spans="1:2" x14ac:dyDescent="0.2">
      <c r="B85" s="48"/>
    </row>
    <row r="86" spans="1:2" x14ac:dyDescent="0.2">
      <c r="B86" s="48"/>
    </row>
    <row r="87" spans="1:2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6"/>
  <sheetViews>
    <sheetView tabSelected="1" topLeftCell="A4" zoomScale="75" workbookViewId="0">
      <pane xSplit="5" topLeftCell="F1" activePane="topRight" state="frozenSplit"/>
      <selection pane="topRight" activeCell="A40" sqref="A40:IV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9" customWidth="1"/>
    <col min="13" max="13" width="1.42578125" style="5" customWidth="1"/>
    <col min="14" max="14" width="15.7109375" style="5" bestFit="1" customWidth="1"/>
    <col min="15" max="15" width="13.85546875" style="74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0</v>
      </c>
      <c r="F1" s="6"/>
      <c r="G1" s="6"/>
      <c r="H1" s="8"/>
      <c r="I1" s="8"/>
      <c r="J1" s="6"/>
      <c r="L1" s="75"/>
      <c r="N1" s="44"/>
      <c r="O1" s="84">
        <f ca="1">NOW()</f>
        <v>41885.601911342594</v>
      </c>
    </row>
    <row r="2" spans="1:25" s="1" customFormat="1" ht="30" customHeight="1" thickBot="1" x14ac:dyDescent="0.45">
      <c r="B2" s="1" t="s">
        <v>1</v>
      </c>
      <c r="F2" s="6"/>
      <c r="G2" s="6"/>
      <c r="H2" s="8"/>
      <c r="I2" s="8"/>
      <c r="J2" s="44">
        <v>36892</v>
      </c>
      <c r="L2" s="75"/>
      <c r="O2" s="83">
        <f ca="1">NOW()</f>
        <v>41885.601911342594</v>
      </c>
    </row>
    <row r="3" spans="1:25" s="3" customFormat="1" ht="15" customHeight="1" thickTop="1" x14ac:dyDescent="0.2">
      <c r="B3" s="13"/>
      <c r="C3" s="14" t="s">
        <v>4</v>
      </c>
      <c r="D3" s="15" t="s">
        <v>5</v>
      </c>
      <c r="E3" s="15"/>
      <c r="F3" s="16" t="s">
        <v>7</v>
      </c>
      <c r="G3" s="16"/>
      <c r="H3" s="17" t="s">
        <v>8</v>
      </c>
      <c r="I3" s="17"/>
      <c r="J3" s="16" t="s">
        <v>2</v>
      </c>
      <c r="K3" s="15"/>
      <c r="L3" s="14" t="s">
        <v>3</v>
      </c>
      <c r="M3" s="15"/>
      <c r="N3" s="15" t="s">
        <v>6</v>
      </c>
      <c r="O3" s="67" t="s">
        <v>55</v>
      </c>
      <c r="P3" s="55" t="s">
        <v>58</v>
      </c>
      <c r="Q3" s="56" t="s">
        <v>56</v>
      </c>
      <c r="R3" s="56" t="s">
        <v>57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 t="s">
        <v>64</v>
      </c>
      <c r="M4" s="20"/>
      <c r="N4" s="20"/>
      <c r="O4" s="68"/>
      <c r="Q4" s="57"/>
      <c r="R4" s="57"/>
      <c r="T4" s="55" t="s">
        <v>52</v>
      </c>
      <c r="U4" s="55"/>
      <c r="V4" s="55" t="s">
        <v>53</v>
      </c>
    </row>
    <row r="5" spans="1:25" s="2" customFormat="1" ht="15" customHeight="1" thickTop="1" x14ac:dyDescent="0.2">
      <c r="B5" s="24" t="s">
        <v>33</v>
      </c>
      <c r="C5" s="25" t="s">
        <v>9</v>
      </c>
      <c r="D5" s="39">
        <v>3342</v>
      </c>
      <c r="E5" s="26"/>
      <c r="F5" s="27">
        <f>T14</f>
        <v>24</v>
      </c>
      <c r="G5" s="27"/>
      <c r="H5" s="28" t="str">
        <f>V14</f>
        <v>x</v>
      </c>
      <c r="I5" s="27"/>
      <c r="J5" s="29">
        <v>1698</v>
      </c>
      <c r="K5" s="29"/>
      <c r="L5" s="85" t="s">
        <v>65</v>
      </c>
      <c r="M5" s="28"/>
      <c r="N5" s="41">
        <v>67694</v>
      </c>
      <c r="O5" s="69">
        <v>0.5</v>
      </c>
      <c r="P5" s="61" t="str">
        <f>IF(Q5&lt;0,ABS(Q5),"")</f>
        <v/>
      </c>
      <c r="Q5" s="58">
        <f>IF(L$37&gt;0,L5-R5,J5-R5)</f>
        <v>849</v>
      </c>
      <c r="R5" s="58">
        <f>ROUND((1-O5)*J5,0)</f>
        <v>849</v>
      </c>
      <c r="T5" s="51">
        <v>17</v>
      </c>
      <c r="U5" s="51">
        <v>1</v>
      </c>
      <c r="V5" s="51" t="s">
        <v>54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5"/>
      <c r="M6" s="26"/>
      <c r="N6" s="42"/>
      <c r="O6" s="69"/>
      <c r="P6" s="12"/>
      <c r="Q6" s="58"/>
      <c r="R6" s="58"/>
      <c r="T6" s="52">
        <v>20</v>
      </c>
      <c r="U6" s="52">
        <v>2</v>
      </c>
      <c r="V6" s="52" t="s">
        <v>54</v>
      </c>
    </row>
    <row r="7" spans="1:25" s="2" customFormat="1" ht="15" customHeight="1" x14ac:dyDescent="0.2">
      <c r="B7" s="24" t="s">
        <v>34</v>
      </c>
      <c r="C7" s="25" t="s">
        <v>19</v>
      </c>
      <c r="D7" s="39">
        <v>3343</v>
      </c>
      <c r="E7" s="26"/>
      <c r="F7" s="30">
        <f>T6</f>
        <v>20</v>
      </c>
      <c r="G7" s="30"/>
      <c r="H7" s="26" t="str">
        <f>V6</f>
        <v>x</v>
      </c>
      <c r="I7" s="30"/>
      <c r="J7" s="29">
        <v>8052</v>
      </c>
      <c r="K7" s="29"/>
      <c r="L7" s="85" t="s">
        <v>65</v>
      </c>
      <c r="M7" s="26"/>
      <c r="N7" s="41">
        <v>67694</v>
      </c>
      <c r="O7" s="69">
        <v>0.6</v>
      </c>
      <c r="P7" s="61" t="str">
        <f>IF(Q7&lt;0,ABS(Q7),"")</f>
        <v/>
      </c>
      <c r="Q7" s="58">
        <f>IF(L$37&gt;0,L7-R7,J7-R7)</f>
        <v>4831</v>
      </c>
      <c r="R7" s="58">
        <f>ROUND((1-O7)*J7,0)</f>
        <v>3221</v>
      </c>
      <c r="T7" s="52">
        <v>18</v>
      </c>
      <c r="U7" s="52">
        <v>3</v>
      </c>
      <c r="V7" s="52" t="s">
        <v>54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5" t="s">
        <v>66</v>
      </c>
      <c r="M8" s="26"/>
      <c r="N8" s="41">
        <v>68918</v>
      </c>
      <c r="O8" s="69">
        <v>0</v>
      </c>
      <c r="P8" s="61" t="str">
        <f>IF(Q8&lt;0,ABS(Q8),"")</f>
        <v/>
      </c>
      <c r="Q8" s="58">
        <f>IF(L$37&gt;0,L8-R8,J8-R8)</f>
        <v>0</v>
      </c>
      <c r="R8" s="58">
        <f>ROUND((1-O8)*J8,0)</f>
        <v>7000</v>
      </c>
      <c r="T8" s="52">
        <v>19</v>
      </c>
      <c r="U8" s="52">
        <v>4</v>
      </c>
      <c r="V8" s="52" t="s">
        <v>54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5"/>
      <c r="M9" s="26"/>
      <c r="N9" s="42"/>
      <c r="O9" s="69"/>
      <c r="P9" s="12"/>
      <c r="Q9" s="58"/>
      <c r="R9" s="58"/>
      <c r="T9" s="52">
        <v>22</v>
      </c>
      <c r="U9" s="52">
        <v>5</v>
      </c>
      <c r="V9" s="52" t="s">
        <v>54</v>
      </c>
      <c r="Y9" s="2">
        <v>15</v>
      </c>
    </row>
    <row r="10" spans="1:25" s="2" customFormat="1" ht="15" customHeight="1" x14ac:dyDescent="0.2">
      <c r="B10" s="24" t="s">
        <v>35</v>
      </c>
      <c r="C10" s="25" t="s">
        <v>20</v>
      </c>
      <c r="D10" s="39">
        <v>3344</v>
      </c>
      <c r="E10" s="26"/>
      <c r="F10" s="30">
        <f>T11</f>
        <v>19</v>
      </c>
      <c r="G10" s="30"/>
      <c r="H10" s="26" t="str">
        <f>V11</f>
        <v>x</v>
      </c>
      <c r="I10" s="30"/>
      <c r="J10" s="29">
        <v>2059</v>
      </c>
      <c r="K10" s="29"/>
      <c r="L10" s="85" t="s">
        <v>65</v>
      </c>
      <c r="M10" s="26"/>
      <c r="N10" s="41">
        <v>67694</v>
      </c>
      <c r="O10" s="69">
        <v>0.9</v>
      </c>
      <c r="P10" s="61" t="str">
        <f>IF(Q10&lt;0,ABS(Q10),"")</f>
        <v/>
      </c>
      <c r="Q10" s="58">
        <f>IF(L$37&gt;0,L10-R10,J10-R10)</f>
        <v>1853</v>
      </c>
      <c r="R10" s="58">
        <f>ROUND((1-O10)*J10,0)</f>
        <v>206</v>
      </c>
      <c r="T10" s="52">
        <v>19</v>
      </c>
      <c r="U10" s="52">
        <v>6</v>
      </c>
      <c r="V10" s="52" t="s">
        <v>54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5" t="s">
        <v>66</v>
      </c>
      <c r="M11" s="26"/>
      <c r="N11" s="41">
        <v>68915</v>
      </c>
      <c r="O11" s="69">
        <v>0</v>
      </c>
      <c r="P11" s="61" t="str">
        <f>IF(Q11&lt;0,ABS(Q11),"")</f>
        <v/>
      </c>
      <c r="Q11" s="58">
        <f>IF(L$37&gt;0,L11-R11,J11-R11)</f>
        <v>0</v>
      </c>
      <c r="R11" s="58">
        <f>ROUND((1-O11)*J11,0)</f>
        <v>2400</v>
      </c>
      <c r="T11" s="52">
        <v>19</v>
      </c>
      <c r="U11" s="52">
        <v>7</v>
      </c>
      <c r="V11" s="52" t="s">
        <v>54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5" t="s">
        <v>66</v>
      </c>
      <c r="M12" s="26"/>
      <c r="N12" s="41">
        <v>69148</v>
      </c>
      <c r="O12" s="69">
        <v>0</v>
      </c>
      <c r="P12" s="61" t="str">
        <f>IF(Q12&lt;0,ABS(Q12),"")</f>
        <v/>
      </c>
      <c r="Q12" s="58">
        <f>IF(L$37&gt;0,L12-R12,J12-R12)</f>
        <v>0</v>
      </c>
      <c r="R12" s="58">
        <f>ROUND((1-O12)*J12,0)</f>
        <v>500</v>
      </c>
      <c r="T12" s="52">
        <v>22</v>
      </c>
      <c r="U12" s="52">
        <v>8</v>
      </c>
      <c r="V12" s="52" t="s">
        <v>54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5" t="s">
        <v>66</v>
      </c>
      <c r="M13" s="26"/>
      <c r="N13" s="41">
        <v>69693</v>
      </c>
      <c r="O13" s="69">
        <v>0</v>
      </c>
      <c r="P13" s="61" t="str">
        <f>IF(Q13&lt;0,ABS(Q13),"")</f>
        <v/>
      </c>
      <c r="Q13" s="58">
        <f>IF(L$37&gt;0,L13-R13,J13-R13)</f>
        <v>0</v>
      </c>
      <c r="R13" s="58">
        <f>ROUND((1-O13)*J13,0)</f>
        <v>1600</v>
      </c>
      <c r="T13" s="52">
        <v>21</v>
      </c>
      <c r="U13" s="52">
        <v>9</v>
      </c>
      <c r="V13" s="52" t="s">
        <v>54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5"/>
      <c r="M14" s="26"/>
      <c r="N14" s="42"/>
      <c r="O14" s="69"/>
      <c r="P14" s="12"/>
      <c r="Q14" s="58"/>
      <c r="R14" s="58"/>
      <c r="T14" s="52">
        <v>24</v>
      </c>
      <c r="U14" s="52">
        <v>15</v>
      </c>
      <c r="V14" s="52" t="s">
        <v>54</v>
      </c>
      <c r="Y14" s="2">
        <v>16</v>
      </c>
    </row>
    <row r="15" spans="1:25" s="2" customFormat="1" ht="15" customHeight="1" x14ac:dyDescent="0.2">
      <c r="B15" s="24" t="s">
        <v>36</v>
      </c>
      <c r="C15" s="25" t="s">
        <v>10</v>
      </c>
      <c r="D15" s="39">
        <v>3788</v>
      </c>
      <c r="E15" s="26"/>
      <c r="F15" s="30">
        <f>T5</f>
        <v>17</v>
      </c>
      <c r="G15" s="30"/>
      <c r="H15" s="26" t="str">
        <f>V5</f>
        <v>x</v>
      </c>
      <c r="I15" s="30"/>
      <c r="J15" s="29">
        <v>13140</v>
      </c>
      <c r="K15" s="29"/>
      <c r="L15" s="85" t="s">
        <v>65</v>
      </c>
      <c r="M15" s="26"/>
      <c r="N15" s="41">
        <v>67694</v>
      </c>
      <c r="O15" s="69">
        <v>0.75</v>
      </c>
      <c r="P15" s="61" t="str">
        <f>IF(Q15&lt;0,ABS(Q15),"")</f>
        <v/>
      </c>
      <c r="Q15" s="58">
        <f>IF(L$37&gt;0,L15-R15,J15-R15)</f>
        <v>9855</v>
      </c>
      <c r="R15" s="58">
        <f>ROUND((1-O15)*J15,0)</f>
        <v>3285</v>
      </c>
      <c r="T15" s="52">
        <v>21</v>
      </c>
      <c r="U15" s="52">
        <v>35</v>
      </c>
      <c r="V15" s="52" t="s">
        <v>54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5" t="s">
        <v>66</v>
      </c>
      <c r="M16" s="26"/>
      <c r="N16" s="41">
        <v>68917</v>
      </c>
      <c r="O16" s="69">
        <v>0</v>
      </c>
      <c r="P16" s="61" t="str">
        <f>IF(Q16&lt;0,ABS(Q16),"")</f>
        <v/>
      </c>
      <c r="Q16" s="58">
        <f>IF(L$37&gt;0,L16-R16,J16-R16)</f>
        <v>0</v>
      </c>
      <c r="R16" s="58">
        <f>ROUND((1-O16)*J16,0)</f>
        <v>85</v>
      </c>
      <c r="T16" s="53">
        <v>19</v>
      </c>
      <c r="U16" s="53">
        <v>39</v>
      </c>
      <c r="V16" s="53" t="s">
        <v>54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5" t="s">
        <v>66</v>
      </c>
      <c r="M17" s="26"/>
      <c r="N17" s="41">
        <v>69149</v>
      </c>
      <c r="O17" s="69">
        <v>0</v>
      </c>
      <c r="P17" s="61" t="str">
        <f>IF(Q17&lt;0,ABS(Q17),"")</f>
        <v/>
      </c>
      <c r="Q17" s="58">
        <f>IF(L$37&gt;0,L17-R17,J17-R17)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5"/>
      <c r="M18" s="26"/>
      <c r="N18" s="42"/>
      <c r="O18" s="69"/>
      <c r="Q18" s="58"/>
      <c r="R18" s="58"/>
      <c r="T18" s="54">
        <f>AVERAGE(T5:T16)</f>
        <v>20.083333333333332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37</v>
      </c>
      <c r="C19" s="25" t="s">
        <v>11</v>
      </c>
      <c r="D19" s="39">
        <v>3789</v>
      </c>
      <c r="E19" s="26"/>
      <c r="F19" s="30">
        <f>T7</f>
        <v>18</v>
      </c>
      <c r="G19" s="30"/>
      <c r="H19" s="26" t="str">
        <f>V7</f>
        <v>x</v>
      </c>
      <c r="I19" s="30"/>
      <c r="J19" s="29">
        <v>2644</v>
      </c>
      <c r="K19" s="29"/>
      <c r="L19" s="85" t="s">
        <v>65</v>
      </c>
      <c r="M19" s="26"/>
      <c r="N19" s="41">
        <v>67694</v>
      </c>
      <c r="O19" s="69">
        <v>0.6</v>
      </c>
      <c r="P19" s="61" t="str">
        <f>IF(Q19&lt;0,ABS(Q19),"")</f>
        <v/>
      </c>
      <c r="Q19" s="58">
        <f>IF(L$37&gt;0,L19-R19,J19-R19)</f>
        <v>1586</v>
      </c>
      <c r="R19" s="58">
        <f>ROUND((1-O19)*J19,0)</f>
        <v>1058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5"/>
      <c r="M20" s="26"/>
      <c r="N20" s="42"/>
      <c r="O20" s="69"/>
      <c r="Q20" s="58"/>
      <c r="R20" s="58"/>
      <c r="T20" s="64" t="s">
        <v>60</v>
      </c>
    </row>
    <row r="21" spans="1:25" s="2" customFormat="1" ht="15" customHeight="1" x14ac:dyDescent="0.25">
      <c r="A21" s="11"/>
      <c r="B21" s="24" t="s">
        <v>38</v>
      </c>
      <c r="C21" s="25" t="s">
        <v>12</v>
      </c>
      <c r="D21" s="39">
        <v>3345</v>
      </c>
      <c r="E21" s="26"/>
      <c r="F21" s="30">
        <f>T8</f>
        <v>19</v>
      </c>
      <c r="G21" s="30"/>
      <c r="H21" s="26" t="str">
        <f>V8</f>
        <v>x</v>
      </c>
      <c r="I21" s="30"/>
      <c r="J21" s="29">
        <v>2200</v>
      </c>
      <c r="K21" s="29"/>
      <c r="L21" s="85" t="s">
        <v>65</v>
      </c>
      <c r="M21" s="30"/>
      <c r="N21" s="41">
        <v>67694</v>
      </c>
      <c r="O21" s="69">
        <v>0.5</v>
      </c>
      <c r="P21" s="61" t="str">
        <f>IF(Q21&lt;0,ABS(Q21),"")</f>
        <v/>
      </c>
      <c r="Q21" s="58">
        <f>IF(L$37&gt;0,L21-R21,J21-R21)</f>
        <v>1100</v>
      </c>
      <c r="R21" s="58">
        <f>ROUND((1-O21)*J21,0)</f>
        <v>1100</v>
      </c>
      <c r="T21" s="65" t="s">
        <v>61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5" t="s">
        <v>66</v>
      </c>
      <c r="M22" s="30"/>
      <c r="N22" s="41">
        <v>68916</v>
      </c>
      <c r="O22" s="69">
        <v>0</v>
      </c>
      <c r="P22" s="61" t="str">
        <f>IF(Q22&lt;0,ABS(Q22),"")</f>
        <v/>
      </c>
      <c r="Q22" s="58">
        <f>IF(L$37&gt;0,L22-R22,J22-R22)</f>
        <v>0</v>
      </c>
      <c r="R22" s="58">
        <f>ROUND((1-O22)*J22,0)</f>
        <v>1915</v>
      </c>
      <c r="T22" s="65" t="s">
        <v>59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5"/>
      <c r="M23" s="26"/>
      <c r="N23" s="42"/>
      <c r="O23" s="69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39</v>
      </c>
      <c r="C24" s="25" t="s">
        <v>13</v>
      </c>
      <c r="D24" s="39">
        <v>2777</v>
      </c>
      <c r="E24" s="26"/>
      <c r="F24" s="30">
        <f>T9</f>
        <v>22</v>
      </c>
      <c r="G24" s="30"/>
      <c r="H24" s="26" t="str">
        <f>V9</f>
        <v>x</v>
      </c>
      <c r="I24" s="30"/>
      <c r="J24" s="29">
        <v>15982</v>
      </c>
      <c r="K24" s="29"/>
      <c r="L24" s="85" t="s">
        <v>65</v>
      </c>
      <c r="M24" s="26"/>
      <c r="N24" s="41">
        <v>67694</v>
      </c>
      <c r="O24" s="69">
        <v>0.55000000000000004</v>
      </c>
      <c r="P24" s="61" t="str">
        <f>IF(Q24&lt;0,ABS(Q24),"")</f>
        <v/>
      </c>
      <c r="Q24" s="58">
        <f>IF(L$37&gt;0,L24-R24,J24-R24)</f>
        <v>8790.1</v>
      </c>
      <c r="R24" s="58">
        <f>(1-O24)*J24</f>
        <v>7191.9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5"/>
      <c r="M25" s="26"/>
      <c r="N25" s="42"/>
      <c r="O25" s="69"/>
      <c r="Q25" s="58"/>
      <c r="R25" s="58"/>
    </row>
    <row r="26" spans="1:25" s="2" customFormat="1" ht="15" customHeight="1" x14ac:dyDescent="0.2">
      <c r="B26" s="24" t="s">
        <v>40</v>
      </c>
      <c r="C26" s="25" t="s">
        <v>14</v>
      </c>
      <c r="D26" s="39">
        <v>3346</v>
      </c>
      <c r="E26" s="26"/>
      <c r="F26" s="30">
        <f>T10</f>
        <v>19</v>
      </c>
      <c r="G26" s="30"/>
      <c r="H26" s="26" t="str">
        <f>V10</f>
        <v>x</v>
      </c>
      <c r="I26" s="30"/>
      <c r="J26" s="29">
        <v>3354</v>
      </c>
      <c r="K26" s="29"/>
      <c r="L26" s="85" t="s">
        <v>65</v>
      </c>
      <c r="M26" s="26"/>
      <c r="N26" s="41">
        <v>67694</v>
      </c>
      <c r="O26" s="69">
        <v>0.5</v>
      </c>
      <c r="P26" s="61" t="str">
        <f>IF(Q26&lt;0,ABS(Q26),"")</f>
        <v/>
      </c>
      <c r="Q26" s="58">
        <f>IF(L$37&gt;0,L26-R26,J26-R26)</f>
        <v>1677</v>
      </c>
      <c r="R26" s="58">
        <f>ROUND((1-O26)*J26,0)</f>
        <v>1677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5"/>
      <c r="M27" s="26"/>
      <c r="N27" s="42"/>
      <c r="O27" s="69"/>
      <c r="P27" s="2"/>
      <c r="Q27" s="58"/>
      <c r="R27" s="58"/>
      <c r="S27" s="2"/>
    </row>
    <row r="28" spans="1:25" ht="15" x14ac:dyDescent="0.2">
      <c r="A28" s="2"/>
      <c r="B28" s="24" t="s">
        <v>41</v>
      </c>
      <c r="C28" s="25" t="s">
        <v>15</v>
      </c>
      <c r="D28" s="39">
        <v>3790</v>
      </c>
      <c r="E28" s="26"/>
      <c r="F28" s="30">
        <f>T12</f>
        <v>22</v>
      </c>
      <c r="G28" s="30"/>
      <c r="H28" s="26" t="str">
        <f>V12</f>
        <v>x</v>
      </c>
      <c r="I28" s="30"/>
      <c r="J28" s="29">
        <v>5649</v>
      </c>
      <c r="K28" s="29"/>
      <c r="L28" s="85" t="s">
        <v>65</v>
      </c>
      <c r="M28" s="26"/>
      <c r="N28" s="41">
        <v>67694</v>
      </c>
      <c r="O28" s="69">
        <v>0.3</v>
      </c>
      <c r="P28" s="61" t="str">
        <f>IF(Q28&lt;0,ABS(Q28),"")</f>
        <v/>
      </c>
      <c r="Q28" s="58">
        <f>IF(L$37&gt;0,L28-R28,J28-R28)</f>
        <v>1695</v>
      </c>
      <c r="R28" s="58">
        <f>ROUND((1-O28)*J28,0)</f>
        <v>3954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5"/>
      <c r="M29" s="26"/>
      <c r="N29" s="42"/>
      <c r="O29" s="69"/>
      <c r="P29" s="2"/>
      <c r="Q29" s="58"/>
      <c r="R29" s="58"/>
    </row>
    <row r="30" spans="1:25" ht="15" x14ac:dyDescent="0.2">
      <c r="A30" s="2"/>
      <c r="B30" s="24" t="s">
        <v>42</v>
      </c>
      <c r="C30" s="25" t="s">
        <v>16</v>
      </c>
      <c r="D30" s="39">
        <v>3791</v>
      </c>
      <c r="E30" s="26"/>
      <c r="F30" s="30">
        <f>T13</f>
        <v>21</v>
      </c>
      <c r="G30" s="30"/>
      <c r="H30" s="26" t="str">
        <f>V13</f>
        <v>x</v>
      </c>
      <c r="I30" s="30"/>
      <c r="J30" s="29">
        <v>5706</v>
      </c>
      <c r="K30" s="29"/>
      <c r="L30" s="85" t="s">
        <v>65</v>
      </c>
      <c r="M30" s="26"/>
      <c r="N30" s="41">
        <v>67694</v>
      </c>
      <c r="O30" s="69">
        <v>0.35</v>
      </c>
      <c r="P30" s="61" t="str">
        <f>IF(Q30&lt;0,ABS(Q30),"")</f>
        <v/>
      </c>
      <c r="Q30" s="58">
        <f>IF(L$37&gt;0,L30-R30,J30-R30)</f>
        <v>1997</v>
      </c>
      <c r="R30" s="58">
        <f>ROUND((1-O30)*J30,0)</f>
        <v>3709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5"/>
      <c r="M31" s="26"/>
      <c r="N31" s="42"/>
      <c r="O31" s="69"/>
      <c r="Q31" s="58"/>
      <c r="R31" s="59"/>
    </row>
    <row r="32" spans="1:25" ht="15" x14ac:dyDescent="0.2">
      <c r="A32" s="2"/>
      <c r="B32" s="24" t="s">
        <v>43</v>
      </c>
      <c r="C32" s="25" t="s">
        <v>17</v>
      </c>
      <c r="D32" s="39">
        <v>3348</v>
      </c>
      <c r="E32" s="26"/>
      <c r="F32" s="30">
        <f>T15</f>
        <v>21</v>
      </c>
      <c r="G32" s="30"/>
      <c r="H32" s="26" t="str">
        <f>V15</f>
        <v>x</v>
      </c>
      <c r="I32" s="30"/>
      <c r="J32" s="29">
        <v>2735</v>
      </c>
      <c r="K32" s="29"/>
      <c r="L32" s="85" t="s">
        <v>65</v>
      </c>
      <c r="M32" s="26"/>
      <c r="N32" s="41">
        <v>67694</v>
      </c>
      <c r="O32" s="69">
        <v>0.4</v>
      </c>
      <c r="P32" s="61" t="str">
        <f>IF(Q32&lt;0,ABS(Q32),"")</f>
        <v/>
      </c>
      <c r="Q32" s="58">
        <f>IF(L$37&gt;0,L32-R32,J32-R32)</f>
        <v>1094</v>
      </c>
      <c r="R32" s="58">
        <f>ROUND((1-O32)*J32,0)</f>
        <v>1641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1000</v>
      </c>
      <c r="K33" s="29"/>
      <c r="L33" s="85" t="s">
        <v>67</v>
      </c>
      <c r="M33" s="26"/>
      <c r="N33" s="41">
        <v>69823</v>
      </c>
      <c r="O33" s="69">
        <v>0</v>
      </c>
      <c r="P33" s="61" t="str">
        <f>IF(Q33&lt;0,ABS(Q33),"")</f>
        <v/>
      </c>
      <c r="Q33" s="58">
        <f>IF(L$37&gt;0,L33-R33,J33-R33)</f>
        <v>0</v>
      </c>
      <c r="R33" s="58">
        <f>ROUND((1-O33)*J33,0)</f>
        <v>1000</v>
      </c>
    </row>
    <row r="34" spans="1:19" ht="15" x14ac:dyDescent="0.2">
      <c r="A34" s="11"/>
      <c r="B34" s="24"/>
      <c r="C34" s="25"/>
      <c r="D34" s="39"/>
      <c r="E34" s="26"/>
      <c r="F34" s="30"/>
      <c r="G34" s="30"/>
      <c r="H34" s="26"/>
      <c r="I34" s="30"/>
      <c r="J34" s="29"/>
      <c r="K34" s="29"/>
      <c r="L34" s="85"/>
      <c r="M34" s="26"/>
      <c r="N34" s="42"/>
      <c r="O34" s="69"/>
      <c r="Q34" s="58"/>
      <c r="R34" s="59"/>
    </row>
    <row r="35" spans="1:19" ht="15" x14ac:dyDescent="0.2">
      <c r="A35" s="2"/>
      <c r="B35" s="24" t="s">
        <v>44</v>
      </c>
      <c r="C35" s="25" t="s">
        <v>18</v>
      </c>
      <c r="D35" s="39">
        <v>3792</v>
      </c>
      <c r="E35" s="26"/>
      <c r="F35" s="30">
        <f>T16</f>
        <v>19</v>
      </c>
      <c r="G35" s="30"/>
      <c r="H35" s="26" t="str">
        <f>V16</f>
        <v>x</v>
      </c>
      <c r="I35" s="30"/>
      <c r="J35" s="29">
        <v>56</v>
      </c>
      <c r="K35" s="29"/>
      <c r="L35" s="85" t="s">
        <v>65</v>
      </c>
      <c r="M35" s="26"/>
      <c r="N35" s="41">
        <v>67694</v>
      </c>
      <c r="O35" s="69">
        <v>1</v>
      </c>
      <c r="P35" s="61" t="str">
        <f>IF(Q35&lt;0,ABS(Q35),"")</f>
        <v/>
      </c>
      <c r="Q35" s="58">
        <f>IF(L$37&gt;0,L35-R35,J35-R35)</f>
        <v>56</v>
      </c>
      <c r="R35" s="58">
        <f>ROUND((1-O35)*J35,0)</f>
        <v>0</v>
      </c>
    </row>
    <row r="36" spans="1:19" ht="15" x14ac:dyDescent="0.2">
      <c r="A36" s="2"/>
      <c r="B36" s="24"/>
      <c r="C36" s="26"/>
      <c r="D36" s="26"/>
      <c r="E36" s="26"/>
      <c r="I36" s="33"/>
      <c r="J36" s="34"/>
      <c r="K36" s="31"/>
      <c r="L36" s="76"/>
      <c r="M36" s="26"/>
      <c r="N36" s="39"/>
      <c r="O36" s="70"/>
      <c r="S36" s="61"/>
    </row>
    <row r="37" spans="1:19" ht="15" x14ac:dyDescent="0.2">
      <c r="A37" s="2"/>
      <c r="B37" s="24"/>
      <c r="C37" s="26"/>
      <c r="D37" s="26"/>
      <c r="E37" s="26"/>
      <c r="F37" s="30"/>
      <c r="G37" s="30"/>
      <c r="H37" s="33"/>
      <c r="I37" s="33"/>
      <c r="J37" s="34">
        <f>SUM(J5:J35)</f>
        <v>78775</v>
      </c>
      <c r="K37" s="31"/>
      <c r="L37" s="76">
        <f>SUM(L5:L35)</f>
        <v>0</v>
      </c>
      <c r="M37" s="26"/>
      <c r="N37" s="61">
        <f>+J37-L37</f>
        <v>78775</v>
      </c>
      <c r="O37" s="71"/>
      <c r="P37" s="62">
        <f>SUM(P5:P35)</f>
        <v>0</v>
      </c>
      <c r="Q37" s="63">
        <f>SUM(Q5:Q35)/IF($L$37&gt;0,$L37,$J37)</f>
        <v>0.44916661377340528</v>
      </c>
      <c r="R37" s="63">
        <f>SUM(R5:R35)/IF($L$37&gt;0,$L37,$J37)</f>
        <v>0.55083338622659472</v>
      </c>
      <c r="S37" s="82">
        <f>Q39/(Q39+(R39-LOOKUP(J2,[1]!date,[1]!enaft)))</f>
        <v>0.52722463940874953</v>
      </c>
    </row>
    <row r="38" spans="1:19" ht="15.75" thickBot="1" x14ac:dyDescent="0.25">
      <c r="A38" s="2"/>
      <c r="B38" s="35"/>
      <c r="C38" s="36"/>
      <c r="D38" s="36"/>
      <c r="E38" s="36"/>
      <c r="F38" s="37"/>
      <c r="G38" s="37"/>
      <c r="H38" s="38"/>
      <c r="I38" s="38"/>
      <c r="J38" s="37"/>
      <c r="K38" s="36"/>
      <c r="L38" s="77"/>
      <c r="M38" s="36"/>
      <c r="N38" s="43">
        <f>1-(+L37/J37)</f>
        <v>1</v>
      </c>
      <c r="O38" s="72"/>
      <c r="S38" s="60">
        <f>SUM(Q39:R39)</f>
        <v>78775</v>
      </c>
    </row>
    <row r="39" spans="1:19" ht="15.75" thickTop="1" x14ac:dyDescent="0.2">
      <c r="A39" s="2"/>
      <c r="B39" s="2"/>
      <c r="C39" s="2"/>
      <c r="D39" s="2"/>
      <c r="E39" s="2"/>
      <c r="F39" s="4"/>
      <c r="G39" s="4"/>
      <c r="H39" s="9"/>
      <c r="I39" s="9"/>
      <c r="J39" s="2"/>
      <c r="K39" s="2"/>
      <c r="L39" s="78"/>
      <c r="M39" s="2"/>
      <c r="N39" s="2"/>
      <c r="O39" s="73"/>
      <c r="P39" s="2"/>
      <c r="Q39" s="60">
        <f>SUM(Q5:Q35)</f>
        <v>35383.1</v>
      </c>
      <c r="R39" s="60">
        <f>SUM(R5:R35)</f>
        <v>43391.9</v>
      </c>
      <c r="S39" s="56"/>
    </row>
    <row r="40" spans="1:19" ht="15" hidden="1" x14ac:dyDescent="0.2">
      <c r="A40" s="2"/>
      <c r="B40" s="2"/>
      <c r="C40" s="2"/>
      <c r="D40" s="2"/>
      <c r="E40" s="2"/>
      <c r="F40" s="4"/>
      <c r="G40" s="4"/>
      <c r="H40" s="9"/>
      <c r="I40" s="9" t="s">
        <v>54</v>
      </c>
      <c r="J40" s="4" t="s">
        <v>45</v>
      </c>
      <c r="K40" s="2"/>
      <c r="L40" s="78" t="s">
        <v>47</v>
      </c>
      <c r="M40" s="2"/>
      <c r="N40" s="2"/>
      <c r="O40" s="73"/>
      <c r="P40" s="2"/>
      <c r="R40" s="80">
        <f>LOOKUP(J2,[1]!date,[1]!buysell)+[1]COH!$G$124</f>
        <v>46991</v>
      </c>
      <c r="S40" s="2" t="s">
        <v>62</v>
      </c>
    </row>
    <row r="41" spans="1:19" ht="15" hidden="1" x14ac:dyDescent="0.2">
      <c r="A41" s="2"/>
      <c r="B41" s="2"/>
      <c r="C41" s="2"/>
      <c r="D41" s="2"/>
      <c r="E41" s="2"/>
      <c r="F41" s="4"/>
      <c r="G41" s="4"/>
      <c r="H41" s="9"/>
      <c r="I41" s="9" t="s">
        <v>54</v>
      </c>
      <c r="J41" s="4" t="s">
        <v>46</v>
      </c>
      <c r="K41" s="2"/>
      <c r="L41" s="78" t="s">
        <v>48</v>
      </c>
      <c r="M41" s="2"/>
      <c r="N41" s="2"/>
      <c r="O41" s="73"/>
      <c r="P41" s="2"/>
      <c r="R41" s="81">
        <f>(R39-R40)/0.97816</f>
        <v>-3679.4593931463141</v>
      </c>
      <c r="S41" s="2" t="s">
        <v>63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/>
      <c r="J42" s="4"/>
      <c r="K42" s="2"/>
      <c r="L42" s="78"/>
      <c r="M42" s="2"/>
      <c r="N42" s="2"/>
      <c r="O42" s="73"/>
      <c r="P42" s="2"/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8"/>
      <c r="M43" s="2"/>
      <c r="N43" s="2"/>
      <c r="O43" s="73"/>
      <c r="P43" s="2"/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8"/>
      <c r="M44" s="2"/>
      <c r="N44" s="2"/>
      <c r="O44" s="73"/>
      <c r="P44" s="2"/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8"/>
      <c r="M45" s="2"/>
      <c r="N45" s="2"/>
      <c r="O45" s="73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2"/>
      <c r="K46" s="2"/>
      <c r="L46" s="78"/>
      <c r="M46" s="2"/>
      <c r="N46" s="2"/>
      <c r="O46" s="73"/>
      <c r="P46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curves</vt:lpstr>
      <vt:lpstr>Jan 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'Jan 1'!Print_Area</vt:lpstr>
      <vt:lpstr>curves!Sandusky</vt:lpstr>
      <vt:lpstr>curves!Table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Felienne</cp:lastModifiedBy>
  <cp:lastPrinted>2000-11-30T13:47:48Z</cp:lastPrinted>
  <dcterms:created xsi:type="dcterms:W3CDTF">1999-10-04T15:20:07Z</dcterms:created>
  <dcterms:modified xsi:type="dcterms:W3CDTF">2014-09-03T12:26:45Z</dcterms:modified>
</cp:coreProperties>
</file>