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45" windowWidth="7185" windowHeight="9465" activeTab="1"/>
  </bookViews>
  <sheets>
    <sheet name="curves" sheetId="62" r:id="rId1"/>
    <sheet name="Dec 1" sheetId="83" r:id="rId2"/>
  </sheet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'Dec 1'!$A$1:$P$38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83"/>
  <c r="O2" i="83"/>
  <c r="F5" i="83"/>
  <c r="H5" i="83"/>
  <c r="R5" i="83"/>
  <c r="F7" i="83"/>
  <c r="H7" i="83"/>
  <c r="R7" i="83"/>
  <c r="R8" i="83"/>
  <c r="F10" i="83"/>
  <c r="H10" i="83"/>
  <c r="R10" i="83"/>
  <c r="R11" i="83"/>
  <c r="R12" i="83"/>
  <c r="F14" i="83"/>
  <c r="H14" i="83"/>
  <c r="R14" i="83"/>
  <c r="R15" i="83"/>
  <c r="R16" i="83"/>
  <c r="R17" i="83"/>
  <c r="T18" i="83"/>
  <c r="V18" i="83"/>
  <c r="F19" i="83"/>
  <c r="H19" i="83"/>
  <c r="R19" i="83"/>
  <c r="F21" i="83"/>
  <c r="H21" i="83"/>
  <c r="R21" i="83"/>
  <c r="R22" i="83"/>
  <c r="F24" i="83"/>
  <c r="H24" i="83"/>
  <c r="R24" i="83"/>
  <c r="F26" i="83"/>
  <c r="H26" i="83"/>
  <c r="R26" i="83"/>
  <c r="F28" i="83"/>
  <c r="H28" i="83"/>
  <c r="R28" i="83"/>
  <c r="F30" i="83"/>
  <c r="H30" i="83"/>
  <c r="R30" i="83"/>
  <c r="F32" i="83"/>
  <c r="H32" i="83"/>
  <c r="R32" i="83"/>
  <c r="O33" i="83"/>
  <c r="R33" i="83" s="1"/>
  <c r="R39" i="83" s="1"/>
  <c r="F35" i="83"/>
  <c r="H35" i="83"/>
  <c r="R35" i="83"/>
  <c r="J37" i="83"/>
  <c r="N37" i="83" s="1"/>
  <c r="L37" i="83"/>
  <c r="Q16" i="83" s="1"/>
  <c r="P16" i="83" s="1"/>
  <c r="Q33" i="83" l="1"/>
  <c r="P33" i="83" s="1"/>
  <c r="Q24" i="83"/>
  <c r="P24" i="83" s="1"/>
  <c r="Q21" i="83"/>
  <c r="P21" i="83" s="1"/>
  <c r="Q30" i="83"/>
  <c r="P30" i="83" s="1"/>
  <c r="N38" i="83"/>
  <c r="Q35" i="83"/>
  <c r="P35" i="83" s="1"/>
  <c r="R37" i="83"/>
  <c r="Q17" i="83"/>
  <c r="P17" i="83" s="1"/>
  <c r="Q22" i="83"/>
  <c r="P22" i="83" s="1"/>
  <c r="Q19" i="83"/>
  <c r="P19" i="83" s="1"/>
  <c r="Q14" i="83"/>
  <c r="P14" i="83" s="1"/>
  <c r="Q11" i="83"/>
  <c r="P11" i="83" s="1"/>
  <c r="Q8" i="83"/>
  <c r="P8" i="83" s="1"/>
  <c r="Q5" i="83"/>
  <c r="Q28" i="83"/>
  <c r="P28" i="83" s="1"/>
  <c r="Q10" i="83"/>
  <c r="P10" i="83" s="1"/>
  <c r="Q7" i="83"/>
  <c r="P7" i="83" s="1"/>
  <c r="Q15" i="83"/>
  <c r="P15" i="83" s="1"/>
  <c r="Q12" i="83"/>
  <c r="P12" i="83" s="1"/>
  <c r="Q26" i="83"/>
  <c r="P26" i="83" s="1"/>
  <c r="Q32" i="83"/>
  <c r="P32" i="83" s="1"/>
  <c r="Q37" i="83" l="1"/>
  <c r="Q39" i="83"/>
  <c r="S38" i="83" s="1"/>
  <c r="P5" i="83"/>
  <c r="P37" i="83" s="1"/>
</calcChain>
</file>

<file path=xl/sharedStrings.xml><?xml version="1.0" encoding="utf-8"?>
<sst xmlns="http://schemas.openxmlformats.org/spreadsheetml/2006/main" count="99" uniqueCount="68">
  <si>
    <t>COH CHOICE NOMINATIONS TO ACTUALS</t>
  </si>
  <si>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</si>
  <si>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</si>
  <si>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</si>
  <si>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</si>
  <si>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</si>
  <si>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</si>
  <si>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</si>
  <si>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</si>
  <si>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</si>
  <si>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</si>
  <si>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</si>
  <si>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</si>
  <si>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</si>
  <si>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</si>
  <si>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</si>
  <si>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</si>
  <si>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</si>
  <si>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</si>
  <si>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</si>
  <si>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</si>
  <si>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</si>
  <si>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</si>
  <si>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</si>
  <si>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</si>
  <si>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</si>
  <si>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</si>
  <si>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</si>
  <si>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</si>
  <si>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</si>
  <si>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</si>
  <si>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</si>
  <si>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</si>
  <si>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</si>
  <si>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</si>
  <si>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</si>
  <si>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</si>
  <si>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</si>
  <si>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</si>
  <si>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</si>
  <si>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</si>
  <si>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</si>
  <si>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</si>
  <si>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</si>
  <si>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</si>
  <si>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</si>
  <si>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</si>
  <si>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</si>
  <si>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</si>
  <si>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</si>
  <si>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</si>
  <si>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</si>
  <si>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</si>
  <si>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</si>
  <si>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</si>
  <si>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</si>
  <si>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</si>
  <si>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</si>
  <si>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</si>
  <si>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</si>
  <si>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</si>
  <si>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</si>
  <si>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December</t>
  </si>
  <si>
    <t>N/A</t>
  </si>
  <si>
    <t>Receipt Point</t>
  </si>
  <si>
    <t>App Pool</t>
  </si>
  <si>
    <t>Crossroads</t>
  </si>
  <si>
    <t>Maumee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</si>
</sst>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22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i/>
      <u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171" fontId="17" fillId="0" borderId="0" xfId="0" applyNumberFormat="1" applyFont="1"/>
    <xf numFmtId="18" fontId="17" fillId="0" borderId="0" xfId="0" applyNumberFormat="1" applyFont="1"/>
    <xf numFmtId="0" fontId="18" fillId="0" borderId="9" xfId="0" applyFont="1" applyBorder="1" applyAlignment="1">
      <alignment horizontal="center"/>
    </xf>
    <xf numFmtId="0" fontId="18" fillId="0" borderId="10" xfId="0" applyFont="1" applyBorder="1"/>
    <xf numFmtId="9" fontId="19" fillId="0" borderId="10" xfId="3" applyFont="1" applyFill="1" applyBorder="1" applyAlignment="1">
      <alignment horizontal="center"/>
    </xf>
    <xf numFmtId="9" fontId="19" fillId="0" borderId="10" xfId="3" applyFont="1" applyBorder="1"/>
    <xf numFmtId="1" fontId="20" fillId="0" borderId="10" xfId="0" applyNumberFormat="1" applyFont="1" applyBorder="1"/>
    <xf numFmtId="9" fontId="20" fillId="0" borderId="11" xfId="3" applyFont="1" applyBorder="1"/>
    <xf numFmtId="0" fontId="20" fillId="0" borderId="0" xfId="0" applyFont="1"/>
    <xf numFmtId="0" fontId="21" fillId="0" borderId="0" xfId="0" applyFont="1"/>
    <xf numFmtId="3" fontId="3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" fontId="5" fillId="0" borderId="12" xfId="1" applyNumberFormat="1" applyFont="1" applyFill="1" applyBorder="1"/>
    <xf numFmtId="3" fontId="5" fillId="0" borderId="13" xfId="1" applyNumberFormat="1" applyFont="1" applyFill="1" applyBorder="1"/>
    <xf numFmtId="3" fontId="5" fillId="0" borderId="14" xfId="1" applyNumberFormat="1" applyFont="1" applyFill="1" applyBorder="1"/>
    <xf numFmtId="9" fontId="19" fillId="0" borderId="12" xfId="3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2.75" x14ac:dyDescent="0.2"/>
  <cols>
    <col min="1" max="1" width="9.140625" style="45"/>
    <col min="7" max="7" width="11.140625" bestFit="1" customWidth="1"/>
    <col min="8" max="8" width="10.42578125" bestFit="1" customWidth="1"/>
    <col min="11" max="11" width="11.28515625" bestFit="1" customWidth="1"/>
    <col min="14" max="14" width="9.5703125" bestFit="1" customWidth="1"/>
  </cols>
  <sheetData>
    <row r="1" spans="1:14" x14ac:dyDescent="0.2">
      <c r="G1" t="s">
        <v>49</v>
      </c>
    </row>
    <row r="2" spans="1:14" s="46" customFormat="1" x14ac:dyDescent="0.2">
      <c r="A2" s="46" t="s">
        <v>50</v>
      </c>
      <c r="B2" s="46" t="s">
        <v>32</v>
      </c>
      <c r="C2" s="46" t="s">
        <v>31</v>
      </c>
      <c r="D2" s="46" t="s">
        <v>30</v>
      </c>
      <c r="E2" s="46" t="s">
        <v>21</v>
      </c>
      <c r="F2" s="46" t="s">
        <v>22</v>
      </c>
      <c r="G2" s="46" t="s">
        <v>23</v>
      </c>
      <c r="H2" s="46" t="s">
        <v>24</v>
      </c>
      <c r="I2" s="46" t="s">
        <v>25</v>
      </c>
      <c r="J2" s="46" t="s">
        <v>26</v>
      </c>
      <c r="K2" s="46" t="s">
        <v>27</v>
      </c>
      <c r="L2" s="46" t="s">
        <v>28</v>
      </c>
      <c r="M2" s="46" t="s">
        <v>29</v>
      </c>
      <c r="N2" s="46" t="s">
        <v>51</v>
      </c>
    </row>
    <row r="3" spans="1:14" x14ac:dyDescent="0.2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">
      <c r="A81" s="50"/>
    </row>
    <row r="82" spans="1:2" x14ac:dyDescent="0.2">
      <c r="B82" s="48"/>
    </row>
    <row r="83" spans="1:2" x14ac:dyDescent="0.2">
      <c r="B83" s="48"/>
    </row>
    <row r="84" spans="1:2" x14ac:dyDescent="0.2">
      <c r="B84" s="48"/>
    </row>
    <row r="85" spans="1:2" x14ac:dyDescent="0.2">
      <c r="B85" s="48"/>
    </row>
    <row r="86" spans="1:2" x14ac:dyDescent="0.2">
      <c r="B86" s="48"/>
    </row>
    <row r="87" spans="1:2" x14ac:dyDescent="0.2">
      <c r="B87" s="48"/>
    </row>
    <row r="99" spans="1:78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5" topLeftCell="F1" activePane="topRight" state="frozenSplit"/>
      <selection pane="topRight" activeCell="O30" sqref="O30"/>
    </sheetView>
  </sheetViews>
  <sheetFormatPr defaultColWidth="7.85546875" defaultRowHeight="12.75" x14ac:dyDescent="0.2"/>
  <cols>
    <col min="1" max="1" width="1.7109375" style="5" customWidth="1"/>
    <col min="2" max="2" width="11.5703125" style="5" customWidth="1"/>
    <col min="3" max="3" width="9.140625" style="5" customWidth="1"/>
    <col min="4" max="4" width="8.140625" style="5" customWidth="1"/>
    <col min="5" max="5" width="1.28515625" style="5" customWidth="1"/>
    <col min="6" max="6" width="6.28515625" style="7" customWidth="1"/>
    <col min="7" max="7" width="1" style="7" customWidth="1"/>
    <col min="8" max="8" width="5.85546875" style="10" bestFit="1" customWidth="1"/>
    <col min="9" max="9" width="0.85546875" style="10" customWidth="1"/>
    <col min="10" max="10" width="15.7109375" style="7" customWidth="1"/>
    <col min="11" max="11" width="1.42578125" style="5" customWidth="1"/>
    <col min="12" max="12" width="15.85546875" style="82" customWidth="1"/>
    <col min="13" max="13" width="1.42578125" style="5" customWidth="1"/>
    <col min="14" max="14" width="15.7109375" style="5" bestFit="1" customWidth="1"/>
    <col min="15" max="15" width="13.85546875" style="76" bestFit="1" customWidth="1"/>
    <col min="16" max="16" width="13.7109375" style="5" customWidth="1"/>
    <col min="17" max="17" width="12.7109375" style="5" bestFit="1" customWidth="1"/>
    <col min="18" max="18" width="9.28515625" style="5" bestFit="1" customWidth="1"/>
    <col min="19" max="19" width="10" style="5" bestFit="1" customWidth="1"/>
    <col min="20" max="20" width="11.140625" style="5" customWidth="1"/>
    <col min="21" max="21" width="7.85546875" style="5" customWidth="1"/>
    <col min="22" max="22" width="11.28515625" style="5" customWidth="1"/>
    <col min="23" max="16384" width="7.85546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41885.60215486111</v>
      </c>
    </row>
    <row r="2" spans="1:22" s="1" customFormat="1" ht="30" customHeight="1" thickBot="1" x14ac:dyDescent="0.45">
      <c r="B2" s="1" t="s">
        <v>1</v>
      </c>
      <c r="F2" s="6"/>
      <c r="G2" s="6"/>
      <c r="H2" s="8">
        <v>1</v>
      </c>
      <c r="I2" s="8"/>
      <c r="J2" s="1" t="s">
        <v>62</v>
      </c>
      <c r="L2" s="78"/>
      <c r="O2" s="68">
        <f ca="1">NOW()</f>
        <v>41885.60215486111</v>
      </c>
    </row>
    <row r="3" spans="1:22" s="3" customFormat="1" ht="15" customHeight="1" thickTop="1" x14ac:dyDescent="0.2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2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2">
      <c r="B5" s="24" t="s">
        <v>33</v>
      </c>
      <c r="C5" s="25" t="s">
        <v>9</v>
      </c>
      <c r="D5" s="39">
        <v>3342</v>
      </c>
      <c r="E5" s="26"/>
      <c r="F5" s="27" t="str">
        <f>T14</f>
        <v>x</v>
      </c>
      <c r="G5" s="27"/>
      <c r="H5" s="28" t="str">
        <f>V14</f>
        <v>x</v>
      </c>
      <c r="I5" s="27"/>
      <c r="J5" s="29">
        <v>1197</v>
      </c>
      <c r="K5" s="29"/>
      <c r="L5" s="77"/>
      <c r="M5" s="28"/>
      <c r="N5" s="41">
        <v>67694</v>
      </c>
      <c r="O5" s="71">
        <v>0.33</v>
      </c>
      <c r="P5" s="61" t="str">
        <f>IF(Q5&lt;0,ABS(Q5),"")</f>
        <v/>
      </c>
      <c r="Q5" s="58">
        <f>IF(L$37&gt;0,L5-R5,J5-R5)</f>
        <v>395</v>
      </c>
      <c r="R5" s="58">
        <f>ROUND((1-O5)*J5,0)</f>
        <v>802</v>
      </c>
      <c r="T5" s="51" t="s">
        <v>54</v>
      </c>
      <c r="U5" s="51">
        <v>1</v>
      </c>
      <c r="V5" s="51" t="s">
        <v>54</v>
      </c>
    </row>
    <row r="6" spans="1:22" s="2" customFormat="1" ht="15" customHeight="1" x14ac:dyDescent="0.2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 t="s">
        <v>54</v>
      </c>
      <c r="U6" s="52">
        <v>2</v>
      </c>
      <c r="V6" s="52" t="s">
        <v>54</v>
      </c>
    </row>
    <row r="7" spans="1:22" s="2" customFormat="1" ht="15" customHeight="1" x14ac:dyDescent="0.25">
      <c r="B7" s="24" t="s">
        <v>34</v>
      </c>
      <c r="C7" s="25" t="s">
        <v>19</v>
      </c>
      <c r="D7" s="39">
        <v>3343</v>
      </c>
      <c r="E7" s="26"/>
      <c r="F7" s="30" t="str">
        <f>T6</f>
        <v>x</v>
      </c>
      <c r="G7" s="30"/>
      <c r="H7" s="26" t="str">
        <f>V6</f>
        <v>x</v>
      </c>
      <c r="I7" s="30"/>
      <c r="J7" s="29">
        <v>4301</v>
      </c>
      <c r="K7" s="29"/>
      <c r="L7" s="83" t="s">
        <v>64</v>
      </c>
      <c r="M7" s="26"/>
      <c r="N7" s="41">
        <v>67694</v>
      </c>
      <c r="O7" s="71">
        <v>0.9</v>
      </c>
      <c r="P7" s="61" t="str">
        <f>IF(Q7&lt;0,ABS(Q7),"")</f>
        <v/>
      </c>
      <c r="Q7" s="58">
        <f>IF(L$37&gt;0,L7-R7,J7-R7)</f>
        <v>3871</v>
      </c>
      <c r="R7" s="58">
        <f>ROUND((1-O7)*J7,0)</f>
        <v>430</v>
      </c>
      <c r="T7" s="52" t="s">
        <v>54</v>
      </c>
      <c r="U7" s="52">
        <v>3</v>
      </c>
      <c r="V7" s="52" t="s">
        <v>54</v>
      </c>
    </row>
    <row r="8" spans="1:22" s="2" customFormat="1" ht="15" customHeight="1" x14ac:dyDescent="0.2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 t="s">
        <v>65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 t="s">
        <v>54</v>
      </c>
      <c r="U8" s="52">
        <v>4</v>
      </c>
      <c r="V8" s="52" t="s">
        <v>54</v>
      </c>
    </row>
    <row r="9" spans="1:22" s="2" customFormat="1" ht="15" customHeight="1" x14ac:dyDescent="0.2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 t="s">
        <v>54</v>
      </c>
      <c r="U9" s="52">
        <v>5</v>
      </c>
      <c r="V9" s="52" t="s">
        <v>54</v>
      </c>
    </row>
    <row r="10" spans="1:22" s="2" customFormat="1" ht="15" customHeight="1" x14ac:dyDescent="0.2">
      <c r="B10" s="24" t="s">
        <v>35</v>
      </c>
      <c r="C10" s="25" t="s">
        <v>20</v>
      </c>
      <c r="D10" s="39">
        <v>3344</v>
      </c>
      <c r="E10" s="26"/>
      <c r="F10" s="30" t="str">
        <f>T11</f>
        <v>x</v>
      </c>
      <c r="G10" s="30"/>
      <c r="H10" s="26" t="str">
        <f>V11</f>
        <v>x</v>
      </c>
      <c r="I10" s="30"/>
      <c r="J10" s="29">
        <v>1544</v>
      </c>
      <c r="K10" s="29"/>
      <c r="L10" s="77"/>
      <c r="M10" s="26"/>
      <c r="N10" s="41">
        <v>67694</v>
      </c>
      <c r="O10" s="71">
        <v>1</v>
      </c>
      <c r="P10" s="61" t="str">
        <f>IF(Q10&lt;0,ABS(Q10),"")</f>
        <v/>
      </c>
      <c r="Q10" s="58">
        <f>IF(L$37&gt;0,L10-R10,J10-R10)</f>
        <v>1544</v>
      </c>
      <c r="R10" s="58">
        <f>ROUND((1-O10)*J10,0)</f>
        <v>0</v>
      </c>
      <c r="T10" s="52" t="s">
        <v>54</v>
      </c>
      <c r="U10" s="52">
        <v>6</v>
      </c>
      <c r="V10" s="52" t="s">
        <v>54</v>
      </c>
    </row>
    <row r="11" spans="1:22" s="2" customFormat="1" ht="15" customHeight="1" x14ac:dyDescent="0.2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 t="s">
        <v>65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 t="s">
        <v>54</v>
      </c>
      <c r="U11" s="52">
        <v>7</v>
      </c>
      <c r="V11" s="52" t="s">
        <v>54</v>
      </c>
    </row>
    <row r="12" spans="1:22" s="2" customFormat="1" ht="15" customHeight="1" x14ac:dyDescent="0.2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 t="s">
        <v>65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 t="s">
        <v>54</v>
      </c>
      <c r="U12" s="52">
        <v>8</v>
      </c>
      <c r="V12" s="52" t="s">
        <v>54</v>
      </c>
    </row>
    <row r="13" spans="1:22" s="2" customFormat="1" ht="15" customHeight="1" x14ac:dyDescent="0.2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 t="s">
        <v>54</v>
      </c>
      <c r="U13" s="52">
        <v>9</v>
      </c>
      <c r="V13" s="52" t="s">
        <v>54</v>
      </c>
    </row>
    <row r="14" spans="1:22" s="2" customFormat="1" ht="15" customHeight="1" x14ac:dyDescent="0.2">
      <c r="B14" s="24" t="s">
        <v>36</v>
      </c>
      <c r="C14" s="25" t="s">
        <v>10</v>
      </c>
      <c r="D14" s="39">
        <v>3788</v>
      </c>
      <c r="E14" s="26"/>
      <c r="F14" s="30" t="str">
        <f>T5</f>
        <v>x</v>
      </c>
      <c r="G14" s="30"/>
      <c r="H14" s="26" t="str">
        <f>V5</f>
        <v>x</v>
      </c>
      <c r="I14" s="30"/>
      <c r="J14" s="84">
        <v>12285</v>
      </c>
      <c r="K14" s="29"/>
      <c r="L14" s="77"/>
      <c r="M14" s="26"/>
      <c r="N14" s="41">
        <v>67694</v>
      </c>
      <c r="O14" s="71">
        <v>0.75</v>
      </c>
      <c r="P14" s="61" t="str">
        <f>IF(Q14&lt;0,ABS(Q14),"")</f>
        <v/>
      </c>
      <c r="Q14" s="58">
        <f>IF(L$37&gt;0,L14-R14,J14-R14)</f>
        <v>9214</v>
      </c>
      <c r="R14" s="58">
        <f>ROUND((1-O14)*J14,0)</f>
        <v>3071</v>
      </c>
      <c r="T14" s="52" t="s">
        <v>54</v>
      </c>
      <c r="U14" s="52">
        <v>15</v>
      </c>
      <c r="V14" s="52" t="s">
        <v>54</v>
      </c>
    </row>
    <row r="15" spans="1:22" s="2" customFormat="1" ht="15" customHeight="1" x14ac:dyDescent="0.2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 t="s">
        <v>67</v>
      </c>
      <c r="M15" s="26" t="s">
        <v>54</v>
      </c>
      <c r="N15" s="41">
        <v>61837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 t="s">
        <v>54</v>
      </c>
      <c r="U15" s="52">
        <v>35</v>
      </c>
      <c r="V15" s="52" t="s">
        <v>54</v>
      </c>
    </row>
    <row r="16" spans="1:22" s="2" customFormat="1" ht="15" customHeight="1" thickBot="1" x14ac:dyDescent="0.25">
      <c r="B16" s="24"/>
      <c r="C16" s="25"/>
      <c r="D16" s="39"/>
      <c r="E16" s="26"/>
      <c r="F16" s="30"/>
      <c r="G16" s="30"/>
      <c r="H16" s="26"/>
      <c r="I16" s="30"/>
      <c r="J16" s="85">
        <v>0</v>
      </c>
      <c r="K16" s="29"/>
      <c r="L16" s="77" t="s">
        <v>66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 t="s">
        <v>54</v>
      </c>
      <c r="U16" s="53">
        <v>39</v>
      </c>
      <c r="V16" s="53" t="s">
        <v>54</v>
      </c>
    </row>
    <row r="17" spans="1:22" s="2" customFormat="1" ht="15" customHeight="1" thickTop="1" x14ac:dyDescent="0.2">
      <c r="B17" s="24"/>
      <c r="C17" s="25"/>
      <c r="D17" s="39"/>
      <c r="E17" s="26"/>
      <c r="F17" s="30"/>
      <c r="G17" s="30"/>
      <c r="H17" s="26"/>
      <c r="I17" s="30"/>
      <c r="J17" s="86">
        <v>0</v>
      </c>
      <c r="K17" s="29"/>
      <c r="L17" s="77" t="s">
        <v>66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25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 t="e">
        <f>AVERAGE(T5:T16)</f>
        <v>#DIV/0!</v>
      </c>
      <c r="V18" s="54" t="e">
        <f>AVERAGE(V5:V16)</f>
        <v>#DIV/0!</v>
      </c>
    </row>
    <row r="19" spans="1:22" s="2" customFormat="1" ht="15" customHeight="1" thickBot="1" x14ac:dyDescent="0.25">
      <c r="B19" s="24" t="s">
        <v>37</v>
      </c>
      <c r="C19" s="25" t="s">
        <v>11</v>
      </c>
      <c r="D19" s="39">
        <v>3789</v>
      </c>
      <c r="E19" s="26"/>
      <c r="F19" s="30" t="str">
        <f>T7</f>
        <v>x</v>
      </c>
      <c r="G19" s="30"/>
      <c r="H19" s="26" t="str">
        <f>V7</f>
        <v>x</v>
      </c>
      <c r="I19" s="30"/>
      <c r="J19" s="29">
        <v>1218</v>
      </c>
      <c r="K19" s="29"/>
      <c r="L19" s="77"/>
      <c r="M19" s="26"/>
      <c r="N19" s="41">
        <v>67694</v>
      </c>
      <c r="O19" s="71">
        <v>1</v>
      </c>
      <c r="P19" s="61" t="str">
        <f>IF(Q19&lt;0,ABS(Q19),"")</f>
        <v/>
      </c>
      <c r="Q19" s="58">
        <f>IF(L$37&gt;0,L19-R19,J19-R19)</f>
        <v>1218</v>
      </c>
      <c r="R19" s="58">
        <f>ROUND((1-O19)*J19,0)</f>
        <v>0</v>
      </c>
    </row>
    <row r="20" spans="1:22" s="2" customFormat="1" ht="15" customHeight="1" thickTop="1" x14ac:dyDescent="0.25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25">
      <c r="A21" s="11"/>
      <c r="B21" s="24" t="s">
        <v>38</v>
      </c>
      <c r="C21" s="25" t="s">
        <v>12</v>
      </c>
      <c r="D21" s="39">
        <v>3345</v>
      </c>
      <c r="E21" s="26"/>
      <c r="F21" s="30" t="str">
        <f>T8</f>
        <v>x</v>
      </c>
      <c r="G21" s="30"/>
      <c r="H21" s="26" t="str">
        <f>V8</f>
        <v>x</v>
      </c>
      <c r="I21" s="30"/>
      <c r="J21" s="29">
        <v>993</v>
      </c>
      <c r="K21" s="29"/>
      <c r="L21" s="77"/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993</v>
      </c>
      <c r="R21" s="58">
        <f>ROUND((1-O21)*J21,0)</f>
        <v>0</v>
      </c>
      <c r="T21" s="65" t="s">
        <v>61</v>
      </c>
    </row>
    <row r="22" spans="1:22" s="2" customFormat="1" ht="15" customHeight="1" x14ac:dyDescent="0.25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 t="s">
        <v>65</v>
      </c>
      <c r="M22" s="30"/>
      <c r="N22" s="41">
        <v>61837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 t="s">
        <v>63</v>
      </c>
    </row>
    <row r="24" spans="1:22" s="2" customFormat="1" ht="15" customHeight="1" thickTop="1" x14ac:dyDescent="0.2">
      <c r="A24" s="11"/>
      <c r="B24" s="24" t="s">
        <v>39</v>
      </c>
      <c r="C24" s="25" t="s">
        <v>13</v>
      </c>
      <c r="D24" s="39">
        <v>2777</v>
      </c>
      <c r="E24" s="26"/>
      <c r="F24" s="30" t="str">
        <f>T9</f>
        <v>x</v>
      </c>
      <c r="G24" s="30"/>
      <c r="H24" s="26" t="str">
        <f>V9</f>
        <v>x</v>
      </c>
      <c r="I24" s="30"/>
      <c r="J24" s="29">
        <v>12192</v>
      </c>
      <c r="K24" s="29"/>
      <c r="L24" s="77"/>
      <c r="M24" s="26"/>
      <c r="N24" s="41">
        <v>67694</v>
      </c>
      <c r="O24" s="71">
        <v>0.6</v>
      </c>
      <c r="P24" s="61" t="str">
        <f>IF(Q24&lt;0,ABS(Q24),"")</f>
        <v/>
      </c>
      <c r="Q24" s="58">
        <f>IF(L$37&gt;0,L24-R24,J24-R24)</f>
        <v>7315.2</v>
      </c>
      <c r="R24" s="58">
        <f>(1-O24)*J24</f>
        <v>4876.8</v>
      </c>
    </row>
    <row r="25" spans="1:22" s="2" customFormat="1" ht="15" customHeight="1" x14ac:dyDescent="0.2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2">
      <c r="B26" s="24" t="s">
        <v>40</v>
      </c>
      <c r="C26" s="25" t="s">
        <v>14</v>
      </c>
      <c r="D26" s="39">
        <v>3346</v>
      </c>
      <c r="E26" s="26"/>
      <c r="F26" s="30" t="str">
        <f>T10</f>
        <v>x</v>
      </c>
      <c r="G26" s="30"/>
      <c r="H26" s="26" t="str">
        <f>V10</f>
        <v>x</v>
      </c>
      <c r="I26" s="30"/>
      <c r="J26" s="29">
        <v>1723</v>
      </c>
      <c r="K26" s="29"/>
      <c r="L26" s="77"/>
      <c r="M26" s="26"/>
      <c r="N26" s="41">
        <v>67694</v>
      </c>
      <c r="O26" s="71">
        <v>0.7</v>
      </c>
      <c r="P26" s="61" t="str">
        <f>IF(Q26&lt;0,ABS(Q26),"")</f>
        <v/>
      </c>
      <c r="Q26" s="58">
        <f>IF(L$37&gt;0,L26-R26,J26-R26)</f>
        <v>1206</v>
      </c>
      <c r="R26" s="58">
        <f>ROUND((1-O26)*J26,0)</f>
        <v>517</v>
      </c>
    </row>
    <row r="27" spans="1:22" ht="15" x14ac:dyDescent="0.2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" x14ac:dyDescent="0.2">
      <c r="A28" s="2"/>
      <c r="B28" s="24" t="s">
        <v>41</v>
      </c>
      <c r="C28" s="25" t="s">
        <v>15</v>
      </c>
      <c r="D28" s="39">
        <v>3790</v>
      </c>
      <c r="E28" s="26"/>
      <c r="F28" s="30" t="str">
        <f>T12</f>
        <v>x</v>
      </c>
      <c r="G28" s="30"/>
      <c r="H28" s="26" t="str">
        <f>V12</f>
        <v>x</v>
      </c>
      <c r="I28" s="30"/>
      <c r="J28" s="29">
        <v>4039</v>
      </c>
      <c r="K28" s="29"/>
      <c r="L28" s="77"/>
      <c r="M28" s="26"/>
      <c r="N28" s="41">
        <v>67694</v>
      </c>
      <c r="O28" s="71">
        <v>0.33</v>
      </c>
      <c r="P28" s="61" t="str">
        <f>IF(Q28&lt;0,ABS(Q28),"")</f>
        <v/>
      </c>
      <c r="Q28" s="58">
        <f>IF(L$37&gt;0,L28-R28,J28-R28)</f>
        <v>1333</v>
      </c>
      <c r="R28" s="58">
        <f>ROUND((1-O28)*J28,0)</f>
        <v>2706</v>
      </c>
      <c r="S28" s="2"/>
    </row>
    <row r="29" spans="1:22" ht="15" x14ac:dyDescent="0.2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" x14ac:dyDescent="0.2">
      <c r="A30" s="2"/>
      <c r="B30" s="24" t="s">
        <v>42</v>
      </c>
      <c r="C30" s="25" t="s">
        <v>16</v>
      </c>
      <c r="D30" s="39">
        <v>3791</v>
      </c>
      <c r="E30" s="26"/>
      <c r="F30" s="30" t="str">
        <f>T13</f>
        <v>x</v>
      </c>
      <c r="G30" s="30"/>
      <c r="H30" s="26" t="str">
        <f>V13</f>
        <v>x</v>
      </c>
      <c r="I30" s="30"/>
      <c r="J30" s="84">
        <v>3619</v>
      </c>
      <c r="K30" s="29"/>
      <c r="L30" s="77"/>
      <c r="M30" s="26"/>
      <c r="N30" s="41">
        <v>67694</v>
      </c>
      <c r="O30" s="87">
        <v>0.45</v>
      </c>
      <c r="P30" s="61" t="str">
        <f>IF(Q30&lt;0,ABS(Q30),"")</f>
        <v/>
      </c>
      <c r="Q30" s="58">
        <f>IF(L$37&gt;0,L30-R30,J30-R30)</f>
        <v>1629</v>
      </c>
      <c r="R30" s="58">
        <f>ROUND((1-O30)*J30,0)</f>
        <v>1990</v>
      </c>
    </row>
    <row r="31" spans="1:22" ht="15" x14ac:dyDescent="0.2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" x14ac:dyDescent="0.2">
      <c r="A32" s="2"/>
      <c r="B32" s="24" t="s">
        <v>43</v>
      </c>
      <c r="C32" s="25" t="s">
        <v>17</v>
      </c>
      <c r="D32" s="39">
        <v>3348</v>
      </c>
      <c r="E32" s="26"/>
      <c r="F32" s="30" t="str">
        <f>T15</f>
        <v>x</v>
      </c>
      <c r="G32" s="30"/>
      <c r="H32" s="26" t="str">
        <f>V15</f>
        <v>x</v>
      </c>
      <c r="I32" s="30"/>
      <c r="J32" s="84">
        <v>586</v>
      </c>
      <c r="K32" s="29"/>
      <c r="L32" s="77"/>
      <c r="M32" s="26"/>
      <c r="N32" s="41">
        <v>67694</v>
      </c>
      <c r="O32" s="71">
        <v>0.55000000000000004</v>
      </c>
      <c r="P32" s="61" t="str">
        <f>IF(Q32&lt;0,ABS(Q32),"")</f>
        <v/>
      </c>
      <c r="Q32" s="58">
        <f>IF(L$37&gt;0,L32-R32,J32-R32)</f>
        <v>322</v>
      </c>
      <c r="R32" s="58">
        <f>ROUND((1-O32)*J32,0)</f>
        <v>264</v>
      </c>
    </row>
    <row r="33" spans="1:19" ht="15" x14ac:dyDescent="0.2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 t="s">
        <v>65</v>
      </c>
      <c r="M33" s="26"/>
      <c r="N33" s="41">
        <v>69823</v>
      </c>
      <c r="O33" s="71">
        <f>T24</f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" x14ac:dyDescent="0.2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" x14ac:dyDescent="0.2">
      <c r="A35" s="2"/>
      <c r="B35" s="24" t="s">
        <v>44</v>
      </c>
      <c r="C35" s="25" t="s">
        <v>18</v>
      </c>
      <c r="D35" s="39">
        <v>3792</v>
      </c>
      <c r="E35" s="26"/>
      <c r="F35" s="30" t="str">
        <f>T16</f>
        <v>x</v>
      </c>
      <c r="G35" s="30"/>
      <c r="H35" s="26" t="str">
        <f>V16</f>
        <v>x</v>
      </c>
      <c r="I35" s="30"/>
      <c r="J35" s="29">
        <v>41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41</v>
      </c>
      <c r="R35" s="58">
        <f>ROUND((1-O35)*J35,0)</f>
        <v>0</v>
      </c>
    </row>
    <row r="36" spans="1:19" ht="15" x14ac:dyDescent="0.2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" x14ac:dyDescent="0.2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55401</v>
      </c>
      <c r="K37" s="31"/>
      <c r="L37" s="79">
        <f>SUM(L5:L35)</f>
        <v>0</v>
      </c>
      <c r="M37" s="26"/>
      <c r="N37" s="39">
        <f>+J37-L37</f>
        <v>55401</v>
      </c>
      <c r="O37" s="73"/>
      <c r="P37" s="62">
        <f>SUM(P5:P35)</f>
        <v>0</v>
      </c>
      <c r="Q37" s="63">
        <f>SUM(Q5:Q35)/IF($L$37&gt;0,$L37,$J37)</f>
        <v>0.5249219328170972</v>
      </c>
      <c r="R37" s="63">
        <f>SUM(R5:R35)/IF($L$37&gt;0,$L37,$J37)</f>
        <v>0.4750780671829028</v>
      </c>
    </row>
    <row r="38" spans="1:19" ht="15.75" thickBot="1" x14ac:dyDescent="0.2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55401</v>
      </c>
    </row>
    <row r="39" spans="1:19" ht="15.75" thickTop="1" x14ac:dyDescent="0.2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29081.200000000001</v>
      </c>
      <c r="R39" s="60">
        <f>SUM(R5:R35)</f>
        <v>26319.8</v>
      </c>
      <c r="S39" s="56"/>
    </row>
    <row r="40" spans="1:19" ht="15" x14ac:dyDescent="0.2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60"/>
    </row>
    <row r="41" spans="1:19" ht="15" x14ac:dyDescent="0.2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</row>
    <row r="42" spans="1:19" ht="15" x14ac:dyDescent="0.2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" x14ac:dyDescent="0.2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" x14ac:dyDescent="0.2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" x14ac:dyDescent="0.2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" x14ac:dyDescent="0.2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curves</vt:lpstr>
      <vt:lpstr>Dec 1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'Dec 1'!Print_Area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Felienne</cp:lastModifiedBy>
  <cp:lastPrinted>2000-11-27T15:16:43Z</cp:lastPrinted>
  <dcterms:created xsi:type="dcterms:W3CDTF">1999-10-04T15:20:07Z</dcterms:created>
  <dcterms:modified xsi:type="dcterms:W3CDTF">2014-09-03T12:27:06Z</dcterms:modified>
</cp:coreProperties>
</file>