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Deals!$A$2:$AF$241</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10">Top!$E$5</definedName>
    <definedName name="EndofDPoint">Deals!$C$102</definedName>
    <definedName name="EndofDType">Deals!$B$102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Deals!$A$1:$AF$122</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D29" i="7" s="1"/>
  <c r="B9" i="5" s="1"/>
  <c r="D9" i="5" s="1"/>
  <c r="H5" i="7"/>
  <c r="L5" i="7"/>
  <c r="Q5" i="7"/>
  <c r="D6" i="7"/>
  <c r="H6" i="7"/>
  <c r="L6" i="7"/>
  <c r="Q6" i="7"/>
  <c r="D7" i="7"/>
  <c r="H7" i="7"/>
  <c r="L7" i="7"/>
  <c r="Q7" i="7"/>
  <c r="D8" i="7"/>
  <c r="H8" i="7"/>
  <c r="L8" i="7"/>
  <c r="Q8" i="7"/>
  <c r="D9" i="7"/>
  <c r="H9" i="7"/>
  <c r="L9" i="7"/>
  <c r="Q9" i="7"/>
  <c r="D10" i="7"/>
  <c r="H10" i="7"/>
  <c r="L10" i="7"/>
  <c r="Q10" i="7"/>
  <c r="D11" i="7"/>
  <c r="H11" i="7"/>
  <c r="L11" i="7"/>
  <c r="Q11" i="7"/>
  <c r="H12" i="7"/>
  <c r="H29" i="7" s="1"/>
  <c r="B12" i="5" s="1"/>
  <c r="D12" i="5" s="1"/>
  <c r="L12" i="7"/>
  <c r="Q12" i="7"/>
  <c r="H13" i="7"/>
  <c r="L13" i="7"/>
  <c r="Q13" i="7"/>
  <c r="H14" i="7"/>
  <c r="L14" i="7"/>
  <c r="Q14" i="7"/>
  <c r="H15" i="7"/>
  <c r="L15" i="7"/>
  <c r="Q15" i="7"/>
  <c r="H16" i="7"/>
  <c r="L16" i="7"/>
  <c r="Q16" i="7"/>
  <c r="H17" i="7"/>
  <c r="H30" i="7" s="1"/>
  <c r="B24" i="5" s="1"/>
  <c r="D24" i="5" s="1"/>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D30" i="7"/>
  <c r="F30" i="7"/>
  <c r="J30" i="7"/>
  <c r="B31" i="7"/>
  <c r="D31" i="7"/>
  <c r="F31" i="7"/>
  <c r="H31" i="7"/>
  <c r="J31" i="7"/>
  <c r="AD3" i="1"/>
  <c r="AE3" i="1"/>
  <c r="AF3" i="1"/>
  <c r="AD4" i="1"/>
  <c r="AE4" i="1" s="1"/>
  <c r="AF4" i="1"/>
  <c r="AD5" i="1"/>
  <c r="AF5" i="1" s="1"/>
  <c r="AE5" i="1"/>
  <c r="AD8" i="1"/>
  <c r="AD9" i="1"/>
  <c r="AF9" i="1" s="1"/>
  <c r="AE9" i="1"/>
  <c r="AD10" i="1"/>
  <c r="AD11" i="1"/>
  <c r="D15" i="1"/>
  <c r="AD15" i="1"/>
  <c r="AF15" i="1" s="1"/>
  <c r="AE15" i="1"/>
  <c r="D16" i="1"/>
  <c r="AD16" i="1"/>
  <c r="AF16" i="1" s="1"/>
  <c r="AE16" i="1"/>
  <c r="D17" i="1"/>
  <c r="AD17" i="1"/>
  <c r="AF17" i="1" s="1"/>
  <c r="AE17" i="1"/>
  <c r="D18" i="1"/>
  <c r="AE18" i="1" s="1"/>
  <c r="AD18" i="1"/>
  <c r="AF18" i="1" s="1"/>
  <c r="D19" i="1"/>
  <c r="AD19" i="1"/>
  <c r="AF19" i="1" s="1"/>
  <c r="AE19" i="1"/>
  <c r="D20" i="1"/>
  <c r="AD20" i="1"/>
  <c r="AF20" i="1" s="1"/>
  <c r="D21" i="1"/>
  <c r="AD21" i="1"/>
  <c r="AF21" i="1" s="1"/>
  <c r="AE21" i="1"/>
  <c r="D22" i="1"/>
  <c r="AE22" i="1" s="1"/>
  <c r="AD22" i="1"/>
  <c r="AF22" i="1" s="1"/>
  <c r="D23" i="1"/>
  <c r="AD23" i="1"/>
  <c r="AF23" i="1" s="1"/>
  <c r="AE23" i="1"/>
  <c r="D24" i="1"/>
  <c r="AD24" i="1"/>
  <c r="AF24" i="1" s="1"/>
  <c r="AE24" i="1"/>
  <c r="D25" i="1"/>
  <c r="AD25" i="1"/>
  <c r="AF25" i="1" s="1"/>
  <c r="AE25" i="1"/>
  <c r="D26" i="1"/>
  <c r="AE26" i="1" s="1"/>
  <c r="AD26" i="1"/>
  <c r="AF26" i="1" s="1"/>
  <c r="D27" i="1"/>
  <c r="AD27" i="1"/>
  <c r="AF27" i="1" s="1"/>
  <c r="AE27" i="1"/>
  <c r="D28" i="1"/>
  <c r="AE28" i="1" s="1"/>
  <c r="AD28" i="1"/>
  <c r="AF28" i="1" s="1"/>
  <c r="D29" i="1"/>
  <c r="AD29" i="1"/>
  <c r="AF29" i="1" s="1"/>
  <c r="AE29" i="1"/>
  <c r="D30" i="1"/>
  <c r="AD30" i="1"/>
  <c r="AF30" i="1" s="1"/>
  <c r="AE30" i="1"/>
  <c r="D31" i="1"/>
  <c r="AD31" i="1"/>
  <c r="AF31" i="1" s="1"/>
  <c r="AE31" i="1"/>
  <c r="D32" i="1"/>
  <c r="AD32" i="1"/>
  <c r="AF32" i="1" s="1"/>
  <c r="AE32" i="1"/>
  <c r="D33" i="1"/>
  <c r="AD33" i="1"/>
  <c r="AF33" i="1" s="1"/>
  <c r="AE33" i="1"/>
  <c r="D34" i="1"/>
  <c r="AE34" i="1" s="1"/>
  <c r="AD34" i="1"/>
  <c r="AF34" i="1" s="1"/>
  <c r="D35" i="1"/>
  <c r="AD35" i="1"/>
  <c r="AF35" i="1" s="1"/>
  <c r="AE35" i="1"/>
  <c r="D36" i="1"/>
  <c r="AE36" i="1" s="1"/>
  <c r="AD36" i="1"/>
  <c r="AF36" i="1" s="1"/>
  <c r="D37" i="1"/>
  <c r="AD37" i="1"/>
  <c r="AF37" i="1" s="1"/>
  <c r="AE37" i="1"/>
  <c r="D38" i="1"/>
  <c r="AD38" i="1"/>
  <c r="AF38" i="1" s="1"/>
  <c r="AD39" i="1"/>
  <c r="AE39" i="1"/>
  <c r="D40" i="1"/>
  <c r="AD40" i="1"/>
  <c r="AE40" i="1"/>
  <c r="AF40" i="1"/>
  <c r="D41" i="1"/>
  <c r="AE41" i="1" s="1"/>
  <c r="AD41" i="1"/>
  <c r="AF41" i="1"/>
  <c r="D42" i="1"/>
  <c r="AD42" i="1"/>
  <c r="AE42" i="1"/>
  <c r="AF42" i="1"/>
  <c r="D43" i="1"/>
  <c r="AE43" i="1" s="1"/>
  <c r="AD43" i="1"/>
  <c r="AF43" i="1"/>
  <c r="D44" i="1"/>
  <c r="AD44" i="1"/>
  <c r="AE44" i="1"/>
  <c r="AF44" i="1"/>
  <c r="D45" i="1"/>
  <c r="AE45" i="1" s="1"/>
  <c r="AD45" i="1"/>
  <c r="AF45" i="1"/>
  <c r="D46" i="1"/>
  <c r="AD46" i="1"/>
  <c r="AE46" i="1"/>
  <c r="AF46" i="1"/>
  <c r="D47" i="1"/>
  <c r="AE47" i="1" s="1"/>
  <c r="AD47" i="1"/>
  <c r="AF47" i="1"/>
  <c r="D48" i="1"/>
  <c r="AD48" i="1"/>
  <c r="AE48" i="1"/>
  <c r="AF48" i="1"/>
  <c r="D49" i="1"/>
  <c r="AE49" i="1" s="1"/>
  <c r="AD49" i="1"/>
  <c r="AF49" i="1"/>
  <c r="D50" i="1"/>
  <c r="AD50" i="1"/>
  <c r="AE50" i="1"/>
  <c r="AF50" i="1"/>
  <c r="D51" i="1"/>
  <c r="AE51" i="1" s="1"/>
  <c r="AD51" i="1"/>
  <c r="AF51" i="1"/>
  <c r="D52" i="1"/>
  <c r="AD52" i="1"/>
  <c r="AE52" i="1"/>
  <c r="AF52" i="1"/>
  <c r="D53" i="1"/>
  <c r="AE53" i="1" s="1"/>
  <c r="AD53" i="1"/>
  <c r="AF53" i="1"/>
  <c r="D54" i="1"/>
  <c r="AD54" i="1"/>
  <c r="AE54" i="1"/>
  <c r="AF54" i="1"/>
  <c r="D55" i="1"/>
  <c r="AE55" i="1" s="1"/>
  <c r="AD55" i="1"/>
  <c r="AF55" i="1"/>
  <c r="D56" i="1"/>
  <c r="AD56" i="1"/>
  <c r="AE56" i="1"/>
  <c r="AF56" i="1"/>
  <c r="D57" i="1"/>
  <c r="AE57" i="1" s="1"/>
  <c r="AD57" i="1"/>
  <c r="AF57" i="1"/>
  <c r="D58" i="1"/>
  <c r="AD58" i="1"/>
  <c r="AE58" i="1"/>
  <c r="AF58" i="1"/>
  <c r="D59" i="1"/>
  <c r="AE59" i="1" s="1"/>
  <c r="AD59" i="1"/>
  <c r="AF59" i="1"/>
  <c r="D60" i="1"/>
  <c r="AD60" i="1"/>
  <c r="AE60" i="1"/>
  <c r="AF60" i="1"/>
  <c r="D61" i="1"/>
  <c r="AE61" i="1" s="1"/>
  <c r="AD61" i="1"/>
  <c r="AF61" i="1"/>
  <c r="D62" i="1"/>
  <c r="AD62" i="1"/>
  <c r="AE62" i="1"/>
  <c r="AF62" i="1"/>
  <c r="AD63" i="1"/>
  <c r="AD64" i="1"/>
  <c r="AF64" i="1" s="1"/>
  <c r="AE64" i="1"/>
  <c r="AD65" i="1"/>
  <c r="AE65" i="1" s="1"/>
  <c r="AF65" i="1"/>
  <c r="AD66" i="1"/>
  <c r="AE66" i="1" s="1"/>
  <c r="AF66" i="1"/>
  <c r="AD67" i="1"/>
  <c r="AE67" i="1" s="1"/>
  <c r="AF67" i="1"/>
  <c r="AD68" i="1"/>
  <c r="AF68" i="1" s="1"/>
  <c r="AE68" i="1"/>
  <c r="AD69" i="1"/>
  <c r="AE69" i="1"/>
  <c r="AF69" i="1"/>
  <c r="AD70" i="1"/>
  <c r="AE70" i="1"/>
  <c r="AF70" i="1"/>
  <c r="AD71" i="1"/>
  <c r="AD72" i="1"/>
  <c r="AF72" i="1" s="1"/>
  <c r="AE72" i="1"/>
  <c r="AD73" i="1"/>
  <c r="AE73" i="1" s="1"/>
  <c r="AD75" i="1"/>
  <c r="AE75" i="1" s="1"/>
  <c r="AF75" i="1"/>
  <c r="AD76" i="1"/>
  <c r="AE76" i="1" s="1"/>
  <c r="AF76" i="1"/>
  <c r="AD77" i="1"/>
  <c r="AF77" i="1" s="1"/>
  <c r="AE77" i="1"/>
  <c r="AD78" i="1"/>
  <c r="AE78" i="1"/>
  <c r="AF78" i="1"/>
  <c r="AD79" i="1"/>
  <c r="AE79" i="1"/>
  <c r="AF79" i="1"/>
  <c r="AD80" i="1"/>
  <c r="AD82" i="1"/>
  <c r="AF82" i="1" s="1"/>
  <c r="AE82" i="1"/>
  <c r="AD83" i="1"/>
  <c r="AD85" i="1"/>
  <c r="AE85" i="1" s="1"/>
  <c r="AF85" i="1"/>
  <c r="AD86" i="1"/>
  <c r="AE86" i="1" s="1"/>
  <c r="AF86" i="1"/>
  <c r="AD87" i="1"/>
  <c r="AE87" i="1"/>
  <c r="AD88" i="1"/>
  <c r="AE88" i="1" s="1"/>
  <c r="AD89" i="1"/>
  <c r="AF89" i="1" s="1"/>
  <c r="AE89" i="1"/>
  <c r="AD90" i="1"/>
  <c r="AE90" i="1" s="1"/>
  <c r="AF90" i="1"/>
  <c r="AD91" i="1"/>
  <c r="AE91" i="1" s="1"/>
  <c r="AF91" i="1"/>
  <c r="AD92" i="1"/>
  <c r="AE92" i="1" s="1"/>
  <c r="AF92" i="1"/>
  <c r="AD93" i="1"/>
  <c r="AF93" i="1" s="1"/>
  <c r="AE93" i="1"/>
  <c r="AD94" i="1"/>
  <c r="AE94" i="1"/>
  <c r="AF94" i="1"/>
  <c r="AD95" i="1"/>
  <c r="AE95" i="1"/>
  <c r="AD97" i="1"/>
  <c r="AF97" i="1" s="1"/>
  <c r="AE97" i="1"/>
  <c r="AD98" i="1"/>
  <c r="AE98" i="1"/>
  <c r="AF98" i="1"/>
  <c r="AD99" i="1"/>
  <c r="AE99" i="1"/>
  <c r="AF99" i="1"/>
  <c r="AD100" i="1"/>
  <c r="E6" i="5"/>
  <c r="F6" i="5"/>
  <c r="G6" i="5"/>
  <c r="E9" i="5"/>
  <c r="F9" i="5" s="1"/>
  <c r="G9" i="5"/>
  <c r="E12" i="5"/>
  <c r="E13" i="5"/>
  <c r="F13" i="5"/>
  <c r="G13" i="5"/>
  <c r="B21" i="5"/>
  <c r="D21" i="5"/>
  <c r="E28" i="5"/>
  <c r="F28" i="5"/>
  <c r="B28" i="5" s="1"/>
  <c r="D28" i="5" s="1"/>
  <c r="G28" i="5" s="1"/>
  <c r="E29" i="5"/>
  <c r="G29" i="5" s="1"/>
  <c r="F29" i="5"/>
  <c r="B29" i="5" s="1"/>
  <c r="D29" i="5" s="1"/>
  <c r="E30" i="5"/>
  <c r="F30" i="5"/>
  <c r="B31" i="5"/>
  <c r="D31" i="5"/>
  <c r="G31" i="5" s="1"/>
  <c r="E31" i="5"/>
  <c r="F31" i="5"/>
  <c r="B32" i="5"/>
  <c r="D32" i="5" s="1"/>
  <c r="E32" i="5"/>
  <c r="F32" i="5"/>
  <c r="E34" i="5"/>
  <c r="G34" i="5" s="1"/>
  <c r="E35" i="5"/>
  <c r="E36" i="5"/>
  <c r="E37" i="5"/>
  <c r="G37" i="5"/>
  <c r="E38" i="5"/>
  <c r="G38" i="5"/>
  <c r="E39" i="5"/>
  <c r="G39" i="5" s="1"/>
  <c r="E40" i="5"/>
  <c r="G40" i="5"/>
  <c r="E41" i="5"/>
  <c r="E42" i="5"/>
  <c r="G42" i="5"/>
  <c r="E43" i="5"/>
  <c r="G43" i="5" s="1"/>
  <c r="E44" i="5"/>
  <c r="G44" i="5" s="1"/>
  <c r="E45" i="5"/>
  <c r="G45" i="5" s="1"/>
  <c r="C47" i="5"/>
  <c r="C1" i="3"/>
  <c r="C2" i="3"/>
  <c r="C3" i="3"/>
  <c r="C7" i="3"/>
  <c r="G7" i="3"/>
  <c r="C8" i="3"/>
  <c r="F18" i="3"/>
  <c r="J22" i="3"/>
  <c r="J38" i="3"/>
  <c r="K38" i="3"/>
  <c r="J39" i="3"/>
  <c r="K39" i="3"/>
  <c r="J40" i="3"/>
  <c r="K40" i="3"/>
  <c r="J41" i="3"/>
  <c r="K41" i="3"/>
  <c r="J42" i="3"/>
  <c r="K42" i="3"/>
  <c r="J43" i="3"/>
  <c r="K43" i="3"/>
  <c r="G44" i="3"/>
  <c r="H44" i="3"/>
  <c r="J50" i="3"/>
  <c r="E55" i="3"/>
  <c r="B5" i="2"/>
  <c r="C5" i="2"/>
  <c r="D5" i="2"/>
  <c r="E5" i="2"/>
  <c r="F5" i="2"/>
  <c r="F38" i="2" s="1"/>
  <c r="G5" i="2"/>
  <c r="H5" i="2"/>
  <c r="I5" i="2"/>
  <c r="J5" i="2"/>
  <c r="K5" i="2"/>
  <c r="L5" i="2"/>
  <c r="M5" i="2"/>
  <c r="N5" i="2"/>
  <c r="N38" i="2" s="1"/>
  <c r="O5" i="2"/>
  <c r="P5" i="2"/>
  <c r="Q5" i="2"/>
  <c r="R5" i="2"/>
  <c r="S5" i="2"/>
  <c r="T5" i="2"/>
  <c r="U5" i="2"/>
  <c r="V5" i="2"/>
  <c r="V38" i="2" s="1"/>
  <c r="W5" i="2"/>
  <c r="X5" i="2"/>
  <c r="Y5" i="2"/>
  <c r="B8" i="2"/>
  <c r="B8" i="2" a="1"/>
  <c r="C8" i="2" a="1"/>
  <c r="C8" i="2" s="1"/>
  <c r="D8" i="2" a="1"/>
  <c r="D8" i="2" s="1"/>
  <c r="E8" i="2"/>
  <c r="E8" i="2" a="1"/>
  <c r="F8" i="2"/>
  <c r="F8" i="2" a="1"/>
  <c r="G8" i="2" a="1"/>
  <c r="G8" i="2" s="1"/>
  <c r="H8" i="2"/>
  <c r="H8" i="2" a="1"/>
  <c r="I8" i="2" a="1"/>
  <c r="I8" i="2" s="1"/>
  <c r="J8" i="2"/>
  <c r="J8" i="2" a="1"/>
  <c r="K8" i="2" a="1"/>
  <c r="K8" i="2" s="1"/>
  <c r="L8" i="2"/>
  <c r="L8" i="2" a="1"/>
  <c r="M8" i="2" a="1"/>
  <c r="M8" i="2" s="1"/>
  <c r="N8" i="2"/>
  <c r="N8" i="2" a="1"/>
  <c r="O8" i="2" a="1"/>
  <c r="O8" i="2" s="1"/>
  <c r="P8" i="2"/>
  <c r="P8" i="2" a="1"/>
  <c r="Q8" i="2"/>
  <c r="Q8" i="2" a="1"/>
  <c r="R8" i="2" a="1"/>
  <c r="R8" i="2" s="1"/>
  <c r="S8" i="2" a="1"/>
  <c r="S8" i="2" s="1"/>
  <c r="T8" i="2" a="1"/>
  <c r="T8" i="2" s="1"/>
  <c r="U8" i="2"/>
  <c r="U8" i="2" a="1"/>
  <c r="V8" i="2" a="1"/>
  <c r="V8" i="2" s="1"/>
  <c r="W8" i="2" a="1"/>
  <c r="W8" i="2" s="1"/>
  <c r="X8" i="2"/>
  <c r="X8" i="2" a="1"/>
  <c r="Y8" i="2"/>
  <c r="Y8" i="2" a="1"/>
  <c r="B10" i="2"/>
  <c r="B10" i="2" a="1"/>
  <c r="C10" i="2" a="1"/>
  <c r="C10" i="2" s="1"/>
  <c r="D10" i="2"/>
  <c r="D10" i="2" a="1"/>
  <c r="E10" i="2" a="1"/>
  <c r="E10" i="2" s="1"/>
  <c r="F10" i="2"/>
  <c r="F10" i="2" a="1"/>
  <c r="G10" i="2" a="1"/>
  <c r="G10" i="2" s="1"/>
  <c r="H10" i="2" a="1"/>
  <c r="H10" i="2" s="1"/>
  <c r="I10" i="2"/>
  <c r="I10" i="2" a="1"/>
  <c r="J10" i="2" a="1"/>
  <c r="J10" i="2" s="1"/>
  <c r="K10" i="2" a="1"/>
  <c r="K10" i="2" s="1"/>
  <c r="L10" i="2" a="1"/>
  <c r="L10" i="2" s="1"/>
  <c r="M10" i="2"/>
  <c r="M10" i="2" a="1"/>
  <c r="N10" i="2" a="1"/>
  <c r="N10" i="2" s="1"/>
  <c r="O10" i="2" a="1"/>
  <c r="O10" i="2" s="1"/>
  <c r="P10" i="2"/>
  <c r="P10" i="2" a="1"/>
  <c r="Q10" i="2"/>
  <c r="Q10" i="2" a="1"/>
  <c r="R10" i="2"/>
  <c r="R10" i="2" a="1"/>
  <c r="S10" i="2" a="1"/>
  <c r="S10" i="2" s="1"/>
  <c r="T10" i="2" a="1"/>
  <c r="T10" i="2" s="1"/>
  <c r="U10" i="2" a="1"/>
  <c r="U10" i="2" s="1"/>
  <c r="V10" i="2"/>
  <c r="V10" i="2" a="1"/>
  <c r="W10" i="2" a="1"/>
  <c r="W10" i="2" s="1"/>
  <c r="X10" i="2"/>
  <c r="X10" i="2" a="1"/>
  <c r="Y10" i="2"/>
  <c r="Y10" i="2" a="1"/>
  <c r="B11" i="2"/>
  <c r="B11" i="2" a="1"/>
  <c r="C11" i="2" a="1"/>
  <c r="C11" i="2" s="1"/>
  <c r="D11" i="2" a="1"/>
  <c r="D11" i="2" s="1"/>
  <c r="E11" i="2"/>
  <c r="E11" i="2" a="1"/>
  <c r="F11" i="2" a="1"/>
  <c r="F11" i="2" s="1"/>
  <c r="G11" i="2" a="1"/>
  <c r="G11" i="2" s="1"/>
  <c r="H11" i="2"/>
  <c r="H11" i="2" a="1"/>
  <c r="I11" i="2"/>
  <c r="I11" i="2" a="1"/>
  <c r="J11" i="2"/>
  <c r="J11" i="2" a="1"/>
  <c r="K11" i="2" a="1"/>
  <c r="K11" i="2" s="1"/>
  <c r="L11" i="2"/>
  <c r="L11" i="2" a="1"/>
  <c r="M11" i="2" a="1"/>
  <c r="M11" i="2" s="1"/>
  <c r="N11" i="2"/>
  <c r="N11" i="2" a="1"/>
  <c r="O11" i="2" a="1"/>
  <c r="O11" i="2" s="1"/>
  <c r="P11" i="2"/>
  <c r="P11" i="2" a="1"/>
  <c r="Q11" i="2"/>
  <c r="Q11" i="2" a="1"/>
  <c r="R11" i="2" a="1"/>
  <c r="R11" i="2" s="1"/>
  <c r="S11" i="2" a="1"/>
  <c r="S11" i="2" s="1"/>
  <c r="T11" i="2" a="1"/>
  <c r="T11" i="2" s="1"/>
  <c r="U11" i="2"/>
  <c r="U11" i="2" a="1"/>
  <c r="V11" i="2" a="1"/>
  <c r="V11" i="2" s="1"/>
  <c r="W11" i="2" a="1"/>
  <c r="W11" i="2" s="1"/>
  <c r="W59" i="2" s="1"/>
  <c r="X11" i="2"/>
  <c r="X11" i="2" a="1"/>
  <c r="Y11" i="2" a="1"/>
  <c r="Y11" i="2" s="1"/>
  <c r="B14" i="2"/>
  <c r="B14" i="2" a="1"/>
  <c r="C14" i="2" a="1"/>
  <c r="C14" i="2" s="1"/>
  <c r="D14" i="2" a="1"/>
  <c r="D14" i="2" s="1"/>
  <c r="E14" i="2" a="1"/>
  <c r="E14" i="2" s="1"/>
  <c r="F14" i="2"/>
  <c r="F14" i="2" a="1"/>
  <c r="G14" i="2" a="1"/>
  <c r="G14" i="2" s="1"/>
  <c r="H14" i="2" a="1"/>
  <c r="H14" i="2" s="1"/>
  <c r="I14" i="2"/>
  <c r="I14" i="2" a="1"/>
  <c r="J14" i="2"/>
  <c r="J14" i="2" a="1"/>
  <c r="K14" i="2" a="1"/>
  <c r="K14" i="2" s="1"/>
  <c r="L14" i="2" a="1"/>
  <c r="L14" i="2" s="1"/>
  <c r="M14" i="2" a="1"/>
  <c r="M14" i="2" s="1"/>
  <c r="N14" i="2" a="1"/>
  <c r="N14" i="2" s="1"/>
  <c r="O14" i="2" a="1"/>
  <c r="O14" i="2" s="1"/>
  <c r="P14" i="2"/>
  <c r="P14" i="2" a="1"/>
  <c r="Q14" i="2"/>
  <c r="Q14" i="2" a="1"/>
  <c r="R14" i="2"/>
  <c r="R14" i="2" a="1"/>
  <c r="S14" i="2" a="1"/>
  <c r="S14" i="2" s="1"/>
  <c r="T14" i="2"/>
  <c r="T62" i="2" s="1"/>
  <c r="T14" i="2" a="1"/>
  <c r="U14" i="2" a="1"/>
  <c r="U14" i="2" s="1"/>
  <c r="V14" i="2"/>
  <c r="V14" i="2" a="1"/>
  <c r="W14" i="2" a="1"/>
  <c r="W14" i="2" s="1"/>
  <c r="X14" i="2" a="1"/>
  <c r="X14" i="2" s="1"/>
  <c r="Y14" i="2"/>
  <c r="Y14" i="2" a="1"/>
  <c r="B15" i="2" a="1"/>
  <c r="B15" i="2" s="1"/>
  <c r="C15" i="2" a="1"/>
  <c r="C15" i="2" s="1"/>
  <c r="D15" i="2" a="1"/>
  <c r="D15" i="2" s="1"/>
  <c r="E15" i="2"/>
  <c r="E15" i="2" a="1"/>
  <c r="F15" i="2" a="1"/>
  <c r="F15" i="2" s="1"/>
  <c r="G15" i="2" a="1"/>
  <c r="G15" i="2" s="1"/>
  <c r="H15" i="2"/>
  <c r="H15" i="2" a="1"/>
  <c r="I15" i="2"/>
  <c r="I15" i="2" a="1"/>
  <c r="J15" i="2"/>
  <c r="J15" i="2" a="1"/>
  <c r="K15" i="2" a="1"/>
  <c r="K15" i="2" s="1"/>
  <c r="L15" i="2"/>
  <c r="L15" i="2" a="1"/>
  <c r="M15" i="2"/>
  <c r="M15" i="2" a="1"/>
  <c r="N15" i="2"/>
  <c r="N15" i="2" a="1"/>
  <c r="O15" i="2" a="1"/>
  <c r="O15" i="2" s="1"/>
  <c r="P15" i="2" a="1"/>
  <c r="P15" i="2" s="1"/>
  <c r="P59" i="2" s="1"/>
  <c r="Q15" i="2" a="1"/>
  <c r="Q15" i="2" s="1"/>
  <c r="R15" i="2"/>
  <c r="R15" i="2" a="1"/>
  <c r="S15" i="2" a="1"/>
  <c r="S15" i="2" s="1"/>
  <c r="T15" i="2" a="1"/>
  <c r="T15" i="2" s="1"/>
  <c r="U15" i="2"/>
  <c r="U15" i="2" a="1"/>
  <c r="V15" i="2" a="1"/>
  <c r="V15" i="2" s="1"/>
  <c r="W15" i="2" a="1"/>
  <c r="W15" i="2" s="1"/>
  <c r="X15" i="2"/>
  <c r="X15" i="2" a="1"/>
  <c r="Y15" i="2" a="1"/>
  <c r="Y15" i="2" s="1"/>
  <c r="B16" i="2"/>
  <c r="B16" i="2" a="1"/>
  <c r="C16" i="2" a="1"/>
  <c r="C16" i="2" s="1"/>
  <c r="D16" i="2"/>
  <c r="D16" i="2" a="1"/>
  <c r="E16" i="2" a="1"/>
  <c r="E16" i="2" s="1"/>
  <c r="F16" i="2" a="1"/>
  <c r="F16" i="2" s="1"/>
  <c r="F59" i="2" s="1"/>
  <c r="F58" i="2" s="1"/>
  <c r="F167" i="2" s="1"/>
  <c r="F168" i="2" s="1"/>
  <c r="G16" i="2" a="1"/>
  <c r="G16" i="2" s="1"/>
  <c r="H16" i="2" a="1"/>
  <c r="H16" i="2" s="1"/>
  <c r="I16" i="2"/>
  <c r="I16" i="2" a="1"/>
  <c r="J16" i="2" a="1"/>
  <c r="J16" i="2" s="1"/>
  <c r="K16" i="2" a="1"/>
  <c r="K16" i="2" s="1"/>
  <c r="L16" i="2"/>
  <c r="L16" i="2" a="1"/>
  <c r="M16" i="2"/>
  <c r="M16" i="2" a="1"/>
  <c r="N16" i="2" a="1"/>
  <c r="N16" i="2" s="1"/>
  <c r="O16" i="2" a="1"/>
  <c r="O16" i="2" s="1"/>
  <c r="P16" i="2" a="1"/>
  <c r="P16" i="2" s="1"/>
  <c r="Q16" i="2"/>
  <c r="Q16" i="2" a="1"/>
  <c r="R16" i="2"/>
  <c r="R16" i="2" a="1"/>
  <c r="S16" i="2" a="1"/>
  <c r="S16" i="2" s="1"/>
  <c r="T16" i="2" a="1"/>
  <c r="T16" i="2" s="1"/>
  <c r="U16" i="2" a="1"/>
  <c r="U16" i="2" s="1"/>
  <c r="W16" i="2"/>
  <c r="W16" i="2" a="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c r="C25" i="2" a="1"/>
  <c r="D25" i="2" a="1"/>
  <c r="D25" i="2" s="1"/>
  <c r="E25" i="2" a="1"/>
  <c r="E25" i="2" s="1"/>
  <c r="F25" i="2" a="1"/>
  <c r="F25" i="2" s="1"/>
  <c r="G25" i="2" a="1"/>
  <c r="G25" i="2" s="1"/>
  <c r="H25" i="2"/>
  <c r="H25" i="2" a="1"/>
  <c r="I25" i="2" a="1"/>
  <c r="I25" i="2" s="1"/>
  <c r="J25" i="2"/>
  <c r="J25" i="2" a="1"/>
  <c r="K25" i="2" a="1"/>
  <c r="K25" i="2" s="1"/>
  <c r="L25" i="2"/>
  <c r="L78" i="2" s="1"/>
  <c r="L25" i="2" a="1"/>
  <c r="M25" i="2" a="1"/>
  <c r="M25" i="2" s="1"/>
  <c r="N25" i="2"/>
  <c r="N25" i="2" a="1"/>
  <c r="O25" i="2" a="1"/>
  <c r="O25" i="2" s="1"/>
  <c r="P25" i="2"/>
  <c r="P78" i="2" s="1"/>
  <c r="P25" i="2" a="1"/>
  <c r="Q25" i="2" a="1"/>
  <c r="Q25" i="2" s="1"/>
  <c r="R25" i="2" a="1"/>
  <c r="R25" i="2" s="1"/>
  <c r="R78" i="2" s="1"/>
  <c r="S25" i="2"/>
  <c r="S25" i="2" a="1"/>
  <c r="T25" i="2" a="1"/>
  <c r="T25" i="2" s="1"/>
  <c r="U25" i="2" a="1"/>
  <c r="U25" i="2" s="1"/>
  <c r="V25" i="2"/>
  <c r="V78" i="2" s="1"/>
  <c r="V25" i="2" a="1"/>
  <c r="W25" i="2"/>
  <c r="W78" i="2" s="1"/>
  <c r="W25" i="2" a="1"/>
  <c r="X25" i="2" a="1"/>
  <c r="X25" i="2" s="1"/>
  <c r="Y25" i="2" a="1"/>
  <c r="Y25" i="2" s="1"/>
  <c r="B26" i="2"/>
  <c r="C26" i="2"/>
  <c r="D26" i="2"/>
  <c r="E26" i="2"/>
  <c r="F26" i="2"/>
  <c r="G26" i="2"/>
  <c r="H26" i="2"/>
  <c r="I26" i="2"/>
  <c r="J26" i="2"/>
  <c r="K26" i="2"/>
  <c r="L26" i="2"/>
  <c r="M26" i="2"/>
  <c r="N26" i="2"/>
  <c r="O26" i="2"/>
  <c r="P26" i="2"/>
  <c r="Q26" i="2"/>
  <c r="R26" i="2"/>
  <c r="S26" i="2"/>
  <c r="T26" i="2"/>
  <c r="U26" i="2"/>
  <c r="V26" i="2"/>
  <c r="W26" i="2"/>
  <c r="X26" i="2"/>
  <c r="Y26" i="2"/>
  <c r="B28" i="2"/>
  <c r="B28" i="2" a="1"/>
  <c r="C28" i="2" a="1"/>
  <c r="C28" i="2" s="1"/>
  <c r="D28" i="2"/>
  <c r="D28" i="2" a="1"/>
  <c r="E28" i="2" a="1"/>
  <c r="E28" i="2" s="1"/>
  <c r="F28" i="2"/>
  <c r="F28" i="2" a="1"/>
  <c r="G28" i="2"/>
  <c r="G28" i="2" a="1"/>
  <c r="H28" i="2"/>
  <c r="H28" i="2" a="1"/>
  <c r="I28" i="2" a="1"/>
  <c r="I28" i="2" s="1"/>
  <c r="J28" i="2" a="1"/>
  <c r="J28" i="2" s="1"/>
  <c r="K28" i="2"/>
  <c r="K28" i="2" a="1"/>
  <c r="L28" i="2" a="1"/>
  <c r="L28" i="2" s="1"/>
  <c r="M28" i="2" a="1"/>
  <c r="M28" i="2" s="1"/>
  <c r="N28" i="2" a="1"/>
  <c r="N28" i="2" s="1"/>
  <c r="O28" i="2" a="1"/>
  <c r="O28" i="2" s="1"/>
  <c r="P28" i="2"/>
  <c r="P28" i="2" a="1"/>
  <c r="Q28" i="2" a="1"/>
  <c r="Q28" i="2" s="1"/>
  <c r="R28" i="2"/>
  <c r="R28" i="2" a="1"/>
  <c r="S28" i="2"/>
  <c r="S28" i="2" a="1"/>
  <c r="T28" i="2"/>
  <c r="T63" i="2" s="1"/>
  <c r="T65" i="2" s="1"/>
  <c r="T28" i="2" a="1"/>
  <c r="U28" i="2" a="1"/>
  <c r="U28" i="2" s="1"/>
  <c r="V28" i="2"/>
  <c r="V28" i="2" a="1"/>
  <c r="W28" i="2" a="1"/>
  <c r="W28" i="2" s="1"/>
  <c r="X28" i="2"/>
  <c r="X28" i="2" a="1"/>
  <c r="Y28" i="2" a="1"/>
  <c r="Y28" i="2" s="1"/>
  <c r="B29" i="2"/>
  <c r="B29" i="2" a="1"/>
  <c r="C29" i="2"/>
  <c r="C29" i="2" a="1"/>
  <c r="D29" i="2" a="1"/>
  <c r="D29" i="2" s="1"/>
  <c r="E29" i="2" a="1"/>
  <c r="E29" i="2" s="1"/>
  <c r="E78" i="2" s="1"/>
  <c r="F29" i="2" a="1"/>
  <c r="F29" i="2" s="1"/>
  <c r="F62" i="2" s="1"/>
  <c r="G29" i="2"/>
  <c r="G29" i="2" a="1"/>
  <c r="H29" i="2" a="1"/>
  <c r="H29" i="2" s="1"/>
  <c r="I29" i="2" a="1"/>
  <c r="I29" i="2" s="1"/>
  <c r="J29" i="2" a="1"/>
  <c r="J29" i="2" s="1"/>
  <c r="K29" i="2" a="1"/>
  <c r="K29" i="2" s="1"/>
  <c r="L29" i="2"/>
  <c r="L29" i="2" a="1"/>
  <c r="M29" i="2" a="1"/>
  <c r="M29" i="2" s="1"/>
  <c r="M78" i="2" s="1"/>
  <c r="N29" i="2" a="1"/>
  <c r="N29" i="2" s="1"/>
  <c r="O29" i="2" a="1"/>
  <c r="O29" i="2" s="1"/>
  <c r="P29" i="2"/>
  <c r="P29" i="2" a="1"/>
  <c r="Q29" i="2" a="1"/>
  <c r="Q29" i="2" s="1"/>
  <c r="R29" i="2"/>
  <c r="R29" i="2" a="1"/>
  <c r="S29" i="2" a="1"/>
  <c r="S29" i="2" s="1"/>
  <c r="S38" i="2" s="1"/>
  <c r="T29" i="2"/>
  <c r="T29" i="2" a="1"/>
  <c r="U29" i="2" a="1"/>
  <c r="U29" i="2" s="1"/>
  <c r="V29" i="2" a="1"/>
  <c r="V29" i="2" s="1"/>
  <c r="W29" i="2"/>
  <c r="W29" i="2" a="1"/>
  <c r="X29" i="2" a="1"/>
  <c r="X29" i="2" s="1"/>
  <c r="Y29" i="2" a="1"/>
  <c r="Y29" i="2" s="1"/>
  <c r="Y78" i="2" s="1"/>
  <c r="B30" i="2"/>
  <c r="C30" i="2"/>
  <c r="D30" i="2"/>
  <c r="E30" i="2"/>
  <c r="F30" i="2"/>
  <c r="G30" i="2"/>
  <c r="H30" i="2"/>
  <c r="I30" i="2"/>
  <c r="E21" i="5" s="1"/>
  <c r="J30" i="2"/>
  <c r="K30" i="2"/>
  <c r="L30" i="2"/>
  <c r="M30" i="2"/>
  <c r="N30" i="2"/>
  <c r="O30" i="2"/>
  <c r="P30" i="2"/>
  <c r="Q30" i="2"/>
  <c r="Q62" i="2" s="1"/>
  <c r="R30" i="2"/>
  <c r="S30" i="2"/>
  <c r="T30" i="2"/>
  <c r="U30" i="2"/>
  <c r="V30" i="2"/>
  <c r="W30" i="2"/>
  <c r="X30" i="2"/>
  <c r="Y30" i="2"/>
  <c r="B32" i="2"/>
  <c r="B32" i="2" a="1"/>
  <c r="C32" i="2" a="1"/>
  <c r="C32" i="2" s="1"/>
  <c r="D32" i="2" a="1"/>
  <c r="D32" i="2" s="1"/>
  <c r="E32" i="2" a="1"/>
  <c r="E32" i="2" s="1"/>
  <c r="E38" i="2" s="1"/>
  <c r="F32" i="2"/>
  <c r="F32" i="2" a="1"/>
  <c r="G32" i="2" a="1"/>
  <c r="G32" i="2" s="1"/>
  <c r="H32" i="2" a="1"/>
  <c r="H32" i="2" s="1"/>
  <c r="I32" i="2" a="1"/>
  <c r="I32" i="2" s="1"/>
  <c r="J32" i="2"/>
  <c r="J32" i="2" a="1"/>
  <c r="K32" i="2"/>
  <c r="K32" i="2" a="1"/>
  <c r="L32" i="2"/>
  <c r="L32" i="2" a="1"/>
  <c r="M32" i="2" a="1"/>
  <c r="M32" i="2" s="1"/>
  <c r="N32" i="2" a="1"/>
  <c r="N32" i="2" s="1"/>
  <c r="O32" i="2"/>
  <c r="O38" i="2" s="1"/>
  <c r="O32" i="2" a="1"/>
  <c r="P32" i="2" a="1"/>
  <c r="P32" i="2" s="1"/>
  <c r="Q32" i="2" a="1"/>
  <c r="Q32" i="2" s="1"/>
  <c r="R32" i="2" a="1"/>
  <c r="R32" i="2" s="1"/>
  <c r="S32" i="2" a="1"/>
  <c r="S32" i="2" s="1"/>
  <c r="T32" i="2"/>
  <c r="T32" i="2" a="1"/>
  <c r="U32" i="2" a="1"/>
  <c r="U32" i="2" s="1"/>
  <c r="V32" i="2"/>
  <c r="V32" i="2" a="1"/>
  <c r="W32" i="2"/>
  <c r="W32" i="2" a="1"/>
  <c r="X32" i="2"/>
  <c r="X32" i="2" a="1"/>
  <c r="Y32" i="2" a="1"/>
  <c r="Y32" i="2" s="1"/>
  <c r="B33" i="2"/>
  <c r="B33" i="2" a="1"/>
  <c r="C33" i="2" a="1"/>
  <c r="C33" i="2" s="1"/>
  <c r="E33" i="2" a="1"/>
  <c r="E33" i="2" s="1"/>
  <c r="F33" i="2" a="1"/>
  <c r="F33" i="2" s="1"/>
  <c r="G33" i="2" a="1"/>
  <c r="G33" i="2" s="1"/>
  <c r="H33" i="2" a="1"/>
  <c r="H33" i="2" s="1"/>
  <c r="I33" i="2" a="1"/>
  <c r="I33" i="2" s="1"/>
  <c r="J33" i="2" a="1"/>
  <c r="J33" i="2" s="1"/>
  <c r="K33" i="2"/>
  <c r="K33" i="2" a="1"/>
  <c r="L33" i="2" a="1"/>
  <c r="L33" i="2" s="1"/>
  <c r="M33" i="2"/>
  <c r="M33" i="2" a="1"/>
  <c r="N33" i="2" a="1"/>
  <c r="N33" i="2" s="1"/>
  <c r="O33" i="2"/>
  <c r="O33" i="2" a="1"/>
  <c r="P33" i="2" a="1"/>
  <c r="P33" i="2" s="1"/>
  <c r="Q33" i="2" a="1"/>
  <c r="Q33" i="2" s="1"/>
  <c r="R33" i="2" a="1"/>
  <c r="R33" i="2" s="1"/>
  <c r="S33" i="2" a="1"/>
  <c r="S33" i="2" s="1"/>
  <c r="T33" i="2"/>
  <c r="T33" i="2" a="1"/>
  <c r="U33" i="2"/>
  <c r="U33" i="2" a="1"/>
  <c r="V33" i="2" a="1"/>
  <c r="V33" i="2" s="1"/>
  <c r="W33" i="2"/>
  <c r="W33" i="2" a="1"/>
  <c r="X33" i="2"/>
  <c r="X33" i="2" a="1"/>
  <c r="Y33" i="2" a="1"/>
  <c r="Y33" i="2" s="1"/>
  <c r="B34" i="2" a="1"/>
  <c r="B34" i="2" s="1"/>
  <c r="C34" i="2" a="1"/>
  <c r="C34" i="2" s="1"/>
  <c r="D34" i="2"/>
  <c r="D34" i="2" a="1"/>
  <c r="E34" i="2"/>
  <c r="E34" i="2" a="1"/>
  <c r="F34" i="2" a="1"/>
  <c r="F34" i="2" s="1"/>
  <c r="G34" i="2"/>
  <c r="G34" i="2" a="1"/>
  <c r="H34" i="2" a="1"/>
  <c r="H34" i="2" s="1"/>
  <c r="I34" i="2"/>
  <c r="I34" i="2" a="1"/>
  <c r="J34" i="2" a="1"/>
  <c r="J34" i="2" s="1"/>
  <c r="K34" i="2"/>
  <c r="K34" i="2" a="1"/>
  <c r="L34" i="2" a="1"/>
  <c r="L34" i="2" s="1"/>
  <c r="M34" i="2"/>
  <c r="M34" i="2" a="1"/>
  <c r="N34" i="2" a="1"/>
  <c r="N34" i="2" s="1"/>
  <c r="O34" i="2" a="1"/>
  <c r="O34" i="2" s="1"/>
  <c r="P34" i="2" a="1"/>
  <c r="P34" i="2" s="1"/>
  <c r="Q34" i="2" a="1"/>
  <c r="Q34" i="2" s="1"/>
  <c r="R34" i="2" a="1"/>
  <c r="R34" i="2" s="1"/>
  <c r="S34" i="2"/>
  <c r="S34" i="2" a="1"/>
  <c r="T34" i="2" a="1"/>
  <c r="T34" i="2" s="1"/>
  <c r="U34" i="2" a="1"/>
  <c r="U34" i="2" s="1"/>
  <c r="V34" i="2" a="1"/>
  <c r="V34" i="2" s="1"/>
  <c r="W34" i="2"/>
  <c r="W34" i="2" a="1"/>
  <c r="X34" i="2" a="1"/>
  <c r="X34" i="2" s="1"/>
  <c r="Y34" i="2" a="1"/>
  <c r="Y34" i="2" s="1"/>
  <c r="B35" i="2" a="1"/>
  <c r="B35" i="2" s="1"/>
  <c r="C35" i="2" a="1"/>
  <c r="C35" i="2" s="1"/>
  <c r="C61" i="2" s="1"/>
  <c r="D35" i="2"/>
  <c r="D35" i="2" a="1"/>
  <c r="E35" i="2"/>
  <c r="E61" i="2" s="1"/>
  <c r="E35" i="2" a="1"/>
  <c r="F35" i="2" a="1"/>
  <c r="F35" i="2" s="1"/>
  <c r="F61" i="2" s="1"/>
  <c r="G35" i="2"/>
  <c r="G61" i="2" s="1"/>
  <c r="G35" i="2" a="1"/>
  <c r="H35" i="2"/>
  <c r="H35" i="2" a="1"/>
  <c r="I35" i="2" a="1"/>
  <c r="I35" i="2" s="1"/>
  <c r="I61" i="2" s="1"/>
  <c r="K35" i="2" a="1"/>
  <c r="K35" i="2" s="1"/>
  <c r="L35" i="2" a="1"/>
  <c r="L35" i="2" s="1"/>
  <c r="L61" i="2" s="1"/>
  <c r="M35" i="2" a="1"/>
  <c r="M35" i="2" s="1"/>
  <c r="N35" i="2"/>
  <c r="N35" i="2" a="1"/>
  <c r="O35" i="2" a="1"/>
  <c r="O35" i="2" s="1"/>
  <c r="P35" i="2"/>
  <c r="P35" i="2" a="1"/>
  <c r="Q35" i="2" a="1"/>
  <c r="Q35" i="2" s="1"/>
  <c r="Q61" i="2" s="1"/>
  <c r="R35" i="2"/>
  <c r="R61" i="2" s="1"/>
  <c r="R35" i="2" a="1"/>
  <c r="S35" i="2" a="1"/>
  <c r="S35" i="2" s="1"/>
  <c r="T35" i="2" a="1"/>
  <c r="T35" i="2" s="1"/>
  <c r="U35" i="2" a="1"/>
  <c r="U35" i="2" s="1"/>
  <c r="V35" i="2"/>
  <c r="V61" i="2" s="1"/>
  <c r="V35" i="2" a="1"/>
  <c r="W35" i="2" a="1"/>
  <c r="W35" i="2" s="1"/>
  <c r="X35" i="2" a="1"/>
  <c r="X35" i="2" s="1"/>
  <c r="X61" i="2" s="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a="1"/>
  <c r="V37" i="2" s="1"/>
  <c r="W37" i="2" a="1"/>
  <c r="W37" i="2" s="1"/>
  <c r="X37" i="2"/>
  <c r="X37" i="2" a="1"/>
  <c r="Y37" i="2"/>
  <c r="Y37" i="2" a="1"/>
  <c r="D38" i="2"/>
  <c r="G38" i="2"/>
  <c r="R38" i="2"/>
  <c r="Z58" i="2"/>
  <c r="G59" i="2"/>
  <c r="G58" i="2" s="1"/>
  <c r="H59" i="2"/>
  <c r="I59" i="2"/>
  <c r="L59" i="2"/>
  <c r="T59" i="2"/>
  <c r="X59" i="2"/>
  <c r="Y59" i="2"/>
  <c r="D61" i="2"/>
  <c r="H61" i="2"/>
  <c r="J61" i="2"/>
  <c r="K61" i="2"/>
  <c r="K65" i="2" s="1"/>
  <c r="N61" i="2"/>
  <c r="P61" i="2"/>
  <c r="T61" i="2"/>
  <c r="U61" i="2"/>
  <c r="Y61" i="2"/>
  <c r="B62" i="2"/>
  <c r="G62" i="2"/>
  <c r="I62" i="2"/>
  <c r="I64" i="2" s="1"/>
  <c r="J62" i="2"/>
  <c r="K62" i="2"/>
  <c r="L62" i="2"/>
  <c r="R62" i="2"/>
  <c r="W62" i="2"/>
  <c r="W64" i="2" s="1"/>
  <c r="X62" i="2"/>
  <c r="Y62" i="2"/>
  <c r="Y64" i="2" s="1"/>
  <c r="C63" i="2"/>
  <c r="D63" i="2"/>
  <c r="H63" i="2"/>
  <c r="I63" i="2"/>
  <c r="K63" i="2"/>
  <c r="O63" i="2"/>
  <c r="P63" i="2"/>
  <c r="S63" i="2"/>
  <c r="W63" i="2"/>
  <c r="Y63" i="2"/>
  <c r="K64" i="2"/>
  <c r="I65" i="2"/>
  <c r="B67" i="2" a="1"/>
  <c r="B67" i="2" s="1"/>
  <c r="B69" i="2" s="1"/>
  <c r="C67" i="2"/>
  <c r="C67" i="2" a="1"/>
  <c r="D67" i="2" a="1"/>
  <c r="D67" i="2" s="1"/>
  <c r="D69" i="2" s="1"/>
  <c r="E67" i="2" a="1"/>
  <c r="E67" i="2" s="1"/>
  <c r="E69" i="2" s="1"/>
  <c r="F67" i="2" a="1"/>
  <c r="F67" i="2" s="1"/>
  <c r="F69" i="2" s="1"/>
  <c r="G67" i="2"/>
  <c r="G69" i="2" s="1"/>
  <c r="G67" i="2" a="1"/>
  <c r="H67" i="2" a="1"/>
  <c r="H67" i="2" s="1"/>
  <c r="H69" i="2" s="1"/>
  <c r="I67" i="2"/>
  <c r="I69" i="2" s="1"/>
  <c r="I67" i="2" a="1"/>
  <c r="J67" i="2"/>
  <c r="J69" i="2" s="1"/>
  <c r="J67" i="2" a="1"/>
  <c r="K67" i="2"/>
  <c r="K67" i="2" a="1"/>
  <c r="L67" i="2" a="1"/>
  <c r="L67" i="2" s="1"/>
  <c r="M67" i="2" a="1"/>
  <c r="M67" i="2" s="1"/>
  <c r="M69" i="2" s="1"/>
  <c r="O67" i="2" a="1"/>
  <c r="O67" i="2" s="1"/>
  <c r="O69" i="2" s="1"/>
  <c r="P67" i="2"/>
  <c r="P69" i="2" s="1"/>
  <c r="P67" i="2" a="1"/>
  <c r="Q67" i="2" a="1"/>
  <c r="Q67" i="2" s="1"/>
  <c r="Q69" i="2" s="1"/>
  <c r="R67" i="2" a="1"/>
  <c r="R67" i="2" s="1"/>
  <c r="S67" i="2" a="1"/>
  <c r="S67" i="2" s="1"/>
  <c r="S69" i="2" s="1"/>
  <c r="T67" i="2"/>
  <c r="T69" i="2" s="1"/>
  <c r="T67" i="2" a="1"/>
  <c r="U67" i="2" a="1"/>
  <c r="U67" i="2" s="1"/>
  <c r="V67" i="2"/>
  <c r="V67" i="2" a="1"/>
  <c r="W67" i="2" a="1"/>
  <c r="W67" i="2" s="1"/>
  <c r="W69" i="2" s="1"/>
  <c r="X67" i="2"/>
  <c r="X69" i="2" s="1"/>
  <c r="X67" i="2" a="1"/>
  <c r="Y67" i="2" a="1"/>
  <c r="Y67" i="2" s="1"/>
  <c r="C69" i="2"/>
  <c r="K69" i="2"/>
  <c r="L69" i="2"/>
  <c r="N69" i="2"/>
  <c r="R69" i="2"/>
  <c r="U69" i="2"/>
  <c r="V69" i="2"/>
  <c r="Y69" i="2"/>
  <c r="C78" i="2"/>
  <c r="D78" i="2"/>
  <c r="F78" i="2"/>
  <c r="I78" i="2"/>
  <c r="J78" i="2"/>
  <c r="K78" i="2"/>
  <c r="N78" i="2"/>
  <c r="Q78" i="2"/>
  <c r="T78" i="2"/>
  <c r="U78" i="2"/>
  <c r="B79" i="2" a="1"/>
  <c r="B79" i="2" s="1"/>
  <c r="C79" i="2"/>
  <c r="C79" i="2" a="1"/>
  <c r="D79" i="2"/>
  <c r="D79" i="2" a="1"/>
  <c r="E79" i="2" a="1"/>
  <c r="E79" i="2" s="1"/>
  <c r="F79" i="2"/>
  <c r="G79" i="2" a="1"/>
  <c r="G79" i="2" s="1"/>
  <c r="H79" i="2"/>
  <c r="H79" i="2" a="1"/>
  <c r="I79" i="2" a="1"/>
  <c r="I79" i="2" s="1"/>
  <c r="J79" i="2"/>
  <c r="J79" i="2" a="1"/>
  <c r="K79" i="2" a="1"/>
  <c r="K79" i="2" s="1"/>
  <c r="L79" i="2" a="1"/>
  <c r="L79" i="2" s="1"/>
  <c r="M79" i="2" a="1"/>
  <c r="M79" i="2" s="1"/>
  <c r="N79" i="2" a="1"/>
  <c r="N79" i="2" s="1"/>
  <c r="O79" i="2" a="1"/>
  <c r="O79" i="2" s="1"/>
  <c r="P79" i="2" a="1"/>
  <c r="P79" i="2" s="1"/>
  <c r="Q79" i="2" a="1"/>
  <c r="Q79" i="2" s="1"/>
  <c r="R79" i="2"/>
  <c r="R79" i="2" a="1"/>
  <c r="S79" i="2"/>
  <c r="S79" i="2" a="1"/>
  <c r="T79" i="2"/>
  <c r="T79" i="2" a="1"/>
  <c r="U79" i="2" a="1"/>
  <c r="U79" i="2" s="1"/>
  <c r="V79" i="2" a="1"/>
  <c r="V79" i="2" s="1"/>
  <c r="W79" i="2" a="1"/>
  <c r="W79" i="2" s="1"/>
  <c r="X79" i="2" a="1"/>
  <c r="X79" i="2" s="1"/>
  <c r="Y79" i="2" a="1"/>
  <c r="Y79" i="2" s="1"/>
  <c r="B80" i="2"/>
  <c r="B84" i="2" s="1"/>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a="1"/>
  <c r="E81" i="2" s="1"/>
  <c r="F81" i="2" a="1"/>
  <c r="F81" i="2" s="1"/>
  <c r="G81" i="2" a="1"/>
  <c r="G81" i="2" s="1"/>
  <c r="H81" i="2"/>
  <c r="H81" i="2" a="1"/>
  <c r="I81" i="2" a="1"/>
  <c r="I81" i="2" s="1"/>
  <c r="J81" i="2" a="1"/>
  <c r="J81" i="2" s="1"/>
  <c r="K81" i="2"/>
  <c r="K81" i="2" a="1"/>
  <c r="L81" i="2"/>
  <c r="L81" i="2" a="1"/>
  <c r="M81" i="2" a="1"/>
  <c r="M81" i="2" s="1"/>
  <c r="N81" i="2" a="1"/>
  <c r="N81" i="2" s="1"/>
  <c r="O81" i="2" a="1"/>
  <c r="O81" i="2" s="1"/>
  <c r="P81" i="2"/>
  <c r="P81" i="2" a="1"/>
  <c r="Q81" i="2" a="1"/>
  <c r="Q81" i="2" s="1"/>
  <c r="R81" i="2"/>
  <c r="R81" i="2" a="1"/>
  <c r="S81" i="2"/>
  <c r="S81" i="2" a="1"/>
  <c r="T81" i="2" a="1"/>
  <c r="T81" i="2" s="1"/>
  <c r="U81" i="2" a="1"/>
  <c r="U81" i="2" s="1"/>
  <c r="V81" i="2" a="1"/>
  <c r="V81" i="2" s="1"/>
  <c r="W81" i="2" a="1"/>
  <c r="W81" i="2" s="1"/>
  <c r="X81" i="2"/>
  <c r="X81" i="2" a="1"/>
  <c r="Y81" i="2" a="1"/>
  <c r="Y81" i="2" s="1"/>
  <c r="C83" i="2" a="1"/>
  <c r="C83" i="2" s="1"/>
  <c r="C84" i="2"/>
  <c r="C84" i="2" a="1"/>
  <c r="A89" i="2"/>
  <c r="B89" i="2"/>
  <c r="B91" i="2" s="1"/>
  <c r="C89" i="2"/>
  <c r="D89" i="2"/>
  <c r="E89" i="2"/>
  <c r="F89" i="2"/>
  <c r="G89" i="2"/>
  <c r="H89" i="2"/>
  <c r="I89" i="2"/>
  <c r="J89" i="2"/>
  <c r="J91" i="2" s="1"/>
  <c r="K89" i="2"/>
  <c r="L89" i="2"/>
  <c r="M89" i="2"/>
  <c r="N89" i="2"/>
  <c r="O89" i="2"/>
  <c r="P89" i="2"/>
  <c r="Q89" i="2"/>
  <c r="R89" i="2"/>
  <c r="R91" i="2" s="1"/>
  <c r="S89" i="2"/>
  <c r="T89" i="2"/>
  <c r="U89" i="2"/>
  <c r="V89" i="2"/>
  <c r="W89" i="2"/>
  <c r="X89" i="2"/>
  <c r="Y89" i="2"/>
  <c r="Y91" i="2" s="1"/>
  <c r="Z90" i="2"/>
  <c r="Z90" i="2" a="1"/>
  <c r="D91" i="2"/>
  <c r="E91" i="2"/>
  <c r="F91" i="2"/>
  <c r="G91" i="2"/>
  <c r="I91" i="2"/>
  <c r="L91" i="2"/>
  <c r="M91" i="2"/>
  <c r="N91" i="2"/>
  <c r="O91" i="2"/>
  <c r="Q91" i="2"/>
  <c r="T91" i="2"/>
  <c r="U91" i="2"/>
  <c r="V91" i="2"/>
  <c r="W91" i="2"/>
  <c r="X91" i="2"/>
  <c r="A92" i="2"/>
  <c r="B92" i="2"/>
  <c r="C92" i="2"/>
  <c r="D92" i="2"/>
  <c r="D94" i="2" s="1"/>
  <c r="E92" i="2"/>
  <c r="E94" i="2" s="1"/>
  <c r="F92" i="2"/>
  <c r="G92" i="2"/>
  <c r="G94" i="2" s="1"/>
  <c r="H92" i="2"/>
  <c r="I92" i="2"/>
  <c r="J92" i="2"/>
  <c r="K92" i="2"/>
  <c r="L92" i="2"/>
  <c r="L94" i="2" s="1"/>
  <c r="M92" i="2"/>
  <c r="M94" i="2" s="1"/>
  <c r="N92" i="2"/>
  <c r="O92" i="2"/>
  <c r="O94" i="2" s="1"/>
  <c r="P92" i="2"/>
  <c r="Q92" i="2"/>
  <c r="R92" i="2"/>
  <c r="S92" i="2"/>
  <c r="T92" i="2"/>
  <c r="T94" i="2" s="1"/>
  <c r="U92" i="2"/>
  <c r="U94" i="2" s="1"/>
  <c r="V92" i="2"/>
  <c r="W92" i="2"/>
  <c r="W94" i="2" s="1"/>
  <c r="X92" i="2"/>
  <c r="Y92" i="2"/>
  <c r="Z93" i="2" a="1"/>
  <c r="Z93" i="2" s="1"/>
  <c r="C94" i="2"/>
  <c r="F94" i="2"/>
  <c r="H94" i="2"/>
  <c r="I94" i="2"/>
  <c r="J94" i="2"/>
  <c r="K94" i="2"/>
  <c r="N94" i="2"/>
  <c r="P94" i="2"/>
  <c r="Q94" i="2"/>
  <c r="R94" i="2"/>
  <c r="S94" i="2"/>
  <c r="V94" i="2"/>
  <c r="X94" i="2"/>
  <c r="Y94" i="2"/>
  <c r="A95" i="2"/>
  <c r="B95" i="2"/>
  <c r="C95" i="2"/>
  <c r="D95" i="2"/>
  <c r="D97" i="2" s="1"/>
  <c r="E95" i="2"/>
  <c r="F95" i="2"/>
  <c r="F97" i="2" s="1"/>
  <c r="G95" i="2"/>
  <c r="H95" i="2"/>
  <c r="I95" i="2"/>
  <c r="J95" i="2"/>
  <c r="K95" i="2"/>
  <c r="L95" i="2"/>
  <c r="M95" i="2"/>
  <c r="M97" i="2" s="1"/>
  <c r="N95" i="2"/>
  <c r="N97" i="2" s="1"/>
  <c r="O95" i="2"/>
  <c r="P95" i="2"/>
  <c r="Q95" i="2"/>
  <c r="R95" i="2"/>
  <c r="S95" i="2"/>
  <c r="T95" i="2"/>
  <c r="T97" i="2" s="1"/>
  <c r="U95" i="2"/>
  <c r="V95" i="2"/>
  <c r="V97" i="2" s="1"/>
  <c r="W95" i="2"/>
  <c r="X95" i="2"/>
  <c r="Y95" i="2"/>
  <c r="Z96" i="2"/>
  <c r="Z96" i="2" a="1"/>
  <c r="B97" i="2"/>
  <c r="C97" i="2"/>
  <c r="E97" i="2"/>
  <c r="G97" i="2"/>
  <c r="H97" i="2"/>
  <c r="I97" i="2"/>
  <c r="J97" i="2"/>
  <c r="K97" i="2"/>
  <c r="L97" i="2"/>
  <c r="P97" i="2"/>
  <c r="Q97" i="2"/>
  <c r="R97" i="2"/>
  <c r="S97" i="2"/>
  <c r="U97" i="2"/>
  <c r="X97" i="2"/>
  <c r="Y97" i="2"/>
  <c r="A98" i="2"/>
  <c r="B98" i="2"/>
  <c r="C98" i="2"/>
  <c r="D98" i="2"/>
  <c r="E98" i="2"/>
  <c r="F98" i="2"/>
  <c r="F100" i="2" s="1"/>
  <c r="G98" i="2"/>
  <c r="H98" i="2"/>
  <c r="H100" i="2" s="1"/>
  <c r="I98" i="2"/>
  <c r="I100" i="2" s="1"/>
  <c r="J98" i="2"/>
  <c r="J100" i="2" s="1"/>
  <c r="K98" i="2"/>
  <c r="K100" i="2" s="1"/>
  <c r="L98" i="2"/>
  <c r="M98" i="2"/>
  <c r="N98" i="2"/>
  <c r="O98" i="2"/>
  <c r="P98" i="2"/>
  <c r="P100" i="2" s="1"/>
  <c r="Q98" i="2"/>
  <c r="Q100" i="2" s="1"/>
  <c r="R98" i="2"/>
  <c r="R100" i="2" s="1"/>
  <c r="S98" i="2"/>
  <c r="T98" i="2"/>
  <c r="U98" i="2"/>
  <c r="V98" i="2"/>
  <c r="W98" i="2"/>
  <c r="X98" i="2"/>
  <c r="X100" i="2" s="1"/>
  <c r="Y98" i="2"/>
  <c r="Z99" i="2" a="1"/>
  <c r="Z99" i="2" s="1"/>
  <c r="C100" i="2"/>
  <c r="D100" i="2"/>
  <c r="E100" i="2"/>
  <c r="G100" i="2"/>
  <c r="L100" i="2"/>
  <c r="M100" i="2"/>
  <c r="N100" i="2"/>
  <c r="O100" i="2"/>
  <c r="S100" i="2"/>
  <c r="T100" i="2"/>
  <c r="U100" i="2"/>
  <c r="V100" i="2"/>
  <c r="W100" i="2"/>
  <c r="A101" i="2"/>
  <c r="B101" i="2"/>
  <c r="C101" i="2"/>
  <c r="D101" i="2"/>
  <c r="E101" i="2"/>
  <c r="F101" i="2"/>
  <c r="G101" i="2"/>
  <c r="H101" i="2"/>
  <c r="H103" i="2" s="1"/>
  <c r="I101" i="2"/>
  <c r="J101" i="2"/>
  <c r="J103" i="2" s="1"/>
  <c r="K101" i="2"/>
  <c r="L101" i="2"/>
  <c r="M101" i="2"/>
  <c r="M103" i="2" s="1"/>
  <c r="N101" i="2"/>
  <c r="O101" i="2"/>
  <c r="O103" i="2" s="1"/>
  <c r="P101" i="2"/>
  <c r="P103" i="2" s="1"/>
  <c r="Q101" i="2"/>
  <c r="Q103" i="2" s="1"/>
  <c r="R101" i="2"/>
  <c r="R103" i="2" s="1"/>
  <c r="S101" i="2"/>
  <c r="T101" i="2"/>
  <c r="T103" i="2" s="1"/>
  <c r="U101" i="2"/>
  <c r="U103" i="2" s="1"/>
  <c r="V101" i="2"/>
  <c r="W101" i="2"/>
  <c r="X101" i="2"/>
  <c r="X103" i="2" s="1"/>
  <c r="Y101" i="2"/>
  <c r="Z102" i="2" a="1"/>
  <c r="Z102" i="2" s="1"/>
  <c r="C103" i="2"/>
  <c r="D103" i="2"/>
  <c r="E103" i="2"/>
  <c r="F103" i="2"/>
  <c r="G103" i="2"/>
  <c r="I103" i="2"/>
  <c r="K103" i="2"/>
  <c r="L103" i="2"/>
  <c r="N103" i="2"/>
  <c r="S103" i="2"/>
  <c r="V103" i="2"/>
  <c r="W103" i="2"/>
  <c r="Y103" i="2"/>
  <c r="A104" i="2"/>
  <c r="C104" i="2"/>
  <c r="D104" i="2"/>
  <c r="E104" i="2"/>
  <c r="F104" i="2"/>
  <c r="G104" i="2"/>
  <c r="H104" i="2"/>
  <c r="I104" i="2"/>
  <c r="J104" i="2"/>
  <c r="K104" i="2"/>
  <c r="L104" i="2"/>
  <c r="M104" i="2"/>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Q171" i="2" s="1"/>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C119" i="2"/>
  <c r="D119" i="2"/>
  <c r="E119" i="2"/>
  <c r="E121" i="2" s="1"/>
  <c r="F119" i="2"/>
  <c r="F121" i="2" s="1"/>
  <c r="G119" i="2"/>
  <c r="G121" i="2" s="1"/>
  <c r="H119" i="2"/>
  <c r="I119" i="2"/>
  <c r="J119" i="2"/>
  <c r="J171" i="2" s="1"/>
  <c r="K119" i="2"/>
  <c r="K121" i="2" s="1"/>
  <c r="L119" i="2"/>
  <c r="M119" i="2"/>
  <c r="M121" i="2" s="1"/>
  <c r="N119" i="2"/>
  <c r="O119" i="2"/>
  <c r="O121" i="2" s="1"/>
  <c r="P119" i="2"/>
  <c r="Q119" i="2"/>
  <c r="R119" i="2"/>
  <c r="R121" i="2" s="1"/>
  <c r="R172" i="2" s="1"/>
  <c r="S119" i="2"/>
  <c r="T119" i="2"/>
  <c r="T121" i="2" s="1"/>
  <c r="U119" i="2"/>
  <c r="U121" i="2" s="1"/>
  <c r="U172" i="2" s="1"/>
  <c r="V119" i="2"/>
  <c r="W119" i="2"/>
  <c r="X119" i="2"/>
  <c r="Y119" i="2"/>
  <c r="Z119" i="2"/>
  <c r="C121" i="2"/>
  <c r="D121" i="2"/>
  <c r="H121" i="2"/>
  <c r="I121" i="2"/>
  <c r="L121" i="2"/>
  <c r="N121" i="2"/>
  <c r="P121" i="2"/>
  <c r="Q121" i="2"/>
  <c r="S121" i="2"/>
  <c r="V121" i="2"/>
  <c r="W121" i="2"/>
  <c r="W172" i="2" s="1"/>
  <c r="X121" i="2"/>
  <c r="X172" i="2" s="1"/>
  <c r="Y121" i="2"/>
  <c r="A124" i="2"/>
  <c r="B124" i="2"/>
  <c r="B126" i="2" s="1"/>
  <c r="C124" i="2"/>
  <c r="D124" i="2"/>
  <c r="D126" i="2" s="1"/>
  <c r="E124" i="2"/>
  <c r="F124" i="2"/>
  <c r="F126" i="2" s="1"/>
  <c r="F165" i="2" s="1"/>
  <c r="F166" i="2" s="1"/>
  <c r="G124" i="2"/>
  <c r="H124" i="2"/>
  <c r="I124" i="2"/>
  <c r="I126" i="2" s="1"/>
  <c r="J124" i="2"/>
  <c r="J126" i="2" s="1"/>
  <c r="K124" i="2"/>
  <c r="K126" i="2" s="1"/>
  <c r="L124" i="2"/>
  <c r="L126" i="2" s="1"/>
  <c r="M124" i="2"/>
  <c r="M126" i="2" s="1"/>
  <c r="N124" i="2"/>
  <c r="N126" i="2" s="1"/>
  <c r="O124" i="2"/>
  <c r="P124" i="2"/>
  <c r="Q124" i="2"/>
  <c r="R124" i="2"/>
  <c r="R126" i="2" s="1"/>
  <c r="S124" i="2"/>
  <c r="S126" i="2" s="1"/>
  <c r="T124" i="2"/>
  <c r="T126" i="2" s="1"/>
  <c r="U124" i="2"/>
  <c r="V124" i="2"/>
  <c r="V126" i="2" s="1"/>
  <c r="W124" i="2"/>
  <c r="X124" i="2"/>
  <c r="Y124" i="2"/>
  <c r="Y126" i="2" s="1"/>
  <c r="E126" i="2"/>
  <c r="E172" i="2" s="1"/>
  <c r="G126" i="2"/>
  <c r="H126" i="2"/>
  <c r="O126" i="2"/>
  <c r="P126" i="2"/>
  <c r="Q126" i="2"/>
  <c r="U126" i="2"/>
  <c r="W126" i="2"/>
  <c r="X126"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B136" i="2" s="1"/>
  <c r="C134" i="2"/>
  <c r="D134" i="2"/>
  <c r="E134" i="2"/>
  <c r="E136" i="2" s="1"/>
  <c r="F134" i="2"/>
  <c r="G134" i="2"/>
  <c r="H134" i="2"/>
  <c r="I134" i="2"/>
  <c r="I136" i="2" s="1"/>
  <c r="J134" i="2"/>
  <c r="J136" i="2" s="1"/>
  <c r="K134" i="2"/>
  <c r="L134" i="2"/>
  <c r="L136" i="2" s="1"/>
  <c r="M134" i="2"/>
  <c r="N134" i="2"/>
  <c r="O134" i="2"/>
  <c r="O136" i="2" s="1"/>
  <c r="P134" i="2"/>
  <c r="P136" i="2" s="1"/>
  <c r="Q134" i="2"/>
  <c r="Q136" i="2" s="1"/>
  <c r="Q172" i="2" s="1"/>
  <c r="R134" i="2"/>
  <c r="R136" i="2" s="1"/>
  <c r="S134" i="2"/>
  <c r="T134" i="2"/>
  <c r="U134" i="2"/>
  <c r="U136" i="2" s="1"/>
  <c r="V134" i="2"/>
  <c r="W134" i="2"/>
  <c r="X134" i="2"/>
  <c r="X136" i="2" s="1"/>
  <c r="X165" i="2" s="1"/>
  <c r="Y134" i="2"/>
  <c r="Y136" i="2" s="1"/>
  <c r="Y172" i="2" s="1"/>
  <c r="C136" i="2"/>
  <c r="D136" i="2"/>
  <c r="F136" i="2"/>
  <c r="G136" i="2"/>
  <c r="H136" i="2"/>
  <c r="K136" i="2"/>
  <c r="M136" i="2"/>
  <c r="N136" i="2"/>
  <c r="S136" i="2"/>
  <c r="T136" i="2"/>
  <c r="V136" i="2"/>
  <c r="V172" i="2" s="1"/>
  <c r="W136"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A140" i="2"/>
  <c r="Z141" i="2"/>
  <c r="A144" i="2"/>
  <c r="B144" i="2"/>
  <c r="C144" i="2"/>
  <c r="C146" i="2" s="1"/>
  <c r="D144" i="2"/>
  <c r="D164" i="2" s="1"/>
  <c r="E144" i="2"/>
  <c r="F144" i="2"/>
  <c r="F146" i="2" s="1"/>
  <c r="G144" i="2"/>
  <c r="H144" i="2"/>
  <c r="I144" i="2"/>
  <c r="J144" i="2"/>
  <c r="J146" i="2" s="1"/>
  <c r="K144" i="2"/>
  <c r="K146" i="2" s="1"/>
  <c r="K165" i="2" s="1"/>
  <c r="L144" i="2"/>
  <c r="L146" i="2" s="1"/>
  <c r="L165" i="2" s="1"/>
  <c r="M144" i="2"/>
  <c r="N144" i="2"/>
  <c r="N146" i="2" s="1"/>
  <c r="O144" i="2"/>
  <c r="P144" i="2"/>
  <c r="Q144" i="2"/>
  <c r="R144" i="2"/>
  <c r="R146" i="2" s="1"/>
  <c r="S144" i="2"/>
  <c r="S146" i="2" s="1"/>
  <c r="S165" i="2" s="1"/>
  <c r="T144" i="2"/>
  <c r="T146" i="2" s="1"/>
  <c r="T165" i="2" s="1"/>
  <c r="X144" i="2"/>
  <c r="Y144" i="2"/>
  <c r="Y146" i="2" s="1"/>
  <c r="A145" i="2"/>
  <c r="E146" i="2"/>
  <c r="G146" i="2"/>
  <c r="H146" i="2"/>
  <c r="I146" i="2"/>
  <c r="M146" i="2"/>
  <c r="O146" i="2"/>
  <c r="O165" i="2" s="1"/>
  <c r="P146" i="2"/>
  <c r="P165" i="2" s="1"/>
  <c r="Q146" i="2"/>
  <c r="X146"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51"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6" i="2"/>
  <c r="A159" i="2"/>
  <c r="B159" i="2"/>
  <c r="C159" i="2"/>
  <c r="D159" i="2"/>
  <c r="E159" i="2"/>
  <c r="E164" i="2" s="1"/>
  <c r="F159" i="2"/>
  <c r="G159" i="2"/>
  <c r="H159" i="2"/>
  <c r="I159" i="2"/>
  <c r="J159" i="2"/>
  <c r="K159" i="2"/>
  <c r="L159" i="2"/>
  <c r="M159" i="2"/>
  <c r="M164" i="2" s="1"/>
  <c r="N159" i="2"/>
  <c r="O159" i="2"/>
  <c r="P159" i="2"/>
  <c r="Q159" i="2"/>
  <c r="R159" i="2"/>
  <c r="S159" i="2"/>
  <c r="T159" i="2"/>
  <c r="U159" i="2"/>
  <c r="U164" i="2" s="1"/>
  <c r="V159" i="2"/>
  <c r="V164" i="2" s="1"/>
  <c r="W159" i="2"/>
  <c r="X159" i="2"/>
  <c r="Y159" i="2"/>
  <c r="Z161" i="2"/>
  <c r="C164" i="2"/>
  <c r="F164" i="2"/>
  <c r="N164" i="2"/>
  <c r="Y164" i="2"/>
  <c r="N165" i="2"/>
  <c r="N166" i="2" s="1"/>
  <c r="W165" i="2"/>
  <c r="Y165" i="2"/>
  <c r="Y166" i="2" s="1"/>
  <c r="G167" i="2"/>
  <c r="F171" i="2"/>
  <c r="G171" i="2"/>
  <c r="I171" i="2"/>
  <c r="R171" i="2"/>
  <c r="M172" i="2"/>
  <c r="N172" i="2"/>
  <c r="B173" i="2"/>
  <c r="C173" i="2"/>
  <c r="D173" i="2"/>
  <c r="E173" i="2"/>
  <c r="F173" i="2"/>
  <c r="G173" i="2"/>
  <c r="H173" i="2"/>
  <c r="I173" i="2"/>
  <c r="J173" i="2"/>
  <c r="K173" i="2"/>
  <c r="L173" i="2"/>
  <c r="M173" i="2"/>
  <c r="N173" i="2"/>
  <c r="O173" i="2"/>
  <c r="P173" i="2"/>
  <c r="Q173" i="2"/>
  <c r="R173" i="2"/>
  <c r="S173" i="2"/>
  <c r="T173" i="2"/>
  <c r="U173" i="2"/>
  <c r="V173" i="2"/>
  <c r="W173" i="2"/>
  <c r="X173" i="2"/>
  <c r="Y173" i="2"/>
  <c r="B34" i="5"/>
  <c r="B45" i="5"/>
  <c r="B37" i="5"/>
  <c r="B41" i="5"/>
  <c r="B43" i="5"/>
  <c r="B38" i="5"/>
  <c r="B36" i="5"/>
  <c r="B39" i="5"/>
  <c r="B35" i="5"/>
  <c r="B44" i="5"/>
  <c r="B42" i="5"/>
  <c r="E105" i="2"/>
  <c r="N105" i="2"/>
  <c r="W105" i="2"/>
  <c r="E107" i="2"/>
  <c r="N107" i="2"/>
  <c r="W107" i="2"/>
  <c r="G120" i="2"/>
  <c r="O120" i="2"/>
  <c r="W120" i="2"/>
  <c r="D122" i="2"/>
  <c r="L122" i="2"/>
  <c r="T122" i="2"/>
  <c r="G160" i="2"/>
  <c r="O160" i="2"/>
  <c r="W160" i="2"/>
  <c r="D162" i="2"/>
  <c r="I105" i="2"/>
  <c r="T105" i="2"/>
  <c r="C107" i="2"/>
  <c r="M107" i="2"/>
  <c r="Y107" i="2"/>
  <c r="F120" i="2"/>
  <c r="P120" i="2"/>
  <c r="Y120" i="2"/>
  <c r="J122" i="2"/>
  <c r="S122" i="2"/>
  <c r="J105" i="2"/>
  <c r="V105" i="2"/>
  <c r="G107" i="2"/>
  <c r="S107" i="2"/>
  <c r="H120" i="2"/>
  <c r="R120" i="2"/>
  <c r="F122" i="2"/>
  <c r="P122" i="2"/>
  <c r="H160" i="2"/>
  <c r="Q160" i="2"/>
  <c r="H162" i="2"/>
  <c r="P162" i="2"/>
  <c r="X162" i="2"/>
  <c r="X105" i="2"/>
  <c r="I107" i="2"/>
  <c r="T107" i="2"/>
  <c r="L105" i="2"/>
  <c r="B105" i="2"/>
  <c r="O105" i="2"/>
  <c r="K107" i="2"/>
  <c r="V107" i="2"/>
  <c r="J115" i="2"/>
  <c r="T115" i="2"/>
  <c r="C117" i="2"/>
  <c r="N117" i="2"/>
  <c r="X117" i="2"/>
  <c r="K120" i="2"/>
  <c r="U120" i="2"/>
  <c r="I122" i="2"/>
  <c r="U122" i="2"/>
  <c r="B160" i="2"/>
  <c r="K160" i="2"/>
  <c r="T160" i="2"/>
  <c r="B162" i="2"/>
  <c r="K162" i="2"/>
  <c r="S162" i="2"/>
  <c r="B40" i="5"/>
  <c r="G105" i="2"/>
  <c r="R107" i="2"/>
  <c r="M115" i="2"/>
  <c r="O117" i="2"/>
  <c r="B120" i="2"/>
  <c r="N120" i="2"/>
  <c r="B122" i="2"/>
  <c r="O122" i="2"/>
  <c r="E140" i="2"/>
  <c r="Q140" i="2"/>
  <c r="L142" i="2"/>
  <c r="W142" i="2"/>
  <c r="I145" i="2"/>
  <c r="U145" i="2"/>
  <c r="H147" i="2"/>
  <c r="T147" i="2"/>
  <c r="F160" i="2"/>
  <c r="S160" i="2"/>
  <c r="E162" i="2"/>
  <c r="O162" i="2"/>
  <c r="H105" i="2"/>
  <c r="B107" i="2"/>
  <c r="U107" i="2"/>
  <c r="B115" i="2"/>
  <c r="B117" i="2"/>
  <c r="Q117" i="2"/>
  <c r="C120" i="2"/>
  <c r="C122" i="2"/>
  <c r="Q122" i="2"/>
  <c r="F140" i="2"/>
  <c r="B142" i="2"/>
  <c r="M142" i="2"/>
  <c r="X145" i="2"/>
  <c r="J147" i="2"/>
  <c r="U160" i="2"/>
  <c r="Q162" i="2"/>
  <c r="M105" i="2"/>
  <c r="D107" i="2"/>
  <c r="R115" i="2"/>
  <c r="D117" i="2"/>
  <c r="D120" i="2"/>
  <c r="E122" i="2"/>
  <c r="R122" i="2"/>
  <c r="X132" i="2"/>
  <c r="C142" i="2"/>
  <c r="L145" i="2"/>
  <c r="K147" i="2"/>
  <c r="V160" i="2"/>
  <c r="G162" i="2"/>
  <c r="O130" i="2"/>
  <c r="W140" i="2"/>
  <c r="C145" i="2"/>
  <c r="B147" i="2"/>
  <c r="Y160" i="2"/>
  <c r="U162" i="2"/>
  <c r="N115" i="2"/>
  <c r="Q120" i="2"/>
  <c r="R140" i="2"/>
  <c r="K145" i="2"/>
  <c r="U147" i="2"/>
  <c r="I160" i="2"/>
  <c r="F162" i="2"/>
  <c r="C115" i="2"/>
  <c r="R117" i="2"/>
  <c r="S120" i="2"/>
  <c r="K132" i="2"/>
  <c r="H140" i="2"/>
  <c r="U140" i="2"/>
  <c r="N142" i="2"/>
  <c r="Y145" i="2"/>
  <c r="V147" i="2"/>
  <c r="J160" i="2"/>
  <c r="R162" i="2"/>
  <c r="J107" i="2"/>
  <c r="G115" i="2"/>
  <c r="V120" i="2"/>
  <c r="W122" i="2"/>
  <c r="E142" i="2"/>
  <c r="M160" i="2"/>
  <c r="R105" i="2"/>
  <c r="P105" i="2"/>
  <c r="F107" i="2"/>
  <c r="D115" i="2"/>
  <c r="S115" i="2"/>
  <c r="F117" i="2"/>
  <c r="S117" i="2"/>
  <c r="E120" i="2"/>
  <c r="T120" i="2"/>
  <c r="G122" i="2"/>
  <c r="V122" i="2"/>
  <c r="I140" i="2"/>
  <c r="V140" i="2"/>
  <c r="D142" i="2"/>
  <c r="P142" i="2"/>
  <c r="B145" i="2"/>
  <c r="O145" i="2"/>
  <c r="L147" i="2"/>
  <c r="Y147" i="2"/>
  <c r="L160" i="2"/>
  <c r="X160" i="2"/>
  <c r="I162" i="2"/>
  <c r="T162" i="2"/>
  <c r="Q105" i="2"/>
  <c r="U115" i="2"/>
  <c r="H117" i="2"/>
  <c r="V117" i="2"/>
  <c r="I120" i="2"/>
  <c r="H122" i="2"/>
  <c r="N132" i="2"/>
  <c r="K140" i="2"/>
  <c r="R142" i="2"/>
  <c r="P145" i="2"/>
  <c r="M147" i="2"/>
  <c r="V157" i="2"/>
  <c r="J162" i="2"/>
  <c r="D105" i="2"/>
  <c r="U105" i="2"/>
  <c r="O107" i="2"/>
  <c r="K115" i="2"/>
  <c r="W115" i="2"/>
  <c r="K117" i="2"/>
  <c r="L120" i="2"/>
  <c r="M122" i="2"/>
  <c r="Y122" i="2"/>
  <c r="D130" i="2"/>
  <c r="S130" i="2"/>
  <c r="D132" i="2"/>
  <c r="Q132" i="2"/>
  <c r="Y105" i="2"/>
  <c r="L117" i="2"/>
  <c r="J120" i="2"/>
  <c r="N127" i="2"/>
  <c r="F130" i="2"/>
  <c r="N140" i="2"/>
  <c r="K142" i="2"/>
  <c r="K150" i="2"/>
  <c r="H152" i="2"/>
  <c r="N155" i="2"/>
  <c r="W157" i="2"/>
  <c r="Y162" i="2"/>
  <c r="X157" i="2"/>
  <c r="L107" i="2"/>
  <c r="X120" i="2"/>
  <c r="K122" i="2"/>
  <c r="L125" i="2"/>
  <c r="T130" i="2"/>
  <c r="X140" i="2"/>
  <c r="G145" i="2"/>
  <c r="M150" i="2"/>
  <c r="Y155" i="2"/>
  <c r="Y157" i="2"/>
  <c r="C160" i="2"/>
  <c r="X122" i="2"/>
  <c r="P147" i="2"/>
  <c r="E160" i="2"/>
  <c r="E132" i="2"/>
  <c r="B140" i="2"/>
  <c r="R145" i="2"/>
  <c r="C155" i="2"/>
  <c r="N160" i="2"/>
  <c r="N162" i="2"/>
  <c r="W117" i="2"/>
  <c r="M120" i="2"/>
  <c r="R127" i="2"/>
  <c r="Q130" i="2"/>
  <c r="O140" i="2"/>
  <c r="T142" i="2"/>
  <c r="E145" i="2"/>
  <c r="C147" i="2"/>
  <c r="L150" i="2"/>
  <c r="I152" i="2"/>
  <c r="O155" i="2"/>
  <c r="I115" i="2"/>
  <c r="U142" i="2"/>
  <c r="D147" i="2"/>
  <c r="R152" i="2"/>
  <c r="C162" i="2"/>
  <c r="B135" i="2"/>
  <c r="J157" i="2"/>
  <c r="Q107" i="2"/>
  <c r="L115" i="2"/>
  <c r="N122" i="2"/>
  <c r="V142" i="2"/>
  <c r="H145" i="2"/>
  <c r="F147" i="2"/>
  <c r="V150" i="2"/>
  <c r="T152" i="2"/>
  <c r="F155" i="2"/>
  <c r="D160" i="2"/>
  <c r="L162" i="2"/>
  <c r="W150" i="2"/>
  <c r="M162" i="2"/>
  <c r="W130" i="2"/>
  <c r="O132" i="2"/>
  <c r="C140" i="2"/>
  <c r="G142" i="2"/>
  <c r="T145" i="2"/>
  <c r="S147" i="2"/>
  <c r="D155" i="2"/>
  <c r="L157" i="2"/>
  <c r="P160" i="2"/>
  <c r="V162" i="2"/>
  <c r="F105" i="2"/>
  <c r="I117" i="2"/>
  <c r="D127" i="2"/>
  <c r="B130" i="2"/>
  <c r="T132" i="2"/>
  <c r="M140" i="2"/>
  <c r="H142" i="2"/>
  <c r="B150" i="2"/>
  <c r="E152" i="2"/>
  <c r="M155" i="2"/>
  <c r="N157" i="2"/>
  <c r="R160" i="2"/>
  <c r="W162" i="2"/>
  <c r="V115" i="2"/>
  <c r="C132" i="2"/>
  <c r="V137" i="2"/>
  <c r="Q145" i="2"/>
  <c r="U152" i="2"/>
  <c r="Q147" i="2"/>
  <c r="K137" i="2"/>
  <c r="P125" i="2"/>
  <c r="Q148" i="2" l="1"/>
  <c r="W163" i="2"/>
  <c r="N158" i="2"/>
  <c r="Z150" i="2" a="1"/>
  <c r="Z150" i="2" s="1"/>
  <c r="H143" i="2"/>
  <c r="T133" i="2"/>
  <c r="Z130" i="2" a="1"/>
  <c r="Z130" i="2" s="1"/>
  <c r="I118" i="2"/>
  <c r="V163" i="2"/>
  <c r="O133" i="2"/>
  <c r="M163" i="2"/>
  <c r="L163" i="2"/>
  <c r="V143" i="2"/>
  <c r="N123" i="2"/>
  <c r="Q108" i="2"/>
  <c r="Z135" i="2" a="1"/>
  <c r="Z135" i="2" s="1"/>
  <c r="C163" i="2"/>
  <c r="U143" i="2"/>
  <c r="C148" i="2"/>
  <c r="W118" i="2"/>
  <c r="N163" i="2"/>
  <c r="Z140" i="2" a="1"/>
  <c r="Z140" i="2" s="1"/>
  <c r="Z143" i="2" s="1"/>
  <c r="P148" i="2"/>
  <c r="X123" i="2"/>
  <c r="Y158" i="2"/>
  <c r="K123" i="2"/>
  <c r="L108" i="2"/>
  <c r="Y163" i="2"/>
  <c r="K143" i="2"/>
  <c r="L118" i="2"/>
  <c r="Q133" i="2"/>
  <c r="D133" i="2"/>
  <c r="Y123" i="2"/>
  <c r="M123" i="2"/>
  <c r="K118" i="2"/>
  <c r="O108" i="2"/>
  <c r="J163" i="2"/>
  <c r="R143" i="2"/>
  <c r="H123" i="2"/>
  <c r="V118" i="2"/>
  <c r="T163" i="2"/>
  <c r="I163" i="2"/>
  <c r="Y148" i="2"/>
  <c r="L148" i="2"/>
  <c r="Z145" i="2" a="1"/>
  <c r="Z145" i="2" s="1"/>
  <c r="Z148" i="2" s="1"/>
  <c r="V123" i="2"/>
  <c r="G123" i="2"/>
  <c r="S118" i="2"/>
  <c r="F108" i="2"/>
  <c r="E143" i="2"/>
  <c r="W123" i="2"/>
  <c r="J108" i="2"/>
  <c r="R163" i="2"/>
  <c r="N143" i="2"/>
  <c r="R118" i="2"/>
  <c r="F163" i="2"/>
  <c r="U148" i="2"/>
  <c r="U163" i="2"/>
  <c r="Z147" i="2" a="1"/>
  <c r="Z147" i="2" s="1"/>
  <c r="B148" i="2"/>
  <c r="G163" i="2"/>
  <c r="K148" i="2"/>
  <c r="C143" i="2"/>
  <c r="R123" i="2"/>
  <c r="E123" i="2"/>
  <c r="D118" i="2"/>
  <c r="D108" i="2"/>
  <c r="Q163" i="2"/>
  <c r="M143" i="2"/>
  <c r="B143" i="2"/>
  <c r="Z142" i="2" a="1"/>
  <c r="Z142" i="2" s="1"/>
  <c r="Q123" i="2"/>
  <c r="C123" i="2"/>
  <c r="B118" i="2"/>
  <c r="Z117" i="2" a="1"/>
  <c r="Z117" i="2" s="1"/>
  <c r="Z115" i="2" a="1"/>
  <c r="Z115" i="2" s="1"/>
  <c r="Z118" i="2" s="1"/>
  <c r="U108" i="2"/>
  <c r="Z107" i="2" a="1"/>
  <c r="Z107" i="2" s="1"/>
  <c r="Z87" i="2" s="1"/>
  <c r="B108" i="2"/>
  <c r="O163" i="2"/>
  <c r="E163" i="2"/>
  <c r="T148" i="2"/>
  <c r="H148" i="2"/>
  <c r="W143" i="2"/>
  <c r="O123" i="2"/>
  <c r="B123" i="2"/>
  <c r="Z120" i="2" a="1"/>
  <c r="Z120" i="2" s="1"/>
  <c r="R108" i="2"/>
  <c r="F40" i="5"/>
  <c r="D40" i="5"/>
  <c r="S163" i="2"/>
  <c r="K163" i="2"/>
  <c r="Z162" i="2" a="1"/>
  <c r="Z162" i="2" s="1"/>
  <c r="B163" i="2"/>
  <c r="Z160" i="2" a="1"/>
  <c r="Z160" i="2" s="1"/>
  <c r="Z163" i="2" s="1"/>
  <c r="U123" i="2"/>
  <c r="I123" i="2"/>
  <c r="N118" i="2"/>
  <c r="C118" i="2"/>
  <c r="V108" i="2"/>
  <c r="Z105" i="2" a="1"/>
  <c r="Z105" i="2" s="1"/>
  <c r="T108" i="2"/>
  <c r="I108" i="2"/>
  <c r="X163" i="2"/>
  <c r="P163" i="2"/>
  <c r="H163" i="2"/>
  <c r="P123" i="2"/>
  <c r="F123" i="2"/>
  <c r="G108" i="2"/>
  <c r="S123" i="2"/>
  <c r="J123" i="2"/>
  <c r="Y108" i="2"/>
  <c r="M108" i="2"/>
  <c r="D163" i="2"/>
  <c r="T123" i="2"/>
  <c r="L123" i="2"/>
  <c r="D123" i="2"/>
  <c r="W108" i="2"/>
  <c r="N108" i="2"/>
  <c r="E108" i="2"/>
  <c r="F42" i="5"/>
  <c r="D42" i="5"/>
  <c r="AA49" i="2" s="1"/>
  <c r="D44" i="5"/>
  <c r="F44" i="5"/>
  <c r="F35" i="5"/>
  <c r="D35" i="5"/>
  <c r="F39" i="5"/>
  <c r="D39" i="5"/>
  <c r="D36" i="5"/>
  <c r="F36" i="5"/>
  <c r="D38" i="5"/>
  <c r="F38" i="5"/>
  <c r="D43" i="5"/>
  <c r="F43" i="5"/>
  <c r="F41" i="5"/>
  <c r="D41" i="5"/>
  <c r="D37" i="5"/>
  <c r="F37" i="5"/>
  <c r="D45" i="5"/>
  <c r="F45" i="5"/>
  <c r="D34" i="5"/>
  <c r="F34" i="5"/>
  <c r="Q164" i="2"/>
  <c r="G172" i="2"/>
  <c r="Y171" i="2"/>
  <c r="L171" i="2"/>
  <c r="C65" i="2"/>
  <c r="Q165" i="2"/>
  <c r="D146" i="2"/>
  <c r="E171" i="2"/>
  <c r="I172" i="2"/>
  <c r="B121" i="2"/>
  <c r="B171" i="2"/>
  <c r="W97" i="2"/>
  <c r="W171" i="2"/>
  <c r="O97" i="2"/>
  <c r="O171" i="2"/>
  <c r="Q65" i="2"/>
  <c r="O172" i="2"/>
  <c r="T164" i="2"/>
  <c r="T166" i="2" s="1"/>
  <c r="L164" i="2"/>
  <c r="L166" i="2" s="1"/>
  <c r="Z139" i="2"/>
  <c r="Z146" i="2"/>
  <c r="T172" i="2"/>
  <c r="Z134" i="2"/>
  <c r="E7" i="5"/>
  <c r="B63" i="2"/>
  <c r="B64" i="2" s="1"/>
  <c r="B59" i="2"/>
  <c r="U63" i="2"/>
  <c r="U59" i="2"/>
  <c r="U58" i="2" s="1"/>
  <c r="U167" i="2" s="1"/>
  <c r="U168" i="2" s="1"/>
  <c r="E63" i="2"/>
  <c r="E65" i="2" s="1"/>
  <c r="E59" i="2"/>
  <c r="E58" i="2" s="1"/>
  <c r="E167" i="2" s="1"/>
  <c r="F172" i="2"/>
  <c r="V165" i="2"/>
  <c r="V166" i="2" s="1"/>
  <c r="O164" i="2"/>
  <c r="S164" i="2"/>
  <c r="S166" i="2" s="1"/>
  <c r="K164" i="2"/>
  <c r="K166" i="2" s="1"/>
  <c r="Z159" i="2"/>
  <c r="I164" i="2"/>
  <c r="I165" i="2"/>
  <c r="R165" i="2"/>
  <c r="Z144" i="2"/>
  <c r="I58" i="2"/>
  <c r="I167" i="2" s="1"/>
  <c r="W164" i="2"/>
  <c r="G165" i="2"/>
  <c r="L172" i="2"/>
  <c r="V171" i="2"/>
  <c r="N171" i="2"/>
  <c r="G21" i="5"/>
  <c r="F21" i="5"/>
  <c r="O166" i="2"/>
  <c r="W166" i="2"/>
  <c r="E22" i="5"/>
  <c r="C62" i="2"/>
  <c r="C64" i="2" s="1"/>
  <c r="S172" i="2"/>
  <c r="C126" i="2"/>
  <c r="Z126" i="2" s="1"/>
  <c r="Z124" i="2"/>
  <c r="G164" i="2"/>
  <c r="T171" i="2"/>
  <c r="E165" i="2"/>
  <c r="E166" i="2" s="1"/>
  <c r="Z129" i="2"/>
  <c r="J121" i="2"/>
  <c r="J172" i="2" s="1"/>
  <c r="X65" i="2"/>
  <c r="Z136" i="2"/>
  <c r="Y100" i="2"/>
  <c r="E23" i="5"/>
  <c r="B61" i="2"/>
  <c r="B65" i="2" s="1"/>
  <c r="H38" i="2"/>
  <c r="H62" i="2"/>
  <c r="H64" i="2" s="1"/>
  <c r="J38" i="2"/>
  <c r="G78" i="2"/>
  <c r="G63" i="2"/>
  <c r="G64" i="2" s="1"/>
  <c r="T64" i="2"/>
  <c r="O62" i="2"/>
  <c r="O64" i="2" s="1"/>
  <c r="O59" i="2"/>
  <c r="O58" i="2" s="1"/>
  <c r="O167" i="2" s="1"/>
  <c r="O168" i="2" s="1"/>
  <c r="AE38" i="1"/>
  <c r="B11" i="5" a="1"/>
  <c r="B11" i="5" s="1"/>
  <c r="D11" i="5" s="1"/>
  <c r="B25" i="5" a="1"/>
  <c r="B25" i="5" s="1"/>
  <c r="D25" i="5" s="1"/>
  <c r="B164" i="2"/>
  <c r="T58" i="2"/>
  <c r="T167" i="2" s="1"/>
  <c r="Q64" i="2"/>
  <c r="N59" i="2"/>
  <c r="N58" i="2" s="1"/>
  <c r="N167" i="2" s="1"/>
  <c r="N168" i="2" s="1"/>
  <c r="N62" i="2"/>
  <c r="Q63" i="2"/>
  <c r="Q59" i="2"/>
  <c r="R59" i="2"/>
  <c r="R58" i="2" s="1"/>
  <c r="R167" i="2" s="1"/>
  <c r="R63" i="2"/>
  <c r="R64" i="2" s="1"/>
  <c r="D171" i="2"/>
  <c r="Z109" i="2"/>
  <c r="J63" i="2"/>
  <c r="J64" i="2" s="1"/>
  <c r="S62" i="2"/>
  <c r="S64" i="2" s="1"/>
  <c r="Y65" i="2"/>
  <c r="H65" i="2"/>
  <c r="S91" i="2"/>
  <c r="S171" i="2"/>
  <c r="K91" i="2"/>
  <c r="K171" i="2"/>
  <c r="C91" i="2"/>
  <c r="C171" i="2"/>
  <c r="W61" i="2"/>
  <c r="W65" i="2" s="1"/>
  <c r="Z89" i="2" a="1"/>
  <c r="Z89" i="2" s="1"/>
  <c r="H172" i="2"/>
  <c r="X164" i="2"/>
  <c r="X166" i="2" s="1"/>
  <c r="H164" i="2"/>
  <c r="U165" i="2"/>
  <c r="U166" i="2" s="1"/>
  <c r="Z114" i="2"/>
  <c r="P38" i="2"/>
  <c r="P58" i="2" s="1"/>
  <c r="P167" i="2" s="1"/>
  <c r="P168" i="2" s="1"/>
  <c r="S78" i="2"/>
  <c r="K38" i="2"/>
  <c r="C38" i="2"/>
  <c r="S61" i="2"/>
  <c r="S65" i="2" s="1"/>
  <c r="W58" i="2"/>
  <c r="W167" i="2" s="1"/>
  <c r="M171" i="2"/>
  <c r="J164" i="2"/>
  <c r="Z104" i="2"/>
  <c r="X171" i="2"/>
  <c r="P171" i="2"/>
  <c r="H171" i="2"/>
  <c r="H91" i="2"/>
  <c r="W38" i="2"/>
  <c r="P164" i="2"/>
  <c r="P166" i="2" s="1"/>
  <c r="Z149" i="2"/>
  <c r="M165" i="2"/>
  <c r="M166" i="2" s="1"/>
  <c r="U65" i="2"/>
  <c r="U171" i="2"/>
  <c r="R164" i="2"/>
  <c r="H165" i="2"/>
  <c r="P172" i="2"/>
  <c r="K172" i="2"/>
  <c r="B94" i="2"/>
  <c r="Z92" i="2" a="1"/>
  <c r="Z92" i="2" s="1"/>
  <c r="Z94" i="2" s="1"/>
  <c r="P91" i="2"/>
  <c r="H58" i="2"/>
  <c r="H167" i="2" s="1"/>
  <c r="E25" i="5"/>
  <c r="E17" i="5"/>
  <c r="Z154" i="2"/>
  <c r="B100" i="2"/>
  <c r="Z98" i="2" a="1"/>
  <c r="Z98" i="2" s="1"/>
  <c r="Z100" i="2" s="1"/>
  <c r="E20" i="5"/>
  <c r="F12" i="3"/>
  <c r="F13" i="3"/>
  <c r="F14" i="3"/>
  <c r="B30" i="5"/>
  <c r="D30" i="5" s="1"/>
  <c r="Z59" i="2" s="1"/>
  <c r="Z95" i="2" a="1"/>
  <c r="Z95" i="2" s="1"/>
  <c r="Z97" i="2" s="1"/>
  <c r="B103" i="2"/>
  <c r="Z101" i="2" a="1"/>
  <c r="Z101" i="2" s="1"/>
  <c r="Z103" i="2" s="1"/>
  <c r="L58" i="2"/>
  <c r="L167" i="2" s="1"/>
  <c r="U62" i="2"/>
  <c r="U64" i="2" s="1"/>
  <c r="X78" i="2"/>
  <c r="X38" i="2"/>
  <c r="X58" i="2" s="1"/>
  <c r="X167" i="2" s="1"/>
  <c r="X63" i="2"/>
  <c r="X64" i="2" s="1"/>
  <c r="H78" i="2"/>
  <c r="B38" i="2"/>
  <c r="B78" i="2"/>
  <c r="E11" i="5"/>
  <c r="J59" i="2"/>
  <c r="D59" i="2"/>
  <c r="D58" i="2" s="1"/>
  <c r="D167" i="2" s="1"/>
  <c r="D62" i="2"/>
  <c r="P62" i="2"/>
  <c r="P64" i="2" s="1"/>
  <c r="M63" i="2"/>
  <c r="M38" i="2"/>
  <c r="L63" i="2"/>
  <c r="L65" i="2" s="1"/>
  <c r="F63" i="2"/>
  <c r="F64" i="2" s="1"/>
  <c r="I42" i="5"/>
  <c r="O61" i="2"/>
  <c r="O65" i="2" s="1"/>
  <c r="E19" i="5"/>
  <c r="E18" i="5"/>
  <c r="E8" i="5"/>
  <c r="G32" i="5"/>
  <c r="E24" i="5"/>
  <c r="U38" i="2"/>
  <c r="O78" i="2"/>
  <c r="E62" i="2"/>
  <c r="M59" i="2"/>
  <c r="M62" i="2"/>
  <c r="V59" i="2"/>
  <c r="V58" i="2" s="1"/>
  <c r="V167" i="2" s="1"/>
  <c r="V168" i="2" s="1"/>
  <c r="V63" i="2"/>
  <c r="V65" i="2" s="1"/>
  <c r="AE113" i="1"/>
  <c r="AE80" i="1"/>
  <c r="AF80" i="1"/>
  <c r="V62" i="2"/>
  <c r="N63" i="2"/>
  <c r="T38" i="2"/>
  <c r="L38" i="2"/>
  <c r="J44" i="3"/>
  <c r="J45" i="3" s="1"/>
  <c r="Y38" i="2"/>
  <c r="Y58" i="2" s="1"/>
  <c r="Y167" i="2" s="1"/>
  <c r="Y168" i="2" s="1"/>
  <c r="Q38" i="2"/>
  <c r="I38" i="2"/>
  <c r="AE20" i="1"/>
  <c r="B5" i="5" a="1"/>
  <c r="B5" i="5" s="1"/>
  <c r="D5" i="5" s="1"/>
  <c r="B20" i="5" a="1"/>
  <c r="B20" i="5" s="1"/>
  <c r="D20" i="5" s="1"/>
  <c r="AE10" i="1"/>
  <c r="AF10" i="1"/>
  <c r="C59" i="2"/>
  <c r="C58" i="2" s="1"/>
  <c r="C167" i="2" s="1"/>
  <c r="S59" i="2"/>
  <c r="S58" i="2" s="1"/>
  <c r="S167" i="2" s="1"/>
  <c r="E5" i="5"/>
  <c r="K59" i="2"/>
  <c r="K58" i="2" s="1"/>
  <c r="K167" i="2" s="1"/>
  <c r="K44" i="3"/>
  <c r="K45" i="3" s="1"/>
  <c r="G12" i="5"/>
  <c r="F12" i="5"/>
  <c r="AE83" i="1"/>
  <c r="AE109" i="1" s="1"/>
  <c r="AF83" i="1"/>
  <c r="AF73" i="1"/>
  <c r="AE100" i="1"/>
  <c r="AF100" i="1"/>
  <c r="AD113" i="1"/>
  <c r="AE71" i="1"/>
  <c r="AF71" i="1"/>
  <c r="L29" i="7"/>
  <c r="B6" i="5" s="1"/>
  <c r="D6" i="5" s="1"/>
  <c r="AE63" i="1"/>
  <c r="AE108" i="1" s="1"/>
  <c r="AF63" i="1"/>
  <c r="AD108" i="1"/>
  <c r="B7" i="5" a="1"/>
  <c r="B7" i="5" s="1"/>
  <c r="D7" i="5" s="1"/>
  <c r="B17" i="5" a="1"/>
  <c r="B17" i="5" s="1"/>
  <c r="D17" i="5" s="1"/>
  <c r="B10" i="5" a="1"/>
  <c r="B10" i="5" s="1"/>
  <c r="D10" i="5" s="1"/>
  <c r="B13" i="5" a="1"/>
  <c r="B13" i="5" s="1"/>
  <c r="D13" i="5" s="1"/>
  <c r="B23" i="5" a="1"/>
  <c r="B23" i="5" s="1"/>
  <c r="D23" i="5" s="1"/>
  <c r="B19" i="5" a="1"/>
  <c r="B19" i="5" s="1"/>
  <c r="D19" i="5" s="1"/>
  <c r="B22" i="5" a="1"/>
  <c r="B22" i="5" s="1"/>
  <c r="D22" i="5" s="1"/>
  <c r="B8" i="5" a="1"/>
  <c r="B8" i="5" s="1"/>
  <c r="D8" i="5" s="1"/>
  <c r="L31" i="7"/>
  <c r="E10" i="5"/>
  <c r="L30" i="7"/>
  <c r="B18" i="5" s="1"/>
  <c r="D18" i="5" s="1"/>
  <c r="I22" i="3"/>
  <c r="AD109" i="1"/>
  <c r="X110" i="2"/>
  <c r="X112" i="2"/>
  <c r="S112" i="2"/>
  <c r="T110" i="2"/>
  <c r="H110" i="2"/>
  <c r="O135" i="2"/>
  <c r="Q150" i="2"/>
  <c r="G152" i="2"/>
  <c r="N150" i="2"/>
  <c r="R150" i="2"/>
  <c r="C152" i="2"/>
  <c r="T137" i="2"/>
  <c r="T135" i="2"/>
  <c r="E135" i="2"/>
  <c r="W137" i="2"/>
  <c r="E137" i="2"/>
  <c r="P137" i="2"/>
  <c r="N125" i="2"/>
  <c r="F127" i="2"/>
  <c r="H125" i="2"/>
  <c r="E125" i="2"/>
  <c r="I125" i="2"/>
  <c r="B127" i="2"/>
  <c r="W155" i="2"/>
  <c r="F145" i="2"/>
  <c r="E147" i="2"/>
  <c r="D140" i="2"/>
  <c r="Y140" i="2"/>
  <c r="Y132" i="2"/>
  <c r="G155" i="2"/>
  <c r="K157" i="2"/>
  <c r="E130" i="2"/>
  <c r="Y130" i="2"/>
  <c r="H130" i="2"/>
  <c r="C157" i="2"/>
  <c r="F115" i="2"/>
  <c r="C105" i="2"/>
  <c r="F112" i="2"/>
  <c r="K110" i="2"/>
  <c r="D110" i="2"/>
  <c r="E110" i="2"/>
  <c r="P112" i="2"/>
  <c r="Y150" i="2"/>
  <c r="P152" i="2"/>
  <c r="K152" i="2"/>
  <c r="B152" i="2"/>
  <c r="O152" i="2"/>
  <c r="B112" i="2"/>
  <c r="J137" i="2"/>
  <c r="N135" i="2"/>
  <c r="F135" i="2"/>
  <c r="Q137" i="2"/>
  <c r="M135" i="2"/>
  <c r="V125" i="2"/>
  <c r="O127" i="2"/>
  <c r="R125" i="2"/>
  <c r="H127" i="2"/>
  <c r="W125" i="2"/>
  <c r="Q127" i="2"/>
  <c r="L155" i="2"/>
  <c r="N145" i="2"/>
  <c r="N147" i="2"/>
  <c r="L140" i="2"/>
  <c r="F142" i="2"/>
  <c r="M132" i="2"/>
  <c r="F157" i="2"/>
  <c r="Q155" i="2"/>
  <c r="T157" i="2"/>
  <c r="M130" i="2"/>
  <c r="G132" i="2"/>
  <c r="R130" i="2"/>
  <c r="W132" i="2"/>
  <c r="R155" i="2"/>
  <c r="O115" i="2"/>
  <c r="K105" i="2"/>
  <c r="N112" i="2"/>
  <c r="W110" i="2"/>
  <c r="P110" i="2"/>
  <c r="U110" i="2"/>
  <c r="N110" i="2"/>
  <c r="F152" i="2"/>
  <c r="Y152" i="2"/>
  <c r="W152" i="2"/>
  <c r="M152" i="2"/>
  <c r="D152" i="2"/>
  <c r="R137" i="2"/>
  <c r="W135" i="2"/>
  <c r="Q135" i="2"/>
  <c r="Y137" i="2"/>
  <c r="Y135" i="2"/>
  <c r="C127" i="2"/>
  <c r="X127" i="2"/>
  <c r="I127" i="2"/>
  <c r="G125" i="2"/>
  <c r="L127" i="2"/>
  <c r="V145" i="2"/>
  <c r="X147" i="2"/>
  <c r="T140" i="2"/>
  <c r="O142" i="2"/>
  <c r="L130" i="2"/>
  <c r="K130" i="2"/>
  <c r="H155" i="2"/>
  <c r="H157" i="2"/>
  <c r="U130" i="2"/>
  <c r="P132" i="2"/>
  <c r="L132" i="2"/>
  <c r="I132" i="2"/>
  <c r="E155" i="2"/>
  <c r="H115" i="2"/>
  <c r="Y115" i="2"/>
  <c r="T117" i="2"/>
  <c r="S105" i="2"/>
  <c r="R110" i="2"/>
  <c r="V110" i="2"/>
  <c r="M110" i="2"/>
  <c r="S110" i="2"/>
  <c r="J112" i="2"/>
  <c r="F150" i="2"/>
  <c r="J152" i="2"/>
  <c r="L152" i="2"/>
  <c r="Q152" i="2"/>
  <c r="K135" i="2"/>
  <c r="D112" i="2"/>
  <c r="F137" i="2"/>
  <c r="C135" i="2"/>
  <c r="B137" i="2"/>
  <c r="H135" i="2"/>
  <c r="B125" i="2"/>
  <c r="Y125" i="2"/>
  <c r="Q125" i="2"/>
  <c r="W127" i="2"/>
  <c r="X125" i="2"/>
  <c r="F110" i="2"/>
  <c r="E112" i="2"/>
  <c r="Y110" i="2"/>
  <c r="G112" i="2"/>
  <c r="G110" i="2"/>
  <c r="O150" i="2"/>
  <c r="S152" i="2"/>
  <c r="G150" i="2"/>
  <c r="D135" i="2"/>
  <c r="P135" i="2"/>
  <c r="U135" i="2"/>
  <c r="K125" i="2"/>
  <c r="S125" i="2"/>
  <c r="J145" i="2"/>
  <c r="J142" i="2"/>
  <c r="I155" i="2"/>
  <c r="B110" i="2"/>
  <c r="V112" i="2"/>
  <c r="H112" i="2"/>
  <c r="K112" i="2"/>
  <c r="L112" i="2"/>
  <c r="C112" i="2"/>
  <c r="N152" i="2"/>
  <c r="J150" i="2"/>
  <c r="D150" i="2"/>
  <c r="H150" i="2"/>
  <c r="U137" i="2"/>
  <c r="W112" i="2"/>
  <c r="J135" i="2"/>
  <c r="I137" i="2"/>
  <c r="M137" i="2"/>
  <c r="R135" i="2"/>
  <c r="H137" i="2"/>
  <c r="K127" i="2"/>
  <c r="D125" i="2"/>
  <c r="T127" i="2"/>
  <c r="U125" i="2"/>
  <c r="Y127" i="2"/>
  <c r="Q110" i="2"/>
  <c r="G147" i="2"/>
  <c r="D145" i="2"/>
  <c r="I142" i="2"/>
  <c r="X142" i="2"/>
  <c r="P155" i="2"/>
  <c r="Q157" i="2"/>
  <c r="B132" i="2"/>
  <c r="C130" i="2"/>
  <c r="V132" i="2"/>
  <c r="J130" i="2"/>
  <c r="P115" i="2"/>
  <c r="G117" i="2"/>
  <c r="J117" i="2"/>
  <c r="H107" i="2"/>
  <c r="S157" i="2"/>
  <c r="O147" i="2"/>
  <c r="M145" i="2"/>
  <c r="Q142" i="2"/>
  <c r="J140" i="2"/>
  <c r="X155" i="2"/>
  <c r="B155" i="2"/>
  <c r="R157" i="2"/>
  <c r="J132" i="2"/>
  <c r="N130" i="2"/>
  <c r="P157" i="2"/>
  <c r="U132" i="2"/>
  <c r="X115" i="2"/>
  <c r="P117" i="2"/>
  <c r="Q115" i="2"/>
  <c r="P107" i="2"/>
  <c r="G157" i="2"/>
  <c r="W147" i="2"/>
  <c r="W145" i="2"/>
  <c r="Y142" i="2"/>
  <c r="S140" i="2"/>
  <c r="E157" i="2"/>
  <c r="K155" i="2"/>
  <c r="U155" i="2"/>
  <c r="R132" i="2"/>
  <c r="X130" i="2"/>
  <c r="D157" i="2"/>
  <c r="F132" i="2"/>
  <c r="E117" i="2"/>
  <c r="Y117" i="2"/>
  <c r="E115" i="2"/>
  <c r="X107" i="2"/>
  <c r="J110" i="2"/>
  <c r="L110" i="2"/>
  <c r="R112" i="2"/>
  <c r="U112" i="2"/>
  <c r="C110" i="2"/>
  <c r="T112" i="2"/>
  <c r="I110" i="2"/>
  <c r="V152" i="2"/>
  <c r="S150" i="2"/>
  <c r="P150" i="2"/>
  <c r="U150" i="2"/>
  <c r="S135" i="2"/>
  <c r="S137" i="2"/>
  <c r="G135" i="2"/>
  <c r="N137" i="2"/>
  <c r="X135" i="2"/>
  <c r="S127" i="2"/>
  <c r="O125" i="2"/>
  <c r="C125" i="2"/>
  <c r="J127" i="2"/>
  <c r="J125" i="2"/>
  <c r="X152" i="2"/>
  <c r="O137" i="2"/>
  <c r="I135" i="2"/>
  <c r="E127" i="2"/>
  <c r="G127" i="2"/>
  <c r="M127" i="2"/>
  <c r="V155" i="2"/>
  <c r="I147" i="2"/>
  <c r="G140" i="2"/>
  <c r="M157" i="2"/>
  <c r="T155" i="2"/>
  <c r="G130" i="2"/>
  <c r="H132" i="2"/>
  <c r="S155" i="2"/>
  <c r="V130" i="2"/>
  <c r="M117" i="2"/>
  <c r="O110" i="2"/>
  <c r="O112" i="2"/>
  <c r="I112" i="2"/>
  <c r="Y112" i="2"/>
  <c r="M112" i="2"/>
  <c r="Q112" i="2"/>
  <c r="G137" i="2"/>
  <c r="I150" i="2"/>
  <c r="X150" i="2"/>
  <c r="C150" i="2"/>
  <c r="E150" i="2"/>
  <c r="T150" i="2"/>
  <c r="L135" i="2"/>
  <c r="X137" i="2"/>
  <c r="L137" i="2"/>
  <c r="V135" i="2"/>
  <c r="C137" i="2"/>
  <c r="F125" i="2"/>
  <c r="T125" i="2"/>
  <c r="P127" i="2"/>
  <c r="U127" i="2"/>
  <c r="V127" i="2"/>
  <c r="M125" i="2"/>
  <c r="I157" i="2"/>
  <c r="J155" i="2"/>
  <c r="S145" i="2"/>
  <c r="R147" i="2"/>
  <c r="P140" i="2"/>
  <c r="S142" i="2"/>
  <c r="U157" i="2"/>
  <c r="B157" i="2"/>
  <c r="P130" i="2"/>
  <c r="S132" i="2"/>
  <c r="O157" i="2"/>
  <c r="I130" i="2"/>
  <c r="U117" i="2"/>
  <c r="U118" i="2" l="1"/>
  <c r="O158" i="2"/>
  <c r="S133" i="2"/>
  <c r="Z157" i="2" a="1"/>
  <c r="Z157" i="2" s="1"/>
  <c r="B158" i="2"/>
  <c r="U158" i="2"/>
  <c r="S143" i="2"/>
  <c r="P143" i="2"/>
  <c r="R148" i="2"/>
  <c r="S148" i="2"/>
  <c r="J158" i="2"/>
  <c r="I158" i="2"/>
  <c r="V128" i="2"/>
  <c r="U128" i="2"/>
  <c r="P128" i="2"/>
  <c r="C138" i="2"/>
  <c r="V138" i="2"/>
  <c r="L138" i="2"/>
  <c r="X138" i="2"/>
  <c r="T153" i="2"/>
  <c r="E153" i="2"/>
  <c r="I153" i="2"/>
  <c r="G138" i="2"/>
  <c r="Q113" i="2"/>
  <c r="M113" i="2"/>
  <c r="Y113" i="2"/>
  <c r="I113" i="2"/>
  <c r="O113" i="2"/>
  <c r="M118" i="2"/>
  <c r="H133" i="2"/>
  <c r="M158" i="2"/>
  <c r="G143" i="2"/>
  <c r="I148" i="2"/>
  <c r="V158" i="2"/>
  <c r="M128" i="2"/>
  <c r="G128" i="2"/>
  <c r="E128" i="2"/>
  <c r="O138" i="2"/>
  <c r="X153" i="2"/>
  <c r="J128" i="2"/>
  <c r="S128" i="2"/>
  <c r="N138" i="2"/>
  <c r="S138" i="2"/>
  <c r="U153" i="2"/>
  <c r="V153" i="2"/>
  <c r="T113" i="2"/>
  <c r="U113" i="2"/>
  <c r="R113" i="2"/>
  <c r="X108" i="2"/>
  <c r="Y118" i="2"/>
  <c r="E118" i="2"/>
  <c r="F133" i="2"/>
  <c r="D158" i="2"/>
  <c r="X133" i="2"/>
  <c r="R133" i="2"/>
  <c r="E158" i="2"/>
  <c r="Y143" i="2"/>
  <c r="W148" i="2"/>
  <c r="G158" i="2"/>
  <c r="P108" i="2"/>
  <c r="Q118" i="2"/>
  <c r="P118" i="2"/>
  <c r="X118" i="2"/>
  <c r="U133" i="2"/>
  <c r="P158" i="2"/>
  <c r="N133" i="2"/>
  <c r="J133" i="2"/>
  <c r="R158" i="2"/>
  <c r="Z155" i="2" a="1"/>
  <c r="Z155" i="2" s="1"/>
  <c r="Z158" i="2" s="1"/>
  <c r="X158" i="2"/>
  <c r="Q143" i="2"/>
  <c r="M148" i="2"/>
  <c r="O148" i="2"/>
  <c r="S158" i="2"/>
  <c r="H108" i="2"/>
  <c r="J118" i="2"/>
  <c r="G118" i="2"/>
  <c r="V133" i="2"/>
  <c r="C133" i="2"/>
  <c r="B133" i="2"/>
  <c r="Z132" i="2" a="1"/>
  <c r="Z132" i="2" s="1"/>
  <c r="Q158" i="2"/>
  <c r="X143" i="2"/>
  <c r="I143" i="2"/>
  <c r="D148" i="2"/>
  <c r="G148" i="2"/>
  <c r="Y128" i="2"/>
  <c r="T128" i="2"/>
  <c r="D128" i="2"/>
  <c r="K128" i="2"/>
  <c r="H138" i="2"/>
  <c r="M138" i="2"/>
  <c r="I138" i="2"/>
  <c r="W113" i="2"/>
  <c r="U138" i="2"/>
  <c r="H153" i="2"/>
  <c r="N153" i="2"/>
  <c r="C113" i="2"/>
  <c r="L113" i="2"/>
  <c r="K113" i="2"/>
  <c r="H113" i="2"/>
  <c r="V113" i="2"/>
  <c r="Z110" i="2" a="1"/>
  <c r="Z110" i="2" s="1"/>
  <c r="J143" i="2"/>
  <c r="J148" i="2"/>
  <c r="D138" i="2"/>
  <c r="S153" i="2"/>
  <c r="G113" i="2"/>
  <c r="E113" i="2"/>
  <c r="W128" i="2"/>
  <c r="Z125" i="2" a="1"/>
  <c r="Z125" i="2" s="1"/>
  <c r="B138" i="2"/>
  <c r="Z137" i="2" a="1"/>
  <c r="Z137" i="2" s="1"/>
  <c r="F138" i="2"/>
  <c r="D113" i="2"/>
  <c r="K138" i="2"/>
  <c r="Q153" i="2"/>
  <c r="L153" i="2"/>
  <c r="J153" i="2"/>
  <c r="J113" i="2"/>
  <c r="S108" i="2"/>
  <c r="T118" i="2"/>
  <c r="H118" i="2"/>
  <c r="I133" i="2"/>
  <c r="L133" i="2"/>
  <c r="P133" i="2"/>
  <c r="H158" i="2"/>
  <c r="K133" i="2"/>
  <c r="O143" i="2"/>
  <c r="T143" i="2"/>
  <c r="X148" i="2"/>
  <c r="V148" i="2"/>
  <c r="L128" i="2"/>
  <c r="I128" i="2"/>
  <c r="X128" i="2"/>
  <c r="C128" i="2"/>
  <c r="Y138" i="2"/>
  <c r="R138" i="2"/>
  <c r="D153" i="2"/>
  <c r="M153" i="2"/>
  <c r="W153" i="2"/>
  <c r="Y153" i="2"/>
  <c r="F153" i="2"/>
  <c r="N113" i="2"/>
  <c r="K108" i="2"/>
  <c r="O118" i="2"/>
  <c r="W133" i="2"/>
  <c r="G133" i="2"/>
  <c r="T158" i="2"/>
  <c r="F158" i="2"/>
  <c r="M133" i="2"/>
  <c r="F143" i="2"/>
  <c r="L143" i="2"/>
  <c r="N148" i="2"/>
  <c r="L158" i="2"/>
  <c r="Q128" i="2"/>
  <c r="H128" i="2"/>
  <c r="R128" i="2"/>
  <c r="O128" i="2"/>
  <c r="Q138" i="2"/>
  <c r="J138" i="2"/>
  <c r="B113" i="2"/>
  <c r="Z112" i="2" a="1"/>
  <c r="Z112" i="2" s="1"/>
  <c r="O153" i="2"/>
  <c r="B153" i="2"/>
  <c r="Z152" i="2" a="1"/>
  <c r="Z152" i="2" s="1"/>
  <c r="K153" i="2"/>
  <c r="P153" i="2"/>
  <c r="P113" i="2"/>
  <c r="F113" i="2"/>
  <c r="C108" i="2"/>
  <c r="F118" i="2"/>
  <c r="C158" i="2"/>
  <c r="E133" i="2"/>
  <c r="K158" i="2"/>
  <c r="Y133" i="2"/>
  <c r="D143" i="2"/>
  <c r="E148" i="2"/>
  <c r="F148" i="2"/>
  <c r="W158" i="2"/>
  <c r="B128" i="2"/>
  <c r="Z127" i="2" a="1"/>
  <c r="Z127" i="2" s="1"/>
  <c r="F128" i="2"/>
  <c r="N128" i="2"/>
  <c r="P138" i="2"/>
  <c r="E138" i="2"/>
  <c r="W138" i="2"/>
  <c r="T138" i="2"/>
  <c r="C153" i="2"/>
  <c r="R153" i="2"/>
  <c r="G153" i="2"/>
  <c r="S113" i="2"/>
  <c r="X113" i="2"/>
  <c r="E18" i="3"/>
  <c r="G18" i="3" s="1"/>
  <c r="J58" i="2"/>
  <c r="J167" i="2" s="1"/>
  <c r="J168" i="2" s="1"/>
  <c r="G25" i="5"/>
  <c r="F25" i="5"/>
  <c r="W168" i="2"/>
  <c r="I166" i="2"/>
  <c r="E168" i="2"/>
  <c r="F8" i="5"/>
  <c r="G8" i="5"/>
  <c r="F11" i="5"/>
  <c r="G11" i="5"/>
  <c r="J65" i="2"/>
  <c r="P65" i="2"/>
  <c r="Q166" i="2"/>
  <c r="F18" i="5"/>
  <c r="G18" i="5"/>
  <c r="B83" i="2"/>
  <c r="I43" i="5"/>
  <c r="A150" i="2" s="1"/>
  <c r="E14" i="3"/>
  <c r="G14" i="3" s="1"/>
  <c r="F19" i="5"/>
  <c r="G19" i="5"/>
  <c r="I44" i="5"/>
  <c r="A155" i="2" s="1"/>
  <c r="E13" i="3"/>
  <c r="G13" i="3" s="1"/>
  <c r="F10" i="5"/>
  <c r="G10" i="5"/>
  <c r="M64" i="2"/>
  <c r="M65" i="2"/>
  <c r="I45" i="5"/>
  <c r="A160" i="2" s="1"/>
  <c r="E12" i="3"/>
  <c r="H166" i="2"/>
  <c r="H168" i="2" s="1"/>
  <c r="F65" i="2"/>
  <c r="G22" i="5"/>
  <c r="F22" i="5"/>
  <c r="G166" i="2"/>
  <c r="G168" i="2" s="1"/>
  <c r="E3" i="5"/>
  <c r="B58" i="2"/>
  <c r="B167" i="2" s="1"/>
  <c r="Z108" i="2"/>
  <c r="Z138" i="2"/>
  <c r="Z133" i="2"/>
  <c r="C168" i="2"/>
  <c r="G24" i="5"/>
  <c r="F24" i="5"/>
  <c r="L168" i="2"/>
  <c r="N64" i="2"/>
  <c r="N65" i="2"/>
  <c r="I168" i="2"/>
  <c r="AA42" i="2"/>
  <c r="G35" i="5"/>
  <c r="F25" i="3"/>
  <c r="F23" i="3"/>
  <c r="F24" i="3"/>
  <c r="F28" i="3"/>
  <c r="F22" i="3"/>
  <c r="F26" i="3"/>
  <c r="F27" i="3"/>
  <c r="F29" i="3"/>
  <c r="D165" i="2"/>
  <c r="D166" i="2" s="1"/>
  <c r="D168" i="2" s="1"/>
  <c r="D172" i="2"/>
  <c r="AA50" i="2"/>
  <c r="K168" i="2"/>
  <c r="D47" i="5"/>
  <c r="AA59" i="2" s="1"/>
  <c r="AA61" i="2" s="1"/>
  <c r="M58" i="2"/>
  <c r="M167" i="2" s="1"/>
  <c r="M168" i="2" s="1"/>
  <c r="G30" i="5"/>
  <c r="T168" i="2"/>
  <c r="Z121" i="2"/>
  <c r="B172" i="2"/>
  <c r="B165" i="2"/>
  <c r="B166" i="2" s="1"/>
  <c r="Z166" i="2" s="1"/>
  <c r="C165" i="2"/>
  <c r="C166" i="2" s="1"/>
  <c r="F5" i="5"/>
  <c r="G5" i="5"/>
  <c r="V64" i="2"/>
  <c r="E64" i="2"/>
  <c r="D64" i="2"/>
  <c r="D65" i="2"/>
  <c r="X168" i="2"/>
  <c r="F20" i="5"/>
  <c r="G20" i="5"/>
  <c r="C172" i="2"/>
  <c r="R65" i="2"/>
  <c r="L64" i="2"/>
  <c r="R168" i="2"/>
  <c r="F23" i="5"/>
  <c r="G23" i="5"/>
  <c r="J165" i="2"/>
  <c r="J166" i="2" s="1"/>
  <c r="F7" i="5"/>
  <c r="G7" i="5"/>
  <c r="G36" i="5"/>
  <c r="Z122" i="2" a="1"/>
  <c r="Z122" i="2" s="1"/>
  <c r="Z123" i="2" s="1"/>
  <c r="S168" i="2"/>
  <c r="F17" i="5"/>
  <c r="G17" i="5"/>
  <c r="Z86" i="2"/>
  <c r="Z88" i="2" s="1"/>
  <c r="K175" i="2" s="1"/>
  <c r="Z91" i="2"/>
  <c r="Q58" i="2"/>
  <c r="Q167" i="2" s="1"/>
  <c r="G65" i="2"/>
  <c r="R166" i="2"/>
  <c r="AA48" i="2"/>
  <c r="G41" i="5"/>
  <c r="Z153" i="2"/>
  <c r="I36" i="5" l="1"/>
  <c r="E25" i="3"/>
  <c r="G25" i="3"/>
  <c r="I38" i="5"/>
  <c r="E29" i="3"/>
  <c r="G29" i="3" s="1"/>
  <c r="AA52" i="2"/>
  <c r="E15" i="3"/>
  <c r="G12" i="3"/>
  <c r="G15" i="3" s="1"/>
  <c r="Z128" i="2"/>
  <c r="AA165" i="2" s="1"/>
  <c r="Z113" i="2"/>
  <c r="G27" i="3"/>
  <c r="E27" i="3"/>
  <c r="I34" i="5"/>
  <c r="B168" i="2"/>
  <c r="Z167" i="2"/>
  <c r="E26" i="3"/>
  <c r="G26" i="3" s="1"/>
  <c r="B3" i="5"/>
  <c r="B47" i="5" s="1"/>
  <c r="C3" i="5"/>
  <c r="D3" i="5" s="1"/>
  <c r="E22" i="3"/>
  <c r="E30" i="3" s="1"/>
  <c r="Z169" i="2"/>
  <c r="E28" i="3"/>
  <c r="I37" i="5"/>
  <c r="G28" i="3"/>
  <c r="Q168" i="2"/>
  <c r="I40" i="5"/>
  <c r="G24" i="3"/>
  <c r="E24" i="3"/>
  <c r="I39" i="5"/>
  <c r="E23" i="3"/>
  <c r="G23" i="3"/>
  <c r="AA51" i="2"/>
  <c r="A125" i="2" l="1"/>
  <c r="AA45" i="2"/>
  <c r="A130" i="2"/>
  <c r="AA46" i="2"/>
  <c r="Z168" i="2"/>
  <c r="G22" i="3"/>
  <c r="G30" i="3" s="1"/>
  <c r="G32" i="3" s="1"/>
  <c r="A105" i="2"/>
  <c r="AA41" i="2"/>
  <c r="AA58" i="2" s="1"/>
  <c r="A135" i="2"/>
  <c r="AA47" i="2"/>
  <c r="A120" i="2"/>
  <c r="AA44" i="2"/>
  <c r="A115" i="2"/>
  <c r="AA43" i="2"/>
  <c r="E32" i="3"/>
</calcChain>
</file>

<file path=xl/comments1.xml><?xml version="1.0" encoding="utf-8"?>
<comments xmlns="http://schemas.openxmlformats.org/spreadsheetml/2006/main">
  <authors>
    <author>Holden Salisbury</author>
  </authors>
  <commentList>
    <comment ref="C1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<sst xmlns="http://schemas.openxmlformats.org/spreadsheetml/2006/main" count="756" uniqueCount="382">
  <si>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</si>
  <si>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</si>
  <si>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</si>
  <si>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</si>
  <si>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</si>
  <si>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</si>
  <si>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</si>
  <si>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</si>
  <si>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</si>
  <si>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</si>
  <si>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</si>
  <si>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</si>
  <si>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</si>
  <si>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</si>
  <si>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</si>
  <si>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</si>
  <si>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</si>
  <si>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</si>
  <si>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</si>
  <si>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</si>
  <si>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</si>
  <si>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</si>
  <si>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</si>
  <si>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</si>
  <si>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</si>
  <si>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</si>
  <si>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</si>
  <si>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</si>
  <si>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</si>
  <si>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</si>
  <si>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</si>
  <si>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</si>
  <si>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</si>
  <si>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</si>
  <si>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</si>
  <si>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</si>
  <si>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</si>
  <si>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</si>
  <si>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</si>
  <si>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</si>
  <si>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</si>
  <si>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</si>
  <si>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</si>
  <si>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</si>
  <si>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</si>
  <si>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</si>
  <si>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</si>
  <si>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</si>
  <si>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</si>
  <si>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</si>
  <si>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</si>
  <si>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</si>
  <si>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</si>
  <si>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</si>
  <si>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</si>
  <si>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</si>
  <si>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</si>
  <si>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</si>
  <si>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</si>
  <si>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</si>
  <si>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</si>
  <si>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</si>
  <si>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</si>
  <si>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</si>
  <si>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</si>
  <si>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</si>
  <si>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</si>
  <si>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</si>
  <si>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</si>
  <si>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</si>
  <si>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</si>
  <si>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</si>
  <si>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</si>
  <si>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</si>
  <si>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</si>
  <si>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</si>
  <si>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</si>
  <si>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</si>
  <si>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</si>
  <si>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</si>
  <si>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</si>
  <si>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</si>
  <si>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</si>
  <si>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</si>
  <si>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</si>
  <si>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</si>
  <si>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</si>
  <si>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</si>
  <si>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</si>
  <si>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</si>
  <si>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</si>
  <si>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</si>
  <si>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</si>
  <si>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</si>
  <si>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</si>
  <si>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</si>
  <si>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</si>
  <si>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</si>
  <si>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</si>
  <si>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</si>
  <si>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</si>
  <si>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</si>
  <si>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</si>
  <si>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</si>
  <si>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</si>
  <si>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</si>
  <si>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</si>
  <si>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</si>
  <si>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</si>
  <si>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</si>
  <si>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</si>
  <si>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</si>
  <si>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</si>
  <si>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</si>
  <si>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</si>
  <si>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</si>
  <si>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</si>
  <si>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</si>
  <si>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</si>
  <si>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</si>
  <si>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</si>
  <si>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</si>
  <si>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</si>
  <si>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</si>
  <si>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</si>
  <si>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</si>
  <si>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</si>
  <si>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</si>
  <si>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</si>
  <si>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</si>
  <si>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</si>
  <si>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</si>
  <si>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</si>
  <si>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</si>
  <si>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</si>
  <si>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</si>
  <si>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</si>
  <si>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</si>
  <si>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</si>
  <si>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</si>
  <si>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</si>
  <si>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</si>
  <si>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</si>
  <si>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</si>
  <si>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</si>
  <si>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</si>
  <si>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</si>
  <si>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</si>
  <si>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</si>
  <si>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</si>
  <si>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</si>
  <si>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</si>
  <si>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</si>
  <si>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</si>
  <si>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</si>
  <si>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</si>
  <si>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</si>
  <si>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</si>
  <si>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</si>
  <si>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</si>
  <si>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</si>
  <si>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</si>
  <si>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</si>
  <si>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</si>
  <si>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</si>
  <si>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</si>
  <si>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</si>
  <si>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</si>
  <si>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</si>
  <si>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</si>
  <si>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</si>
  <si>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</si>
  <si>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</si>
  <si>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</si>
  <si>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</si>
  <si>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</si>
  <si>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</si>
  <si>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</si>
  <si>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</si>
  <si>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</si>
  <si>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</si>
  <si>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</si>
  <si>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</si>
  <si>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</si>
  <si>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</si>
  <si>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</si>
  <si>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</si>
  <si>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</si>
  <si>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</si>
  <si>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</si>
  <si>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</si>
  <si>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</si>
  <si>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</si>
  <si>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</si>
  <si>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</si>
  <si>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</si>
  <si>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</si>
  <si>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</si>
  <si>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</si>
  <si>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</si>
  <si>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</si>
  <si>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</si>
  <si>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</si>
  <si>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</si>
  <si>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</si>
  <si>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</si>
  <si>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</si>
  <si>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</si>
  <si>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</si>
  <si>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</si>
  <si>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</si>
  <si>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</si>
  <si>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</si>
  <si>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</si>
  <si>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</si>
  <si>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</si>
  <si>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</si>
  <si>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</si>
  <si>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</si>
  <si>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</si>
  <si>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</si>
  <si>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</si>
  <si>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</si>
  <si>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</si>
  <si>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</si>
  <si>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</si>
  <si>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</si>
  <si>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</si>
  <si>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</si>
  <si>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</si>
  <si>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</si>
  <si>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</si>
  <si>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</si>
  <si>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</si>
  <si>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</si>
  <si>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</si>
  <si>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</si>
  <si>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</si>
  <si>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</si>
  <si>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</si>
  <si>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</si>
  <si>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</si>
  <si>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</si>
  <si>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</si>
  <si>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</si>
  <si>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</si>
  <si>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</si>
  <si>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</si>
  <si>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</si>
  <si>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</si>
  <si>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</si>
  <si>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</si>
  <si>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</si>
  <si>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</si>
  <si>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</si>
  <si>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</si>
  <si>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</si>
  <si>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</si>
  <si>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</si>
  <si>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</si>
  <si>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</si>
  <si>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</si>
  <si>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</si>
  <si>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</si>
  <si>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</si>
  <si>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</si>
  <si>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</si>
  <si>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</si>
  <si>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</si>
  <si>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</si>
  <si>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</si>
  <si>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</si>
  <si>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</si>
  <si>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</si>
  <si>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</si>
  <si>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</si>
  <si>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</si>
  <si>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</si>
  <si>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</si>
  <si>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</si>
  <si>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</si>
  <si>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</si>
  <si>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</si>
  <si>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</si>
  <si>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</si>
  <si>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</si>
  <si>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</si>
  <si>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</si>
  <si>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</si>
  <si>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</si>
  <si>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</si>
  <si>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</si>
  <si>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</si>
  <si>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</si>
  <si>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</si>
  <si>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</si>
  <si>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</si>
  <si>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</si>
  <si>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</si>
  <si>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</si>
  <si>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</si>
  <si>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</si>
  <si>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</si>
  <si>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</si>
  <si>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</si>
  <si>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</si>
  <si>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</si>
  <si>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</si>
  <si>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</si>
  <si>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</si>
  <si>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</si>
  <si>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</si>
  <si>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</si>
  <si>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</si>
  <si>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</si>
  <si>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</si>
  <si>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</si>
  <si>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</si>
  <si>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</si>
  <si>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</si>
  <si>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</si>
  <si>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</si>
  <si>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</si>
  <si>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</si>
  <si>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</si>
  <si>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</si>
  <si>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</si>
  <si>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</si>
  <si>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</si>
  <si>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</si>
  <si>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</si>
  <si>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</si>
  <si>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</si>
  <si>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</si>
  <si>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</si>
  <si>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</si>
  <si>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</si>
  <si>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</si>
  <si>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</si>
  <si>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</si>
  <si>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</si>
  <si>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</si>
  <si>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</si>
  <si>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</si>
  <si>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</si>
  <si>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</si>
  <si>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</si>
  <si>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</si>
  <si>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</si>
  <si>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</si>
  <si>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</si>
  <si>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</si>
  <si>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</si>
  <si>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</si>
  <si>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</si>
  <si>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</si>
  <si>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</si>
  <si>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</si>
  <si>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</si>
  <si>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</si>
  <si>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</si>
  <si>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</si>
  <si>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</si>
  <si>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</si>
  <si>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</si>
  <si>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</si>
  <si>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</si>
  <si>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</si>
  <si>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</si>
  <si>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</si>
  <si>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</si>
  <si>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</si>
  <si>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</si>
  <si>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RIOGRAN 8,UNAV,  0  ,121  , 36  ,151  ,  0  ,1</t>
  </si>
  <si>
    <t>Firm</t>
  </si>
  <si>
    <t>PALOVERDE,MANL,603  ,600  ,600  ,600  ,  0  ,1</t>
  </si>
  <si>
    <t>NEWMAN 2 ,ECON, 37  , 77  , 34  , 83  , 40  ,1</t>
  </si>
  <si>
    <t>NEWMAN 3 ,ECON, 51  ,100  , 35  ,103  , 40  ,1</t>
  </si>
  <si>
    <t>NEWMAN 4 ,MANL,206  ,215  , 86  ,214  ,  0  ,1</t>
  </si>
  <si>
    <t xml:space="preserve">NEWMAN   ,, 295 ,  392,  155, 400 ,  80 , </t>
  </si>
  <si>
    <t>FOURCRNRS,UNAV,  6  , 90  , 90  ,104  ,  0  ,1</t>
  </si>
  <si>
    <t>LAMBDA, 38.68,  686,  675,   84,   -0,    0,11601,0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</si>
</sst>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103</xdr:row>
      <xdr:rowOff>76200</xdr:rowOff>
    </xdr:from>
    <xdr:to>
      <xdr:col>22</xdr:col>
      <xdr:colOff>123825</xdr:colOff>
      <xdr:row>114</xdr:row>
      <xdr:rowOff>0</xdr:rowOff>
    </xdr:to>
    <xdr:sp macro="" textlink="">
      <xdr:nvSpPr>
        <xdr:cNvPr id="2303" name="Text Box 255"/>
        <xdr:cNvSpPr txBox="1">
          <a:spLocks noChangeArrowheads="1"/>
        </xdr:cNvSpPr>
      </xdr:nvSpPr>
      <xdr:spPr bwMode="auto">
        <a:xfrm>
          <a:off x="171450" y="924877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119</xdr:row>
      <xdr:rowOff>0</xdr:rowOff>
    </xdr:from>
    <xdr:to>
      <xdr:col>22</xdr:col>
      <xdr:colOff>66675</xdr:colOff>
      <xdr:row>125</xdr:row>
      <xdr:rowOff>47625</xdr:rowOff>
    </xdr:to>
    <xdr:sp macro="" textlink="">
      <xdr:nvSpPr>
        <xdr:cNvPr id="10463" name="Text Box 1247"/>
        <xdr:cNvSpPr txBox="1">
          <a:spLocks noChangeArrowheads="1"/>
        </xdr:cNvSpPr>
      </xdr:nvSpPr>
      <xdr:spPr bwMode="auto">
        <a:xfrm>
          <a:off x="209550" y="1196340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3"/>
  <sheetViews>
    <sheetView showGridLines="0" tabSelected="1" zoomScale="60" zoomScaleNormal="65" workbookViewId="0">
      <selection activeCell="F3" sqref="F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75" s="356" customFormat="1" ht="12.75" customHeight="1" x14ac:dyDescent="0.2">
      <c r="A3" s="637" t="s">
        <v>62</v>
      </c>
      <c r="B3" s="643" t="s">
        <v>61</v>
      </c>
      <c r="C3" s="644" t="s">
        <v>151</v>
      </c>
      <c r="D3" s="644"/>
      <c r="E3" s="640"/>
      <c r="F3" s="693">
        <v>80</v>
      </c>
      <c r="G3" s="693">
        <v>70</v>
      </c>
      <c r="H3" s="693">
        <v>60</v>
      </c>
      <c r="I3" s="693">
        <v>50</v>
      </c>
      <c r="J3" s="693">
        <v>50</v>
      </c>
      <c r="K3" s="693">
        <v>50</v>
      </c>
      <c r="L3" s="693">
        <v>60</v>
      </c>
      <c r="M3" s="693">
        <v>85</v>
      </c>
      <c r="N3" s="693">
        <v>95</v>
      </c>
      <c r="O3" s="693">
        <v>95</v>
      </c>
      <c r="P3" s="693">
        <v>95</v>
      </c>
      <c r="Q3" s="693">
        <v>95</v>
      </c>
      <c r="R3" s="693">
        <v>95</v>
      </c>
      <c r="S3" s="693">
        <v>95</v>
      </c>
      <c r="T3" s="693">
        <v>95</v>
      </c>
      <c r="U3" s="693">
        <v>95</v>
      </c>
      <c r="V3" s="693">
        <v>95</v>
      </c>
      <c r="W3" s="693">
        <v>95</v>
      </c>
      <c r="X3" s="722">
        <v>130</v>
      </c>
      <c r="Y3" s="722">
        <v>130</v>
      </c>
      <c r="Z3" s="722">
        <v>130</v>
      </c>
      <c r="AA3" s="722">
        <v>120</v>
      </c>
      <c r="AB3" s="722">
        <v>110</v>
      </c>
      <c r="AC3" s="722">
        <v>100</v>
      </c>
      <c r="AD3" s="629">
        <f>SUM(F3:AC3)</f>
        <v>2175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38" t="s">
        <v>64</v>
      </c>
      <c r="B4" s="645" t="s">
        <v>61</v>
      </c>
      <c r="C4" s="646"/>
      <c r="D4" s="646"/>
      <c r="E4" s="641"/>
      <c r="F4" s="625">
        <v>55</v>
      </c>
      <c r="G4" s="625">
        <v>55</v>
      </c>
      <c r="H4" s="625">
        <v>55</v>
      </c>
      <c r="I4" s="625">
        <v>55</v>
      </c>
      <c r="J4" s="625">
        <v>55</v>
      </c>
      <c r="K4" s="625">
        <v>60</v>
      </c>
      <c r="L4" s="625">
        <v>60</v>
      </c>
      <c r="M4" s="625">
        <v>65</v>
      </c>
      <c r="N4" s="625">
        <v>65</v>
      </c>
      <c r="O4" s="625">
        <v>70</v>
      </c>
      <c r="P4" s="625">
        <v>70</v>
      </c>
      <c r="Q4" s="625">
        <v>70</v>
      </c>
      <c r="R4" s="625">
        <v>70</v>
      </c>
      <c r="S4" s="710">
        <v>70</v>
      </c>
      <c r="T4" s="710">
        <v>65</v>
      </c>
      <c r="U4" s="710">
        <v>65</v>
      </c>
      <c r="V4" s="710">
        <v>65</v>
      </c>
      <c r="W4" s="710">
        <v>75</v>
      </c>
      <c r="X4" s="710">
        <v>75</v>
      </c>
      <c r="Y4" s="710">
        <v>75</v>
      </c>
      <c r="Z4" s="710">
        <v>75</v>
      </c>
      <c r="AA4" s="710">
        <v>75</v>
      </c>
      <c r="AB4" s="710">
        <v>65</v>
      </c>
      <c r="AC4" s="710">
        <v>60</v>
      </c>
      <c r="AD4" s="583">
        <f>SUM(F4:AC4)</f>
        <v>1570</v>
      </c>
      <c r="AE4" s="584">
        <f>AD4*D4</f>
        <v>0</v>
      </c>
      <c r="AF4" s="527" t="str">
        <f>IF(AD4&lt;0,"buy","sell")</f>
        <v>sell</v>
      </c>
    </row>
    <row r="5" spans="1:75" s="356" customFormat="1" x14ac:dyDescent="0.2">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75" s="356" customFormat="1" x14ac:dyDescent="0.2">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75" s="404" customFormat="1" x14ac:dyDescent="0.2">
      <c r="A7" s="639" t="s">
        <v>3</v>
      </c>
      <c r="B7" s="647"/>
      <c r="C7" s="647" t="s">
        <v>351</v>
      </c>
      <c r="D7" s="647"/>
      <c r="E7" s="669"/>
      <c r="F7" s="710">
        <v>-50</v>
      </c>
      <c r="G7" s="710">
        <v>-50</v>
      </c>
      <c r="H7" s="710">
        <v>-50</v>
      </c>
      <c r="I7" s="710">
        <v>-50</v>
      </c>
      <c r="J7" s="710">
        <v>-50</v>
      </c>
      <c r="K7" s="710">
        <v>-50</v>
      </c>
      <c r="L7" s="710">
        <v>-50</v>
      </c>
      <c r="M7" s="710">
        <v>-80</v>
      </c>
      <c r="N7" s="710">
        <v>-80</v>
      </c>
      <c r="O7" s="710">
        <v>-80</v>
      </c>
      <c r="P7" s="710">
        <v>-80</v>
      </c>
      <c r="Q7" s="710">
        <v>-80</v>
      </c>
      <c r="R7" s="710">
        <v>-80</v>
      </c>
      <c r="S7" s="710">
        <v>-80</v>
      </c>
      <c r="T7" s="710">
        <v>-80</v>
      </c>
      <c r="U7" s="710">
        <v>-80</v>
      </c>
      <c r="V7" s="710">
        <v>-80</v>
      </c>
      <c r="W7" s="710">
        <v>-80</v>
      </c>
      <c r="X7" s="710">
        <v>-80</v>
      </c>
      <c r="Y7" s="710">
        <v>-80</v>
      </c>
      <c r="Z7" s="710">
        <v>-80</v>
      </c>
      <c r="AA7" s="710">
        <v>-80</v>
      </c>
      <c r="AB7" s="710">
        <v>-80</v>
      </c>
      <c r="AC7" s="710">
        <v>-50</v>
      </c>
      <c r="AD7" s="626"/>
      <c r="AE7" s="670"/>
      <c r="AF7" s="671"/>
    </row>
    <row r="8" spans="1:75" s="356" customFormat="1" x14ac:dyDescent="0.2">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75" s="404" customFormat="1" x14ac:dyDescent="0.2">
      <c r="A9" s="639"/>
      <c r="B9" s="647"/>
      <c r="C9" s="690"/>
      <c r="D9" s="647"/>
      <c r="E9" s="669"/>
      <c r="F9" s="710"/>
      <c r="G9" s="710"/>
      <c r="H9" s="710"/>
      <c r="I9" s="710"/>
      <c r="J9" s="710"/>
      <c r="K9" s="710"/>
      <c r="L9" s="710"/>
      <c r="M9" s="710"/>
      <c r="N9" s="625"/>
      <c r="O9" s="625"/>
      <c r="P9" s="625"/>
      <c r="Q9" s="625"/>
      <c r="R9" s="625"/>
      <c r="S9" s="710"/>
      <c r="T9" s="625"/>
      <c r="U9" s="625"/>
      <c r="V9" s="625"/>
      <c r="W9" s="625"/>
      <c r="X9" s="625"/>
      <c r="Y9" s="625"/>
      <c r="Z9" s="625"/>
      <c r="AA9" s="625"/>
      <c r="AB9" s="625"/>
      <c r="AC9" s="625"/>
      <c r="AD9" s="583">
        <f>SUM(E9:AC9)</f>
        <v>0</v>
      </c>
      <c r="AE9" s="675">
        <f>AD9*D9</f>
        <v>0</v>
      </c>
      <c r="AF9" s="676" t="str">
        <f>IF(AD9&lt;0,"buy","sell")</f>
        <v>sell</v>
      </c>
    </row>
    <row r="10" spans="1:75" s="404" customFormat="1" x14ac:dyDescent="0.2">
      <c r="A10" s="639"/>
      <c r="B10" s="647"/>
      <c r="C10" s="690"/>
      <c r="D10" s="647"/>
      <c r="E10" s="669"/>
      <c r="F10" s="625"/>
      <c r="G10" s="625"/>
      <c r="H10" s="625"/>
      <c r="I10" s="625"/>
      <c r="J10" s="625"/>
      <c r="K10" s="625"/>
      <c r="L10" s="625"/>
      <c r="M10" s="710"/>
      <c r="N10" s="625"/>
      <c r="O10" s="625"/>
      <c r="P10" s="625"/>
      <c r="Q10" s="625"/>
      <c r="R10" s="625"/>
      <c r="S10" s="710"/>
      <c r="T10" s="625"/>
      <c r="U10" s="625"/>
      <c r="V10" s="625"/>
      <c r="W10" s="625"/>
      <c r="X10" s="625"/>
      <c r="Y10" s="625"/>
      <c r="Z10" s="625"/>
      <c r="AA10" s="625"/>
      <c r="AB10" s="625"/>
      <c r="AC10" s="625"/>
      <c r="AD10" s="583">
        <f>SUM(E10:AC10)</f>
        <v>0</v>
      </c>
      <c r="AE10" s="675">
        <f>AD10*D10</f>
        <v>0</v>
      </c>
      <c r="AF10" s="676" t="str">
        <f>IF(AD10&lt;0,"buy","sell")</f>
        <v>sell</v>
      </c>
    </row>
    <row r="11" spans="1:75" s="356" customFormat="1" ht="11.25" customHeight="1" x14ac:dyDescent="0.2">
      <c r="A11" s="639"/>
      <c r="B11" s="647"/>
      <c r="C11" s="647"/>
      <c r="D11" s="647"/>
      <c r="E11" s="642"/>
      <c r="F11" s="625"/>
      <c r="G11" s="625"/>
      <c r="H11" s="625"/>
      <c r="I11" s="625"/>
      <c r="J11" s="625"/>
      <c r="K11" s="625"/>
      <c r="L11" s="625"/>
      <c r="M11" s="710"/>
      <c r="N11" s="625"/>
      <c r="O11" s="625"/>
      <c r="P11" s="625"/>
      <c r="Q11" s="625"/>
      <c r="R11" s="625"/>
      <c r="S11" s="710"/>
      <c r="T11" s="625"/>
      <c r="U11" s="625"/>
      <c r="V11" s="625"/>
      <c r="W11" s="625"/>
      <c r="X11" s="625"/>
      <c r="Y11" s="625"/>
      <c r="Z11" s="625"/>
      <c r="AA11" s="625"/>
      <c r="AB11" s="625"/>
      <c r="AC11" s="625"/>
      <c r="AD11" s="583">
        <f>SUM(E11:AC11)</f>
        <v>0</v>
      </c>
      <c r="AE11" s="675"/>
      <c r="AF11" s="676"/>
    </row>
    <row r="12" spans="1:75" s="356" customFormat="1" x14ac:dyDescent="0.2">
      <c r="A12" s="648" t="s">
        <v>205</v>
      </c>
      <c r="B12" s="672"/>
      <c r="C12" s="672"/>
      <c r="D12" s="673"/>
      <c r="E12" s="649"/>
      <c r="F12" s="651"/>
      <c r="G12" s="651"/>
      <c r="H12" s="651"/>
      <c r="I12" s="651"/>
      <c r="J12" s="651"/>
      <c r="K12" s="651"/>
      <c r="L12" s="651"/>
      <c r="M12" s="651"/>
      <c r="N12" s="651"/>
      <c r="O12" s="651"/>
      <c r="P12" s="651"/>
      <c r="Q12" s="651"/>
      <c r="R12" s="651"/>
      <c r="S12" s="724"/>
      <c r="T12" s="651"/>
      <c r="U12" s="651"/>
      <c r="V12" s="651"/>
      <c r="W12" s="651"/>
      <c r="X12" s="651"/>
      <c r="Y12" s="651"/>
      <c r="Z12" s="651"/>
      <c r="AA12" s="651"/>
      <c r="AB12" s="651"/>
      <c r="AC12" s="651"/>
      <c r="AD12" s="627"/>
      <c r="AE12" s="677"/>
      <c r="AF12" s="678"/>
    </row>
    <row r="13" spans="1:75" s="356" customFormat="1" x14ac:dyDescent="0.2">
      <c r="A13" s="601" t="s">
        <v>206</v>
      </c>
      <c r="B13" s="674"/>
      <c r="C13" s="598"/>
      <c r="D13" s="674"/>
      <c r="E13" s="363"/>
      <c r="F13" s="652"/>
      <c r="G13" s="652"/>
      <c r="H13" s="652"/>
      <c r="I13" s="652"/>
      <c r="J13" s="652"/>
      <c r="K13" s="652"/>
      <c r="L13" s="652"/>
      <c r="M13" s="652"/>
      <c r="N13" s="652"/>
      <c r="O13" s="652"/>
      <c r="P13" s="652"/>
      <c r="Q13" s="652"/>
      <c r="R13" s="652"/>
      <c r="S13" s="725"/>
      <c r="T13" s="652"/>
      <c r="U13" s="652"/>
      <c r="V13" s="652"/>
      <c r="W13" s="652"/>
      <c r="X13" s="652"/>
      <c r="Y13" s="652"/>
      <c r="Z13" s="652"/>
      <c r="AA13" s="652"/>
      <c r="AB13" s="652"/>
      <c r="AC13" s="652"/>
      <c r="AD13" s="674"/>
      <c r="AE13" s="679"/>
      <c r="AF13" s="679"/>
    </row>
    <row r="14" spans="1:75" s="356" customFormat="1" ht="15.75" x14ac:dyDescent="0.25">
      <c r="A14" s="716" t="s">
        <v>361</v>
      </c>
      <c r="B14" s="674"/>
      <c r="C14" s="598"/>
      <c r="D14" s="674"/>
      <c r="E14" s="363"/>
      <c r="F14" s="652"/>
      <c r="G14" s="652"/>
      <c r="H14" s="652"/>
      <c r="I14" s="652"/>
      <c r="J14" s="652"/>
      <c r="K14" s="652"/>
      <c r="L14" s="652"/>
      <c r="M14" s="652"/>
      <c r="N14" s="652"/>
      <c r="O14" s="652"/>
      <c r="P14" s="652"/>
      <c r="Q14" s="652"/>
      <c r="R14" s="652"/>
      <c r="S14" s="725"/>
      <c r="T14" s="652"/>
      <c r="U14" s="652"/>
      <c r="V14" s="652"/>
      <c r="W14" s="652"/>
      <c r="X14" s="652"/>
      <c r="Y14" s="652"/>
      <c r="Z14" s="652"/>
      <c r="AA14" s="652"/>
      <c r="AB14" s="652"/>
      <c r="AC14" s="652"/>
      <c r="AD14" s="674"/>
      <c r="AE14" s="679"/>
      <c r="AF14" s="679"/>
    </row>
    <row r="15" spans="1:75" s="356" customFormat="1" hidden="1" x14ac:dyDescent="0.2">
      <c r="A15" s="602" t="s">
        <v>267</v>
      </c>
      <c r="B15" s="471" t="s">
        <v>240</v>
      </c>
      <c r="C15" s="471" t="s">
        <v>151</v>
      </c>
      <c r="D15" s="472">
        <f>F107</f>
        <v>0</v>
      </c>
      <c r="E15" s="472"/>
      <c r="F15" s="475">
        <v>0</v>
      </c>
      <c r="G15" s="653"/>
      <c r="H15" s="475"/>
      <c r="I15" s="475"/>
      <c r="J15" s="475"/>
      <c r="K15" s="475"/>
      <c r="L15" s="475"/>
      <c r="M15" s="475"/>
      <c r="N15" s="475"/>
      <c r="O15" s="475"/>
      <c r="P15" s="475"/>
      <c r="Q15" s="475"/>
      <c r="R15" s="475"/>
      <c r="S15" s="726"/>
      <c r="T15" s="475"/>
      <c r="U15" s="475"/>
      <c r="V15" s="475"/>
      <c r="W15" s="475"/>
      <c r="X15" s="475"/>
      <c r="Y15" s="475"/>
      <c r="Z15" s="475"/>
      <c r="AA15" s="475"/>
      <c r="AB15" s="475"/>
      <c r="AC15" s="654"/>
      <c r="AD15" s="578">
        <f t="shared" ref="AD15:AD63" si="0">SUM(F15:AC15)</f>
        <v>0</v>
      </c>
      <c r="AE15" s="680">
        <f t="shared" ref="AE15:AE72" si="1">AD15*D15</f>
        <v>0</v>
      </c>
      <c r="AF15" s="681" t="str">
        <f>IF(AD15&lt;0,"buy","sell")</f>
        <v>sell</v>
      </c>
    </row>
    <row r="16" spans="1:75" s="356" customFormat="1" hidden="1" x14ac:dyDescent="0.2">
      <c r="A16" s="602" t="s">
        <v>267</v>
      </c>
      <c r="B16" s="471" t="s">
        <v>240</v>
      </c>
      <c r="C16" s="471" t="s">
        <v>151</v>
      </c>
      <c r="D16" s="472">
        <f>F108</f>
        <v>0</v>
      </c>
      <c r="E16" s="472"/>
      <c r="F16" s="475"/>
      <c r="G16" s="475"/>
      <c r="H16" s="475"/>
      <c r="I16" s="475"/>
      <c r="J16" s="475"/>
      <c r="K16" s="475"/>
      <c r="L16" s="475"/>
      <c r="M16" s="475"/>
      <c r="N16" s="475"/>
      <c r="O16" s="475"/>
      <c r="P16" s="475"/>
      <c r="Q16" s="475"/>
      <c r="R16" s="475"/>
      <c r="S16" s="726"/>
      <c r="T16" s="475"/>
      <c r="U16" s="475"/>
      <c r="V16" s="475"/>
      <c r="W16" s="475"/>
      <c r="X16" s="475"/>
      <c r="Y16" s="475"/>
      <c r="Z16" s="475"/>
      <c r="AA16" s="475"/>
      <c r="AB16" s="654"/>
      <c r="AC16" s="654"/>
      <c r="AD16" s="578">
        <f t="shared" si="0"/>
        <v>0</v>
      </c>
      <c r="AE16" s="680">
        <f t="shared" si="1"/>
        <v>0</v>
      </c>
      <c r="AF16" s="681" t="str">
        <f t="shared" ref="AF16:AF38" si="2">IF(AD16&lt;0,"buy","sell")</f>
        <v>sell</v>
      </c>
    </row>
    <row r="17" spans="1:32" s="356" customFormat="1" hidden="1" x14ac:dyDescent="0.2">
      <c r="A17" s="602" t="s">
        <v>267</v>
      </c>
      <c r="B17" s="471" t="s">
        <v>240</v>
      </c>
      <c r="C17" s="471" t="s">
        <v>151</v>
      </c>
      <c r="D17" s="472">
        <f>F109</f>
        <v>0</v>
      </c>
      <c r="E17" s="472"/>
      <c r="F17" s="475"/>
      <c r="G17" s="653"/>
      <c r="H17" s="475"/>
      <c r="I17" s="475"/>
      <c r="J17" s="475"/>
      <c r="K17" s="475"/>
      <c r="L17" s="475"/>
      <c r="M17" s="475"/>
      <c r="N17" s="475"/>
      <c r="O17" s="475"/>
      <c r="P17" s="475"/>
      <c r="Q17" s="475"/>
      <c r="R17" s="475"/>
      <c r="S17" s="726"/>
      <c r="T17" s="475"/>
      <c r="U17" s="475"/>
      <c r="V17" s="475"/>
      <c r="W17" s="475"/>
      <c r="X17" s="475"/>
      <c r="Y17" s="475"/>
      <c r="Z17" s="475"/>
      <c r="AA17" s="475"/>
      <c r="AB17" s="475"/>
      <c r="AC17" s="654"/>
      <c r="AD17" s="578">
        <f t="shared" si="0"/>
        <v>0</v>
      </c>
      <c r="AE17" s="680">
        <f t="shared" si="1"/>
        <v>0</v>
      </c>
      <c r="AF17" s="681" t="str">
        <f t="shared" si="2"/>
        <v>sell</v>
      </c>
    </row>
    <row r="18" spans="1:32" s="356" customFormat="1" hidden="1" x14ac:dyDescent="0.2">
      <c r="A18" s="602" t="s">
        <v>267</v>
      </c>
      <c r="B18" s="471" t="s">
        <v>240</v>
      </c>
      <c r="C18" s="471" t="s">
        <v>151</v>
      </c>
      <c r="D18" s="472">
        <f>F110</f>
        <v>0</v>
      </c>
      <c r="E18" s="472"/>
      <c r="F18" s="475"/>
      <c r="G18" s="653"/>
      <c r="H18" s="475"/>
      <c r="I18" s="475"/>
      <c r="J18" s="475"/>
      <c r="K18" s="475"/>
      <c r="L18" s="475"/>
      <c r="M18" s="475"/>
      <c r="N18" s="475"/>
      <c r="O18" s="475"/>
      <c r="P18" s="475"/>
      <c r="Q18" s="475"/>
      <c r="R18" s="475"/>
      <c r="S18" s="726"/>
      <c r="T18" s="475"/>
      <c r="U18" s="475"/>
      <c r="V18" s="475"/>
      <c r="W18" s="475"/>
      <c r="X18" s="475"/>
      <c r="Y18" s="475"/>
      <c r="Z18" s="475"/>
      <c r="AA18" s="475"/>
      <c r="AB18" s="475"/>
      <c r="AC18" s="654"/>
      <c r="AD18" s="578">
        <f t="shared" si="0"/>
        <v>0</v>
      </c>
      <c r="AE18" s="680">
        <f t="shared" si="1"/>
        <v>0</v>
      </c>
      <c r="AF18" s="681" t="str">
        <f t="shared" si="2"/>
        <v>sell</v>
      </c>
    </row>
    <row r="19" spans="1:32" s="356" customFormat="1" hidden="1" x14ac:dyDescent="0.2">
      <c r="A19" s="602" t="s">
        <v>267</v>
      </c>
      <c r="B19" s="471" t="s">
        <v>240</v>
      </c>
      <c r="C19" s="471" t="s">
        <v>151</v>
      </c>
      <c r="D19" s="472">
        <f t="shared" ref="D19:D38" si="3">F111</f>
        <v>0</v>
      </c>
      <c r="E19" s="472"/>
      <c r="F19" s="475"/>
      <c r="G19" s="653"/>
      <c r="H19" s="475"/>
      <c r="I19" s="475"/>
      <c r="J19" s="475"/>
      <c r="K19" s="475"/>
      <c r="L19" s="475"/>
      <c r="M19" s="475"/>
      <c r="N19" s="475"/>
      <c r="O19" s="475"/>
      <c r="P19" s="475"/>
      <c r="Q19" s="475"/>
      <c r="R19" s="475"/>
      <c r="S19" s="726"/>
      <c r="T19" s="475"/>
      <c r="U19" s="475"/>
      <c r="V19" s="475"/>
      <c r="W19" s="475"/>
      <c r="X19" s="475"/>
      <c r="Y19" s="475"/>
      <c r="Z19" s="475"/>
      <c r="AA19" s="475"/>
      <c r="AB19" s="475"/>
      <c r="AC19" s="654"/>
      <c r="AD19" s="578">
        <f t="shared" si="0"/>
        <v>0</v>
      </c>
      <c r="AE19" s="680">
        <f t="shared" si="1"/>
        <v>0</v>
      </c>
      <c r="AF19" s="681" t="str">
        <f>IF(AD19&lt;0,"buy","sell")</f>
        <v>sell</v>
      </c>
    </row>
    <row r="20" spans="1:32" s="356" customFormat="1" hidden="1" x14ac:dyDescent="0.2">
      <c r="A20" s="602" t="s">
        <v>267</v>
      </c>
      <c r="B20" s="471" t="s">
        <v>240</v>
      </c>
      <c r="C20" s="471" t="s">
        <v>151</v>
      </c>
      <c r="D20" s="472">
        <f t="shared" si="3"/>
        <v>0</v>
      </c>
      <c r="E20" s="472"/>
      <c r="F20" s="475"/>
      <c r="G20" s="653"/>
      <c r="H20" s="475"/>
      <c r="I20" s="475"/>
      <c r="J20" s="475"/>
      <c r="K20" s="475"/>
      <c r="L20" s="475"/>
      <c r="M20" s="475"/>
      <c r="N20" s="475"/>
      <c r="O20" s="475"/>
      <c r="P20" s="475"/>
      <c r="Q20" s="475"/>
      <c r="R20" s="475"/>
      <c r="S20" s="726"/>
      <c r="T20" s="475"/>
      <c r="U20" s="475"/>
      <c r="V20" s="475"/>
      <c r="W20" s="475"/>
      <c r="X20" s="475"/>
      <c r="Y20" s="475"/>
      <c r="Z20" s="475"/>
      <c r="AA20" s="475"/>
      <c r="AB20" s="475"/>
      <c r="AC20" s="475"/>
      <c r="AD20" s="578">
        <f t="shared" si="0"/>
        <v>0</v>
      </c>
      <c r="AE20" s="680">
        <f t="shared" si="1"/>
        <v>0</v>
      </c>
      <c r="AF20" s="681" t="str">
        <f t="shared" si="2"/>
        <v>sell</v>
      </c>
    </row>
    <row r="21" spans="1:32" s="356" customFormat="1" hidden="1" x14ac:dyDescent="0.2">
      <c r="A21" s="602" t="s">
        <v>267</v>
      </c>
      <c r="B21" s="471" t="s">
        <v>240</v>
      </c>
      <c r="C21" s="471" t="s">
        <v>151</v>
      </c>
      <c r="D21" s="472">
        <f t="shared" si="3"/>
        <v>0</v>
      </c>
      <c r="E21" s="472"/>
      <c r="F21" s="475"/>
      <c r="G21" s="653"/>
      <c r="H21" s="475"/>
      <c r="I21" s="475"/>
      <c r="J21" s="475"/>
      <c r="K21" s="475"/>
      <c r="L21" s="475"/>
      <c r="M21" s="475"/>
      <c r="N21" s="475"/>
      <c r="O21" s="475"/>
      <c r="P21" s="475"/>
      <c r="Q21" s="475"/>
      <c r="R21" s="475"/>
      <c r="S21" s="726"/>
      <c r="T21" s="475"/>
      <c r="U21" s="475"/>
      <c r="V21" s="475"/>
      <c r="W21" s="475"/>
      <c r="X21" s="475"/>
      <c r="Y21" s="475"/>
      <c r="Z21" s="475"/>
      <c r="AA21" s="475"/>
      <c r="AB21" s="475"/>
      <c r="AC21" s="475"/>
      <c r="AD21" s="578">
        <f t="shared" si="0"/>
        <v>0</v>
      </c>
      <c r="AE21" s="680">
        <f t="shared" si="1"/>
        <v>0</v>
      </c>
      <c r="AF21" s="681" t="str">
        <f t="shared" si="2"/>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6"/>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6"/>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6"/>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6"/>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6"/>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6"/>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6"/>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6"/>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6"/>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6"/>
      <c r="T31" s="475"/>
      <c r="U31" s="475"/>
      <c r="V31" s="475"/>
      <c r="W31" s="475"/>
      <c r="X31" s="475"/>
      <c r="Y31" s="475"/>
      <c r="Z31" s="475"/>
      <c r="AA31" s="65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6"/>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6"/>
      <c r="T33" s="475"/>
      <c r="U33" s="475"/>
      <c r="V33" s="475"/>
      <c r="W33" s="475"/>
      <c r="X33" s="475"/>
      <c r="Y33" s="475"/>
      <c r="Z33" s="475"/>
      <c r="AA33" s="47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6"/>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6"/>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6"/>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6"/>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t="s">
        <v>267</v>
      </c>
      <c r="B38" s="471" t="s">
        <v>240</v>
      </c>
      <c r="C38" s="471" t="s">
        <v>151</v>
      </c>
      <c r="D38" s="472">
        <f t="shared" si="3"/>
        <v>0</v>
      </c>
      <c r="E38" s="472"/>
      <c r="F38" s="475"/>
      <c r="G38" s="653"/>
      <c r="H38" s="475"/>
      <c r="I38" s="475"/>
      <c r="J38" s="475"/>
      <c r="K38" s="475"/>
      <c r="L38" s="475"/>
      <c r="M38" s="475"/>
      <c r="N38" s="475"/>
      <c r="O38" s="475"/>
      <c r="P38" s="475"/>
      <c r="Q38" s="475"/>
      <c r="R38" s="475"/>
      <c r="S38" s="726"/>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
      <c r="A39" s="602"/>
      <c r="B39" s="471"/>
      <c r="C39" s="471"/>
      <c r="D39" s="472"/>
      <c r="E39" s="472"/>
      <c r="F39" s="475"/>
      <c r="G39" s="653"/>
      <c r="H39" s="475"/>
      <c r="I39" s="475"/>
      <c r="J39" s="475"/>
      <c r="K39" s="475"/>
      <c r="L39" s="475"/>
      <c r="M39" s="475"/>
      <c r="N39" s="475"/>
      <c r="O39" s="475"/>
      <c r="P39" s="475"/>
      <c r="Q39" s="475"/>
      <c r="R39" s="475"/>
      <c r="S39" s="726"/>
      <c r="T39" s="475"/>
      <c r="U39" s="475"/>
      <c r="V39" s="475"/>
      <c r="W39" s="475"/>
      <c r="X39" s="475"/>
      <c r="Y39" s="475"/>
      <c r="Z39" s="475"/>
      <c r="AA39" s="475"/>
      <c r="AB39" s="475"/>
      <c r="AC39" s="475"/>
      <c r="AD39" s="578">
        <f t="shared" si="0"/>
        <v>0</v>
      </c>
      <c r="AE39" s="680">
        <f t="shared" si="1"/>
        <v>0</v>
      </c>
      <c r="AF39" s="681"/>
    </row>
    <row r="40" spans="1:32" s="356" customFormat="1" hidden="1" x14ac:dyDescent="0.2">
      <c r="A40" s="602" t="s">
        <v>267</v>
      </c>
      <c r="B40" s="471" t="s">
        <v>240</v>
      </c>
      <c r="C40" s="471" t="s">
        <v>268</v>
      </c>
      <c r="D40" s="472">
        <f t="shared" ref="D40:D62" si="4">F137</f>
        <v>0</v>
      </c>
      <c r="E40" s="472"/>
      <c r="F40" s="475">
        <v>0</v>
      </c>
      <c r="G40" s="475"/>
      <c r="H40" s="475"/>
      <c r="I40" s="475"/>
      <c r="J40" s="475"/>
      <c r="K40" s="475"/>
      <c r="L40" s="475"/>
      <c r="M40" s="475"/>
      <c r="N40" s="475"/>
      <c r="O40" s="475"/>
      <c r="P40" s="475"/>
      <c r="Q40" s="475"/>
      <c r="R40" s="475"/>
      <c r="S40" s="726"/>
      <c r="T40" s="475"/>
      <c r="U40" s="475"/>
      <c r="V40" s="475"/>
      <c r="W40" s="475"/>
      <c r="X40" s="475"/>
      <c r="Y40" s="475"/>
      <c r="Z40" s="475"/>
      <c r="AA40" s="475"/>
      <c r="AB40" s="475"/>
      <c r="AC40" s="475"/>
      <c r="AD40" s="578">
        <f t="shared" si="0"/>
        <v>0</v>
      </c>
      <c r="AE40" s="680">
        <f t="shared" si="1"/>
        <v>0</v>
      </c>
      <c r="AF40" s="681" t="str">
        <f>IF(AD40&lt;0,"buy","sell")</f>
        <v>sell</v>
      </c>
    </row>
    <row r="41" spans="1:32" s="356" customFormat="1" hidden="1" x14ac:dyDescent="0.2">
      <c r="A41" s="602" t="s">
        <v>267</v>
      </c>
      <c r="B41" s="471" t="s">
        <v>240</v>
      </c>
      <c r="C41" s="471" t="s">
        <v>268</v>
      </c>
      <c r="D41" s="472">
        <f t="shared" si="4"/>
        <v>0</v>
      </c>
      <c r="E41" s="472"/>
      <c r="F41" s="475"/>
      <c r="G41" s="475"/>
      <c r="H41" s="475"/>
      <c r="I41" s="475"/>
      <c r="J41" s="475"/>
      <c r="K41" s="475"/>
      <c r="L41" s="475"/>
      <c r="M41" s="475"/>
      <c r="N41" s="475"/>
      <c r="O41" s="475"/>
      <c r="P41" s="475"/>
      <c r="Q41" s="475"/>
      <c r="R41" s="475"/>
      <c r="S41" s="726"/>
      <c r="T41" s="475"/>
      <c r="U41" s="475"/>
      <c r="V41" s="475"/>
      <c r="W41" s="475"/>
      <c r="X41" s="475"/>
      <c r="Y41" s="475"/>
      <c r="Z41" s="475"/>
      <c r="AA41" s="475"/>
      <c r="AB41" s="475"/>
      <c r="AC41" s="475"/>
      <c r="AD41" s="578">
        <f t="shared" si="0"/>
        <v>0</v>
      </c>
      <c r="AE41" s="680">
        <f t="shared" si="1"/>
        <v>0</v>
      </c>
      <c r="AF41" s="681" t="str">
        <f t="shared" ref="AF41:AF72" si="5">IF(AD41&lt;0,"buy","sell")</f>
        <v>sell</v>
      </c>
    </row>
    <row r="42" spans="1:32" s="356" customFormat="1" hidden="1" x14ac:dyDescent="0.2">
      <c r="A42" s="602" t="s">
        <v>267</v>
      </c>
      <c r="B42" s="471" t="s">
        <v>240</v>
      </c>
      <c r="C42" s="471" t="s">
        <v>268</v>
      </c>
      <c r="D42" s="472">
        <f t="shared" si="4"/>
        <v>0</v>
      </c>
      <c r="E42" s="472"/>
      <c r="F42" s="475"/>
      <c r="G42" s="475"/>
      <c r="H42" s="475"/>
      <c r="I42" s="475"/>
      <c r="J42" s="475"/>
      <c r="K42" s="475"/>
      <c r="L42" s="475"/>
      <c r="M42" s="475"/>
      <c r="N42" s="475"/>
      <c r="O42" s="475"/>
      <c r="P42" s="475"/>
      <c r="Q42" s="475"/>
      <c r="R42" s="475"/>
      <c r="S42" s="726"/>
      <c r="T42" s="475"/>
      <c r="U42" s="475"/>
      <c r="V42" s="475"/>
      <c r="W42" s="475"/>
      <c r="X42" s="475"/>
      <c r="Y42" s="475"/>
      <c r="Z42" s="475"/>
      <c r="AA42" s="475"/>
      <c r="AB42" s="475"/>
      <c r="AC42" s="475"/>
      <c r="AD42" s="578">
        <f t="shared" si="0"/>
        <v>0</v>
      </c>
      <c r="AE42" s="680">
        <f t="shared" si="1"/>
        <v>0</v>
      </c>
      <c r="AF42" s="681" t="str">
        <f t="shared" si="5"/>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6"/>
      <c r="T43" s="475"/>
      <c r="U43" s="475"/>
      <c r="V43" s="475"/>
      <c r="W43" s="475"/>
      <c r="X43" s="475"/>
      <c r="Y43" s="475"/>
      <c r="Z43" s="475"/>
      <c r="AA43" s="475"/>
      <c r="AB43" s="475"/>
      <c r="AC43" s="475"/>
      <c r="AD43" s="578">
        <f t="shared" si="0"/>
        <v>0</v>
      </c>
      <c r="AE43" s="680">
        <f t="shared" si="1"/>
        <v>0</v>
      </c>
      <c r="AF43" s="681" t="str">
        <f t="shared" si="5"/>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6"/>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6"/>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6"/>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6"/>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6"/>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6"/>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6"/>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6"/>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6"/>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6"/>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6"/>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6"/>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6"/>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6"/>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6"/>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6"/>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6"/>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6"/>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t="s">
        <v>267</v>
      </c>
      <c r="B62" s="471" t="s">
        <v>240</v>
      </c>
      <c r="C62" s="471" t="s">
        <v>268</v>
      </c>
      <c r="D62" s="472">
        <f t="shared" si="4"/>
        <v>0</v>
      </c>
      <c r="E62" s="472"/>
      <c r="F62" s="475"/>
      <c r="G62" s="475"/>
      <c r="H62" s="475"/>
      <c r="I62" s="475"/>
      <c r="J62" s="475"/>
      <c r="K62" s="475"/>
      <c r="L62" s="475"/>
      <c r="M62" s="475"/>
      <c r="N62" s="475"/>
      <c r="O62" s="475"/>
      <c r="P62" s="475"/>
      <c r="Q62" s="475"/>
      <c r="R62" s="475"/>
      <c r="S62" s="726"/>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
      <c r="A63" s="602"/>
      <c r="B63" s="471"/>
      <c r="C63" s="471"/>
      <c r="D63" s="472"/>
      <c r="E63" s="472"/>
      <c r="F63" s="475"/>
      <c r="G63" s="653"/>
      <c r="H63" s="475"/>
      <c r="I63" s="475"/>
      <c r="J63" s="475"/>
      <c r="K63" s="475"/>
      <c r="L63" s="475"/>
      <c r="M63" s="475"/>
      <c r="N63" s="475"/>
      <c r="O63" s="475"/>
      <c r="P63" s="475"/>
      <c r="Q63" s="475"/>
      <c r="R63" s="475"/>
      <c r="S63" s="726"/>
      <c r="T63" s="475"/>
      <c r="U63" s="475"/>
      <c r="V63" s="475"/>
      <c r="W63" s="475"/>
      <c r="X63" s="475"/>
      <c r="Y63" s="475"/>
      <c r="Z63" s="475"/>
      <c r="AA63" s="475"/>
      <c r="AB63" s="475"/>
      <c r="AC63" s="475"/>
      <c r="AD63" s="579">
        <f t="shared" si="0"/>
        <v>0</v>
      </c>
      <c r="AE63" s="682">
        <f t="shared" si="1"/>
        <v>0</v>
      </c>
      <c r="AF63" s="683" t="str">
        <f t="shared" si="5"/>
        <v>sell</v>
      </c>
    </row>
    <row r="64" spans="1:32" s="599" customFormat="1" ht="12.75" customHeight="1" x14ac:dyDescent="0.2">
      <c r="A64" s="606" t="s">
        <v>65</v>
      </c>
      <c r="B64" s="605" t="s">
        <v>240</v>
      </c>
      <c r="C64" s="605" t="s">
        <v>151</v>
      </c>
      <c r="D64" s="610">
        <v>15.5</v>
      </c>
      <c r="E64" s="612"/>
      <c r="F64" s="475">
        <v>25</v>
      </c>
      <c r="G64" s="475">
        <v>25</v>
      </c>
      <c r="H64" s="475">
        <v>25</v>
      </c>
      <c r="I64" s="475">
        <v>25</v>
      </c>
      <c r="J64" s="475">
        <v>25</v>
      </c>
      <c r="K64" s="475">
        <v>25</v>
      </c>
      <c r="L64" s="475">
        <v>25</v>
      </c>
      <c r="M64" s="475"/>
      <c r="N64" s="475"/>
      <c r="O64" s="475"/>
      <c r="P64" s="475"/>
      <c r="Q64" s="475"/>
      <c r="R64" s="475"/>
      <c r="S64" s="726"/>
      <c r="T64" s="475"/>
      <c r="U64" s="475"/>
      <c r="V64" s="475"/>
      <c r="W64" s="475"/>
      <c r="X64" s="475"/>
      <c r="Y64" s="475"/>
      <c r="Z64" s="475"/>
      <c r="AA64" s="475"/>
      <c r="AB64" s="475"/>
      <c r="AC64" s="475">
        <v>25</v>
      </c>
      <c r="AD64" s="579">
        <f t="shared" ref="AD64:AD71" si="6">SUM(E64:AC64)</f>
        <v>200</v>
      </c>
      <c r="AE64" s="682">
        <f t="shared" ref="AE64:AE71" si="7">AD64*D64</f>
        <v>3100</v>
      </c>
      <c r="AF64" s="683" t="str">
        <f t="shared" ref="AF64:AF71" si="8">IF(AD64&lt;0,"buy","sell")</f>
        <v>sell</v>
      </c>
    </row>
    <row r="65" spans="1:32" s="599" customFormat="1" ht="12.75" customHeight="1" x14ac:dyDescent="0.2">
      <c r="A65" s="606" t="s">
        <v>65</v>
      </c>
      <c r="B65" s="605" t="s">
        <v>240</v>
      </c>
      <c r="C65" s="605" t="s">
        <v>151</v>
      </c>
      <c r="D65" s="610"/>
      <c r="E65" s="612"/>
      <c r="F65" s="475">
        <v>28</v>
      </c>
      <c r="G65" s="475">
        <v>28</v>
      </c>
      <c r="H65" s="475">
        <v>28</v>
      </c>
      <c r="I65" s="475">
        <v>28</v>
      </c>
      <c r="J65" s="475">
        <v>28</v>
      </c>
      <c r="K65" s="475">
        <v>28</v>
      </c>
      <c r="L65" s="475">
        <v>28</v>
      </c>
      <c r="M65" s="475"/>
      <c r="N65" s="475"/>
      <c r="O65" s="475"/>
      <c r="P65" s="475"/>
      <c r="Q65" s="475"/>
      <c r="R65" s="475"/>
      <c r="S65" s="726"/>
      <c r="T65" s="475"/>
      <c r="U65" s="475"/>
      <c r="V65" s="475"/>
      <c r="W65" s="475"/>
      <c r="X65" s="475"/>
      <c r="Y65" s="475"/>
      <c r="Z65" s="475"/>
      <c r="AA65" s="475"/>
      <c r="AB65" s="475"/>
      <c r="AC65" s="475">
        <v>28</v>
      </c>
      <c r="AD65" s="579">
        <f t="shared" si="6"/>
        <v>224</v>
      </c>
      <c r="AE65" s="682">
        <f t="shared" si="7"/>
        <v>0</v>
      </c>
      <c r="AF65" s="683" t="str">
        <f t="shared" si="8"/>
        <v>sell</v>
      </c>
    </row>
    <row r="66" spans="1:32" s="599" customFormat="1" ht="12.75" customHeight="1" x14ac:dyDescent="0.2">
      <c r="A66" s="606" t="s">
        <v>365</v>
      </c>
      <c r="B66" s="605" t="s">
        <v>240</v>
      </c>
      <c r="C66" s="605" t="s">
        <v>151</v>
      </c>
      <c r="D66" s="609">
        <v>15.5</v>
      </c>
      <c r="E66" s="612"/>
      <c r="F66" s="475">
        <v>50</v>
      </c>
      <c r="G66" s="475">
        <v>50</v>
      </c>
      <c r="H66" s="475">
        <v>50</v>
      </c>
      <c r="I66" s="475">
        <v>50</v>
      </c>
      <c r="J66" s="475">
        <v>50</v>
      </c>
      <c r="K66" s="475">
        <v>50</v>
      </c>
      <c r="L66" s="475">
        <v>50</v>
      </c>
      <c r="M66" s="475"/>
      <c r="N66" s="475"/>
      <c r="O66" s="475"/>
      <c r="P66" s="475"/>
      <c r="Q66" s="475"/>
      <c r="R66" s="475"/>
      <c r="S66" s="726"/>
      <c r="T66" s="475"/>
      <c r="U66" s="475"/>
      <c r="V66" s="475"/>
      <c r="W66" s="475"/>
      <c r="X66" s="475"/>
      <c r="Y66" s="475"/>
      <c r="Z66" s="475"/>
      <c r="AA66" s="475"/>
      <c r="AB66" s="475"/>
      <c r="AC66" s="475">
        <v>50</v>
      </c>
      <c r="AD66" s="579">
        <f t="shared" si="6"/>
        <v>400</v>
      </c>
      <c r="AE66" s="682">
        <f t="shared" si="7"/>
        <v>6200</v>
      </c>
      <c r="AF66" s="683" t="str">
        <f t="shared" si="8"/>
        <v>sell</v>
      </c>
    </row>
    <row r="67" spans="1:32" s="599" customFormat="1" ht="12.75" customHeight="1" x14ac:dyDescent="0.2">
      <c r="A67" s="606" t="s">
        <v>365</v>
      </c>
      <c r="B67" s="605" t="s">
        <v>240</v>
      </c>
      <c r="C67" s="605" t="s">
        <v>151</v>
      </c>
      <c r="D67" s="609"/>
      <c r="E67" s="612"/>
      <c r="F67" s="475">
        <v>75</v>
      </c>
      <c r="G67" s="475">
        <v>75</v>
      </c>
      <c r="H67" s="475">
        <v>75</v>
      </c>
      <c r="I67" s="475">
        <v>75</v>
      </c>
      <c r="J67" s="475">
        <v>75</v>
      </c>
      <c r="K67" s="475">
        <v>75</v>
      </c>
      <c r="L67" s="475">
        <v>75</v>
      </c>
      <c r="M67" s="475"/>
      <c r="N67" s="475"/>
      <c r="O67" s="475"/>
      <c r="P67" s="475"/>
      <c r="Q67" s="475"/>
      <c r="R67" s="475"/>
      <c r="S67" s="726"/>
      <c r="T67" s="475"/>
      <c r="U67" s="475"/>
      <c r="V67" s="475"/>
      <c r="W67" s="475"/>
      <c r="X67" s="475"/>
      <c r="Y67" s="475"/>
      <c r="Z67" s="475"/>
      <c r="AA67" s="475"/>
      <c r="AB67" s="475"/>
      <c r="AC67" s="475">
        <v>75</v>
      </c>
      <c r="AD67" s="579">
        <f t="shared" si="6"/>
        <v>600</v>
      </c>
      <c r="AE67" s="682">
        <f t="shared" si="7"/>
        <v>0</v>
      </c>
      <c r="AF67" s="683" t="str">
        <f t="shared" si="8"/>
        <v>sell</v>
      </c>
    </row>
    <row r="68" spans="1:32" s="599" customFormat="1" ht="12.75" customHeight="1" x14ac:dyDescent="0.2">
      <c r="A68" s="606" t="s">
        <v>224</v>
      </c>
      <c r="B68" s="605" t="s">
        <v>240</v>
      </c>
      <c r="C68" s="605" t="s">
        <v>151</v>
      </c>
      <c r="D68" s="610"/>
      <c r="E68" s="612"/>
      <c r="F68" s="475"/>
      <c r="G68" s="475"/>
      <c r="H68" s="475"/>
      <c r="I68" s="475"/>
      <c r="J68" s="475"/>
      <c r="K68" s="475"/>
      <c r="L68" s="475"/>
      <c r="M68" s="475">
        <v>25</v>
      </c>
      <c r="N68" s="475">
        <v>25</v>
      </c>
      <c r="O68" s="475">
        <v>25</v>
      </c>
      <c r="P68" s="475">
        <v>25</v>
      </c>
      <c r="Q68" s="475">
        <v>25</v>
      </c>
      <c r="R68" s="475">
        <v>25</v>
      </c>
      <c r="S68" s="726">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26">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
      <c r="A70" s="606" t="s">
        <v>65</v>
      </c>
      <c r="B70" s="605" t="s">
        <v>240</v>
      </c>
      <c r="C70" s="605" t="s">
        <v>151</v>
      </c>
      <c r="D70" s="609"/>
      <c r="E70" s="612"/>
      <c r="F70" s="475"/>
      <c r="G70" s="475"/>
      <c r="H70" s="475"/>
      <c r="I70" s="475"/>
      <c r="J70" s="475"/>
      <c r="K70" s="475"/>
      <c r="L70" s="475"/>
      <c r="M70" s="475">
        <v>-50</v>
      </c>
      <c r="N70" s="475">
        <v>-50</v>
      </c>
      <c r="O70" s="475">
        <v>-50</v>
      </c>
      <c r="P70" s="475">
        <v>-50</v>
      </c>
      <c r="Q70" s="475">
        <v>-50</v>
      </c>
      <c r="R70" s="475">
        <v>-50</v>
      </c>
      <c r="S70" s="726">
        <v>-50</v>
      </c>
      <c r="T70" s="475">
        <v>-50</v>
      </c>
      <c r="U70" s="475">
        <v>-50</v>
      </c>
      <c r="V70" s="475">
        <v>-50</v>
      </c>
      <c r="W70" s="475">
        <v>-50</v>
      </c>
      <c r="X70" s="475">
        <v>-50</v>
      </c>
      <c r="Y70" s="475">
        <v>-50</v>
      </c>
      <c r="Z70" s="475">
        <v>-50</v>
      </c>
      <c r="AA70" s="475">
        <v>-50</v>
      </c>
      <c r="AB70" s="475">
        <v>-50</v>
      </c>
      <c r="AC70" s="475"/>
      <c r="AD70" s="579">
        <f t="shared" si="6"/>
        <v>-800</v>
      </c>
      <c r="AE70" s="682">
        <f t="shared" si="7"/>
        <v>0</v>
      </c>
      <c r="AF70" s="683" t="str">
        <f t="shared" si="8"/>
        <v>buy</v>
      </c>
    </row>
    <row r="71" spans="1:32" s="599" customFormat="1" ht="12.75" customHeight="1" x14ac:dyDescent="0.2">
      <c r="A71" s="606" t="s">
        <v>65</v>
      </c>
      <c r="B71" s="605" t="s">
        <v>240</v>
      </c>
      <c r="C71" s="605" t="s">
        <v>151</v>
      </c>
      <c r="D71" s="610"/>
      <c r="E71" s="612"/>
      <c r="F71" s="475"/>
      <c r="G71" s="475"/>
      <c r="H71" s="475"/>
      <c r="I71" s="475"/>
      <c r="J71" s="475"/>
      <c r="K71" s="475"/>
      <c r="L71" s="475"/>
      <c r="M71" s="475">
        <v>-25</v>
      </c>
      <c r="N71" s="475">
        <v>-25</v>
      </c>
      <c r="O71" s="475">
        <v>-25</v>
      </c>
      <c r="P71" s="475">
        <v>-25</v>
      </c>
      <c r="Q71" s="475">
        <v>-25</v>
      </c>
      <c r="R71" s="475">
        <v>-25</v>
      </c>
      <c r="S71" s="726">
        <v>-25</v>
      </c>
      <c r="T71" s="475">
        <v>-25</v>
      </c>
      <c r="U71" s="475">
        <v>-25</v>
      </c>
      <c r="V71" s="475">
        <v>-25</v>
      </c>
      <c r="W71" s="475">
        <v>-25</v>
      </c>
      <c r="X71" s="475">
        <v>-25</v>
      </c>
      <c r="Y71" s="475">
        <v>-25</v>
      </c>
      <c r="Z71" s="475">
        <v>-25</v>
      </c>
      <c r="AA71" s="475">
        <v>-25</v>
      </c>
      <c r="AB71" s="475">
        <v>-25</v>
      </c>
      <c r="AC71" s="475"/>
      <c r="AD71" s="579">
        <f t="shared" si="6"/>
        <v>-400</v>
      </c>
      <c r="AE71" s="682">
        <f t="shared" si="7"/>
        <v>0</v>
      </c>
      <c r="AF71" s="683" t="str">
        <f t="shared" si="8"/>
        <v>buy</v>
      </c>
    </row>
    <row r="72" spans="1:32" s="599" customFormat="1" ht="12.75" customHeight="1" x14ac:dyDescent="0.2">
      <c r="A72" s="606" t="s">
        <v>365</v>
      </c>
      <c r="B72" s="605" t="s">
        <v>240</v>
      </c>
      <c r="C72" s="605" t="s">
        <v>268</v>
      </c>
      <c r="D72" s="610"/>
      <c r="E72" s="612"/>
      <c r="F72" s="475">
        <v>25</v>
      </c>
      <c r="G72" s="475">
        <v>25</v>
      </c>
      <c r="H72" s="475">
        <v>25</v>
      </c>
      <c r="I72" s="475">
        <v>25</v>
      </c>
      <c r="J72" s="475">
        <v>25</v>
      </c>
      <c r="K72" s="475">
        <v>25</v>
      </c>
      <c r="L72" s="475">
        <v>25</v>
      </c>
      <c r="M72" s="475"/>
      <c r="N72" s="475"/>
      <c r="O72" s="475"/>
      <c r="P72" s="475"/>
      <c r="Q72" s="475"/>
      <c r="R72" s="475"/>
      <c r="S72" s="726"/>
      <c r="T72" s="475"/>
      <c r="U72" s="475"/>
      <c r="V72" s="475"/>
      <c r="W72" s="475"/>
      <c r="X72" s="475"/>
      <c r="Y72" s="475"/>
      <c r="Z72" s="475"/>
      <c r="AA72" s="475"/>
      <c r="AB72" s="475"/>
      <c r="AC72" s="475">
        <v>25</v>
      </c>
      <c r="AD72" s="579">
        <f t="shared" ref="AD72:AD83" si="9">SUM(E72:AC72)</f>
        <v>200</v>
      </c>
      <c r="AE72" s="682">
        <f t="shared" si="1"/>
        <v>0</v>
      </c>
      <c r="AF72" s="683" t="str">
        <f t="shared" si="5"/>
        <v>sell</v>
      </c>
    </row>
    <row r="73" spans="1:32" s="599" customFormat="1" ht="12.75" customHeight="1" x14ac:dyDescent="0.2">
      <c r="A73" s="606" t="s">
        <v>225</v>
      </c>
      <c r="B73" s="605" t="s">
        <v>240</v>
      </c>
      <c r="C73" s="605" t="s">
        <v>268</v>
      </c>
      <c r="D73" s="609"/>
      <c r="E73" s="612"/>
      <c r="F73" s="475"/>
      <c r="G73" s="475"/>
      <c r="H73" s="475"/>
      <c r="I73" s="475"/>
      <c r="J73" s="475"/>
      <c r="K73" s="475"/>
      <c r="L73" s="475"/>
      <c r="M73" s="475">
        <v>30</v>
      </c>
      <c r="N73" s="475">
        <v>30</v>
      </c>
      <c r="O73" s="475">
        <v>30</v>
      </c>
      <c r="P73" s="475">
        <v>30</v>
      </c>
      <c r="Q73" s="475">
        <v>30</v>
      </c>
      <c r="R73" s="475">
        <v>30</v>
      </c>
      <c r="S73" s="726">
        <v>30</v>
      </c>
      <c r="T73" s="475">
        <v>30</v>
      </c>
      <c r="U73" s="475">
        <v>30</v>
      </c>
      <c r="V73" s="475">
        <v>30</v>
      </c>
      <c r="W73" s="475">
        <v>30</v>
      </c>
      <c r="X73" s="475">
        <v>30</v>
      </c>
      <c r="Y73" s="475">
        <v>30</v>
      </c>
      <c r="Z73" s="475">
        <v>30</v>
      </c>
      <c r="AA73" s="475">
        <v>30</v>
      </c>
      <c r="AB73" s="475">
        <v>30</v>
      </c>
      <c r="AC73" s="475"/>
      <c r="AD73" s="579">
        <f t="shared" si="9"/>
        <v>480</v>
      </c>
      <c r="AE73" s="682">
        <f>AD73*D73</f>
        <v>0</v>
      </c>
      <c r="AF73" s="683" t="str">
        <f>IF(AD73&lt;0,"buy","sell")</f>
        <v>sell</v>
      </c>
    </row>
    <row r="74" spans="1:32" s="356" customFormat="1" ht="15.75" x14ac:dyDescent="0.25">
      <c r="A74" s="716" t="s">
        <v>362</v>
      </c>
      <c r="B74" s="674"/>
      <c r="C74" s="598"/>
      <c r="D74" s="674"/>
      <c r="E74" s="363"/>
      <c r="F74" s="652"/>
      <c r="G74" s="652"/>
      <c r="H74" s="652"/>
      <c r="I74" s="652"/>
      <c r="J74" s="652"/>
      <c r="K74" s="652"/>
      <c r="L74" s="652"/>
      <c r="M74" s="652"/>
      <c r="N74" s="652"/>
      <c r="O74" s="652"/>
      <c r="P74" s="652"/>
      <c r="Q74" s="652"/>
      <c r="R74" s="652"/>
      <c r="S74" s="725"/>
      <c r="T74" s="652"/>
      <c r="U74" s="652"/>
      <c r="V74" s="652"/>
      <c r="W74" s="652"/>
      <c r="X74" s="652"/>
      <c r="Y74" s="652"/>
      <c r="Z74" s="652"/>
      <c r="AA74" s="652"/>
      <c r="AB74" s="652"/>
      <c r="AC74" s="652"/>
      <c r="AD74" s="674"/>
      <c r="AE74" s="679"/>
      <c r="AF74" s="679"/>
    </row>
    <row r="75" spans="1:32" s="356" customFormat="1" x14ac:dyDescent="0.2">
      <c r="A75" s="607"/>
      <c r="B75" s="613"/>
      <c r="C75" s="613"/>
      <c r="D75" s="611"/>
      <c r="E75" s="604"/>
      <c r="F75" s="689"/>
      <c r="G75" s="689"/>
      <c r="H75" s="689"/>
      <c r="I75" s="689"/>
      <c r="J75" s="689"/>
      <c r="K75" s="689"/>
      <c r="L75" s="689"/>
      <c r="M75" s="689"/>
      <c r="N75" s="689"/>
      <c r="O75" s="689"/>
      <c r="P75" s="689"/>
      <c r="Q75" s="689"/>
      <c r="R75" s="689"/>
      <c r="S75" s="727"/>
      <c r="T75" s="689"/>
      <c r="U75" s="689"/>
      <c r="V75" s="689"/>
      <c r="W75" s="689"/>
      <c r="X75" s="689"/>
      <c r="Y75" s="689"/>
      <c r="Z75" s="689"/>
      <c r="AA75" s="689"/>
      <c r="AB75" s="689"/>
      <c r="AC75" s="689"/>
      <c r="AD75" s="579">
        <f t="shared" si="9"/>
        <v>0</v>
      </c>
      <c r="AE75" s="682">
        <f t="shared" ref="AE75:AE80" si="10">AD75*D75</f>
        <v>0</v>
      </c>
      <c r="AF75" s="683" t="str">
        <f t="shared" ref="AF75:AF80" si="11">IF(AD75&lt;0,"buy","sell")</f>
        <v>sell</v>
      </c>
    </row>
    <row r="76" spans="1:32" s="356" customFormat="1" x14ac:dyDescent="0.2">
      <c r="A76" s="607" t="s">
        <v>367</v>
      </c>
      <c r="B76" s="613" t="s">
        <v>370</v>
      </c>
      <c r="C76" s="613" t="s">
        <v>151</v>
      </c>
      <c r="D76" s="611">
        <v>14</v>
      </c>
      <c r="E76" s="604"/>
      <c r="F76" s="689"/>
      <c r="G76" s="689"/>
      <c r="H76" s="689"/>
      <c r="I76" s="689"/>
      <c r="J76" s="689"/>
      <c r="K76" s="689"/>
      <c r="L76" s="689"/>
      <c r="M76" s="689">
        <v>40</v>
      </c>
      <c r="N76" s="689">
        <v>40</v>
      </c>
      <c r="O76" s="689"/>
      <c r="P76" s="689"/>
      <c r="Q76" s="689"/>
      <c r="R76" s="689"/>
      <c r="S76" s="727"/>
      <c r="T76" s="689"/>
      <c r="U76" s="689"/>
      <c r="V76" s="689"/>
      <c r="W76" s="689"/>
      <c r="X76" s="689"/>
      <c r="Y76" s="689"/>
      <c r="Z76" s="689"/>
      <c r="AA76" s="689"/>
      <c r="AB76" s="689"/>
      <c r="AC76" s="689"/>
      <c r="AD76" s="579">
        <f>SUM(E76:AC76)</f>
        <v>80</v>
      </c>
      <c r="AE76" s="682">
        <f t="shared" si="10"/>
        <v>1120</v>
      </c>
      <c r="AF76" s="683" t="str">
        <f t="shared" si="11"/>
        <v>sell</v>
      </c>
    </row>
    <row r="77" spans="1:32" s="356" customFormat="1" x14ac:dyDescent="0.2">
      <c r="A77" s="607" t="s">
        <v>367</v>
      </c>
      <c r="B77" s="613" t="s">
        <v>370</v>
      </c>
      <c r="C77" s="613" t="s">
        <v>268</v>
      </c>
      <c r="D77" s="611">
        <v>9</v>
      </c>
      <c r="E77" s="604"/>
      <c r="F77" s="689"/>
      <c r="G77" s="689"/>
      <c r="H77" s="689"/>
      <c r="I77" s="689"/>
      <c r="J77" s="689"/>
      <c r="K77" s="689"/>
      <c r="L77" s="689"/>
      <c r="M77" s="689"/>
      <c r="N77" s="689"/>
      <c r="O77" s="689"/>
      <c r="P77" s="689"/>
      <c r="Q77" s="689"/>
      <c r="R77" s="689"/>
      <c r="S77" s="727"/>
      <c r="T77" s="689"/>
      <c r="U77" s="689">
        <v>25</v>
      </c>
      <c r="V77" s="689">
        <v>25</v>
      </c>
      <c r="W77" s="689"/>
      <c r="X77" s="689"/>
      <c r="Y77" s="689"/>
      <c r="Z77" s="689"/>
      <c r="AA77" s="689"/>
      <c r="AB77" s="689"/>
      <c r="AC77" s="689"/>
      <c r="AD77" s="579">
        <f>SUM(E77:AC77)</f>
        <v>50</v>
      </c>
      <c r="AE77" s="682">
        <f t="shared" si="10"/>
        <v>450</v>
      </c>
      <c r="AF77" s="683" t="str">
        <f t="shared" si="11"/>
        <v>sell</v>
      </c>
    </row>
    <row r="78" spans="1:32" s="356" customFormat="1" x14ac:dyDescent="0.2">
      <c r="A78" s="607" t="s">
        <v>67</v>
      </c>
      <c r="B78" s="613" t="s">
        <v>370</v>
      </c>
      <c r="C78" s="613" t="s">
        <v>151</v>
      </c>
      <c r="D78" s="611">
        <v>19</v>
      </c>
      <c r="E78" s="604"/>
      <c r="F78" s="689"/>
      <c r="G78" s="689"/>
      <c r="H78" s="689"/>
      <c r="I78" s="689"/>
      <c r="J78" s="689"/>
      <c r="K78" s="689"/>
      <c r="L78" s="689"/>
      <c r="M78" s="689"/>
      <c r="N78" s="689"/>
      <c r="O78" s="689"/>
      <c r="P78" s="689"/>
      <c r="Q78" s="689"/>
      <c r="R78" s="689"/>
      <c r="S78" s="727"/>
      <c r="T78" s="689"/>
      <c r="U78" s="689"/>
      <c r="V78" s="689"/>
      <c r="W78" s="689"/>
      <c r="X78" s="689"/>
      <c r="Y78" s="689"/>
      <c r="Z78" s="689"/>
      <c r="AA78" s="689"/>
      <c r="AB78" s="689">
        <v>25</v>
      </c>
      <c r="AC78" s="689"/>
      <c r="AD78" s="579">
        <f>SUM(E78:AC78)</f>
        <v>25</v>
      </c>
      <c r="AE78" s="682">
        <f t="shared" si="10"/>
        <v>475</v>
      </c>
      <c r="AF78" s="683" t="str">
        <f t="shared" si="11"/>
        <v>sell</v>
      </c>
    </row>
    <row r="79" spans="1:32" s="356" customFormat="1" x14ac:dyDescent="0.2">
      <c r="A79" s="607"/>
      <c r="B79" s="613"/>
      <c r="C79" s="613"/>
      <c r="D79" s="611"/>
      <c r="E79" s="604"/>
      <c r="F79" s="689"/>
      <c r="G79" s="689"/>
      <c r="H79" s="689"/>
      <c r="I79" s="689"/>
      <c r="J79" s="689"/>
      <c r="K79" s="689"/>
      <c r="L79" s="689"/>
      <c r="M79" s="689"/>
      <c r="N79" s="689"/>
      <c r="O79" s="689"/>
      <c r="P79" s="689"/>
      <c r="Q79" s="689"/>
      <c r="R79" s="689"/>
      <c r="S79" s="727"/>
      <c r="T79" s="689"/>
      <c r="U79" s="689"/>
      <c r="V79" s="689"/>
      <c r="W79" s="689"/>
      <c r="X79" s="689"/>
      <c r="Y79" s="689"/>
      <c r="Z79" s="689"/>
      <c r="AA79" s="689"/>
      <c r="AB79" s="689"/>
      <c r="AC79" s="689"/>
      <c r="AD79" s="579">
        <f>SUM(E79:AC79)</f>
        <v>0</v>
      </c>
      <c r="AE79" s="682">
        <f t="shared" si="10"/>
        <v>0</v>
      </c>
      <c r="AF79" s="683" t="str">
        <f t="shared" si="11"/>
        <v>sell</v>
      </c>
    </row>
    <row r="80" spans="1:32" s="356" customFormat="1" x14ac:dyDescent="0.2">
      <c r="A80" s="607"/>
      <c r="B80" s="613"/>
      <c r="C80" s="613"/>
      <c r="D80" s="611"/>
      <c r="E80" s="604"/>
      <c r="F80" s="689"/>
      <c r="G80" s="689"/>
      <c r="H80" s="689"/>
      <c r="I80" s="689"/>
      <c r="J80" s="689"/>
      <c r="K80" s="689"/>
      <c r="L80" s="689"/>
      <c r="M80" s="689"/>
      <c r="N80" s="689"/>
      <c r="O80" s="689"/>
      <c r="P80" s="689"/>
      <c r="Q80" s="689"/>
      <c r="R80" s="689"/>
      <c r="S80" s="727"/>
      <c r="T80" s="689"/>
      <c r="U80" s="689"/>
      <c r="V80" s="689"/>
      <c r="W80" s="689"/>
      <c r="X80" s="689"/>
      <c r="Y80" s="689"/>
      <c r="Z80" s="689"/>
      <c r="AA80" s="689"/>
      <c r="AB80" s="689"/>
      <c r="AC80" s="689"/>
      <c r="AD80" s="579">
        <f t="shared" si="9"/>
        <v>0</v>
      </c>
      <c r="AE80" s="682">
        <f t="shared" si="10"/>
        <v>0</v>
      </c>
      <c r="AF80" s="683" t="str">
        <f t="shared" si="11"/>
        <v>sell</v>
      </c>
    </row>
    <row r="81" spans="1:33" s="356" customFormat="1" ht="15.75" x14ac:dyDescent="0.25">
      <c r="A81" s="716" t="s">
        <v>359</v>
      </c>
      <c r="B81" s="674"/>
      <c r="C81" s="598"/>
      <c r="D81" s="674"/>
      <c r="E81" s="363"/>
      <c r="F81" s="652"/>
      <c r="G81" s="652"/>
      <c r="H81" s="652"/>
      <c r="I81" s="652"/>
      <c r="J81" s="652"/>
      <c r="K81" s="652"/>
      <c r="L81" s="652"/>
      <c r="M81" s="652"/>
      <c r="N81" s="652"/>
      <c r="O81" s="652"/>
      <c r="P81" s="652"/>
      <c r="Q81" s="652"/>
      <c r="R81" s="652"/>
      <c r="S81" s="725"/>
      <c r="T81" s="652"/>
      <c r="U81" s="652"/>
      <c r="V81" s="652"/>
      <c r="W81" s="652"/>
      <c r="X81" s="652"/>
      <c r="Y81" s="652"/>
      <c r="Z81" s="652"/>
      <c r="AA81" s="652"/>
      <c r="AB81" s="652"/>
      <c r="AC81" s="652"/>
      <c r="AD81" s="674"/>
      <c r="AE81" s="679"/>
      <c r="AF81" s="679"/>
    </row>
    <row r="82" spans="1:33" s="356" customFormat="1" ht="12.75" customHeight="1" x14ac:dyDescent="0.2">
      <c r="A82" s="606"/>
      <c r="B82" s="608"/>
      <c r="C82" s="608"/>
      <c r="D82" s="688"/>
      <c r="E82" s="687"/>
      <c r="F82" s="475"/>
      <c r="G82" s="475"/>
      <c r="H82" s="475"/>
      <c r="I82" s="475"/>
      <c r="J82" s="475"/>
      <c r="K82" s="475"/>
      <c r="L82" s="475"/>
      <c r="M82" s="475"/>
      <c r="N82" s="475"/>
      <c r="O82" s="475"/>
      <c r="P82" s="475"/>
      <c r="Q82" s="475"/>
      <c r="R82" s="475"/>
      <c r="S82" s="726"/>
      <c r="T82" s="475"/>
      <c r="U82" s="475"/>
      <c r="V82" s="475"/>
      <c r="W82" s="475"/>
      <c r="X82" s="475"/>
      <c r="Y82" s="475"/>
      <c r="Z82" s="475"/>
      <c r="AA82" s="475"/>
      <c r="AB82" s="475"/>
      <c r="AC82" s="475"/>
      <c r="AD82" s="579">
        <f t="shared" si="9"/>
        <v>0</v>
      </c>
      <c r="AE82" s="682">
        <f>AD82*D82</f>
        <v>0</v>
      </c>
      <c r="AF82" s="683" t="str">
        <f>IF(AD82&lt;0,"buy","sell")</f>
        <v>sell</v>
      </c>
    </row>
    <row r="83" spans="1:33" s="356" customFormat="1" x14ac:dyDescent="0.2">
      <c r="A83" s="606"/>
      <c r="B83" s="608"/>
      <c r="C83" s="608"/>
      <c r="D83" s="688"/>
      <c r="E83" s="687"/>
      <c r="F83" s="475"/>
      <c r="G83" s="475"/>
      <c r="H83" s="475"/>
      <c r="I83" s="475"/>
      <c r="J83" s="475"/>
      <c r="K83" s="475"/>
      <c r="L83" s="475"/>
      <c r="M83" s="475"/>
      <c r="N83" s="475"/>
      <c r="O83" s="475"/>
      <c r="P83" s="475"/>
      <c r="Q83" s="475"/>
      <c r="R83" s="475"/>
      <c r="S83" s="726"/>
      <c r="T83" s="475"/>
      <c r="U83" s="475"/>
      <c r="V83" s="475"/>
      <c r="W83" s="475"/>
      <c r="X83" s="475"/>
      <c r="Y83" s="475"/>
      <c r="Z83" s="475"/>
      <c r="AA83" s="475"/>
      <c r="AB83" s="475"/>
      <c r="AC83" s="475"/>
      <c r="AD83" s="579">
        <f t="shared" si="9"/>
        <v>0</v>
      </c>
      <c r="AE83" s="682">
        <f>AD83*D83</f>
        <v>0</v>
      </c>
      <c r="AF83" s="683" t="str">
        <f>IF(AD83&lt;0,"buy","sell")</f>
        <v>sell</v>
      </c>
    </row>
    <row r="84" spans="1:33" s="356" customFormat="1" ht="15" customHeight="1" x14ac:dyDescent="0.25">
      <c r="A84" s="717" t="s">
        <v>360</v>
      </c>
      <c r="B84" s="538"/>
      <c r="C84" s="538"/>
      <c r="D84" s="538"/>
      <c r="E84" s="600"/>
      <c r="F84" s="538"/>
      <c r="G84" s="538"/>
      <c r="H84" s="538"/>
      <c r="I84" s="538"/>
      <c r="J84" s="538"/>
      <c r="K84" s="538"/>
      <c r="L84" s="538"/>
      <c r="M84" s="538"/>
      <c r="N84" s="538"/>
      <c r="O84" s="538"/>
      <c r="P84" s="538"/>
      <c r="Q84" s="538"/>
      <c r="R84" s="538"/>
      <c r="S84" s="728"/>
      <c r="T84" s="538"/>
      <c r="U84" s="538"/>
      <c r="V84" s="538"/>
      <c r="W84" s="538"/>
      <c r="X84" s="538"/>
      <c r="Y84" s="538"/>
      <c r="Z84" s="538"/>
      <c r="AA84" s="538"/>
      <c r="AB84" s="538"/>
      <c r="AC84" s="538"/>
      <c r="AD84" s="538"/>
      <c r="AE84" s="538"/>
      <c r="AF84" s="538"/>
      <c r="AG84" s="466"/>
    </row>
    <row r="85" spans="1:33" s="356" customFormat="1" ht="12.75" customHeight="1" x14ac:dyDescent="0.2">
      <c r="A85" s="617" t="s">
        <v>65</v>
      </c>
      <c r="B85" s="562" t="s">
        <v>370</v>
      </c>
      <c r="C85" s="562" t="s">
        <v>151</v>
      </c>
      <c r="D85" s="618">
        <v>20</v>
      </c>
      <c r="E85" s="563"/>
      <c r="F85" s="564">
        <v>-100</v>
      </c>
      <c r="G85" s="564"/>
      <c r="H85" s="565"/>
      <c r="I85" s="565"/>
      <c r="J85" s="565"/>
      <c r="K85" s="565"/>
      <c r="L85" s="565">
        <v>-100</v>
      </c>
      <c r="M85" s="565"/>
      <c r="N85" s="565"/>
      <c r="O85" s="565"/>
      <c r="P85" s="565"/>
      <c r="Q85" s="565"/>
      <c r="R85" s="565"/>
      <c r="S85" s="729"/>
      <c r="T85" s="565"/>
      <c r="U85" s="565"/>
      <c r="V85" s="565"/>
      <c r="W85" s="565"/>
      <c r="X85" s="565"/>
      <c r="Y85" s="565"/>
      <c r="Z85" s="565"/>
      <c r="AA85" s="565"/>
      <c r="AB85" s="565"/>
      <c r="AC85" s="565"/>
      <c r="AD85" s="579">
        <f>SUM(E85:AC85)</f>
        <v>-200</v>
      </c>
      <c r="AE85" s="682">
        <f t="shared" ref="AE85:AE95" si="12">AD85*D85</f>
        <v>-4000</v>
      </c>
      <c r="AF85" s="683" t="str">
        <f>IF(AD85&lt;0,"buy","sell")</f>
        <v>buy</v>
      </c>
    </row>
    <row r="86" spans="1:33" s="356" customFormat="1" ht="12.75" customHeight="1" x14ac:dyDescent="0.2">
      <c r="A86" s="617" t="s">
        <v>65</v>
      </c>
      <c r="B86" s="562" t="s">
        <v>370</v>
      </c>
      <c r="C86" s="562" t="s">
        <v>151</v>
      </c>
      <c r="D86" s="618">
        <v>18</v>
      </c>
      <c r="E86" s="563"/>
      <c r="F86" s="564"/>
      <c r="G86" s="564">
        <v>-100</v>
      </c>
      <c r="H86" s="564">
        <v>-100</v>
      </c>
      <c r="I86" s="564">
        <v>-100</v>
      </c>
      <c r="J86" s="564">
        <v>-100</v>
      </c>
      <c r="K86" s="564">
        <v>-100</v>
      </c>
      <c r="L86" s="564"/>
      <c r="M86" s="565"/>
      <c r="N86" s="565"/>
      <c r="O86" s="565"/>
      <c r="P86" s="565"/>
      <c r="Q86" s="565"/>
      <c r="R86" s="565"/>
      <c r="S86" s="729"/>
      <c r="T86" s="565"/>
      <c r="U86" s="565"/>
      <c r="V86" s="565"/>
      <c r="W86" s="565"/>
      <c r="X86" s="565"/>
      <c r="Y86" s="565"/>
      <c r="Z86" s="565"/>
      <c r="AA86" s="565"/>
      <c r="AB86" s="565"/>
      <c r="AC86" s="565"/>
      <c r="AD86" s="579">
        <f>SUM(E86:AC86)</f>
        <v>-500</v>
      </c>
      <c r="AE86" s="682">
        <f t="shared" si="12"/>
        <v>-9000</v>
      </c>
      <c r="AF86" s="683" t="str">
        <f>IF(AD86&lt;0,"buy","sell")</f>
        <v>buy</v>
      </c>
    </row>
    <row r="87" spans="1:33" s="356" customFormat="1" x14ac:dyDescent="0.2">
      <c r="A87" s="617" t="s">
        <v>224</v>
      </c>
      <c r="B87" s="562" t="s">
        <v>374</v>
      </c>
      <c r="C87" s="562" t="s">
        <v>151</v>
      </c>
      <c r="D87" s="618">
        <v>18</v>
      </c>
      <c r="E87" s="563"/>
      <c r="F87" s="564">
        <v>-50</v>
      </c>
      <c r="G87" s="564">
        <v>-50</v>
      </c>
      <c r="H87" s="564">
        <v>-25</v>
      </c>
      <c r="I87" s="565"/>
      <c r="J87" s="565"/>
      <c r="K87" s="565"/>
      <c r="L87" s="565"/>
      <c r="M87" s="565"/>
      <c r="N87" s="565"/>
      <c r="O87" s="565"/>
      <c r="P87" s="565"/>
      <c r="Q87" s="565"/>
      <c r="R87" s="565"/>
      <c r="S87" s="729"/>
      <c r="T87" s="565"/>
      <c r="U87" s="565"/>
      <c r="V87" s="565"/>
      <c r="W87" s="565"/>
      <c r="X87" s="565"/>
      <c r="Y87" s="565"/>
      <c r="Z87" s="565"/>
      <c r="AA87" s="565"/>
      <c r="AB87" s="565"/>
      <c r="AC87" s="565"/>
      <c r="AD87" s="579">
        <f>SUM(E87:AC87)</f>
        <v>-125</v>
      </c>
      <c r="AE87" s="682">
        <f t="shared" si="12"/>
        <v>-2250</v>
      </c>
      <c r="AF87" s="683"/>
    </row>
    <row r="88" spans="1:33" s="356" customFormat="1" x14ac:dyDescent="0.2">
      <c r="A88" s="617" t="s">
        <v>367</v>
      </c>
      <c r="B88" s="562" t="s">
        <v>374</v>
      </c>
      <c r="C88" s="562" t="s">
        <v>151</v>
      </c>
      <c r="D88" s="618">
        <v>24</v>
      </c>
      <c r="E88" s="563"/>
      <c r="F88" s="564"/>
      <c r="G88" s="565"/>
      <c r="H88" s="565"/>
      <c r="I88" s="565"/>
      <c r="J88" s="565"/>
      <c r="K88" s="565"/>
      <c r="L88" s="565">
        <v>-25</v>
      </c>
      <c r="M88" s="565"/>
      <c r="N88" s="565"/>
      <c r="O88" s="565"/>
      <c r="P88" s="565"/>
      <c r="Q88" s="565"/>
      <c r="R88" s="565"/>
      <c r="S88" s="729"/>
      <c r="T88" s="565"/>
      <c r="U88" s="565"/>
      <c r="V88" s="565"/>
      <c r="W88" s="565"/>
      <c r="X88" s="565"/>
      <c r="Y88" s="565"/>
      <c r="Z88" s="565"/>
      <c r="AA88" s="565"/>
      <c r="AB88" s="565"/>
      <c r="AC88" s="565"/>
      <c r="AD88" s="579">
        <f>SUM(E88:AC88)</f>
        <v>-25</v>
      </c>
      <c r="AE88" s="682">
        <f t="shared" si="12"/>
        <v>-600</v>
      </c>
      <c r="AF88" s="683"/>
    </row>
    <row r="89" spans="1:33" s="356" customFormat="1" x14ac:dyDescent="0.2">
      <c r="A89" s="617" t="s">
        <v>367</v>
      </c>
      <c r="B89" s="562" t="s">
        <v>374</v>
      </c>
      <c r="C89" s="562" t="s">
        <v>268</v>
      </c>
      <c r="D89" s="618">
        <v>23</v>
      </c>
      <c r="E89" s="563"/>
      <c r="F89" s="564"/>
      <c r="G89" s="565"/>
      <c r="H89" s="565"/>
      <c r="I89" s="565"/>
      <c r="J89" s="565"/>
      <c r="K89" s="565"/>
      <c r="L89" s="565"/>
      <c r="M89" s="565"/>
      <c r="N89" s="565"/>
      <c r="O89" s="565"/>
      <c r="P89" s="565"/>
      <c r="Q89" s="565"/>
      <c r="R89" s="565"/>
      <c r="S89" s="729"/>
      <c r="T89" s="565"/>
      <c r="U89" s="565"/>
      <c r="V89" s="565"/>
      <c r="W89" s="565"/>
      <c r="X89" s="565">
        <v>-30</v>
      </c>
      <c r="Y89" s="565">
        <v>-50</v>
      </c>
      <c r="Z89" s="565">
        <v>-30</v>
      </c>
      <c r="AA89" s="565"/>
      <c r="AB89" s="565"/>
      <c r="AC89" s="565"/>
      <c r="AD89" s="579">
        <f t="shared" ref="AD89:AD94" si="13">SUM(E89:AC89)</f>
        <v>-110</v>
      </c>
      <c r="AE89" s="682">
        <f t="shared" si="12"/>
        <v>-2530</v>
      </c>
      <c r="AF89" s="683" t="str">
        <f t="shared" ref="AF89:AF94" si="14">IF(AD89&lt;0,"buy","sell")</f>
        <v>buy</v>
      </c>
    </row>
    <row r="90" spans="1:33" s="356" customFormat="1" x14ac:dyDescent="0.2">
      <c r="A90" s="617" t="s">
        <v>367</v>
      </c>
      <c r="B90" s="562" t="s">
        <v>374</v>
      </c>
      <c r="C90" s="562" t="s">
        <v>268</v>
      </c>
      <c r="D90" s="618">
        <v>20</v>
      </c>
      <c r="E90" s="563"/>
      <c r="F90" s="564"/>
      <c r="G90" s="565"/>
      <c r="H90" s="565"/>
      <c r="I90" s="565"/>
      <c r="J90" s="565"/>
      <c r="K90" s="565"/>
      <c r="L90" s="565"/>
      <c r="M90" s="565"/>
      <c r="N90" s="565"/>
      <c r="O90" s="565"/>
      <c r="P90" s="565"/>
      <c r="Q90" s="565"/>
      <c r="R90" s="565"/>
      <c r="S90" s="565"/>
      <c r="T90" s="565"/>
      <c r="U90" s="565"/>
      <c r="V90" s="565"/>
      <c r="W90" s="565"/>
      <c r="X90" s="565"/>
      <c r="Y90" s="565"/>
      <c r="Z90" s="565"/>
      <c r="AA90" s="565"/>
      <c r="AB90" s="565"/>
      <c r="AC90" s="565">
        <v>-70</v>
      </c>
      <c r="AD90" s="579">
        <f t="shared" si="13"/>
        <v>-70</v>
      </c>
      <c r="AE90" s="682">
        <f t="shared" si="12"/>
        <v>-1400</v>
      </c>
      <c r="AF90" s="683" t="str">
        <f t="shared" si="14"/>
        <v>buy</v>
      </c>
    </row>
    <row r="91" spans="1:33" s="356" customFormat="1" x14ac:dyDescent="0.2">
      <c r="A91" s="617" t="s">
        <v>63</v>
      </c>
      <c r="B91" s="562" t="s">
        <v>374</v>
      </c>
      <c r="C91" s="562" t="s">
        <v>151</v>
      </c>
      <c r="D91" s="618">
        <v>20</v>
      </c>
      <c r="E91" s="563"/>
      <c r="F91" s="564"/>
      <c r="G91" s="565"/>
      <c r="H91" s="565"/>
      <c r="I91" s="565"/>
      <c r="J91" s="565"/>
      <c r="K91" s="565"/>
      <c r="L91" s="565"/>
      <c r="M91" s="565"/>
      <c r="N91" s="565"/>
      <c r="O91" s="565"/>
      <c r="P91" s="565"/>
      <c r="Q91" s="565"/>
      <c r="R91" s="565"/>
      <c r="S91" s="565"/>
      <c r="T91" s="565"/>
      <c r="U91" s="565"/>
      <c r="V91" s="565"/>
      <c r="W91" s="565"/>
      <c r="X91" s="565"/>
      <c r="Y91" s="565"/>
      <c r="Z91" s="565"/>
      <c r="AA91" s="565"/>
      <c r="AB91" s="565"/>
      <c r="AC91" s="565">
        <v>-25</v>
      </c>
      <c r="AD91" s="579">
        <f t="shared" si="13"/>
        <v>-25</v>
      </c>
      <c r="AE91" s="682">
        <f t="shared" si="12"/>
        <v>-500</v>
      </c>
      <c r="AF91" s="683" t="str">
        <f t="shared" si="14"/>
        <v>buy</v>
      </c>
    </row>
    <row r="92" spans="1:33" s="356" customFormat="1" x14ac:dyDescent="0.2">
      <c r="A92" s="617"/>
      <c r="B92" s="562"/>
      <c r="C92" s="562"/>
      <c r="D92" s="618"/>
      <c r="E92" s="563"/>
      <c r="F92" s="564"/>
      <c r="G92" s="565"/>
      <c r="H92" s="565"/>
      <c r="I92" s="565"/>
      <c r="J92" s="565"/>
      <c r="K92" s="565"/>
      <c r="L92" s="565"/>
      <c r="M92" s="565"/>
      <c r="N92" s="565"/>
      <c r="O92" s="565"/>
      <c r="P92" s="565"/>
      <c r="Q92" s="565"/>
      <c r="R92" s="565"/>
      <c r="S92" s="729"/>
      <c r="T92" s="729"/>
      <c r="U92" s="729"/>
      <c r="V92" s="729"/>
      <c r="W92" s="565"/>
      <c r="X92" s="565"/>
      <c r="Y92" s="565"/>
      <c r="Z92" s="565"/>
      <c r="AA92" s="565"/>
      <c r="AB92" s="565"/>
      <c r="AC92" s="565"/>
      <c r="AD92" s="579">
        <f t="shared" si="13"/>
        <v>0</v>
      </c>
      <c r="AE92" s="682">
        <f t="shared" si="12"/>
        <v>0</v>
      </c>
      <c r="AF92" s="683" t="str">
        <f t="shared" si="14"/>
        <v>sell</v>
      </c>
    </row>
    <row r="93" spans="1:33" s="356" customFormat="1" x14ac:dyDescent="0.2">
      <c r="A93" s="617"/>
      <c r="B93" s="562"/>
      <c r="C93" s="562"/>
      <c r="D93" s="618"/>
      <c r="E93" s="563"/>
      <c r="F93" s="564"/>
      <c r="G93" s="565"/>
      <c r="H93" s="565"/>
      <c r="I93" s="565"/>
      <c r="J93" s="565"/>
      <c r="K93" s="565"/>
      <c r="L93" s="565"/>
      <c r="M93" s="565"/>
      <c r="N93" s="565"/>
      <c r="O93" s="565"/>
      <c r="P93" s="565"/>
      <c r="Q93" s="565"/>
      <c r="R93" s="565"/>
      <c r="S93" s="729"/>
      <c r="T93" s="729"/>
      <c r="U93" s="729"/>
      <c r="V93" s="729"/>
      <c r="W93" s="565"/>
      <c r="X93" s="565"/>
      <c r="Y93" s="565"/>
      <c r="Z93" s="565"/>
      <c r="AA93" s="565"/>
      <c r="AB93" s="565"/>
      <c r="AC93" s="565"/>
      <c r="AD93" s="579">
        <f t="shared" si="13"/>
        <v>0</v>
      </c>
      <c r="AE93" s="682">
        <f t="shared" si="12"/>
        <v>0</v>
      </c>
      <c r="AF93" s="683" t="str">
        <f t="shared" si="14"/>
        <v>sell</v>
      </c>
    </row>
    <row r="94" spans="1:33" s="356" customFormat="1" x14ac:dyDescent="0.2">
      <c r="A94" s="617"/>
      <c r="B94" s="562"/>
      <c r="C94" s="695"/>
      <c r="D94" s="618"/>
      <c r="E94" s="563"/>
      <c r="F94" s="564"/>
      <c r="G94" s="565"/>
      <c r="H94" s="565"/>
      <c r="I94" s="565"/>
      <c r="J94" s="565"/>
      <c r="K94" s="565"/>
      <c r="L94" s="565"/>
      <c r="M94" s="565"/>
      <c r="N94" s="565"/>
      <c r="O94" s="565"/>
      <c r="P94" s="565"/>
      <c r="Q94" s="565"/>
      <c r="R94" s="565"/>
      <c r="S94" s="729"/>
      <c r="T94" s="729"/>
      <c r="U94" s="729"/>
      <c r="V94" s="565"/>
      <c r="W94" s="565"/>
      <c r="X94" s="565"/>
      <c r="Y94" s="565"/>
      <c r="Z94" s="565"/>
      <c r="AA94" s="565"/>
      <c r="AB94" s="565"/>
      <c r="AC94" s="565"/>
      <c r="AD94" s="579">
        <f t="shared" si="13"/>
        <v>0</v>
      </c>
      <c r="AE94" s="682">
        <f t="shared" si="12"/>
        <v>0</v>
      </c>
      <c r="AF94" s="683" t="str">
        <f t="shared" si="14"/>
        <v>sell</v>
      </c>
    </row>
    <row r="95" spans="1:33" s="356" customFormat="1" x14ac:dyDescent="0.2">
      <c r="A95" s="718"/>
      <c r="B95" s="613"/>
      <c r="C95" s="719"/>
      <c r="D95" s="611"/>
      <c r="E95" s="720"/>
      <c r="F95" s="689"/>
      <c r="G95" s="721"/>
      <c r="H95" s="721"/>
      <c r="I95" s="721"/>
      <c r="J95" s="721"/>
      <c r="K95" s="721"/>
      <c r="L95" s="721"/>
      <c r="M95" s="721"/>
      <c r="N95" s="721"/>
      <c r="O95" s="721"/>
      <c r="P95" s="721"/>
      <c r="Q95" s="721"/>
      <c r="R95" s="721"/>
      <c r="S95" s="730"/>
      <c r="T95" s="721"/>
      <c r="U95" s="721"/>
      <c r="V95" s="721"/>
      <c r="W95" s="721"/>
      <c r="X95" s="721"/>
      <c r="Y95" s="721"/>
      <c r="Z95" s="721"/>
      <c r="AA95" s="721"/>
      <c r="AB95" s="721"/>
      <c r="AC95" s="721"/>
      <c r="AD95" s="579">
        <f>SUM(AA95:AC95)</f>
        <v>0</v>
      </c>
      <c r="AE95" s="682">
        <f t="shared" si="12"/>
        <v>0</v>
      </c>
      <c r="AF95" s="683"/>
    </row>
    <row r="96" spans="1:33" s="356" customFormat="1" ht="15" customHeight="1" x14ac:dyDescent="0.25">
      <c r="A96" s="717" t="s">
        <v>363</v>
      </c>
      <c r="B96" s="538"/>
      <c r="C96" s="538"/>
      <c r="D96" s="538"/>
      <c r="E96" s="600"/>
      <c r="F96" s="538"/>
      <c r="G96" s="538"/>
      <c r="H96" s="538"/>
      <c r="I96" s="538"/>
      <c r="J96" s="538"/>
      <c r="K96" s="538"/>
      <c r="L96" s="538"/>
      <c r="M96" s="538"/>
      <c r="N96" s="538"/>
      <c r="O96" s="538"/>
      <c r="P96" s="538"/>
      <c r="Q96" s="538"/>
      <c r="R96" s="538"/>
      <c r="S96" s="538"/>
      <c r="T96" s="538"/>
      <c r="U96" s="538"/>
      <c r="V96" s="538"/>
      <c r="W96" s="538"/>
      <c r="X96" s="538"/>
      <c r="Y96" s="538"/>
      <c r="Z96" s="538"/>
      <c r="AA96" s="538"/>
      <c r="AB96" s="538"/>
      <c r="AC96" s="538"/>
      <c r="AD96" s="538"/>
      <c r="AE96" s="538"/>
      <c r="AF96" s="538"/>
      <c r="AG96" s="466"/>
    </row>
    <row r="97" spans="1:33" s="356" customFormat="1" x14ac:dyDescent="0.2">
      <c r="A97" s="543"/>
      <c r="B97" s="551"/>
      <c r="C97" s="551"/>
      <c r="D97" s="694"/>
      <c r="E97" s="544"/>
      <c r="F97" s="545"/>
      <c r="G97" s="546"/>
      <c r="H97" s="545"/>
      <c r="I97" s="545"/>
      <c r="J97" s="545"/>
      <c r="K97" s="545"/>
      <c r="L97" s="545"/>
      <c r="M97" s="545"/>
      <c r="N97" s="545"/>
      <c r="O97" s="545"/>
      <c r="P97" s="545"/>
      <c r="Q97" s="545"/>
      <c r="R97" s="545"/>
      <c r="S97" s="545"/>
      <c r="T97" s="545"/>
      <c r="U97" s="545"/>
      <c r="V97" s="545"/>
      <c r="W97" s="545"/>
      <c r="X97" s="545"/>
      <c r="Y97" s="545"/>
      <c r="Z97" s="545"/>
      <c r="AA97" s="545"/>
      <c r="AB97" s="545"/>
      <c r="AC97" s="547"/>
      <c r="AD97" s="579">
        <f>SUM(AA97:AC97)</f>
        <v>0</v>
      </c>
      <c r="AE97" s="682">
        <f>AD97*D97</f>
        <v>0</v>
      </c>
      <c r="AF97" s="683" t="str">
        <f>IF(AD97&lt;0,"buy","sell")</f>
        <v>sell</v>
      </c>
    </row>
    <row r="98" spans="1:33" s="356" customFormat="1" x14ac:dyDescent="0.2">
      <c r="A98" s="543"/>
      <c r="B98" s="551"/>
      <c r="C98" s="551"/>
      <c r="D98" s="694"/>
      <c r="E98" s="544"/>
      <c r="F98" s="545"/>
      <c r="G98" s="546"/>
      <c r="H98" s="545"/>
      <c r="I98" s="545"/>
      <c r="J98" s="545"/>
      <c r="K98" s="545"/>
      <c r="L98" s="545"/>
      <c r="M98" s="545"/>
      <c r="N98" s="545"/>
      <c r="O98" s="545"/>
      <c r="P98" s="545"/>
      <c r="Q98" s="545"/>
      <c r="R98" s="545"/>
      <c r="S98" s="545"/>
      <c r="T98" s="545"/>
      <c r="U98" s="545"/>
      <c r="V98" s="545"/>
      <c r="W98" s="545"/>
      <c r="X98" s="545"/>
      <c r="Y98" s="545"/>
      <c r="Z98" s="545"/>
      <c r="AA98" s="545"/>
      <c r="AB98" s="545"/>
      <c r="AC98" s="547"/>
      <c r="AD98" s="579">
        <f>SUM(E98:AC98)</f>
        <v>0</v>
      </c>
      <c r="AE98" s="682">
        <f>AD98*D98</f>
        <v>0</v>
      </c>
      <c r="AF98" s="683" t="str">
        <f>IF(AD98&lt;0,"buy","sell")</f>
        <v>sell</v>
      </c>
    </row>
    <row r="99" spans="1:33" s="356" customFormat="1" x14ac:dyDescent="0.2">
      <c r="A99" s="543"/>
      <c r="B99" s="551"/>
      <c r="C99" s="551"/>
      <c r="D99" s="694"/>
      <c r="E99" s="544"/>
      <c r="F99" s="545"/>
      <c r="G99" s="546"/>
      <c r="H99" s="545"/>
      <c r="I99" s="545"/>
      <c r="J99" s="545"/>
      <c r="K99" s="545"/>
      <c r="L99" s="545"/>
      <c r="M99" s="545"/>
      <c r="N99" s="545"/>
      <c r="O99" s="545"/>
      <c r="P99" s="545"/>
      <c r="Q99" s="545"/>
      <c r="R99" s="545"/>
      <c r="S99" s="545"/>
      <c r="T99" s="545"/>
      <c r="U99" s="545"/>
      <c r="V99" s="545"/>
      <c r="W99" s="545"/>
      <c r="X99" s="545"/>
      <c r="Y99" s="545"/>
      <c r="Z99" s="545"/>
      <c r="AA99" s="545"/>
      <c r="AB99" s="545"/>
      <c r="AC99" s="547"/>
      <c r="AD99" s="579">
        <f>SUM(AA99:AC99)</f>
        <v>0</v>
      </c>
      <c r="AE99" s="682">
        <f>AD99*D99</f>
        <v>0</v>
      </c>
      <c r="AF99" s="683" t="str">
        <f>IF(AD99&lt;0,"buy","sell")</f>
        <v>sell</v>
      </c>
    </row>
    <row r="100" spans="1:33" s="356" customFormat="1" x14ac:dyDescent="0.2">
      <c r="A100" s="543"/>
      <c r="B100" s="551"/>
      <c r="C100" s="551"/>
      <c r="D100" s="544"/>
      <c r="E100" s="544"/>
      <c r="F100" s="545"/>
      <c r="G100" s="546"/>
      <c r="H100" s="545"/>
      <c r="I100" s="545"/>
      <c r="J100" s="545"/>
      <c r="K100" s="545"/>
      <c r="L100" s="545"/>
      <c r="M100" s="545"/>
      <c r="N100" s="545"/>
      <c r="O100" s="545"/>
      <c r="P100" s="545"/>
      <c r="Q100" s="545"/>
      <c r="R100" s="545"/>
      <c r="S100" s="545"/>
      <c r="T100" s="545"/>
      <c r="U100" s="548"/>
      <c r="V100" s="545"/>
      <c r="W100" s="545"/>
      <c r="X100" s="545"/>
      <c r="Y100" s="545"/>
      <c r="Z100" s="545"/>
      <c r="AA100" s="545"/>
      <c r="AB100" s="545"/>
      <c r="AC100" s="547"/>
      <c r="AD100" s="569">
        <f>SUM(F105:AC105)</f>
        <v>0</v>
      </c>
      <c r="AE100" s="570">
        <f>AD100*D100</f>
        <v>0</v>
      </c>
      <c r="AF100" s="526" t="str">
        <f>IF(AD100&lt;0,"buy","sell")</f>
        <v>sell</v>
      </c>
    </row>
    <row r="101" spans="1:33" s="356" customFormat="1" x14ac:dyDescent="0.2">
      <c r="A101" s="549" t="s">
        <v>206</v>
      </c>
      <c r="B101" s="480"/>
      <c r="C101" s="480"/>
      <c r="D101" s="480"/>
      <c r="E101" s="480"/>
      <c r="F101" s="480"/>
      <c r="G101" s="480"/>
      <c r="H101" s="480"/>
      <c r="I101" s="480"/>
      <c r="J101" s="480"/>
      <c r="K101" s="480"/>
      <c r="L101" s="480"/>
      <c r="M101" s="480"/>
      <c r="N101" s="480"/>
      <c r="O101" s="480"/>
      <c r="P101" s="480"/>
      <c r="Q101" s="480"/>
      <c r="R101" s="480"/>
      <c r="S101" s="480"/>
      <c r="T101" s="480"/>
      <c r="U101" s="480"/>
      <c r="V101" s="480"/>
      <c r="W101" s="480"/>
      <c r="X101" s="480"/>
      <c r="Y101" s="480"/>
      <c r="Z101" s="480"/>
      <c r="AA101" s="480"/>
      <c r="AB101" s="480"/>
      <c r="AC101" s="480"/>
      <c r="AD101" s="480"/>
      <c r="AE101" s="480"/>
      <c r="AF101" s="480"/>
    </row>
    <row r="102" spans="1:33" s="356" customFormat="1" x14ac:dyDescent="0.2">
      <c r="B102" s="364"/>
      <c r="C102" s="364"/>
      <c r="D102" s="365"/>
      <c r="E102" s="365"/>
      <c r="F102" s="364"/>
      <c r="G102" s="366"/>
      <c r="H102" s="366"/>
      <c r="I102" s="366"/>
      <c r="J102" s="366"/>
      <c r="K102" s="366"/>
      <c r="L102" s="366"/>
      <c r="M102" s="366"/>
      <c r="N102" s="366"/>
      <c r="O102" s="366"/>
      <c r="P102" s="366"/>
      <c r="Q102" s="366"/>
      <c r="R102" s="366"/>
      <c r="S102" s="366"/>
      <c r="T102" s="366"/>
      <c r="U102" s="366"/>
      <c r="V102" s="366"/>
      <c r="W102" s="366"/>
      <c r="X102" s="366"/>
      <c r="Y102" s="366"/>
      <c r="Z102" s="440"/>
      <c r="AA102" s="440"/>
      <c r="AB102" s="440"/>
      <c r="AC102" s="529"/>
      <c r="AD102" s="457"/>
      <c r="AE102" s="458"/>
      <c r="AF102" s="440"/>
    </row>
    <row r="103" spans="1:33" s="356" customFormat="1" ht="18" x14ac:dyDescent="0.25">
      <c r="A103" s="714" t="s">
        <v>364</v>
      </c>
      <c r="B103" s="431"/>
      <c r="C103" s="539"/>
      <c r="D103" s="432"/>
      <c r="E103" s="432"/>
      <c r="F103" s="433"/>
      <c r="G103" s="434"/>
      <c r="H103" s="370"/>
      <c r="I103" s="370"/>
      <c r="J103" s="370"/>
      <c r="K103" s="371"/>
      <c r="L103" s="370"/>
      <c r="M103" s="370"/>
      <c r="N103" s="370"/>
      <c r="O103" s="370"/>
      <c r="P103" s="370"/>
      <c r="Q103" s="370"/>
      <c r="R103" s="370"/>
      <c r="S103" s="370" t="s">
        <v>15</v>
      </c>
      <c r="T103" s="370"/>
      <c r="U103" s="370"/>
      <c r="V103" s="370"/>
      <c r="W103" s="370"/>
      <c r="X103" s="370"/>
      <c r="Y103" s="370"/>
      <c r="Z103" s="372"/>
      <c r="AA103" s="372"/>
      <c r="AB103" s="372"/>
      <c r="AC103" s="530"/>
      <c r="AD103" s="457"/>
      <c r="AE103" s="458"/>
      <c r="AF103" s="372"/>
    </row>
    <row r="104" spans="1:33" s="356" customFormat="1" x14ac:dyDescent="0.2">
      <c r="A104" s="435"/>
      <c r="B104" s="436"/>
      <c r="C104" s="436"/>
      <c r="D104" s="432"/>
      <c r="E104" s="432"/>
      <c r="F104" s="434"/>
      <c r="G104" s="434"/>
      <c r="H104" s="370"/>
      <c r="I104" s="370"/>
      <c r="J104" s="370"/>
      <c r="K104" s="373"/>
      <c r="L104" s="373"/>
      <c r="M104" s="370"/>
      <c r="N104" s="370"/>
      <c r="O104" s="370"/>
      <c r="P104" s="370"/>
      <c r="Q104" s="370"/>
      <c r="R104" s="370"/>
      <c r="S104" s="370"/>
      <c r="T104" s="370"/>
      <c r="U104" s="370"/>
      <c r="V104" s="370"/>
      <c r="W104" s="370"/>
      <c r="X104" s="370"/>
      <c r="Y104" s="370"/>
      <c r="Z104" s="372"/>
      <c r="AA104" s="372"/>
      <c r="AB104" s="372"/>
      <c r="AC104" s="530"/>
      <c r="AD104" s="457"/>
      <c r="AE104" s="458"/>
      <c r="AF104" s="372"/>
    </row>
    <row r="105" spans="1:33" s="356" customFormat="1" ht="18" x14ac:dyDescent="0.25">
      <c r="A105" s="438"/>
      <c r="B105" s="439"/>
      <c r="C105" s="439"/>
      <c r="D105" s="439"/>
      <c r="E105" s="439"/>
      <c r="F105" s="712"/>
      <c r="G105" s="713"/>
      <c r="H105" s="370"/>
      <c r="I105" s="370"/>
      <c r="J105" s="370"/>
      <c r="K105" s="373"/>
      <c r="L105" s="371"/>
      <c r="M105" s="370"/>
      <c r="N105" s="370"/>
      <c r="O105" s="370"/>
      <c r="P105" s="370"/>
      <c r="Q105" s="370"/>
      <c r="R105" s="370"/>
      <c r="S105" s="370"/>
      <c r="T105" s="370"/>
      <c r="U105" s="370"/>
      <c r="V105" s="370"/>
      <c r="W105" s="370"/>
      <c r="X105" s="370"/>
      <c r="Y105" s="370"/>
      <c r="AA105" s="372"/>
      <c r="AB105" s="372"/>
      <c r="AC105" s="530"/>
      <c r="AD105" s="457"/>
      <c r="AE105" s="458"/>
      <c r="AF105" s="372"/>
    </row>
    <row r="106" spans="1:33" s="356" customFormat="1" ht="18" x14ac:dyDescent="0.25">
      <c r="A106" s="438"/>
      <c r="B106" s="439"/>
      <c r="C106" s="439"/>
      <c r="D106" s="567"/>
      <c r="E106" s="439"/>
      <c r="F106" s="437"/>
      <c r="G106" s="434"/>
      <c r="H106" s="370"/>
      <c r="I106" s="370"/>
      <c r="J106" s="370"/>
      <c r="K106" s="373"/>
      <c r="L106" s="371"/>
      <c r="M106" s="370"/>
      <c r="N106" s="370"/>
      <c r="O106" s="370"/>
      <c r="P106" s="370"/>
      <c r="Q106" s="370"/>
      <c r="R106" s="370"/>
      <c r="S106" s="370"/>
      <c r="T106" s="370"/>
      <c r="U106" s="370"/>
      <c r="V106" s="370"/>
      <c r="W106" s="370"/>
      <c r="X106" s="370"/>
      <c r="Y106" s="370"/>
      <c r="Z106" s="372" t="s">
        <v>207</v>
      </c>
      <c r="AA106" s="372"/>
      <c r="AB106" s="372"/>
      <c r="AC106" s="531"/>
      <c r="AD106" s="453"/>
      <c r="AE106" s="454"/>
      <c r="AF106" s="372"/>
    </row>
    <row r="107" spans="1:33" x14ac:dyDescent="0.2">
      <c r="A107" s="436"/>
      <c r="B107" s="436"/>
      <c r="C107" s="440"/>
      <c r="D107" s="571"/>
      <c r="E107" s="528"/>
      <c r="F107" s="577"/>
      <c r="G107" s="550"/>
      <c r="K107" s="373"/>
      <c r="M107" s="370"/>
      <c r="N107" s="370"/>
      <c r="Z107" s="372"/>
      <c r="AA107" s="532"/>
      <c r="AB107" s="532"/>
      <c r="AC107" s="531"/>
      <c r="AD107" s="402"/>
      <c r="AE107" s="402"/>
      <c r="AF107" s="532"/>
      <c r="AG107" s="356"/>
    </row>
    <row r="108" spans="1:33" s="356" customFormat="1" x14ac:dyDescent="0.2">
      <c r="A108" s="434"/>
      <c r="B108" s="434"/>
      <c r="C108" s="440"/>
      <c r="D108" s="571"/>
      <c r="E108" s="485"/>
      <c r="F108" s="577"/>
      <c r="G108" s="550"/>
      <c r="H108" s="370"/>
      <c r="I108" s="370"/>
      <c r="J108" s="370"/>
      <c r="K108" s="373"/>
      <c r="L108" s="370"/>
      <c r="M108" s="370"/>
      <c r="N108" s="370"/>
      <c r="O108" s="370"/>
      <c r="P108" s="370"/>
      <c r="Q108" s="370"/>
      <c r="R108" s="370"/>
      <c r="S108" s="370"/>
      <c r="T108" s="370"/>
      <c r="U108" s="370"/>
      <c r="V108" s="370"/>
      <c r="W108" s="370"/>
      <c r="X108" s="370"/>
      <c r="Y108" s="370"/>
      <c r="Z108" s="532" t="s">
        <v>261</v>
      </c>
      <c r="AA108" s="532"/>
      <c r="AB108" s="532"/>
      <c r="AC108" s="531"/>
      <c r="AD108" s="473">
        <f>SUM(AD14:AD73)+SUM(AD74:AD81)</f>
        <v>1859</v>
      </c>
      <c r="AE108" s="473">
        <f>SUM(AE14:AE73)+SUM(AE74:AE81)</f>
        <v>11345</v>
      </c>
      <c r="AF108" s="532"/>
    </row>
    <row r="109" spans="1:33" s="356" customFormat="1" x14ac:dyDescent="0.2">
      <c r="A109" s="436"/>
      <c r="B109" s="436"/>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262</v>
      </c>
      <c r="AA109" s="532"/>
      <c r="AB109" s="532"/>
      <c r="AC109" s="533"/>
      <c r="AD109" s="473">
        <f>SUM(AD81:AD83)+SUM(AD84:AD96)</f>
        <v>-1055</v>
      </c>
      <c r="AE109" s="473">
        <f>SUM(AE81:AE83)+SUM(AE84:AE96)</f>
        <v>-20280</v>
      </c>
      <c r="AF109" s="532"/>
    </row>
    <row r="110" spans="1:33" s="356" customFormat="1" x14ac:dyDescent="0.2">
      <c r="A110" s="434"/>
      <c r="B110" s="434"/>
      <c r="C110" s="440"/>
      <c r="D110" s="571"/>
      <c r="E110" s="485"/>
      <c r="F110" s="577"/>
      <c r="G110" s="550"/>
      <c r="H110" s="377"/>
      <c r="I110" s="377"/>
      <c r="J110" s="377"/>
      <c r="K110" s="378"/>
      <c r="L110" s="377"/>
      <c r="M110" s="370"/>
      <c r="N110" s="370"/>
      <c r="O110" s="377"/>
      <c r="P110" s="377"/>
      <c r="Q110" s="377"/>
      <c r="R110" s="377"/>
      <c r="S110" s="377"/>
      <c r="T110" s="377"/>
      <c r="U110" s="377"/>
      <c r="V110" s="377"/>
      <c r="W110" s="377"/>
      <c r="X110" s="377"/>
      <c r="Y110" s="377"/>
      <c r="Z110" s="384"/>
      <c r="AA110" s="384"/>
      <c r="AB110" s="384"/>
      <c r="AC110" s="466"/>
      <c r="AF110" s="384"/>
    </row>
    <row r="111" spans="1:33" s="356" customFormat="1" x14ac:dyDescent="0.2">
      <c r="A111" s="436"/>
      <c r="B111" s="436"/>
      <c r="C111" s="440"/>
      <c r="D111" s="571"/>
      <c r="E111" s="485"/>
      <c r="F111" s="577"/>
      <c r="G111" s="550"/>
      <c r="H111" s="377"/>
      <c r="O111" s="370"/>
      <c r="P111" s="370"/>
      <c r="Q111" s="381"/>
      <c r="R111" s="381"/>
      <c r="S111" s="381"/>
      <c r="T111" s="381"/>
      <c r="U111" s="381"/>
      <c r="V111" s="381"/>
      <c r="W111" s="381"/>
      <c r="X111" s="381"/>
      <c r="Y111" s="381"/>
      <c r="Z111" s="534" t="s">
        <v>269</v>
      </c>
      <c r="AA111" s="534"/>
      <c r="AB111" s="534"/>
      <c r="AC111" s="535"/>
      <c r="AD111" s="477"/>
      <c r="AE111" s="478"/>
      <c r="AF111" s="402"/>
    </row>
    <row r="112" spans="1:33" s="356" customFormat="1" x14ac:dyDescent="0.2">
      <c r="A112" s="434"/>
      <c r="B112" s="434"/>
      <c r="C112" s="440"/>
      <c r="D112" s="571"/>
      <c r="E112" s="485"/>
      <c r="F112" s="577"/>
      <c r="G112" s="550"/>
      <c r="H112" s="370"/>
      <c r="O112" s="370"/>
      <c r="P112" s="370"/>
      <c r="Q112" s="370"/>
      <c r="R112" s="370"/>
      <c r="S112" s="370"/>
      <c r="T112" s="370"/>
      <c r="U112" s="370"/>
      <c r="V112" s="370"/>
      <c r="W112" s="370"/>
      <c r="X112" s="370"/>
      <c r="Y112" s="370"/>
      <c r="Z112" s="534"/>
      <c r="AA112" s="534"/>
      <c r="AB112" s="534"/>
      <c r="AC112" s="535"/>
      <c r="AD112" s="477"/>
      <c r="AE112" s="478"/>
      <c r="AF112" s="402"/>
    </row>
    <row r="113" spans="1:33" s="356" customFormat="1" x14ac:dyDescent="0.2">
      <c r="A113" s="436"/>
      <c r="B113" s="436"/>
      <c r="C113" s="440"/>
      <c r="D113" s="571"/>
      <c r="E113" s="485"/>
      <c r="F113" s="577"/>
      <c r="G113" s="550"/>
      <c r="H113" s="382"/>
      <c r="O113" s="370"/>
      <c r="P113" s="370"/>
      <c r="Q113" s="382"/>
      <c r="R113" s="382"/>
      <c r="S113" s="382"/>
      <c r="T113" s="382"/>
      <c r="U113" s="382"/>
      <c r="V113" s="382"/>
      <c r="W113" s="382"/>
      <c r="X113" s="382"/>
      <c r="Y113" s="382"/>
      <c r="Z113" s="534" t="s">
        <v>262</v>
      </c>
      <c r="AA113" s="534"/>
      <c r="AB113" s="534"/>
      <c r="AC113" s="535"/>
      <c r="AD113" s="479">
        <f>SUM(AD99:AD101)</f>
        <v>0</v>
      </c>
      <c r="AE113" s="479">
        <f>SUM(AE99:AE101)</f>
        <v>0</v>
      </c>
      <c r="AF113" s="402"/>
    </row>
    <row r="114" spans="1:33" s="356" customFormat="1" x14ac:dyDescent="0.2">
      <c r="A114" s="434"/>
      <c r="B114" s="434"/>
      <c r="C114" s="440"/>
      <c r="D114" s="571"/>
      <c r="E114" s="485"/>
      <c r="F114" s="577"/>
      <c r="G114" s="550"/>
      <c r="H114" s="382"/>
      <c r="O114" s="370"/>
      <c r="P114" s="370"/>
      <c r="Q114" s="382"/>
      <c r="R114" s="382"/>
      <c r="S114" s="382"/>
      <c r="T114" s="382"/>
      <c r="U114" s="382"/>
      <c r="V114" s="382"/>
      <c r="W114" s="382"/>
      <c r="X114" s="382"/>
      <c r="Y114" s="382"/>
      <c r="Z114" s="402"/>
      <c r="AA114" s="402"/>
      <c r="AB114" s="402"/>
      <c r="AC114" s="467"/>
      <c r="AD114" s="402"/>
      <c r="AE114" s="402"/>
      <c r="AF114" s="402"/>
    </row>
    <row r="115" spans="1:33" s="356" customFormat="1" x14ac:dyDescent="0.2">
      <c r="A115" s="436"/>
      <c r="B115" s="436"/>
      <c r="C115" s="440"/>
      <c r="D115" s="571"/>
      <c r="E115" s="485"/>
      <c r="F115" s="577"/>
      <c r="G115" s="550"/>
      <c r="H115" s="370"/>
      <c r="O115" s="370"/>
      <c r="P115" s="370"/>
      <c r="Q115" s="370"/>
      <c r="R115" s="370"/>
      <c r="S115" s="370"/>
      <c r="T115" s="370"/>
      <c r="U115" s="370"/>
      <c r="V115" s="370"/>
      <c r="W115" s="370"/>
      <c r="X115" s="370"/>
      <c r="Y115" s="370"/>
      <c r="Z115" s="402"/>
      <c r="AA115" s="402"/>
      <c r="AB115" s="402"/>
      <c r="AC115" s="467"/>
      <c r="AD115" s="402"/>
      <c r="AE115" s="402"/>
      <c r="AF115" s="402"/>
    </row>
    <row r="116" spans="1:33" s="402" customFormat="1" x14ac:dyDescent="0.2">
      <c r="A116" s="434"/>
      <c r="B116" s="434"/>
      <c r="C116" s="440"/>
      <c r="D116" s="571"/>
      <c r="E116" s="485"/>
      <c r="F116" s="577"/>
      <c r="G116" s="550"/>
      <c r="H116" s="370"/>
      <c r="I116" s="356"/>
      <c r="J116" s="356"/>
      <c r="K116" s="356"/>
      <c r="L116" s="356"/>
      <c r="M116" s="356"/>
      <c r="N116" s="356"/>
      <c r="O116" s="370"/>
      <c r="P116" s="370"/>
      <c r="Q116" s="370"/>
      <c r="R116" s="370"/>
      <c r="S116" s="370"/>
      <c r="T116" s="370"/>
      <c r="U116" s="370"/>
      <c r="V116" s="370"/>
      <c r="W116" s="370"/>
      <c r="X116" s="370"/>
      <c r="Y116" s="370"/>
      <c r="AC116" s="467"/>
      <c r="AG116" s="356"/>
    </row>
    <row r="117" spans="1:33" s="402" customFormat="1" ht="18" x14ac:dyDescent="0.25">
      <c r="A117" s="714" t="s">
        <v>358</v>
      </c>
      <c r="B117" s="436"/>
      <c r="C117" s="440"/>
      <c r="D117" s="571"/>
      <c r="E117" s="485"/>
      <c r="F117" s="577"/>
      <c r="G117" s="550"/>
      <c r="H117" s="383"/>
      <c r="I117" s="404"/>
      <c r="J117" s="404"/>
      <c r="K117" s="404"/>
      <c r="L117" s="404"/>
      <c r="M117" s="404"/>
      <c r="N117" s="404"/>
      <c r="O117" s="383"/>
      <c r="P117" s="383"/>
      <c r="Q117" s="383"/>
      <c r="R117" s="383"/>
      <c r="S117" s="383"/>
      <c r="T117" s="383"/>
      <c r="U117" s="383"/>
      <c r="V117" s="383"/>
      <c r="W117" s="383"/>
      <c r="X117" s="383"/>
      <c r="Y117" s="383"/>
      <c r="AC117" s="467"/>
      <c r="AG117" s="370"/>
    </row>
    <row r="118" spans="1:33" s="402" customFormat="1" x14ac:dyDescent="0.2">
      <c r="A118" s="434"/>
      <c r="B118" s="434"/>
      <c r="C118" s="440"/>
      <c r="D118" s="571"/>
      <c r="E118" s="485"/>
      <c r="F118" s="577"/>
      <c r="G118" s="550"/>
      <c r="H118" s="384"/>
      <c r="I118" s="356"/>
      <c r="J118" s="356"/>
      <c r="K118" s="356"/>
      <c r="L118" s="356"/>
      <c r="M118" s="356"/>
      <c r="N118" s="356"/>
      <c r="O118" s="384"/>
      <c r="P118" s="384"/>
      <c r="Q118" s="384"/>
      <c r="R118" s="384"/>
      <c r="S118" s="384"/>
      <c r="T118" s="384"/>
      <c r="U118" s="384"/>
      <c r="V118" s="384"/>
      <c r="W118" s="384"/>
      <c r="X118" s="384"/>
      <c r="Y118" s="384"/>
      <c r="AC118" s="467"/>
      <c r="AG118" s="356"/>
    </row>
    <row r="119" spans="1:33" s="402" customFormat="1" x14ac:dyDescent="0.2">
      <c r="A119" s="436"/>
      <c r="B119" s="436"/>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G119" s="356"/>
    </row>
    <row r="120" spans="1:33" s="402" customFormat="1" x14ac:dyDescent="0.2">
      <c r="A120" s="434"/>
      <c r="B120" s="434"/>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ht="15.75" x14ac:dyDescent="0.25">
      <c r="A121" s="715"/>
      <c r="B121" s="436"/>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x14ac:dyDescent="0.2">
      <c r="A122" s="434"/>
      <c r="B122" s="434"/>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
      <c r="A123" s="436"/>
      <c r="B123" s="436"/>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
      <c r="A124" s="434"/>
      <c r="B124" s="434"/>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536"/>
      <c r="AG124" s="356"/>
    </row>
    <row r="125" spans="1:33" s="402" customFormat="1" x14ac:dyDescent="0.2">
      <c r="A125" s="436"/>
      <c r="B125" s="436"/>
      <c r="C125" s="440"/>
      <c r="D125" s="571"/>
      <c r="E125" s="485"/>
      <c r="F125" s="577"/>
      <c r="G125" s="550"/>
      <c r="H125" s="387"/>
      <c r="I125" s="356"/>
      <c r="J125" s="356"/>
      <c r="K125" s="356"/>
      <c r="L125" s="356"/>
      <c r="M125" s="356"/>
      <c r="N125" s="356"/>
      <c r="O125" s="386"/>
      <c r="P125" s="386"/>
      <c r="Q125" s="387"/>
      <c r="R125" s="387"/>
      <c r="S125" s="387"/>
      <c r="T125" s="387"/>
      <c r="U125" s="387"/>
      <c r="V125" s="387"/>
      <c r="W125" s="387"/>
      <c r="X125" s="387"/>
      <c r="Y125" s="387"/>
      <c r="Z125" s="387"/>
      <c r="AA125" s="387"/>
      <c r="AB125" s="387"/>
      <c r="AC125" s="468"/>
      <c r="AG125" s="356"/>
    </row>
    <row r="126" spans="1:33" s="402" customFormat="1" x14ac:dyDescent="0.2">
      <c r="A126" s="434"/>
      <c r="B126" s="434"/>
      <c r="C126" s="440"/>
      <c r="D126" s="571"/>
      <c r="E126" s="485"/>
      <c r="F126" s="577"/>
      <c r="G126" s="550"/>
      <c r="H126" s="388"/>
      <c r="I126" s="356"/>
      <c r="J126" s="356"/>
      <c r="K126" s="356"/>
      <c r="L126" s="356"/>
      <c r="M126" s="356"/>
      <c r="N126" s="356"/>
      <c r="O126" s="411"/>
      <c r="P126" s="411"/>
      <c r="Q126" s="388"/>
      <c r="R126" s="388"/>
      <c r="S126" s="388"/>
      <c r="T126" s="388"/>
      <c r="U126" s="388"/>
      <c r="V126" s="388"/>
      <c r="W126" s="388"/>
      <c r="X126" s="388"/>
      <c r="Y126" s="388"/>
      <c r="Z126" s="388"/>
      <c r="AA126" s="388"/>
      <c r="AB126" s="388"/>
      <c r="AC126" s="469"/>
      <c r="AD126" s="537"/>
      <c r="AE126" s="461"/>
    </row>
    <row r="127" spans="1:33" s="460" customFormat="1" ht="13.5" thickBot="1" x14ac:dyDescent="0.25">
      <c r="A127" s="436"/>
      <c r="B127" s="436"/>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461"/>
      <c r="AE127" s="461"/>
      <c r="AF127" s="402"/>
      <c r="AG127" s="402"/>
    </row>
    <row r="128" spans="1:33" s="402" customFormat="1" x14ac:dyDescent="0.2">
      <c r="A128" s="434"/>
      <c r="B128" s="434"/>
      <c r="C128" s="440"/>
      <c r="D128" s="571"/>
      <c r="E128" s="485"/>
      <c r="F128" s="577"/>
      <c r="G128" s="550"/>
      <c r="H128" s="388"/>
      <c r="I128" s="356"/>
      <c r="J128" s="428"/>
      <c r="K128" s="356"/>
      <c r="L128" s="356"/>
      <c r="M128" s="356"/>
      <c r="N128" s="356"/>
      <c r="O128" s="411"/>
      <c r="P128" s="411"/>
      <c r="Q128" s="388"/>
      <c r="R128" s="388"/>
      <c r="S128" s="388"/>
      <c r="T128" s="388"/>
      <c r="U128" s="388"/>
      <c r="V128" s="388"/>
      <c r="W128" s="388"/>
      <c r="X128" s="388"/>
      <c r="Y128" s="388"/>
      <c r="Z128" s="388"/>
      <c r="AA128" s="388"/>
      <c r="AB128" s="388"/>
      <c r="AC128" s="469"/>
      <c r="AD128" s="356"/>
      <c r="AE128" s="356"/>
    </row>
    <row r="129" spans="1:33" s="356" customFormat="1" x14ac:dyDescent="0.2">
      <c r="A129" s="436"/>
      <c r="B129" s="436"/>
      <c r="C129" s="440"/>
      <c r="D129" s="571"/>
      <c r="E129" s="485"/>
      <c r="F129" s="577"/>
      <c r="G129" s="550"/>
      <c r="H129" s="388"/>
      <c r="O129" s="411"/>
      <c r="P129" s="411"/>
      <c r="Q129" s="388"/>
      <c r="R129" s="388"/>
      <c r="S129" s="388"/>
      <c r="T129" s="388"/>
      <c r="U129" s="388"/>
      <c r="V129" s="388"/>
      <c r="W129" s="388"/>
      <c r="X129" s="388"/>
      <c r="Y129" s="388"/>
      <c r="Z129" s="388"/>
      <c r="AA129" s="388"/>
      <c r="AB129" s="388"/>
      <c r="AC129" s="469"/>
      <c r="AD129" s="457"/>
      <c r="AE129" s="536"/>
      <c r="AF129" s="538"/>
      <c r="AG129" s="402"/>
    </row>
    <row r="130" spans="1:33" s="356" customFormat="1" x14ac:dyDescent="0.2">
      <c r="A130" s="436"/>
      <c r="B130" s="434"/>
      <c r="C130" s="440"/>
      <c r="D130" s="571"/>
      <c r="E130" s="528"/>
      <c r="F130" s="577"/>
      <c r="G130" s="550"/>
      <c r="H130" s="391"/>
      <c r="O130" s="412"/>
      <c r="P130" s="412"/>
      <c r="Q130" s="391"/>
      <c r="R130" s="391"/>
      <c r="S130" s="391"/>
      <c r="T130" s="391"/>
      <c r="U130" s="391"/>
      <c r="V130" s="391"/>
      <c r="W130" s="391"/>
      <c r="X130" s="391"/>
      <c r="Y130" s="391"/>
      <c r="Z130" s="388"/>
      <c r="AA130" s="388"/>
      <c r="AB130" s="388"/>
      <c r="AC130" s="469"/>
      <c r="AD130" s="457"/>
      <c r="AE130" s="536"/>
      <c r="AF130" s="538"/>
      <c r="AG130" s="402"/>
    </row>
    <row r="131" spans="1:33" s="356" customFormat="1" x14ac:dyDescent="0.2">
      <c r="A131" s="566"/>
      <c r="B131" s="436"/>
      <c r="C131" s="440"/>
      <c r="D131" s="572"/>
      <c r="E131" s="481"/>
      <c r="F131" s="577"/>
      <c r="G131" s="550"/>
      <c r="H131" s="391"/>
      <c r="O131" s="412"/>
      <c r="P131" s="412"/>
      <c r="Q131" s="391"/>
      <c r="R131" s="391"/>
      <c r="S131" s="391"/>
      <c r="T131" s="391"/>
      <c r="U131" s="391"/>
      <c r="V131" s="391"/>
      <c r="W131" s="391"/>
      <c r="X131" s="391"/>
      <c r="Y131" s="391"/>
      <c r="Z131" s="388"/>
      <c r="AA131" s="388"/>
      <c r="AB131" s="388"/>
      <c r="AC131" s="469"/>
      <c r="AD131" s="461"/>
      <c r="AE131" s="461"/>
      <c r="AF131" s="538"/>
      <c r="AG131" s="402"/>
    </row>
    <row r="132" spans="1:33" s="402" customFormat="1" x14ac:dyDescent="0.2">
      <c r="A132" s="356"/>
      <c r="B132" s="356"/>
      <c r="C132" s="356"/>
      <c r="D132" s="571"/>
      <c r="E132" s="356"/>
      <c r="F132" s="356"/>
      <c r="G132" s="434"/>
      <c r="H132" s="391"/>
      <c r="I132" s="356"/>
      <c r="J132" s="356"/>
      <c r="K132" s="356"/>
      <c r="L132" s="356"/>
      <c r="M132" s="356"/>
      <c r="N132" s="356"/>
      <c r="O132" s="412"/>
      <c r="P132" s="412"/>
      <c r="Q132" s="391"/>
      <c r="R132" s="391"/>
      <c r="S132" s="391"/>
      <c r="T132" s="391"/>
      <c r="U132" s="391"/>
      <c r="V132" s="391"/>
      <c r="W132" s="391"/>
      <c r="X132" s="391"/>
      <c r="Y132" s="391"/>
      <c r="Z132" s="388"/>
      <c r="AA132" s="388"/>
      <c r="AB132" s="388"/>
      <c r="AC132" s="469"/>
      <c r="AF132" s="455"/>
    </row>
    <row r="133" spans="1:33" s="402" customFormat="1" ht="18" x14ac:dyDescent="0.25">
      <c r="A133" s="433"/>
      <c r="B133" s="442"/>
      <c r="C133" s="443"/>
      <c r="D133" s="573"/>
      <c r="E133" s="443"/>
      <c r="F133" s="443"/>
      <c r="G133" s="434"/>
      <c r="H133" s="434"/>
      <c r="I133" s="356"/>
      <c r="J133" s="356"/>
      <c r="K133" s="356"/>
      <c r="L133" s="356"/>
      <c r="M133" s="356"/>
      <c r="N133" s="356"/>
      <c r="O133" s="444"/>
      <c r="P133" s="444"/>
      <c r="Q133" s="434"/>
      <c r="R133" s="434"/>
      <c r="S133" s="434"/>
      <c r="T133" s="434"/>
      <c r="U133" s="434"/>
      <c r="V133" s="434"/>
      <c r="W133" s="434"/>
      <c r="X133" s="434"/>
      <c r="Y133" s="391"/>
      <c r="Z133" s="388"/>
      <c r="AA133" s="388"/>
      <c r="AB133" s="388"/>
      <c r="AC133" s="469"/>
      <c r="AF133" s="455"/>
    </row>
    <row r="134" spans="1:33" s="402" customFormat="1" x14ac:dyDescent="0.2">
      <c r="A134" s="434"/>
      <c r="B134" s="434"/>
      <c r="C134" s="434"/>
      <c r="D134" s="574"/>
      <c r="E134" s="434"/>
      <c r="F134" s="434"/>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356"/>
    </row>
    <row r="135" spans="1:33" s="402" customFormat="1" ht="18" x14ac:dyDescent="0.25">
      <c r="A135" s="438"/>
      <c r="B135" s="439"/>
      <c r="C135" s="439"/>
      <c r="D135" s="711"/>
      <c r="E135" s="439"/>
      <c r="F135" s="712"/>
      <c r="G135" s="439"/>
      <c r="H135" s="434"/>
      <c r="I135" s="356"/>
      <c r="J135" s="356"/>
      <c r="K135" s="356"/>
      <c r="L135" s="356"/>
      <c r="M135" s="356"/>
      <c r="N135" s="356"/>
      <c r="O135" s="444"/>
      <c r="P135" s="444"/>
      <c r="Q135" s="434"/>
      <c r="R135" s="434"/>
      <c r="S135" s="434"/>
      <c r="T135" s="434"/>
      <c r="U135" s="434"/>
      <c r="V135" s="434"/>
      <c r="W135" s="434"/>
      <c r="X135" s="434"/>
      <c r="Y135" s="391"/>
      <c r="Z135" s="391"/>
      <c r="AA135" s="391"/>
      <c r="AB135" s="391"/>
      <c r="AC135" s="470"/>
      <c r="AF135" s="356"/>
    </row>
    <row r="136" spans="1:33" s="402" customFormat="1" ht="18" x14ac:dyDescent="0.25">
      <c r="A136" s="438"/>
      <c r="B136" s="439"/>
      <c r="C136" s="439"/>
      <c r="D136" s="575"/>
      <c r="E136" s="437"/>
      <c r="F136" s="437"/>
      <c r="G136" s="434"/>
      <c r="H136" s="445"/>
      <c r="I136" s="446"/>
      <c r="J136" s="356"/>
      <c r="K136" s="356"/>
      <c r="L136" s="356"/>
      <c r="M136" s="447"/>
      <c r="N136" s="448"/>
      <c r="O136" s="444"/>
      <c r="P136" s="444"/>
      <c r="Q136" s="434"/>
      <c r="R136" s="434"/>
      <c r="S136" s="434"/>
      <c r="T136" s="434"/>
      <c r="U136" s="434"/>
      <c r="V136" s="434"/>
      <c r="W136" s="434"/>
      <c r="X136" s="434"/>
      <c r="Y136" s="391"/>
      <c r="Z136" s="391"/>
      <c r="AA136" s="391"/>
      <c r="AB136" s="391"/>
      <c r="AC136" s="470"/>
      <c r="AF136" s="356"/>
    </row>
    <row r="137" spans="1:33" s="402" customFormat="1" ht="13.5" thickBot="1" x14ac:dyDescent="0.25">
      <c r="A137" s="436"/>
      <c r="B137" s="434"/>
      <c r="C137" s="440"/>
      <c r="D137" s="571"/>
      <c r="E137" s="528"/>
      <c r="F137" s="577"/>
      <c r="G137" s="550"/>
      <c r="I137" s="449"/>
      <c r="J137" s="450"/>
      <c r="K137" s="356"/>
      <c r="L137" s="356"/>
      <c r="M137" s="356"/>
      <c r="N137" s="356"/>
      <c r="O137" s="444"/>
      <c r="P137" s="444"/>
      <c r="Q137" s="434"/>
      <c r="R137" s="434"/>
      <c r="S137" s="434"/>
      <c r="T137" s="434"/>
      <c r="U137" s="434"/>
      <c r="V137" s="434"/>
      <c r="W137" s="434"/>
      <c r="X137" s="434"/>
      <c r="Y137" s="391"/>
      <c r="Z137" s="391"/>
      <c r="AA137" s="452"/>
      <c r="AB137" s="391"/>
      <c r="AC137" s="470"/>
      <c r="AD137" s="356"/>
      <c r="AE137" s="356"/>
      <c r="AF137" s="356"/>
      <c r="AG137" s="460"/>
    </row>
    <row r="138" spans="1:33" s="402" customFormat="1" x14ac:dyDescent="0.2">
      <c r="A138" s="434"/>
      <c r="B138" s="434"/>
      <c r="C138" s="440"/>
      <c r="D138" s="576"/>
      <c r="E138" s="485"/>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403"/>
      <c r="AE138" s="356"/>
      <c r="AF138" s="356"/>
    </row>
    <row r="139" spans="1:33" s="402" customFormat="1" x14ac:dyDescent="0.2">
      <c r="A139" s="436"/>
      <c r="B139" s="434"/>
      <c r="C139" s="440"/>
      <c r="D139" s="572"/>
      <c r="E139" s="485"/>
      <c r="F139" s="577"/>
      <c r="G139" s="550"/>
      <c r="I139" s="449"/>
      <c r="J139" s="450"/>
      <c r="K139" s="376"/>
      <c r="L139" s="376"/>
      <c r="M139" s="376"/>
      <c r="N139" s="376"/>
      <c r="O139" s="444"/>
      <c r="P139" s="444"/>
      <c r="Q139" s="434"/>
      <c r="R139" s="434"/>
      <c r="S139" s="434"/>
      <c r="T139" s="434"/>
      <c r="U139" s="434"/>
      <c r="V139" s="434"/>
      <c r="W139" s="434"/>
      <c r="X139" s="434"/>
      <c r="Y139" s="391"/>
      <c r="Z139" s="391"/>
      <c r="AA139" s="452"/>
      <c r="AB139" s="391"/>
      <c r="AC139" s="470"/>
      <c r="AF139" s="356"/>
      <c r="AG139" s="356"/>
    </row>
    <row r="140" spans="1:33" s="402" customFormat="1" x14ac:dyDescent="0.2">
      <c r="A140" s="434"/>
      <c r="B140" s="434"/>
      <c r="C140" s="440"/>
      <c r="D140" s="572"/>
      <c r="E140" s="485"/>
      <c r="F140" s="577"/>
      <c r="G140" s="550"/>
      <c r="I140" s="451"/>
      <c r="J140" s="450"/>
      <c r="K140" s="434"/>
      <c r="L140" s="434"/>
      <c r="M140" s="444"/>
      <c r="N140" s="444"/>
      <c r="O140" s="434"/>
      <c r="P140" s="434"/>
      <c r="Q140" s="434"/>
      <c r="R140" s="434"/>
      <c r="S140" s="434"/>
      <c r="T140" s="434"/>
      <c r="U140" s="434"/>
      <c r="V140" s="434"/>
      <c r="W140" s="434"/>
      <c r="X140" s="434"/>
      <c r="Y140" s="391"/>
      <c r="Z140" s="391"/>
      <c r="AA140" s="452"/>
      <c r="AB140" s="391"/>
      <c r="AC140" s="470"/>
      <c r="AD140" s="429"/>
      <c r="AE140" s="430"/>
      <c r="AF140" s="356"/>
      <c r="AG140" s="356"/>
    </row>
    <row r="141" spans="1:33" s="402" customFormat="1" x14ac:dyDescent="0.2">
      <c r="A141" s="436"/>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03"/>
      <c r="AE141" s="356"/>
      <c r="AF141" s="356"/>
      <c r="AG141" s="356"/>
    </row>
    <row r="142" spans="1:33" s="402" customFormat="1" x14ac:dyDescent="0.2">
      <c r="A142" s="434"/>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row>
    <row r="143" spans="1:33" s="402" customFormat="1" x14ac:dyDescent="0.2">
      <c r="A143" s="436"/>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3"/>
      <c r="AE143" s="356"/>
      <c r="AF143" s="356"/>
    </row>
    <row r="144" spans="1:33" s="402" customFormat="1" x14ac:dyDescent="0.2">
      <c r="A144" s="434"/>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
      <c r="A145" s="436"/>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403"/>
    </row>
    <row r="146" spans="1:32" s="402" customFormat="1" x14ac:dyDescent="0.2">
      <c r="A146" s="434"/>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8"/>
      <c r="AE146" s="398"/>
      <c r="AF146" s="403"/>
    </row>
    <row r="147" spans="1:32" s="402" customFormat="1" x14ac:dyDescent="0.2">
      <c r="A147" s="436"/>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6"/>
      <c r="AE147" s="397"/>
      <c r="AF147" s="403"/>
    </row>
    <row r="148" spans="1:32" s="402" customFormat="1" x14ac:dyDescent="0.2">
      <c r="A148" s="434"/>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399"/>
      <c r="AF148" s="403"/>
    </row>
    <row r="149" spans="1:32" s="402" customFormat="1" x14ac:dyDescent="0.2">
      <c r="A149" s="436"/>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
      <c r="A150" s="434"/>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413"/>
      <c r="AF150" s="403"/>
    </row>
    <row r="151" spans="1:32" s="402" customFormat="1" x14ac:dyDescent="0.2">
      <c r="A151" s="436"/>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4"/>
      <c r="AF151" s="356"/>
    </row>
    <row r="152" spans="1:32" s="402" customFormat="1" x14ac:dyDescent="0.2">
      <c r="A152" s="434"/>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396"/>
      <c r="AE152" s="397"/>
      <c r="AF152" s="356"/>
    </row>
    <row r="153" spans="1:32" s="402" customFormat="1" x14ac:dyDescent="0.2">
      <c r="A153" s="436"/>
      <c r="B153" s="434"/>
      <c r="C153" s="440"/>
      <c r="D153" s="572"/>
      <c r="E153" s="485"/>
      <c r="F153" s="577"/>
      <c r="G153" s="550"/>
      <c r="I153" s="451"/>
      <c r="J153" s="450"/>
      <c r="K153" s="434"/>
      <c r="L153" s="434"/>
      <c r="M153" s="444"/>
      <c r="N153" s="444"/>
      <c r="O153" s="434"/>
      <c r="R153" s="434"/>
      <c r="S153" s="434"/>
      <c r="T153" s="434"/>
      <c r="U153" s="434"/>
      <c r="V153" s="434"/>
      <c r="W153" s="434"/>
      <c r="X153" s="434"/>
      <c r="Y153" s="391"/>
      <c r="Z153" s="370"/>
      <c r="AA153" s="452"/>
      <c r="AB153" s="370"/>
      <c r="AC153" s="465"/>
      <c r="AD153" s="396"/>
      <c r="AE153" s="397"/>
      <c r="AF153" s="398"/>
    </row>
    <row r="154" spans="1:32" s="402" customFormat="1" x14ac:dyDescent="0.2">
      <c r="A154" s="434"/>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81"/>
      <c r="AE154" s="381"/>
      <c r="AF154" s="396"/>
    </row>
    <row r="155" spans="1:32" s="402" customFormat="1" x14ac:dyDescent="0.2">
      <c r="A155" s="436"/>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70"/>
      <c r="AE155" s="370"/>
      <c r="AF155" s="396"/>
    </row>
    <row r="156" spans="1:32" s="402" customFormat="1" x14ac:dyDescent="0.2">
      <c r="A156" s="434"/>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82"/>
      <c r="AE156" s="382"/>
      <c r="AF156" s="394"/>
    </row>
    <row r="157" spans="1:32" s="402" customFormat="1" x14ac:dyDescent="0.2">
      <c r="A157" s="436"/>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67"/>
    </row>
    <row r="158" spans="1:32" s="402" customFormat="1" x14ac:dyDescent="0.2">
      <c r="A158" s="434"/>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70"/>
      <c r="AE158" s="370"/>
      <c r="AF158" s="367"/>
    </row>
    <row r="159" spans="1:32" s="402" customFormat="1" x14ac:dyDescent="0.2">
      <c r="A159" s="436"/>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
      <c r="A160" s="436"/>
      <c r="B160" s="434"/>
      <c r="C160" s="440"/>
      <c r="D160" s="572"/>
      <c r="E160" s="528"/>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83"/>
      <c r="AE160" s="383"/>
      <c r="AF160" s="374"/>
    </row>
    <row r="161" spans="1:32" s="402" customFormat="1" x14ac:dyDescent="0.2">
      <c r="A161" s="370"/>
      <c r="B161" s="434"/>
      <c r="C161" s="440"/>
      <c r="D161" s="572"/>
      <c r="E161" s="481"/>
      <c r="F161" s="577"/>
      <c r="G161" s="550"/>
      <c r="H161" s="441"/>
      <c r="I161" s="451"/>
      <c r="J161" s="450"/>
      <c r="K161" s="434"/>
      <c r="L161" s="434"/>
      <c r="M161" s="444"/>
      <c r="N161" s="444"/>
      <c r="O161" s="434"/>
      <c r="R161" s="434"/>
      <c r="S161" s="434"/>
      <c r="T161" s="434"/>
      <c r="U161" s="434"/>
      <c r="V161" s="434"/>
      <c r="W161" s="434"/>
      <c r="X161" s="434"/>
      <c r="Y161" s="370"/>
      <c r="Z161" s="370"/>
      <c r="AA161" s="370"/>
      <c r="AB161" s="370"/>
      <c r="AC161" s="465"/>
      <c r="AD161" s="384"/>
      <c r="AE161" s="384"/>
      <c r="AF161" s="374"/>
    </row>
    <row r="162" spans="1:32" s="402" customFormat="1" x14ac:dyDescent="0.2">
      <c r="A162" s="370"/>
      <c r="B162" s="370"/>
      <c r="C162" s="370"/>
      <c r="D162" s="568"/>
      <c r="E162" s="484"/>
      <c r="F162" s="370"/>
      <c r="G162" s="370"/>
      <c r="H162" s="393"/>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74"/>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9"/>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81"/>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70"/>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82"/>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7"/>
      <c r="AE168" s="387"/>
      <c r="AF168" s="370"/>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3"/>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8"/>
      <c r="AE177" s="391"/>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9"/>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4"/>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89"/>
      <c r="AF184" s="386"/>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2"/>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0"/>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89"/>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2"/>
      <c r="AF190" s="388"/>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89"/>
      <c r="AE191" s="390"/>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91"/>
      <c r="AE192" s="389"/>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ht="12.75"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40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398"/>
    </row>
    <row r="255" spans="1:34" s="356" customFormat="1" ht="14.2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7"/>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7"/>
    </row>
    <row r="257" spans="1:34" s="404" customFormat="1" ht="12"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56"/>
      <c r="AH257" s="398"/>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98"/>
    </row>
    <row r="259" spans="1:34" s="356" customFormat="1" ht="17.2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8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97"/>
      <c r="AH261" s="369"/>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ht="13.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5"/>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68"/>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5"/>
      <c r="AH267" s="377"/>
    </row>
    <row r="268" spans="1:34" s="356" customFormat="1" ht="15.7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81"/>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70"/>
    </row>
    <row r="270" spans="1:34" s="356" customFormat="1" ht="12.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0"/>
      <c r="AH270" s="382"/>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1"/>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0"/>
      <c r="AH272" s="370"/>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2"/>
      <c r="AH273" s="383"/>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4"/>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70"/>
      <c r="AH275" s="384"/>
    </row>
    <row r="276" spans="1:34" s="356" customFormat="1" ht="14.25"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3"/>
      <c r="AH276" s="384"/>
    </row>
    <row r="277" spans="1:34" s="35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7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ht="12" customHeigh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s="376"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7" customFormat="1" ht="11.25" customHeigh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81"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x14ac:dyDescent="0.2">
      <c r="AG284" s="386"/>
    </row>
    <row r="285" spans="1:34" s="382"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8"/>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x14ac:dyDescent="0.2">
      <c r="AG287" s="388"/>
    </row>
    <row r="288" spans="1:34" x14ac:dyDescent="0.2">
      <c r="AG288" s="388"/>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90"/>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76"/>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7"/>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1"/>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82"/>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8" spans="1:33" s="383"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7"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70"/>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3"/>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7"/>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x14ac:dyDescent="0.2">
      <c r="AG324" s="388"/>
    </row>
    <row r="325" spans="1:33" x14ac:dyDescent="0.2">
      <c r="AG325" s="388"/>
    </row>
    <row r="326" spans="1:33" x14ac:dyDescent="0.2">
      <c r="AG326" s="391"/>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A2" sqref="A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37261</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663</v>
      </c>
      <c r="C4" s="518">
        <v>645</v>
      </c>
      <c r="D4" s="518">
        <v>620</v>
      </c>
      <c r="E4" s="518">
        <v>606</v>
      </c>
      <c r="F4" s="518">
        <v>607</v>
      </c>
      <c r="G4" s="518">
        <v>625</v>
      </c>
      <c r="H4" s="518">
        <v>641</v>
      </c>
      <c r="I4" s="518">
        <v>664</v>
      </c>
      <c r="J4" s="518">
        <v>677</v>
      </c>
      <c r="K4" s="518">
        <v>706</v>
      </c>
      <c r="L4" s="518">
        <v>719</v>
      </c>
      <c r="M4" s="518">
        <v>711</v>
      </c>
      <c r="N4" s="518">
        <v>699</v>
      </c>
      <c r="O4" s="518">
        <v>700</v>
      </c>
      <c r="P4" s="518">
        <v>677</v>
      </c>
      <c r="Q4" s="518">
        <v>665</v>
      </c>
      <c r="R4" s="518">
        <v>668</v>
      </c>
      <c r="S4" s="518">
        <v>727</v>
      </c>
      <c r="T4" s="518">
        <v>795</v>
      </c>
      <c r="U4" s="518">
        <v>790</v>
      </c>
      <c r="V4" s="518">
        <v>781</v>
      </c>
      <c r="W4" s="518">
        <v>767</v>
      </c>
      <c r="X4" s="519">
        <v>709</v>
      </c>
      <c r="Y4" s="519">
        <v>675</v>
      </c>
      <c r="Z4" s="354"/>
      <c r="AA4" s="354"/>
      <c r="AB4" s="354"/>
      <c r="AC4" s="354"/>
      <c r="AD4" s="354"/>
    </row>
    <row r="5" spans="1:213" s="161" customFormat="1" thickBot="1" x14ac:dyDescent="0.25">
      <c r="A5" s="589" t="s">
        <v>64</v>
      </c>
      <c r="B5" s="520">
        <f>Deals!F4</f>
        <v>55</v>
      </c>
      <c r="C5" s="520">
        <f>Deals!G4</f>
        <v>55</v>
      </c>
      <c r="D5" s="520">
        <f>Deals!H4</f>
        <v>55</v>
      </c>
      <c r="E5" s="520">
        <f>Deals!I4</f>
        <v>55</v>
      </c>
      <c r="F5" s="520">
        <f>Deals!J4</f>
        <v>55</v>
      </c>
      <c r="G5" s="520">
        <f>Deals!K4</f>
        <v>60</v>
      </c>
      <c r="H5" s="520">
        <f>Deals!L4</f>
        <v>60</v>
      </c>
      <c r="I5" s="520">
        <f>Deals!M4</f>
        <v>65</v>
      </c>
      <c r="J5" s="520">
        <f>Deals!N4</f>
        <v>65</v>
      </c>
      <c r="K5" s="520">
        <f>Deals!O4</f>
        <v>70</v>
      </c>
      <c r="L5" s="520">
        <f>Deals!P4</f>
        <v>70</v>
      </c>
      <c r="M5" s="520">
        <f>Deals!Q4</f>
        <v>70</v>
      </c>
      <c r="N5" s="520">
        <f>Deals!R4</f>
        <v>70</v>
      </c>
      <c r="O5" s="520">
        <f>Deals!S4</f>
        <v>70</v>
      </c>
      <c r="P5" s="520">
        <f>Deals!T4</f>
        <v>65</v>
      </c>
      <c r="Q5" s="520">
        <f>Deals!U4</f>
        <v>65</v>
      </c>
      <c r="R5" s="520">
        <f>Deals!V4</f>
        <v>65</v>
      </c>
      <c r="S5" s="520">
        <f>Deals!W4</f>
        <v>75</v>
      </c>
      <c r="T5" s="520">
        <f>Deals!X4</f>
        <v>75</v>
      </c>
      <c r="U5" s="520">
        <f>Deals!Y4</f>
        <v>75</v>
      </c>
      <c r="V5" s="520">
        <f>Deals!Z4</f>
        <v>75</v>
      </c>
      <c r="W5" s="520">
        <f>Deals!AA4</f>
        <v>75</v>
      </c>
      <c r="X5" s="520">
        <f>Deals!AB4</f>
        <v>65</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-30</v>
      </c>
      <c r="U10" s="197">
        <f t="array" aca="1" ref="U10" ca="1">SUM(IF((DelPoint= "4C")*IF((DType = "firm")+(DType = "econ")&gt;0,1,0)*(OFFSET(DelPoint,0,U3+2)&lt;0),OFFSET(DelPoint,0,U3+2),0))</f>
        <v>-50</v>
      </c>
      <c r="V10" s="197">
        <f t="array" aca="1" ref="V10" ca="1">SUM(IF((DelPoint= "4C")*IF((DType = "firm")+(DType = "econ")&gt;0,1,0)*(OFFSET(DelPoint,0,V3+2)&lt;0),OFFSET(DelPoint,0,V3+2),0))</f>
        <v>-30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-70</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-150</v>
      </c>
      <c r="C14" s="199">
        <f t="array" aca="1" ref="C14" ca="1">SUM(IF((DelPoint= "PV")*IF((DType = "firm")+(DType = "econ")&gt;0,1,0)*(OFFSET(DelPoint,0,C3+2)&lt;0),OFFSET(DelPoint,0,C3+2),0))</f>
        <v>-150</v>
      </c>
      <c r="D14" s="199">
        <f t="array" aca="1" ref="D14" ca="1">SUM(IF((DelPoint= "PV")*IF((DType = "firm")+(DType = "econ")&gt;0,1,0)*(OFFSET(DelPoint,0,D3+2)&lt;0),OFFSET(DelPoint,0,D3+2),0))</f>
        <v>-125</v>
      </c>
      <c r="E14" s="199">
        <f t="array" aca="1" ref="E14" ca="1">SUM(IF((DelPoint= "PV")*IF((DType = "firm")+(DType = "econ")&gt;0,1,0)*(OFFSET(DelPoint,0,E3+2)&lt;0),OFFSET(DelPoint,0,E3+2),0))</f>
        <v>-100</v>
      </c>
      <c r="F14" s="199">
        <f t="array" aca="1" ref="F14" ca="1">SUM(IF((DelPoint= "PV")*IF((DType = "firm")+(DType = "econ")&gt;0,1,0)*(OFFSET(DelPoint,0,F3+2)&lt;0),OFFSET(DelPoint,0,F3+2),0))</f>
        <v>-100</v>
      </c>
      <c r="G14" s="199">
        <f t="array" aca="1" ref="G14" ca="1">SUM(IF((DelPoint= "PV")*IF((DType = "firm")+(DType = "econ")&gt;0,1,0)*(OFFSET(DelPoint,0,G3+2)&lt;0),OFFSET(DelPoint,0,G3+2),0))</f>
        <v>-100</v>
      </c>
      <c r="H14" s="199">
        <f t="array" aca="1" ref="H14" ca="1">SUM(IF((DelPoint= "PV")*IF((DType = "firm")+(DType = "econ")&gt;0,1,0)*(OFFSET(DelPoint,0,H3+2)&lt;0),OFFSET(DelPoint,0,H3+2),0))</f>
        <v>-125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-25</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-50</v>
      </c>
      <c r="C18" s="483">
        <f>Deals!G7</f>
        <v>-50</v>
      </c>
      <c r="D18" s="483">
        <f>Deals!H7</f>
        <v>-50</v>
      </c>
      <c r="E18" s="483">
        <f>Deals!I7</f>
        <v>-50</v>
      </c>
      <c r="F18" s="483">
        <f>Deals!J7</f>
        <v>-50</v>
      </c>
      <c r="G18" s="483">
        <f>Deals!K7</f>
        <v>-50</v>
      </c>
      <c r="H18" s="483">
        <f>Deals!L7</f>
        <v>-50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-80</v>
      </c>
      <c r="T18" s="483">
        <f>Deals!X7</f>
        <v>-80</v>
      </c>
      <c r="U18" s="483">
        <f>Deals!Y7</f>
        <v>-80</v>
      </c>
      <c r="V18" s="483">
        <f>Deals!Z7</f>
        <v>-80</v>
      </c>
      <c r="W18" s="483">
        <f>Deals!AA7</f>
        <v>-80</v>
      </c>
      <c r="X18" s="483">
        <f>Deals!AB7</f>
        <v>-80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80</v>
      </c>
      <c r="C22" s="418">
        <f>Deals!G3</f>
        <v>70</v>
      </c>
      <c r="D22" s="418">
        <f>Deals!H3</f>
        <v>60</v>
      </c>
      <c r="E22" s="418">
        <f>Deals!I3</f>
        <v>50</v>
      </c>
      <c r="F22" s="418">
        <f>Deals!J3</f>
        <v>50</v>
      </c>
      <c r="G22" s="418">
        <f>Deals!K3</f>
        <v>50</v>
      </c>
      <c r="H22" s="418">
        <f>Deals!L3</f>
        <v>60</v>
      </c>
      <c r="I22" s="418">
        <f>Deals!M3</f>
        <v>85</v>
      </c>
      <c r="J22" s="418">
        <f>Deals!N3</f>
        <v>95</v>
      </c>
      <c r="K22" s="418">
        <f>Deals!O3</f>
        <v>95</v>
      </c>
      <c r="L22" s="418">
        <f>Deals!P3</f>
        <v>95</v>
      </c>
      <c r="M22" s="418">
        <f>Deals!Q3</f>
        <v>95</v>
      </c>
      <c r="N22" s="418">
        <f>Deals!R3</f>
        <v>95</v>
      </c>
      <c r="O22" s="418">
        <f>Deals!S3</f>
        <v>95</v>
      </c>
      <c r="P22" s="418">
        <f>Deals!T3</f>
        <v>95</v>
      </c>
      <c r="Q22" s="418">
        <f>Deals!U3</f>
        <v>95</v>
      </c>
      <c r="R22" s="418">
        <f>Deals!V3</f>
        <v>95</v>
      </c>
      <c r="S22" s="418">
        <f>Deals!W3</f>
        <v>95</v>
      </c>
      <c r="T22" s="418">
        <f>Deals!X3</f>
        <v>130</v>
      </c>
      <c r="U22" s="418">
        <f>Deals!Y3</f>
        <v>130</v>
      </c>
      <c r="V22" s="418">
        <f>Deals!Z3</f>
        <v>130</v>
      </c>
      <c r="W22" s="418">
        <f>Deals!AA3</f>
        <v>120</v>
      </c>
      <c r="X22" s="418">
        <f>Deals!AB3</f>
        <v>110</v>
      </c>
      <c r="Y22" s="507">
        <f>Deals!AC3</f>
        <v>100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702">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25</v>
      </c>
      <c r="C25" s="691">
        <f t="array" aca="1" ref="C25" ca="1">SUM(IF((DelPoint= "4C")*(DType = "pre")*(OFFSET(DelPoint,0,C3+2)&gt;0),OFFSET(DelPoint,0,C3+2),0))</f>
        <v>25</v>
      </c>
      <c r="D25" s="691">
        <f t="array" aca="1" ref="D25" ca="1">SUM(IF((DelPoint= "4C")*(DType = "pre")*(OFFSET(DelPoint,0,D3+2)&gt;0),OFFSET(DelPoint,0,D3+2),0))</f>
        <v>25</v>
      </c>
      <c r="E25" s="691">
        <f t="array" aca="1" ref="E25" ca="1">SUM(IF((DelPoint= "4C")*(DType = "pre")*(OFFSET(DelPoint,0,E3+2)&gt;0),OFFSET(DelPoint,0,E3+2),0))</f>
        <v>25</v>
      </c>
      <c r="F25" s="691">
        <f t="array" aca="1" ref="F25" ca="1">SUM(IF((DelPoint= "4C")*(DType = "pre")*(OFFSET(DelPoint,0,F3+2)&gt;0),OFFSET(DelPoint,0,F3+2),0))</f>
        <v>25</v>
      </c>
      <c r="G25" s="691">
        <f t="array" aca="1" ref="G25" ca="1">SUM(IF((DelPoint= "4C")*(DType = "pre")*(OFFSET(DelPoint,0,G3+2)&gt;0),OFFSET(DelPoint,0,G3+2),0))</f>
        <v>25</v>
      </c>
      <c r="H25" s="691">
        <f t="array" aca="1" ref="H25" ca="1">SUM(IF((DelPoint= "4C")*(DType = "pre")*(OFFSET(DelPoint,0,H3+2)&gt;0),OFFSET(DelPoint,0,H3+2),0))</f>
        <v>25</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25</v>
      </c>
      <c r="R28" s="205">
        <f t="array" aca="1" ref="R28" ca="1">SUM(IF((DelPoint= "4C")*IF((DType = "firm")+(DType = "econ")&gt;0,1,0)*(OFFSET(DelPoint,0,R3+2)&gt;0),OFFSET(DelPoint,0,R3+2),0))</f>
        <v>25</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178</v>
      </c>
      <c r="C29" s="668">
        <f t="array" aca="1" ref="C29" ca="1">SUM(IF((DelPoint= "pv")*(DType = "pre")*(OFFSET(DelPoint,0,C3+2)&gt;0),OFFSET(DelPoint,0,C3+2),0))</f>
        <v>178</v>
      </c>
      <c r="D29" s="668">
        <f t="array" aca="1" ref="D29" ca="1">SUM(IF((DelPoint= "pv")*(DType = "pre")*(OFFSET(DelPoint,0,D3+2)&gt;0),OFFSET(DelPoint,0,D3+2),0))</f>
        <v>178</v>
      </c>
      <c r="E29" s="668">
        <f t="array" aca="1" ref="E29" ca="1">SUM(IF((DelPoint= "pv")*(DType = "pre")*(OFFSET(DelPoint,0,E3+2)&gt;0),OFFSET(DelPoint,0,E3+2),0))</f>
        <v>178</v>
      </c>
      <c r="F29" s="668">
        <f t="array" aca="1" ref="F29" ca="1">SUM(IF((DelPoint= "pv")*(DType = "pre")*(OFFSET(DelPoint,0,F3+2)&gt;0),OFFSET(DelPoint,0,F3+2),0))</f>
        <v>178</v>
      </c>
      <c r="G29" s="668">
        <f t="array" aca="1" ref="G29" ca="1">SUM(IF((DelPoint= "pv")*(DType = "pre")*(OFFSET(DelPoint,0,G3+2)&gt;0),OFFSET(DelPoint,0,G3+2),0))</f>
        <v>178</v>
      </c>
      <c r="H29" s="668">
        <f t="array" aca="1" ref="H29" ca="1">SUM(IF((DelPoint= "pv")*(DType = "pre")*(OFFSET(DelPoint,0,H3+2)&gt;0),OFFSET(DelPoint,0,H3+2),0))</f>
        <v>178</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178</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40</v>
      </c>
      <c r="J32" s="603">
        <f t="array" aca="1" ref="J32" ca="1">SUM(IF((DelPoint= "PV")*IF((DType = "firm")+(DType = "econ")&gt;0,1,0)*(OFFSET(DelPoint,0,J3+2)&gt;0),OFFSET(DelPoint,0,J3+2),0))</f>
        <v>40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25</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t="shared" ref="B38:Y38" ca="1" si="4">SUM(B22:B37)+B4+B5</f>
        <v>1001</v>
      </c>
      <c r="C38" s="708">
        <f t="shared" ca="1" si="4"/>
        <v>973</v>
      </c>
      <c r="D38" s="708">
        <f t="shared" ca="1" si="4"/>
        <v>938</v>
      </c>
      <c r="E38" s="708">
        <f t="shared" ca="1" si="4"/>
        <v>914</v>
      </c>
      <c r="F38" s="708">
        <f t="shared" ca="1" si="4"/>
        <v>915</v>
      </c>
      <c r="G38" s="708">
        <f t="shared" ca="1" si="4"/>
        <v>938</v>
      </c>
      <c r="H38" s="708">
        <f t="shared" ca="1" si="4"/>
        <v>964</v>
      </c>
      <c r="I38" s="708">
        <f t="shared" ca="1" si="4"/>
        <v>934</v>
      </c>
      <c r="J38" s="708">
        <f t="shared" ca="1" si="4"/>
        <v>957</v>
      </c>
      <c r="K38" s="708">
        <f t="shared" ca="1" si="4"/>
        <v>951</v>
      </c>
      <c r="L38" s="708">
        <f t="shared" ca="1" si="4"/>
        <v>964</v>
      </c>
      <c r="M38" s="708">
        <f t="shared" ca="1" si="4"/>
        <v>956</v>
      </c>
      <c r="N38" s="708">
        <f t="shared" ca="1" si="4"/>
        <v>944</v>
      </c>
      <c r="O38" s="708">
        <f t="shared" ca="1" si="4"/>
        <v>945</v>
      </c>
      <c r="P38" s="708">
        <f t="shared" ca="1" si="4"/>
        <v>917</v>
      </c>
      <c r="Q38" s="708">
        <f t="shared" ca="1" si="4"/>
        <v>930</v>
      </c>
      <c r="R38" s="708">
        <f t="shared" ca="1" si="4"/>
        <v>933</v>
      </c>
      <c r="S38" s="708">
        <f t="shared" ca="1" si="4"/>
        <v>977</v>
      </c>
      <c r="T38" s="708">
        <f t="shared" ca="1" si="4"/>
        <v>1080</v>
      </c>
      <c r="U38" s="708">
        <f t="shared" ca="1" si="4"/>
        <v>1075</v>
      </c>
      <c r="V38" s="708">
        <f t="shared" ca="1" si="4"/>
        <v>1066</v>
      </c>
      <c r="W38" s="708">
        <f t="shared" ca="1" si="4"/>
        <v>1042</v>
      </c>
      <c r="X38" s="708">
        <f t="shared" ca="1" si="4"/>
        <v>989</v>
      </c>
      <c r="Y38" s="709">
        <f t="shared" ca="1" si="4"/>
        <v>1038</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t="e">
        <f ca="1">-Economics!D34/Economics!I34</f>
        <v>#NAME?</v>
      </c>
    </row>
    <row r="42" spans="1:33" s="161" customFormat="1" ht="15" customHeight="1" x14ac:dyDescent="0.2">
      <c r="A42" s="615" t="s">
        <v>130</v>
      </c>
      <c r="B42" s="619">
        <v>42</v>
      </c>
      <c r="C42" s="619">
        <v>36</v>
      </c>
      <c r="D42" s="619">
        <v>37</v>
      </c>
      <c r="E42" s="620">
        <v>35</v>
      </c>
      <c r="F42" s="619">
        <v>35</v>
      </c>
      <c r="G42" s="619">
        <v>35</v>
      </c>
      <c r="H42" s="619">
        <v>35</v>
      </c>
      <c r="I42" s="619">
        <v>37</v>
      </c>
      <c r="J42" s="619">
        <v>37</v>
      </c>
      <c r="K42" s="619">
        <v>35</v>
      </c>
      <c r="L42" s="619">
        <v>36</v>
      </c>
      <c r="M42" s="619">
        <v>35</v>
      </c>
      <c r="N42" s="619">
        <v>34</v>
      </c>
      <c r="O42" s="619">
        <v>35</v>
      </c>
      <c r="P42" s="619">
        <v>35</v>
      </c>
      <c r="Q42" s="619">
        <v>36</v>
      </c>
      <c r="R42" s="619">
        <v>36</v>
      </c>
      <c r="S42" s="619">
        <v>37</v>
      </c>
      <c r="T42" s="619">
        <v>36</v>
      </c>
      <c r="U42" s="619">
        <v>35</v>
      </c>
      <c r="V42" s="619">
        <v>37</v>
      </c>
      <c r="W42" s="619">
        <v>38</v>
      </c>
      <c r="X42" s="619">
        <v>36</v>
      </c>
      <c r="Y42" s="621">
        <v>37</v>
      </c>
      <c r="Z42" s="350">
        <v>78</v>
      </c>
      <c r="AA42" s="210" t="e">
        <f ca="1">-Economics!D35/Economics!I35</f>
        <v>#NAME?</v>
      </c>
    </row>
    <row r="43" spans="1:33" s="161" customFormat="1" ht="12.75" customHeight="1" x14ac:dyDescent="0.2">
      <c r="A43" s="616" t="s">
        <v>131</v>
      </c>
      <c r="B43" s="622">
        <v>0</v>
      </c>
      <c r="C43" s="622">
        <v>0</v>
      </c>
      <c r="D43" s="622"/>
      <c r="E43" s="623">
        <v>0</v>
      </c>
      <c r="F43" s="622">
        <v>8</v>
      </c>
      <c r="G43" s="622">
        <v>37</v>
      </c>
      <c r="H43" s="622">
        <v>38</v>
      </c>
      <c r="I43" s="622">
        <v>38</v>
      </c>
      <c r="J43" s="622">
        <v>38</v>
      </c>
      <c r="K43" s="622">
        <v>37</v>
      </c>
      <c r="L43" s="622">
        <v>35</v>
      </c>
      <c r="M43" s="622">
        <v>34</v>
      </c>
      <c r="N43" s="622">
        <v>35</v>
      </c>
      <c r="O43" s="622">
        <v>36</v>
      </c>
      <c r="P43" s="622">
        <v>35</v>
      </c>
      <c r="Q43" s="622">
        <v>41</v>
      </c>
      <c r="R43" s="622">
        <v>36</v>
      </c>
      <c r="S43" s="622">
        <v>36</v>
      </c>
      <c r="T43" s="622">
        <v>55</v>
      </c>
      <c r="U43" s="622">
        <v>37</v>
      </c>
      <c r="V43" s="622">
        <v>37</v>
      </c>
      <c r="W43" s="622">
        <v>40</v>
      </c>
      <c r="X43" s="622">
        <v>37</v>
      </c>
      <c r="Y43" s="624">
        <v>51</v>
      </c>
      <c r="Z43" s="352">
        <v>103</v>
      </c>
      <c r="AA43" s="211" t="e">
        <f ca="1">-Economics!D36/Economics!I36</f>
        <v>#NAME?</v>
      </c>
    </row>
    <row r="44" spans="1:33" s="161" customFormat="1" ht="12.75" customHeight="1" x14ac:dyDescent="0.2">
      <c r="A44" s="615" t="s">
        <v>49</v>
      </c>
      <c r="B44" s="619">
        <v>0</v>
      </c>
      <c r="C44" s="619">
        <v>0</v>
      </c>
      <c r="D44" s="619"/>
      <c r="E44" s="619">
        <v>0</v>
      </c>
      <c r="F44" s="619">
        <v>0</v>
      </c>
      <c r="G44" s="619">
        <v>0</v>
      </c>
      <c r="H44" s="619">
        <v>0</v>
      </c>
      <c r="I44" s="619">
        <v>0</v>
      </c>
      <c r="J44" s="619">
        <v>0</v>
      </c>
      <c r="K44" s="619">
        <v>0</v>
      </c>
      <c r="L44" s="619">
        <v>0</v>
      </c>
      <c r="M44" s="619">
        <v>0</v>
      </c>
      <c r="N44" s="619">
        <v>0</v>
      </c>
      <c r="O44" s="619">
        <v>0</v>
      </c>
      <c r="P44" s="619">
        <v>0</v>
      </c>
      <c r="Q44" s="619">
        <v>0</v>
      </c>
      <c r="R44" s="619">
        <v>0</v>
      </c>
      <c r="S44" s="619">
        <v>0</v>
      </c>
      <c r="T44" s="619">
        <v>0</v>
      </c>
      <c r="U44" s="619">
        <v>0</v>
      </c>
      <c r="V44" s="619">
        <v>0</v>
      </c>
      <c r="W44" s="619">
        <v>0</v>
      </c>
      <c r="X44" s="619">
        <v>0</v>
      </c>
      <c r="Y44" s="621">
        <v>0</v>
      </c>
      <c r="Z44" s="350">
        <v>40</v>
      </c>
      <c r="AA44" s="210" t="e">
        <f ca="1">-Economics!D37/Economics!I37</f>
        <v>#NAME?</v>
      </c>
    </row>
    <row r="45" spans="1:33" s="161" customFormat="1" ht="12.75" customHeight="1" thickBot="1" x14ac:dyDescent="0.25">
      <c r="A45" s="615" t="s">
        <v>50</v>
      </c>
      <c r="B45" s="619">
        <v>0</v>
      </c>
      <c r="C45" s="619">
        <v>0</v>
      </c>
      <c r="D45" s="619"/>
      <c r="E45" s="619">
        <v>0</v>
      </c>
      <c r="F45" s="619">
        <v>0</v>
      </c>
      <c r="G45" s="619">
        <v>0</v>
      </c>
      <c r="H45" s="619">
        <v>0</v>
      </c>
      <c r="I45" s="619">
        <v>0</v>
      </c>
      <c r="J45" s="619">
        <v>0</v>
      </c>
      <c r="K45" s="619">
        <v>0</v>
      </c>
      <c r="L45" s="619">
        <v>0</v>
      </c>
      <c r="M45" s="619">
        <v>0</v>
      </c>
      <c r="N45" s="619">
        <v>0</v>
      </c>
      <c r="O45" s="619">
        <v>0</v>
      </c>
      <c r="P45" s="619">
        <v>0</v>
      </c>
      <c r="Q45" s="619">
        <v>0</v>
      </c>
      <c r="R45" s="619">
        <v>0</v>
      </c>
      <c r="S45" s="619">
        <v>0</v>
      </c>
      <c r="T45" s="619">
        <v>0</v>
      </c>
      <c r="U45" s="619">
        <v>0</v>
      </c>
      <c r="V45" s="619">
        <v>0</v>
      </c>
      <c r="W45" s="619">
        <v>0</v>
      </c>
      <c r="X45" s="619">
        <v>0</v>
      </c>
      <c r="Y45" s="621">
        <v>0</v>
      </c>
      <c r="Z45" s="350">
        <v>40</v>
      </c>
      <c r="AA45" s="210" t="e">
        <f ca="1">-Economics!D38/Economics!I38</f>
        <v>#NAME?</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t="e">
        <f ca="1">-Economics!D39/Economics!I39</f>
        <v>#NAME?</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t="e">
        <f ca="1">-Economics!D40/Economics!I40</f>
        <v>#NAME?</v>
      </c>
    </row>
    <row r="48" spans="1:33" s="161" customFormat="1" ht="12.75" customHeight="1" x14ac:dyDescent="0.2">
      <c r="A48" s="616" t="s">
        <v>132</v>
      </c>
      <c r="B48" s="622">
        <v>159</v>
      </c>
      <c r="C48" s="622">
        <v>140</v>
      </c>
      <c r="D48" s="622">
        <v>131</v>
      </c>
      <c r="E48" s="622">
        <v>126</v>
      </c>
      <c r="F48" s="622">
        <v>123</v>
      </c>
      <c r="G48" s="622">
        <v>109</v>
      </c>
      <c r="H48" s="622">
        <v>110</v>
      </c>
      <c r="I48" s="622">
        <v>110</v>
      </c>
      <c r="J48" s="622">
        <v>123</v>
      </c>
      <c r="K48" s="622">
        <v>119</v>
      </c>
      <c r="L48" s="622">
        <v>133</v>
      </c>
      <c r="M48" s="622">
        <v>129</v>
      </c>
      <c r="N48" s="622">
        <v>118</v>
      </c>
      <c r="O48" s="622">
        <v>116</v>
      </c>
      <c r="P48" s="622">
        <v>99</v>
      </c>
      <c r="Q48" s="622">
        <v>99</v>
      </c>
      <c r="R48" s="622">
        <v>111</v>
      </c>
      <c r="S48" s="622">
        <v>147</v>
      </c>
      <c r="T48" s="622">
        <v>206</v>
      </c>
      <c r="U48" s="622">
        <v>206</v>
      </c>
      <c r="V48" s="622">
        <v>207</v>
      </c>
      <c r="W48" s="622">
        <v>207</v>
      </c>
      <c r="X48" s="622">
        <v>164</v>
      </c>
      <c r="Y48" s="624">
        <v>206</v>
      </c>
      <c r="Z48" s="352">
        <v>212</v>
      </c>
      <c r="AA48" s="211" t="e">
        <f ca="1">-Economics!D41/Economics!I41</f>
        <v>#NAME?</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t="e">
        <f ca="1">-Economics!D42/Economics!I42</f>
        <v>#NAME?</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t="e">
        <f ca="1">-Economics!D43/Economics!I43</f>
        <v>#NAME?</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t="e">
        <f ca="1">-Economics!D44/Economics!I44</f>
        <v>#NAME?</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t="e">
        <f ca="1">-Economics!D45/Economics!I45</f>
        <v>#NAME?</v>
      </c>
    </row>
    <row r="53" spans="1:27" s="161" customFormat="1" ht="12.75" customHeight="1" thickTop="1" x14ac:dyDescent="0.2">
      <c r="A53" s="615" t="s">
        <v>126</v>
      </c>
      <c r="B53" s="619">
        <v>201</v>
      </c>
      <c r="C53" s="619">
        <v>200</v>
      </c>
      <c r="D53" s="619">
        <v>201</v>
      </c>
      <c r="E53" s="619">
        <v>201</v>
      </c>
      <c r="F53" s="619">
        <v>201</v>
      </c>
      <c r="G53" s="619">
        <v>201</v>
      </c>
      <c r="H53" s="619">
        <v>201</v>
      </c>
      <c r="I53" s="619">
        <v>201</v>
      </c>
      <c r="J53" s="619">
        <v>201</v>
      </c>
      <c r="K53" s="619">
        <v>201</v>
      </c>
      <c r="L53" s="619">
        <v>201</v>
      </c>
      <c r="M53" s="619">
        <v>201</v>
      </c>
      <c r="N53" s="619">
        <v>201</v>
      </c>
      <c r="O53" s="619">
        <v>201</v>
      </c>
      <c r="P53" s="619">
        <v>201</v>
      </c>
      <c r="Q53" s="619">
        <v>201</v>
      </c>
      <c r="R53" s="619">
        <v>201</v>
      </c>
      <c r="S53" s="619">
        <v>201</v>
      </c>
      <c r="T53" s="619">
        <v>201</v>
      </c>
      <c r="U53" s="619">
        <v>201</v>
      </c>
      <c r="V53" s="619">
        <v>201</v>
      </c>
      <c r="W53" s="619">
        <v>201</v>
      </c>
      <c r="X53" s="619">
        <v>201</v>
      </c>
      <c r="Y53" s="621">
        <v>201</v>
      </c>
      <c r="Z53" s="350">
        <v>198</v>
      </c>
      <c r="AA53" s="208"/>
    </row>
    <row r="54" spans="1:27" s="161" customFormat="1" ht="12.75" customHeight="1" x14ac:dyDescent="0.2">
      <c r="A54" s="615" t="s">
        <v>127</v>
      </c>
      <c r="B54" s="619">
        <v>201</v>
      </c>
      <c r="C54" s="619">
        <v>200</v>
      </c>
      <c r="D54" s="619">
        <v>201</v>
      </c>
      <c r="E54" s="619">
        <v>201</v>
      </c>
      <c r="F54" s="619">
        <v>201</v>
      </c>
      <c r="G54" s="619">
        <v>201</v>
      </c>
      <c r="H54" s="619">
        <v>201</v>
      </c>
      <c r="I54" s="619">
        <v>201</v>
      </c>
      <c r="J54" s="619">
        <v>201</v>
      </c>
      <c r="K54" s="619">
        <v>201</v>
      </c>
      <c r="L54" s="619">
        <v>201</v>
      </c>
      <c r="M54" s="619">
        <v>201</v>
      </c>
      <c r="N54" s="619">
        <v>201</v>
      </c>
      <c r="O54" s="619">
        <v>201</v>
      </c>
      <c r="P54" s="619">
        <v>201</v>
      </c>
      <c r="Q54" s="619">
        <v>201</v>
      </c>
      <c r="R54" s="619">
        <v>201</v>
      </c>
      <c r="S54" s="619">
        <v>201</v>
      </c>
      <c r="T54" s="619">
        <v>201</v>
      </c>
      <c r="U54" s="619">
        <v>201</v>
      </c>
      <c r="V54" s="619">
        <v>201</v>
      </c>
      <c r="W54" s="619">
        <v>201</v>
      </c>
      <c r="X54" s="619">
        <v>201</v>
      </c>
      <c r="Y54" s="621">
        <v>201</v>
      </c>
      <c r="Z54" s="350">
        <v>198</v>
      </c>
      <c r="AA54" s="208"/>
    </row>
    <row r="55" spans="1:27" s="161" customFormat="1" ht="12.75" customHeight="1" x14ac:dyDescent="0.2">
      <c r="A55" s="615" t="s">
        <v>128</v>
      </c>
      <c r="B55" s="619">
        <v>201</v>
      </c>
      <c r="C55" s="619">
        <v>200</v>
      </c>
      <c r="D55" s="619">
        <v>201</v>
      </c>
      <c r="E55" s="619">
        <v>201</v>
      </c>
      <c r="F55" s="619">
        <v>201</v>
      </c>
      <c r="G55" s="619">
        <v>201</v>
      </c>
      <c r="H55" s="619">
        <v>201</v>
      </c>
      <c r="I55" s="619">
        <v>201</v>
      </c>
      <c r="J55" s="619">
        <v>201</v>
      </c>
      <c r="K55" s="619">
        <v>201</v>
      </c>
      <c r="L55" s="619">
        <v>201</v>
      </c>
      <c r="M55" s="619">
        <v>201</v>
      </c>
      <c r="N55" s="619">
        <v>201</v>
      </c>
      <c r="O55" s="619">
        <v>201</v>
      </c>
      <c r="P55" s="619">
        <v>201</v>
      </c>
      <c r="Q55" s="619">
        <v>201</v>
      </c>
      <c r="R55" s="619">
        <v>201</v>
      </c>
      <c r="S55" s="619">
        <v>201</v>
      </c>
      <c r="T55" s="619">
        <v>201</v>
      </c>
      <c r="U55" s="619">
        <v>201</v>
      </c>
      <c r="V55" s="619">
        <v>201</v>
      </c>
      <c r="W55" s="619">
        <v>201</v>
      </c>
      <c r="X55" s="619">
        <v>201</v>
      </c>
      <c r="Y55" s="621">
        <v>201</v>
      </c>
      <c r="Z55" s="350">
        <v>198</v>
      </c>
      <c r="AA55" s="208"/>
    </row>
    <row r="56" spans="1:27" s="161" customFormat="1" ht="12" customHeight="1" x14ac:dyDescent="0.2">
      <c r="A56" s="615" t="s">
        <v>124</v>
      </c>
      <c r="B56" s="619">
        <v>-2</v>
      </c>
      <c r="C56" s="619">
        <v>-2</v>
      </c>
      <c r="D56" s="619">
        <v>-2</v>
      </c>
      <c r="E56" s="619">
        <v>-2</v>
      </c>
      <c r="F56" s="619">
        <v>-2</v>
      </c>
      <c r="G56" s="619">
        <v>-2</v>
      </c>
      <c r="H56" s="619">
        <v>-2</v>
      </c>
      <c r="I56" s="619">
        <v>-2</v>
      </c>
      <c r="J56" s="619">
        <v>-2</v>
      </c>
      <c r="K56" s="619">
        <v>-2</v>
      </c>
      <c r="L56" s="619">
        <v>-2</v>
      </c>
      <c r="M56" s="619">
        <v>-3</v>
      </c>
      <c r="N56" s="619">
        <v>-2</v>
      </c>
      <c r="O56" s="619">
        <v>-2</v>
      </c>
      <c r="P56" s="619">
        <v>-2</v>
      </c>
      <c r="Q56" s="619">
        <v>-2</v>
      </c>
      <c r="R56" s="619">
        <v>-2</v>
      </c>
      <c r="S56" s="619">
        <v>-2</v>
      </c>
      <c r="T56" s="619">
        <v>-2</v>
      </c>
      <c r="U56" s="619">
        <v>-2</v>
      </c>
      <c r="V56" s="619">
        <v>-2</v>
      </c>
      <c r="W56" s="619">
        <v>-2</v>
      </c>
      <c r="X56" s="619">
        <v>4</v>
      </c>
      <c r="Y56" s="621">
        <v>6</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1</v>
      </c>
      <c r="C58" s="660">
        <f t="shared" ref="C58:I58" ca="1" si="5">C59-C38</f>
        <v>1</v>
      </c>
      <c r="D58" s="660">
        <f t="shared" ca="1" si="5"/>
        <v>6</v>
      </c>
      <c r="E58" s="660">
        <f t="shared" ca="1" si="5"/>
        <v>-2</v>
      </c>
      <c r="F58" s="660">
        <f t="shared" ca="1" si="5"/>
        <v>2</v>
      </c>
      <c r="G58" s="660">
        <f ca="1">G59-G38</f>
        <v>-6</v>
      </c>
      <c r="H58" s="660">
        <f t="shared" ca="1" si="5"/>
        <v>-5</v>
      </c>
      <c r="I58" s="660">
        <f t="shared" ca="1" si="5"/>
        <v>7</v>
      </c>
      <c r="J58" s="660">
        <f t="shared" ref="J58:Y58" ca="1" si="6">J59-J38</f>
        <v>-3</v>
      </c>
      <c r="K58" s="660">
        <f t="shared" ca="1" si="6"/>
        <v>-4</v>
      </c>
      <c r="L58" s="660">
        <f t="shared" ca="1" si="6"/>
        <v>-4</v>
      </c>
      <c r="M58" s="660">
        <f t="shared" ca="1" si="6"/>
        <v>-3</v>
      </c>
      <c r="N58" s="660">
        <f t="shared" ca="1" si="6"/>
        <v>-1</v>
      </c>
      <c r="O58" s="660">
        <f t="shared" ca="1" si="6"/>
        <v>-2</v>
      </c>
      <c r="P58" s="660">
        <f t="shared" ca="1" si="6"/>
        <v>8</v>
      </c>
      <c r="Q58" s="660">
        <f t="shared" ca="1" si="6"/>
        <v>2</v>
      </c>
      <c r="R58" s="660">
        <f t="shared" ca="1" si="6"/>
        <v>6</v>
      </c>
      <c r="S58" s="660">
        <f t="shared" ca="1" si="6"/>
        <v>-1</v>
      </c>
      <c r="T58" s="660">
        <f t="shared" ca="1" si="6"/>
        <v>3</v>
      </c>
      <c r="U58" s="660">
        <f t="shared" ca="1" si="6"/>
        <v>9</v>
      </c>
      <c r="V58" s="660">
        <f t="shared" ca="1" si="6"/>
        <v>1</v>
      </c>
      <c r="W58" s="660">
        <f t="shared" ca="1" si="6"/>
        <v>-1</v>
      </c>
      <c r="X58" s="660">
        <f t="shared" ca="1" si="6"/>
        <v>10</v>
      </c>
      <c r="Y58" s="660">
        <f t="shared" ca="1" si="6"/>
        <v>10</v>
      </c>
      <c r="Z58" s="351">
        <f>SUM(Z41:Z55)+Z41+Z42+Z43+Z48+Z49+Z50+Z51+Z52</f>
        <v>2416</v>
      </c>
      <c r="AA58" s="209" t="e">
        <f ca="1">SUM(AA41:AA55)</f>
        <v>#NAME?</v>
      </c>
    </row>
    <row r="59" spans="1:27" s="161" customFormat="1" ht="12" x14ac:dyDescent="0.2">
      <c r="A59" s="556">
        <v>0</v>
      </c>
      <c r="B59" s="557">
        <f t="shared" ref="B59:I59" ca="1" si="7">SUM(B41:B57)-SUM(B7:B20)</f>
        <v>1002</v>
      </c>
      <c r="C59" s="557">
        <f t="shared" ca="1" si="7"/>
        <v>974</v>
      </c>
      <c r="D59" s="557">
        <f t="shared" ca="1" si="7"/>
        <v>944</v>
      </c>
      <c r="E59" s="557">
        <f t="shared" ca="1" si="7"/>
        <v>912</v>
      </c>
      <c r="F59" s="557">
        <f t="shared" ca="1" si="7"/>
        <v>917</v>
      </c>
      <c r="G59" s="557">
        <f t="shared" ca="1" si="7"/>
        <v>932</v>
      </c>
      <c r="H59" s="557">
        <f t="shared" ca="1" si="7"/>
        <v>959</v>
      </c>
      <c r="I59" s="557">
        <f t="shared" ca="1" si="7"/>
        <v>941</v>
      </c>
      <c r="J59" s="557">
        <f t="shared" ref="J59:Y59" ca="1" si="8">SUM(J41:J57)-SUM(J7:J20)</f>
        <v>954</v>
      </c>
      <c r="K59" s="557">
        <f t="shared" ca="1" si="8"/>
        <v>947</v>
      </c>
      <c r="L59" s="557">
        <f t="shared" ca="1" si="8"/>
        <v>960</v>
      </c>
      <c r="M59" s="557">
        <f t="shared" ca="1" si="8"/>
        <v>953</v>
      </c>
      <c r="N59" s="557">
        <f t="shared" ca="1" si="8"/>
        <v>943</v>
      </c>
      <c r="O59" s="557">
        <f t="shared" ca="1" si="8"/>
        <v>943</v>
      </c>
      <c r="P59" s="557">
        <f t="shared" ca="1" si="8"/>
        <v>925</v>
      </c>
      <c r="Q59" s="557">
        <f t="shared" ca="1" si="8"/>
        <v>932</v>
      </c>
      <c r="R59" s="557">
        <f t="shared" ca="1" si="8"/>
        <v>939</v>
      </c>
      <c r="S59" s="557">
        <f t="shared" ca="1" si="8"/>
        <v>976</v>
      </c>
      <c r="T59" s="557">
        <f t="shared" ca="1" si="8"/>
        <v>1083</v>
      </c>
      <c r="U59" s="557">
        <f ca="1">SUM(U41:U57)-SUM(U7:U20)</f>
        <v>1084</v>
      </c>
      <c r="V59" s="557">
        <f t="shared" ca="1" si="8"/>
        <v>1067</v>
      </c>
      <c r="W59" s="557">
        <f t="shared" ca="1" si="8"/>
        <v>1041</v>
      </c>
      <c r="X59" s="557">
        <f t="shared" ca="1" si="8"/>
        <v>999</v>
      </c>
      <c r="Y59" s="557">
        <f t="shared" ca="1" si="8"/>
        <v>1048</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50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80</v>
      </c>
      <c r="T61" s="169">
        <f t="shared" ca="1" si="9"/>
        <v>80</v>
      </c>
      <c r="U61" s="169">
        <f t="shared" ca="1" si="9"/>
        <v>80</v>
      </c>
      <c r="V61" s="169">
        <f t="shared" ca="1" si="9"/>
        <v>80</v>
      </c>
      <c r="W61" s="169">
        <f t="shared" ca="1" si="9"/>
        <v>80</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495</v>
      </c>
      <c r="C62" s="169">
        <f t="shared" ca="1" si="10"/>
        <v>502</v>
      </c>
      <c r="D62" s="169">
        <f t="shared" ca="1" si="10"/>
        <v>490</v>
      </c>
      <c r="E62" s="169">
        <f t="shared" ca="1" si="10"/>
        <v>475</v>
      </c>
      <c r="F62" s="169">
        <f t="shared" ca="1" si="10"/>
        <v>475</v>
      </c>
      <c r="G62" s="169">
        <f t="shared" ca="1" si="10"/>
        <v>475</v>
      </c>
      <c r="H62" s="169">
        <f t="shared" ca="1" si="10"/>
        <v>490</v>
      </c>
      <c r="I62" s="169">
        <f t="shared" ca="1" si="10"/>
        <v>503</v>
      </c>
      <c r="J62" s="169">
        <f t="shared" ca="1" si="10"/>
        <v>493</v>
      </c>
      <c r="K62" s="169">
        <f t="shared" ca="1" si="10"/>
        <v>533</v>
      </c>
      <c r="L62" s="169">
        <f t="shared" ca="1" si="10"/>
        <v>533</v>
      </c>
      <c r="M62" s="169">
        <f t="shared" ca="1" si="10"/>
        <v>533</v>
      </c>
      <c r="N62" s="169">
        <f t="shared" ca="1" si="10"/>
        <v>533</v>
      </c>
      <c r="O62" s="169">
        <f t="shared" ca="1" si="10"/>
        <v>533</v>
      </c>
      <c r="P62" s="169">
        <f t="shared" ca="1" si="10"/>
        <v>533</v>
      </c>
      <c r="Q62" s="169">
        <f t="shared" ca="1" si="10"/>
        <v>533</v>
      </c>
      <c r="R62" s="169">
        <f t="shared" ca="1" si="10"/>
        <v>533</v>
      </c>
      <c r="S62" s="169">
        <f t="shared" ca="1" si="10"/>
        <v>533</v>
      </c>
      <c r="T62" s="169">
        <f t="shared" ca="1" si="10"/>
        <v>498</v>
      </c>
      <c r="U62" s="169">
        <f t="shared" ca="1" si="10"/>
        <v>498</v>
      </c>
      <c r="V62" s="169">
        <f t="shared" ca="1" si="10"/>
        <v>498</v>
      </c>
      <c r="W62" s="169">
        <f t="shared" ca="1" si="10"/>
        <v>508</v>
      </c>
      <c r="X62" s="169">
        <f t="shared" ca="1" si="10"/>
        <v>493</v>
      </c>
      <c r="Y62" s="170">
        <f t="shared" ca="1" si="10"/>
        <v>350</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-27</v>
      </c>
      <c r="F63" s="169">
        <f t="shared" ca="1" si="11"/>
        <v>-27</v>
      </c>
      <c r="G63" s="169">
        <f t="shared" ca="1" si="11"/>
        <v>-27</v>
      </c>
      <c r="H63" s="169">
        <f t="shared" ca="1" si="11"/>
        <v>-27</v>
      </c>
      <c r="I63" s="169">
        <f t="shared" ca="1" si="11"/>
        <v>-32</v>
      </c>
      <c r="J63" s="169">
        <f t="shared" ca="1" si="11"/>
        <v>-32</v>
      </c>
      <c r="K63" s="169">
        <f t="shared" ca="1" si="11"/>
        <v>-32</v>
      </c>
      <c r="L63" s="169">
        <f t="shared" ca="1" si="11"/>
        <v>-32</v>
      </c>
      <c r="M63" s="169">
        <f ca="1">-SUM(M8:M10,M25:M28) + SUM(M57:M57)</f>
        <v>-30</v>
      </c>
      <c r="N63" s="169">
        <f t="shared" ref="N63:Y63" ca="1" si="12">-SUM(N8:N10,N25:N28) + SUM(N56:N57)</f>
        <v>-32</v>
      </c>
      <c r="O63" s="169">
        <f t="shared" ca="1" si="12"/>
        <v>-32</v>
      </c>
      <c r="P63" s="169">
        <f t="shared" ca="1" si="12"/>
        <v>-32</v>
      </c>
      <c r="Q63" s="169">
        <f t="shared" ca="1" si="12"/>
        <v>-57</v>
      </c>
      <c r="R63" s="169">
        <f t="shared" ca="1" si="12"/>
        <v>-57</v>
      </c>
      <c r="S63" s="169">
        <f t="shared" ca="1" si="12"/>
        <v>-32</v>
      </c>
      <c r="T63" s="169">
        <f t="shared" ca="1" si="12"/>
        <v>-2</v>
      </c>
      <c r="U63" s="169">
        <f t="shared" ca="1" si="12"/>
        <v>18</v>
      </c>
      <c r="V63" s="169">
        <f t="shared" ca="1" si="12"/>
        <v>-2</v>
      </c>
      <c r="W63" s="169">
        <f t="shared" ca="1" si="12"/>
        <v>-32</v>
      </c>
      <c r="X63" s="169">
        <f t="shared" ca="1" si="12"/>
        <v>-26</v>
      </c>
      <c r="Y63" s="170">
        <f t="shared" ca="1" si="12"/>
        <v>51</v>
      </c>
      <c r="Z63" s="191"/>
      <c r="AA63" s="162"/>
    </row>
    <row r="64" spans="1:27" s="161" customFormat="1" ht="12" x14ac:dyDescent="0.2">
      <c r="A64" s="193" t="s">
        <v>141</v>
      </c>
      <c r="B64" s="169">
        <f ca="1">IF(B62+B63&gt;645,"err",B62+B63)</f>
        <v>468</v>
      </c>
      <c r="C64" s="169">
        <f t="shared" ref="C64:Y64" ca="1" si="13">IF(C62+C63&gt;645,"err",C62+C63)</f>
        <v>475</v>
      </c>
      <c r="D64" s="169">
        <f t="shared" ca="1" si="13"/>
        <v>463</v>
      </c>
      <c r="E64" s="169">
        <f t="shared" ca="1" si="13"/>
        <v>448</v>
      </c>
      <c r="F64" s="169">
        <f t="shared" ca="1" si="13"/>
        <v>448</v>
      </c>
      <c r="G64" s="169">
        <f t="shared" ca="1" si="13"/>
        <v>448</v>
      </c>
      <c r="H64" s="169">
        <f t="shared" ca="1" si="13"/>
        <v>463</v>
      </c>
      <c r="I64" s="169">
        <f t="shared" ca="1" si="13"/>
        <v>471</v>
      </c>
      <c r="J64" s="169">
        <f t="shared" ca="1" si="13"/>
        <v>461</v>
      </c>
      <c r="K64" s="169">
        <f t="shared" ca="1" si="13"/>
        <v>501</v>
      </c>
      <c r="L64" s="169">
        <f t="shared" ca="1" si="13"/>
        <v>501</v>
      </c>
      <c r="M64" s="169">
        <f t="shared" ca="1" si="13"/>
        <v>503</v>
      </c>
      <c r="N64" s="169">
        <f t="shared" ca="1" si="13"/>
        <v>501</v>
      </c>
      <c r="O64" s="169">
        <f t="shared" ca="1" si="13"/>
        <v>501</v>
      </c>
      <c r="P64" s="169">
        <f t="shared" ca="1" si="13"/>
        <v>501</v>
      </c>
      <c r="Q64" s="169">
        <f t="shared" ca="1" si="13"/>
        <v>476</v>
      </c>
      <c r="R64" s="169">
        <f t="shared" ca="1" si="13"/>
        <v>476</v>
      </c>
      <c r="S64" s="169">
        <f t="shared" ca="1" si="13"/>
        <v>501</v>
      </c>
      <c r="T64" s="169">
        <f t="shared" ca="1" si="13"/>
        <v>496</v>
      </c>
      <c r="U64" s="169">
        <f t="shared" ca="1" si="13"/>
        <v>516</v>
      </c>
      <c r="V64" s="169">
        <f t="shared" ca="1" si="13"/>
        <v>496</v>
      </c>
      <c r="W64" s="169">
        <f t="shared" ca="1" si="13"/>
        <v>476</v>
      </c>
      <c r="X64" s="169">
        <f t="shared" ca="1" si="13"/>
        <v>467</v>
      </c>
      <c r="Y64" s="170">
        <f t="shared" ca="1" si="13"/>
        <v>401</v>
      </c>
      <c r="Z64" s="192"/>
      <c r="AA64" s="162"/>
    </row>
    <row r="65" spans="1:27" s="161" customFormat="1" ht="12" x14ac:dyDescent="0.2">
      <c r="A65" s="193" t="s">
        <v>18</v>
      </c>
      <c r="B65" s="169">
        <f ca="1">SUM(B61:B63)</f>
        <v>518</v>
      </c>
      <c r="C65" s="169">
        <f t="shared" ref="C65:Y65" ca="1" si="14">SUM(C61:C63)</f>
        <v>525</v>
      </c>
      <c r="D65" s="169">
        <f t="shared" ca="1" si="14"/>
        <v>513</v>
      </c>
      <c r="E65" s="169">
        <f t="shared" ca="1" si="14"/>
        <v>498</v>
      </c>
      <c r="F65" s="169">
        <f t="shared" ca="1" si="14"/>
        <v>498</v>
      </c>
      <c r="G65" s="169">
        <f t="shared" ca="1" si="14"/>
        <v>498</v>
      </c>
      <c r="H65" s="169">
        <f t="shared" ca="1" si="14"/>
        <v>513</v>
      </c>
      <c r="I65" s="169">
        <f t="shared" ca="1" si="14"/>
        <v>551</v>
      </c>
      <c r="J65" s="169">
        <f t="shared" ca="1" si="14"/>
        <v>541</v>
      </c>
      <c r="K65" s="169">
        <f t="shared" ca="1" si="14"/>
        <v>581</v>
      </c>
      <c r="L65" s="169">
        <f t="shared" ca="1" si="14"/>
        <v>581</v>
      </c>
      <c r="M65" s="169">
        <f t="shared" ca="1" si="14"/>
        <v>503</v>
      </c>
      <c r="N65" s="169">
        <f t="shared" ca="1" si="14"/>
        <v>581</v>
      </c>
      <c r="O65" s="169">
        <f t="shared" ca="1" si="14"/>
        <v>581</v>
      </c>
      <c r="P65" s="169">
        <f t="shared" ca="1" si="14"/>
        <v>581</v>
      </c>
      <c r="Q65" s="169">
        <f t="shared" ca="1" si="14"/>
        <v>556</v>
      </c>
      <c r="R65" s="169">
        <f t="shared" ca="1" si="14"/>
        <v>556</v>
      </c>
      <c r="S65" s="169">
        <f t="shared" ca="1" si="14"/>
        <v>581</v>
      </c>
      <c r="T65" s="169">
        <f t="shared" ca="1" si="14"/>
        <v>576</v>
      </c>
      <c r="U65" s="169">
        <f t="shared" ca="1" si="14"/>
        <v>596</v>
      </c>
      <c r="V65" s="169">
        <f t="shared" ca="1" si="14"/>
        <v>576</v>
      </c>
      <c r="W65" s="169">
        <f t="shared" ca="1" si="14"/>
        <v>556</v>
      </c>
      <c r="X65" s="169">
        <f t="shared" ca="1" si="14"/>
        <v>547</v>
      </c>
      <c r="Y65" s="170">
        <f t="shared" ca="1" si="14"/>
        <v>451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80</v>
      </c>
      <c r="C67" s="169">
        <f t="array" ref="C67">SUM(IF(C$41:C$55 = 0,0,$Z$41:$Z$55-C$41:C$55))-INDEX(Balancing!$R$4:$R$27,C$3)</f>
        <v>108</v>
      </c>
      <c r="D67" s="169">
        <f t="array" ref="D67">SUM(IF(D$41:D$55 = 0,0,$Z$41:$Z$55-D$41:D$55))-INDEX(Balancing!$R$4:$R$27,D$3)</f>
        <v>113</v>
      </c>
      <c r="E67" s="169">
        <f t="array" ref="E67">SUM(IF(E$41:E$55 = 0,0,$Z$41:$Z$55-E$41:E$55))-INDEX(Balancing!$R$4:$R$27,E$3)</f>
        <v>120</v>
      </c>
      <c r="F67" s="169">
        <f t="array" ref="F67">SUM(IF(F$41:F$55 = 0,0,$Z$41:$Z$55-F$41:F$55))-INDEX(Balancing!$R$4:$R$27,F$3)</f>
        <v>218</v>
      </c>
      <c r="G67" s="169">
        <f t="array" ref="G67">SUM(IF(G$41:G$55 = 0,0,$Z$41:$Z$55-G$41:G$55))-INDEX(Balancing!$R$4:$R$27,G$3)</f>
        <v>203</v>
      </c>
      <c r="H67" s="169">
        <f t="array" ref="H67">SUM(IF(H$41:H$55 = 0,0,$Z$41:$Z$55-H$41:H$55))-INDEX(Balancing!$R$4:$R$27,H$3)</f>
        <v>201</v>
      </c>
      <c r="I67" s="169">
        <f t="array" ref="I67">SUM(IF(I$41:I$55 = 0,0,$Z$41:$Z$55-I$41:I$55))-INDEX(Balancing!$R$4:$R$27,I$3)</f>
        <v>199</v>
      </c>
      <c r="J67" s="169">
        <f t="array" ref="J67">SUM(IF(J$41:J$55 = 0,0,$Z$41:$Z$55-J$41:J$55))-INDEX(Balancing!$R$4:$R$27,J$3)</f>
        <v>186</v>
      </c>
      <c r="K67" s="169">
        <f t="array" ref="K67">SUM(IF(K$41:K$55 = 0,0,$Z$41:$Z$55-K$41:K$55))-INDEX(Balancing!$R$4:$R$27,K$3)</f>
        <v>193</v>
      </c>
      <c r="L67" s="169">
        <f t="array" ref="L67">SUM(IF(L$41:L$55 = 0,0,$Z$41:$Z$55-L$41:L$55))-INDEX(Balancing!$R$4:$R$27,L$3)</f>
        <v>180</v>
      </c>
      <c r="M67" s="169">
        <f t="array" ref="M67">SUM(IF(M$41:M$55 = 0,0,$Z$41:$Z$55-M$41:M$55))-INDEX(Balancing!$R$4:$R$27,M$3)</f>
        <v>186</v>
      </c>
      <c r="N67" s="169">
        <v>179</v>
      </c>
      <c r="O67" s="169">
        <f t="array" ref="O67">SUM(IF(O$41:O$55 = 0,0,$Z$41:$Z$55-O$41:O$55))-INDEX(Balancing!$R$4:$R$27,O$3)</f>
        <v>197</v>
      </c>
      <c r="P67" s="169">
        <f t="array" ref="P67">SUM(IF(P$41:P$55 = 0,0,$Z$41:$Z$55-P$41:P$55))-INDEX(Balancing!$R$4:$R$27,P$3)</f>
        <v>215</v>
      </c>
      <c r="Q67" s="169">
        <f t="array" ref="Q67">SUM(IF(Q$41:Q$55 = 0,0,$Z$41:$Z$55-Q$41:Q$55))-INDEX(Balancing!$R$4:$R$27,Q$3)</f>
        <v>208</v>
      </c>
      <c r="R67" s="169">
        <f t="array" ref="R67">SUM(IF(R$41:R$55 = 0,0,$Z$41:$Z$55-R$41:R$55))-INDEX(Balancing!$R$4:$R$27,R$3)</f>
        <v>201</v>
      </c>
      <c r="S67" s="169">
        <f t="array" ref="S67">SUM(IF(S$41:S$55 = 0,0,$Z$41:$Z$55-S$41:S$55))-INDEX(Balancing!$R$4:$R$27,S$3)</f>
        <v>164</v>
      </c>
      <c r="T67" s="169">
        <f t="array" ref="T67">SUM(IF(T$41:T$55 = 0,0,$Z$41:$Z$55-T$41:T$55))-INDEX(Balancing!$R$4:$R$27,T$3)</f>
        <v>87</v>
      </c>
      <c r="U67" s="169">
        <f t="array" ref="U67">SUM(IF(U$41:U$55 = 0,0,$Z$41:$Z$55-U$41:U$55))-INDEX(Balancing!$R$4:$R$27,U$3)</f>
        <v>106</v>
      </c>
      <c r="V67" s="169">
        <f t="array" ref="V67">SUM(IF(V$41:V$55 = 0,0,$Z$41:$Z$55-V$41:V$55))-INDEX(Balancing!$R$4:$R$27,V$3)</f>
        <v>103</v>
      </c>
      <c r="W67" s="169">
        <f t="array" ref="W67">SUM(IF(W$41:W$55 = 0,0,$Z$41:$Z$55-W$41:W$55))-INDEX(Balancing!$R$4:$R$27,W$3)</f>
        <v>99</v>
      </c>
      <c r="X67" s="169">
        <f t="array" ref="X67">SUM(IF(X$41:X$55 = 0,0,$Z$41:$Z$55-X$41:X$55))-INDEX(Balancing!$R$4:$R$27,X$3)</f>
        <v>147</v>
      </c>
      <c r="Y67" s="170">
        <f t="array" ref="Y67">SUM(IF(Y$41:Y$55 = 0,0,$Z$41:$Z$55-Y$41:Y$55))-INDEX(Balancing!$R$4:$R$27,Y$3)</f>
        <v>90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45</v>
      </c>
      <c r="D69" s="171">
        <f t="shared" si="15"/>
        <v>43</v>
      </c>
      <c r="E69" s="171">
        <f t="shared" si="15"/>
        <v>42</v>
      </c>
      <c r="F69" s="171">
        <f t="shared" si="15"/>
        <v>42</v>
      </c>
      <c r="G69" s="171">
        <f t="shared" si="15"/>
        <v>44</v>
      </c>
      <c r="H69" s="171">
        <f t="shared" ref="H69:X69" si="16">IF(H67&lt;0.07*I4,"err",ROUND(I4*0.07,0))</f>
        <v>46</v>
      </c>
      <c r="I69" s="171">
        <f t="shared" si="16"/>
        <v>47</v>
      </c>
      <c r="J69" s="171">
        <f t="shared" si="16"/>
        <v>49</v>
      </c>
      <c r="K69" s="171">
        <f t="shared" si="16"/>
        <v>50</v>
      </c>
      <c r="L69" s="171">
        <f t="shared" si="16"/>
        <v>50</v>
      </c>
      <c r="M69" s="171">
        <f t="shared" si="16"/>
        <v>49</v>
      </c>
      <c r="N69" s="171">
        <f t="shared" si="16"/>
        <v>49</v>
      </c>
      <c r="O69" s="171">
        <f t="shared" si="16"/>
        <v>47</v>
      </c>
      <c r="P69" s="171">
        <f t="shared" si="16"/>
        <v>47</v>
      </c>
      <c r="Q69" s="171">
        <f t="shared" si="16"/>
        <v>47</v>
      </c>
      <c r="R69" s="171">
        <f t="shared" si="16"/>
        <v>51</v>
      </c>
      <c r="S69" s="171">
        <f t="shared" si="16"/>
        <v>56</v>
      </c>
      <c r="T69" s="171">
        <f t="shared" si="16"/>
        <v>55</v>
      </c>
      <c r="U69" s="171">
        <f t="shared" si="16"/>
        <v>55</v>
      </c>
      <c r="V69" s="171">
        <f t="shared" si="16"/>
        <v>54</v>
      </c>
      <c r="W69" s="171">
        <f t="shared" si="16"/>
        <v>50</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283</v>
      </c>
      <c r="C78" s="462">
        <f t="shared" ca="1" si="17"/>
        <v>273</v>
      </c>
      <c r="D78" s="462">
        <f t="shared" ca="1" si="17"/>
        <v>263</v>
      </c>
      <c r="E78" s="462">
        <f ca="1">(E22+E25+E29)</f>
        <v>253</v>
      </c>
      <c r="F78" s="462">
        <f t="shared" ca="1" si="17"/>
        <v>253</v>
      </c>
      <c r="G78" s="462">
        <f ca="1">(G22+G25+G29)</f>
        <v>253</v>
      </c>
      <c r="H78" s="462">
        <f ca="1">(H22+H25+H29)</f>
        <v>263</v>
      </c>
      <c r="I78" s="462">
        <f ca="1">(I22+I25+I29)</f>
        <v>165</v>
      </c>
      <c r="J78" s="462">
        <f ca="1">(J22+J25+J29)</f>
        <v>175</v>
      </c>
      <c r="K78" s="462">
        <f t="shared" ca="1" si="17"/>
        <v>175</v>
      </c>
      <c r="L78" s="462">
        <f t="shared" ca="1" si="17"/>
        <v>175</v>
      </c>
      <c r="M78" s="462">
        <f t="shared" ca="1" si="17"/>
        <v>175</v>
      </c>
      <c r="N78" s="462">
        <f t="shared" ca="1" si="17"/>
        <v>175</v>
      </c>
      <c r="O78" s="462">
        <f t="shared" ca="1" si="17"/>
        <v>175</v>
      </c>
      <c r="P78" s="462">
        <f t="shared" ca="1" si="17"/>
        <v>175</v>
      </c>
      <c r="Q78" s="462">
        <f t="shared" ca="1" si="17"/>
        <v>175</v>
      </c>
      <c r="R78" s="462">
        <f t="shared" ca="1" si="17"/>
        <v>175</v>
      </c>
      <c r="S78" s="462">
        <f t="shared" ca="1" si="17"/>
        <v>175</v>
      </c>
      <c r="T78" s="462">
        <f t="shared" ca="1" si="17"/>
        <v>210</v>
      </c>
      <c r="U78" s="462">
        <f t="shared" ca="1" si="17"/>
        <v>210</v>
      </c>
      <c r="V78" s="462">
        <f t="shared" ca="1" si="17"/>
        <v>210</v>
      </c>
      <c r="W78" s="462">
        <f t="shared" ca="1" si="17"/>
        <v>200</v>
      </c>
      <c r="X78" s="462">
        <f t="shared" ca="1" si="17"/>
        <v>190</v>
      </c>
      <c r="Y78" s="462">
        <f t="shared" ca="1" si="17"/>
        <v>303</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5079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-2</v>
      </c>
      <c r="O89" s="228">
        <f t="shared" si="18"/>
        <v>-2</v>
      </c>
      <c r="P89" s="228">
        <f t="shared" si="18"/>
        <v>-2</v>
      </c>
      <c r="Q89" s="228">
        <f t="shared" si="18"/>
        <v>-2</v>
      </c>
      <c r="R89" s="228">
        <f t="shared" si="18"/>
        <v>-2</v>
      </c>
      <c r="S89" s="228">
        <f t="shared" si="18"/>
        <v>-2</v>
      </c>
      <c r="T89" s="228">
        <f t="shared" si="18"/>
        <v>-2</v>
      </c>
      <c r="U89" s="228">
        <f t="shared" si="18"/>
        <v>-2</v>
      </c>
      <c r="V89" s="228">
        <f t="shared" si="18"/>
        <v>-2</v>
      </c>
      <c r="W89" s="228">
        <f t="shared" si="18"/>
        <v>-2</v>
      </c>
      <c r="X89" s="228">
        <f t="shared" si="18"/>
        <v>4</v>
      </c>
      <c r="Y89" s="228">
        <f t="shared" si="18"/>
        <v>6</v>
      </c>
      <c r="Z89" s="257">
        <f t="array" ref="Z89">SUM(B89:Y89*Economics!F$28)</f>
        <v>-418.39616000000012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105</v>
      </c>
      <c r="C91" s="206">
        <f t="shared" si="19"/>
        <v>54</v>
      </c>
      <c r="D91" s="206">
        <f t="shared" si="19"/>
        <v>4</v>
      </c>
      <c r="E91" s="206">
        <f t="shared" si="19"/>
        <v>4</v>
      </c>
      <c r="F91" s="206">
        <f t="shared" si="19"/>
        <v>4</v>
      </c>
      <c r="G91" s="206">
        <f t="shared" si="19"/>
        <v>4</v>
      </c>
      <c r="H91" s="206">
        <f t="shared" si="19"/>
        <v>54</v>
      </c>
      <c r="I91" s="206">
        <f t="shared" si="19"/>
        <v>54</v>
      </c>
      <c r="J91" s="206">
        <f t="shared" si="19"/>
        <v>54</v>
      </c>
      <c r="K91" s="206">
        <f t="shared" si="19"/>
        <v>54</v>
      </c>
      <c r="L91" s="206">
        <f t="shared" si="19"/>
        <v>105</v>
      </c>
      <c r="M91" s="206">
        <f t="shared" si="19"/>
        <v>103</v>
      </c>
      <c r="N91" s="206">
        <f t="shared" si="19"/>
        <v>105</v>
      </c>
      <c r="O91" s="206">
        <f t="shared" si="19"/>
        <v>105</v>
      </c>
      <c r="P91" s="206">
        <f t="shared" si="19"/>
        <v>105</v>
      </c>
      <c r="Q91" s="206">
        <f t="shared" si="19"/>
        <v>105</v>
      </c>
      <c r="R91" s="206">
        <f t="shared" si="19"/>
        <v>105</v>
      </c>
      <c r="S91" s="206">
        <f t="shared" si="19"/>
        <v>105</v>
      </c>
      <c r="T91" s="206">
        <f t="shared" si="19"/>
        <v>105</v>
      </c>
      <c r="U91" s="206">
        <f t="shared" si="19"/>
        <v>105</v>
      </c>
      <c r="V91" s="206">
        <f t="shared" si="19"/>
        <v>54</v>
      </c>
      <c r="W91" s="206">
        <f t="shared" si="19"/>
        <v>54</v>
      </c>
      <c r="X91" s="206">
        <f t="shared" si="19"/>
        <v>48</v>
      </c>
      <c r="Y91" s="206">
        <f t="shared" si="19"/>
        <v>46</v>
      </c>
      <c r="Z91" s="260">
        <f>Z89-Z90</f>
        <v>-21455.878079999995</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200</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29401.007999999987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140.20799999997689</v>
      </c>
    </row>
    <row r="98" spans="1:29" x14ac:dyDescent="0.2">
      <c r="A98" s="183" t="str">
        <f>Economics!A31</f>
        <v>PV Unit 2</v>
      </c>
      <c r="B98" s="181">
        <f t="shared" ref="B98:Y98" si="24">B54</f>
        <v>201</v>
      </c>
      <c r="C98" s="181">
        <f t="shared" si="24"/>
        <v>200</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29401.007999999987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896.11199999997916</v>
      </c>
    </row>
    <row r="101" spans="1:29" x14ac:dyDescent="0.2">
      <c r="A101" s="183" t="str">
        <f>Economics!A32</f>
        <v>PV Unit 3</v>
      </c>
      <c r="B101" s="181">
        <f t="shared" ref="B101:Y101" si="26">B55</f>
        <v>201</v>
      </c>
      <c r="C101" s="181">
        <f t="shared" si="26"/>
        <v>200</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29401.007999999987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140.20799999997689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42</v>
      </c>
      <c r="C109" s="181">
        <f t="shared" ref="C109:Y109" si="32">C42</f>
        <v>36</v>
      </c>
      <c r="D109" s="181">
        <f t="shared" si="32"/>
        <v>37</v>
      </c>
      <c r="E109" s="181">
        <f>E42</f>
        <v>35</v>
      </c>
      <c r="F109" s="181">
        <f t="shared" si="32"/>
        <v>35</v>
      </c>
      <c r="G109" s="181">
        <f t="shared" si="32"/>
        <v>35</v>
      </c>
      <c r="H109" s="181">
        <f t="shared" si="32"/>
        <v>35</v>
      </c>
      <c r="I109" s="181">
        <f>I42</f>
        <v>37</v>
      </c>
      <c r="J109" s="181">
        <f t="shared" si="32"/>
        <v>37</v>
      </c>
      <c r="K109" s="181">
        <f t="shared" si="32"/>
        <v>35</v>
      </c>
      <c r="L109" s="181">
        <f t="shared" si="32"/>
        <v>36</v>
      </c>
      <c r="M109" s="181">
        <f t="shared" si="32"/>
        <v>35</v>
      </c>
      <c r="N109" s="181">
        <f t="shared" si="32"/>
        <v>34</v>
      </c>
      <c r="O109" s="181">
        <f t="shared" si="32"/>
        <v>35</v>
      </c>
      <c r="P109" s="181">
        <f t="shared" si="32"/>
        <v>35</v>
      </c>
      <c r="Q109" s="181">
        <f t="shared" si="32"/>
        <v>36</v>
      </c>
      <c r="R109" s="181">
        <f t="shared" si="32"/>
        <v>36</v>
      </c>
      <c r="S109" s="181">
        <f t="shared" si="32"/>
        <v>37</v>
      </c>
      <c r="T109" s="181">
        <f t="shared" si="32"/>
        <v>36</v>
      </c>
      <c r="U109" s="181">
        <f t="shared" si="32"/>
        <v>35</v>
      </c>
      <c r="V109" s="181">
        <f t="shared" si="32"/>
        <v>37</v>
      </c>
      <c r="W109" s="181">
        <f t="shared" si="32"/>
        <v>38</v>
      </c>
      <c r="X109" s="181">
        <f t="shared" si="32"/>
        <v>36</v>
      </c>
      <c r="Y109" s="181">
        <f t="shared" si="32"/>
        <v>37</v>
      </c>
      <c r="Z109" s="219">
        <f>SUM(B109:Y109)</f>
        <v>867</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0</v>
      </c>
      <c r="C114" s="181">
        <f t="shared" si="36"/>
        <v>0</v>
      </c>
      <c r="D114" s="181">
        <f t="shared" si="36"/>
        <v>0</v>
      </c>
      <c r="E114" s="181">
        <f>E43</f>
        <v>0</v>
      </c>
      <c r="F114" s="181">
        <f t="shared" si="36"/>
        <v>8</v>
      </c>
      <c r="G114" s="181">
        <f t="shared" si="36"/>
        <v>37</v>
      </c>
      <c r="H114" s="181">
        <f t="shared" si="36"/>
        <v>38</v>
      </c>
      <c r="I114" s="181">
        <f t="shared" si="36"/>
        <v>38</v>
      </c>
      <c r="J114" s="181">
        <f t="shared" si="36"/>
        <v>38</v>
      </c>
      <c r="K114" s="181">
        <f t="shared" si="36"/>
        <v>37</v>
      </c>
      <c r="L114" s="181">
        <f t="shared" si="36"/>
        <v>35</v>
      </c>
      <c r="M114" s="181">
        <f t="shared" si="36"/>
        <v>34</v>
      </c>
      <c r="N114" s="181">
        <f t="shared" si="36"/>
        <v>35</v>
      </c>
      <c r="O114" s="181">
        <f t="shared" si="36"/>
        <v>36</v>
      </c>
      <c r="P114" s="181">
        <f t="shared" si="36"/>
        <v>35</v>
      </c>
      <c r="Q114" s="181">
        <f t="shared" si="36"/>
        <v>41</v>
      </c>
      <c r="R114" s="181">
        <f t="shared" si="36"/>
        <v>36</v>
      </c>
      <c r="S114" s="181">
        <f t="shared" si="36"/>
        <v>36</v>
      </c>
      <c r="T114" s="181">
        <f t="shared" si="36"/>
        <v>55</v>
      </c>
      <c r="U114" s="181">
        <f t="shared" si="36"/>
        <v>37</v>
      </c>
      <c r="V114" s="181">
        <f t="shared" si="36"/>
        <v>37</v>
      </c>
      <c r="W114" s="181">
        <f t="shared" si="36"/>
        <v>40</v>
      </c>
      <c r="X114" s="181">
        <f t="shared" si="36"/>
        <v>37</v>
      </c>
      <c r="Y114" s="181">
        <f t="shared" si="36"/>
        <v>51</v>
      </c>
      <c r="Z114" s="219">
        <f>SUM(B114:Y114)</f>
        <v>741</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159</v>
      </c>
      <c r="C139" s="181">
        <f t="shared" si="59"/>
        <v>140</v>
      </c>
      <c r="D139" s="181">
        <f t="shared" si="59"/>
        <v>131</v>
      </c>
      <c r="E139" s="181">
        <f>E48</f>
        <v>126</v>
      </c>
      <c r="F139" s="181">
        <f t="shared" si="59"/>
        <v>123</v>
      </c>
      <c r="G139" s="181">
        <f t="shared" si="59"/>
        <v>109</v>
      </c>
      <c r="H139" s="181">
        <f t="shared" si="59"/>
        <v>110</v>
      </c>
      <c r="I139" s="181">
        <f t="shared" si="59"/>
        <v>110</v>
      </c>
      <c r="J139" s="181">
        <f t="shared" si="59"/>
        <v>123</v>
      </c>
      <c r="K139" s="181">
        <f t="shared" si="59"/>
        <v>119</v>
      </c>
      <c r="L139" s="181">
        <f t="shared" si="59"/>
        <v>133</v>
      </c>
      <c r="M139" s="181">
        <f t="shared" si="59"/>
        <v>129</v>
      </c>
      <c r="N139" s="181">
        <f t="shared" si="59"/>
        <v>118</v>
      </c>
      <c r="O139" s="181">
        <f t="shared" si="59"/>
        <v>116</v>
      </c>
      <c r="P139" s="181">
        <f t="shared" si="59"/>
        <v>99</v>
      </c>
      <c r="Q139" s="181">
        <f t="shared" si="59"/>
        <v>99</v>
      </c>
      <c r="R139" s="181">
        <f t="shared" si="59"/>
        <v>111</v>
      </c>
      <c r="S139" s="181">
        <f t="shared" si="59"/>
        <v>147</v>
      </c>
      <c r="T139" s="181">
        <f t="shared" si="59"/>
        <v>206</v>
      </c>
      <c r="U139" s="181">
        <f t="shared" si="59"/>
        <v>206</v>
      </c>
      <c r="V139" s="181">
        <f t="shared" si="59"/>
        <v>207</v>
      </c>
      <c r="W139" s="181">
        <f t="shared" si="59"/>
        <v>207</v>
      </c>
      <c r="X139" s="181">
        <f t="shared" si="59"/>
        <v>164</v>
      </c>
      <c r="Y139" s="181">
        <f t="shared" si="59"/>
        <v>206</v>
      </c>
      <c r="Z139" s="219">
        <f>SUM(B139:Y139)</f>
        <v>3398</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833</v>
      </c>
      <c r="C164" s="303">
        <f t="shared" si="80"/>
        <v>774</v>
      </c>
      <c r="D164" s="303">
        <f t="shared" si="80"/>
        <v>769</v>
      </c>
      <c r="E164" s="303">
        <f t="shared" si="80"/>
        <v>762</v>
      </c>
      <c r="F164" s="303">
        <f t="shared" si="80"/>
        <v>767</v>
      </c>
      <c r="G164" s="303">
        <f t="shared" si="80"/>
        <v>782</v>
      </c>
      <c r="H164" s="303">
        <f t="shared" si="80"/>
        <v>784</v>
      </c>
      <c r="I164" s="303">
        <f t="shared" si="80"/>
        <v>786</v>
      </c>
      <c r="J164" s="303">
        <f t="shared" si="80"/>
        <v>799</v>
      </c>
      <c r="K164" s="303">
        <f t="shared" si="80"/>
        <v>792</v>
      </c>
      <c r="L164" s="303">
        <f t="shared" si="80"/>
        <v>805</v>
      </c>
      <c r="M164" s="303">
        <f t="shared" si="80"/>
        <v>801</v>
      </c>
      <c r="N164" s="303">
        <f t="shared" si="80"/>
        <v>788</v>
      </c>
      <c r="O164" s="303">
        <f t="shared" si="80"/>
        <v>788</v>
      </c>
      <c r="P164" s="303">
        <f t="shared" si="80"/>
        <v>770</v>
      </c>
      <c r="Q164" s="303">
        <f t="shared" si="80"/>
        <v>777</v>
      </c>
      <c r="R164" s="303">
        <f t="shared" si="80"/>
        <v>784</v>
      </c>
      <c r="S164" s="303">
        <f t="shared" si="80"/>
        <v>855</v>
      </c>
      <c r="T164" s="303">
        <f t="shared" si="80"/>
        <v>932</v>
      </c>
      <c r="U164" s="303">
        <f t="shared" si="80"/>
        <v>913</v>
      </c>
      <c r="V164" s="303">
        <f t="shared" si="80"/>
        <v>916</v>
      </c>
      <c r="W164" s="303">
        <f t="shared" si="80"/>
        <v>886</v>
      </c>
      <c r="X164" s="303">
        <f t="shared" si="80"/>
        <v>844</v>
      </c>
      <c r="Y164" s="304">
        <f t="shared" si="80"/>
        <v>903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146</v>
      </c>
      <c r="C166" s="331">
        <f t="shared" si="82"/>
        <v>104</v>
      </c>
      <c r="D166" s="331">
        <f t="shared" si="82"/>
        <v>79</v>
      </c>
      <c r="E166" s="331">
        <f t="shared" si="82"/>
        <v>86</v>
      </c>
      <c r="F166" s="331">
        <f t="shared" si="82"/>
        <v>91</v>
      </c>
      <c r="G166" s="331">
        <f t="shared" si="82"/>
        <v>86</v>
      </c>
      <c r="H166" s="331">
        <f t="shared" si="82"/>
        <v>110</v>
      </c>
      <c r="I166" s="331">
        <f t="shared" si="82"/>
        <v>93</v>
      </c>
      <c r="J166" s="331">
        <f t="shared" si="82"/>
        <v>80</v>
      </c>
      <c r="K166" s="331">
        <f t="shared" si="82"/>
        <v>87</v>
      </c>
      <c r="L166" s="331">
        <f t="shared" si="82"/>
        <v>125</v>
      </c>
      <c r="M166" s="331">
        <f t="shared" si="82"/>
        <v>129</v>
      </c>
      <c r="N166" s="331">
        <f t="shared" si="82"/>
        <v>142</v>
      </c>
      <c r="O166" s="331">
        <f t="shared" si="82"/>
        <v>142</v>
      </c>
      <c r="P166" s="331">
        <f t="shared" si="82"/>
        <v>160</v>
      </c>
      <c r="Q166" s="331">
        <f t="shared" si="82"/>
        <v>153</v>
      </c>
      <c r="R166" s="331">
        <f t="shared" si="82"/>
        <v>146</v>
      </c>
      <c r="S166" s="331">
        <f t="shared" si="82"/>
        <v>75</v>
      </c>
      <c r="T166" s="331">
        <f t="shared" si="82"/>
        <v>97</v>
      </c>
      <c r="U166" s="331">
        <f t="shared" si="82"/>
        <v>141</v>
      </c>
      <c r="V166" s="331">
        <f t="shared" si="82"/>
        <v>52</v>
      </c>
      <c r="W166" s="331">
        <f t="shared" si="82"/>
        <v>52</v>
      </c>
      <c r="X166" s="331">
        <f t="shared" si="82"/>
        <v>65</v>
      </c>
      <c r="Y166" s="332">
        <f t="shared" si="82"/>
        <v>6</v>
      </c>
      <c r="Z166" s="336">
        <f>SUM(B166:Y166)</f>
        <v>2447</v>
      </c>
    </row>
    <row r="167" spans="1:27" s="325" customFormat="1" ht="32.25" customHeight="1" thickBot="1" x14ac:dyDescent="0.25">
      <c r="A167" s="333" t="s">
        <v>185</v>
      </c>
      <c r="B167" s="334">
        <f t="shared" ref="B167:Y167" ca="1" si="83">B58</f>
        <v>1</v>
      </c>
      <c r="C167" s="334">
        <f t="shared" ca="1" si="83"/>
        <v>1</v>
      </c>
      <c r="D167" s="334">
        <f t="shared" ca="1" si="83"/>
        <v>6</v>
      </c>
      <c r="E167" s="334">
        <f ca="1">E58</f>
        <v>-2</v>
      </c>
      <c r="F167" s="334">
        <f t="shared" ca="1" si="83"/>
        <v>2</v>
      </c>
      <c r="G167" s="334">
        <f t="shared" ca="1" si="83"/>
        <v>-6</v>
      </c>
      <c r="H167" s="334">
        <f t="shared" ca="1" si="83"/>
        <v>-5</v>
      </c>
      <c r="I167" s="334">
        <f t="shared" ca="1" si="83"/>
        <v>7</v>
      </c>
      <c r="J167" s="334">
        <f t="shared" ca="1" si="83"/>
        <v>-3</v>
      </c>
      <c r="K167" s="334">
        <f t="shared" ca="1" si="83"/>
        <v>-4</v>
      </c>
      <c r="L167" s="334">
        <f t="shared" ca="1" si="83"/>
        <v>-4</v>
      </c>
      <c r="M167" s="334">
        <f t="shared" ca="1" si="83"/>
        <v>-3</v>
      </c>
      <c r="N167" s="334">
        <f t="shared" ca="1" si="83"/>
        <v>-1</v>
      </c>
      <c r="O167" s="334">
        <f t="shared" ca="1" si="83"/>
        <v>-2</v>
      </c>
      <c r="P167" s="334">
        <f t="shared" ca="1" si="83"/>
        <v>8</v>
      </c>
      <c r="Q167" s="334">
        <f t="shared" ca="1" si="83"/>
        <v>2</v>
      </c>
      <c r="R167" s="334">
        <f t="shared" ca="1" si="83"/>
        <v>6</v>
      </c>
      <c r="S167" s="334">
        <f t="shared" ca="1" si="83"/>
        <v>-1</v>
      </c>
      <c r="T167" s="334">
        <f t="shared" ca="1" si="83"/>
        <v>3</v>
      </c>
      <c r="U167" s="334">
        <f t="shared" ca="1" si="83"/>
        <v>9</v>
      </c>
      <c r="V167" s="334">
        <f t="shared" ca="1" si="83"/>
        <v>1</v>
      </c>
      <c r="W167" s="334">
        <f t="shared" ca="1" si="83"/>
        <v>-1</v>
      </c>
      <c r="X167" s="334">
        <f t="shared" ca="1" si="83"/>
        <v>10</v>
      </c>
      <c r="Y167" s="335">
        <f t="shared" ca="1" si="83"/>
        <v>10</v>
      </c>
      <c r="Z167" s="323">
        <f ca="1">SUM(B167:Y167)</f>
        <v>34</v>
      </c>
      <c r="AA167" s="324"/>
    </row>
    <row r="168" spans="1:27" ht="13.5" hidden="1" thickBot="1" x14ac:dyDescent="0.25">
      <c r="A168" s="326" t="s">
        <v>186</v>
      </c>
      <c r="B168" s="327">
        <f t="shared" ref="B168:Y168" ca="1" si="84">B167+B166</f>
        <v>147</v>
      </c>
      <c r="C168" s="327">
        <f t="shared" ca="1" si="84"/>
        <v>105</v>
      </c>
      <c r="D168" s="327">
        <f t="shared" ca="1" si="84"/>
        <v>85</v>
      </c>
      <c r="E168" s="327">
        <f t="shared" ca="1" si="84"/>
        <v>84</v>
      </c>
      <c r="F168" s="327">
        <f t="shared" ca="1" si="84"/>
        <v>93</v>
      </c>
      <c r="G168" s="327">
        <f t="shared" ca="1" si="84"/>
        <v>80</v>
      </c>
      <c r="H168" s="327">
        <f t="shared" ca="1" si="84"/>
        <v>105</v>
      </c>
      <c r="I168" s="327">
        <f t="shared" ca="1" si="84"/>
        <v>100</v>
      </c>
      <c r="J168" s="327">
        <f t="shared" ca="1" si="84"/>
        <v>77</v>
      </c>
      <c r="K168" s="327">
        <f t="shared" ca="1" si="84"/>
        <v>83</v>
      </c>
      <c r="L168" s="327">
        <f t="shared" ca="1" si="84"/>
        <v>121</v>
      </c>
      <c r="M168" s="327">
        <f t="shared" ca="1" si="84"/>
        <v>126</v>
      </c>
      <c r="N168" s="327">
        <f t="shared" ca="1" si="84"/>
        <v>141</v>
      </c>
      <c r="O168" s="327">
        <f t="shared" ca="1" si="84"/>
        <v>140</v>
      </c>
      <c r="P168" s="327">
        <f t="shared" ca="1" si="84"/>
        <v>168</v>
      </c>
      <c r="Q168" s="327">
        <f t="shared" ca="1" si="84"/>
        <v>155</v>
      </c>
      <c r="R168" s="327">
        <f t="shared" ca="1" si="84"/>
        <v>152</v>
      </c>
      <c r="S168" s="327">
        <f t="shared" ca="1" si="84"/>
        <v>74</v>
      </c>
      <c r="T168" s="327">
        <f t="shared" ca="1" si="84"/>
        <v>100</v>
      </c>
      <c r="U168" s="327">
        <f t="shared" ca="1" si="84"/>
        <v>150</v>
      </c>
      <c r="V168" s="327">
        <f t="shared" ca="1" si="84"/>
        <v>53</v>
      </c>
      <c r="W168" s="327">
        <f t="shared" ca="1" si="84"/>
        <v>51</v>
      </c>
      <c r="X168" s="327">
        <f t="shared" ca="1" si="84"/>
        <v>75</v>
      </c>
      <c r="Y168" s="327">
        <f t="shared" ca="1" si="84"/>
        <v>16</v>
      </c>
      <c r="Z168" s="328">
        <f ca="1">SUM(B168:Y168)</f>
        <v>2481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2481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209</v>
      </c>
      <c r="C171" s="338">
        <f t="shared" si="85"/>
        <v>198</v>
      </c>
      <c r="D171" s="338">
        <f t="shared" si="85"/>
        <v>203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210</v>
      </c>
      <c r="F171" s="338">
        <f t="shared" si="85"/>
        <v>277</v>
      </c>
      <c r="G171" s="338">
        <f t="shared" si="85"/>
        <v>277</v>
      </c>
      <c r="H171" s="338">
        <f t="shared" si="85"/>
        <v>276</v>
      </c>
      <c r="I171" s="338">
        <f t="shared" si="85"/>
        <v>274</v>
      </c>
      <c r="J171" s="338">
        <f t="shared" si="85"/>
        <v>274</v>
      </c>
      <c r="K171" s="338">
        <f t="shared" si="85"/>
        <v>277</v>
      </c>
      <c r="L171" s="338">
        <f t="shared" si="85"/>
        <v>268</v>
      </c>
      <c r="M171" s="338">
        <f t="shared" si="85"/>
        <v>168</v>
      </c>
      <c r="N171" s="338">
        <f t="shared" si="85"/>
        <v>278</v>
      </c>
      <c r="O171" s="338">
        <f t="shared" si="85"/>
        <v>277</v>
      </c>
      <c r="P171" s="338">
        <f t="shared" si="85"/>
        <v>277</v>
      </c>
      <c r="Q171" s="338">
        <f t="shared" si="85"/>
        <v>272</v>
      </c>
      <c r="R171" s="338">
        <f t="shared" si="85"/>
        <v>276</v>
      </c>
      <c r="S171" s="338">
        <f t="shared" si="85"/>
        <v>289</v>
      </c>
      <c r="T171" s="338">
        <f t="shared" si="85"/>
        <v>213</v>
      </c>
      <c r="U171" s="338">
        <f t="shared" si="85"/>
        <v>232</v>
      </c>
      <c r="V171" s="338">
        <f t="shared" si="85"/>
        <v>229</v>
      </c>
      <c r="W171" s="338">
        <f t="shared" si="85"/>
        <v>189</v>
      </c>
      <c r="X171" s="338">
        <f t="shared" si="85"/>
        <v>231</v>
      </c>
      <c r="Y171" s="339">
        <f t="shared" si="85"/>
        <v>172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483862.5</v>
      </c>
      <c r="C3" s="117">
        <f ca="1">6.8*0.75*E3</f>
        <v>119212.49999999999</v>
      </c>
      <c r="D3" s="117">
        <f ca="1">C3+B3</f>
        <v>603075</v>
      </c>
      <c r="E3" s="118">
        <f ca="1">SUM(Preschedule!B59:Y59)</f>
        <v>23375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-180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-875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-1680</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2224</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457.62080000000009</v>
      </c>
      <c r="C28" s="120"/>
      <c r="D28" s="120">
        <f>C28+B28</f>
        <v>457.62080000000009</v>
      </c>
      <c r="E28" s="114">
        <f>SUM(Preschedule!B56:Y56)</f>
        <v>-35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-29401.008000000002</v>
      </c>
      <c r="C30" s="120"/>
      <c r="D30" s="120">
        <f>C30+B30</f>
        <v>-29401.008000000002</v>
      </c>
      <c r="E30" s="114">
        <f>SUM(Preschedule!B53:Y53)</f>
        <v>4823</v>
      </c>
      <c r="F30" s="120">
        <f>H30*I30</f>
        <v>6.0960000000000001</v>
      </c>
      <c r="G30" s="79">
        <f>-IF(E30=0,0,D30/E30)</f>
        <v>6.0960000000000001</v>
      </c>
      <c r="H30" s="134">
        <v>10.16</v>
      </c>
      <c r="I30" s="135">
        <v>0.6</v>
      </c>
    </row>
    <row r="31" spans="1:9" x14ac:dyDescent="0.2">
      <c r="A31" s="83" t="s">
        <v>44</v>
      </c>
      <c r="B31" s="120">
        <f>-F31*E31</f>
        <v>-29401.008000000002</v>
      </c>
      <c r="C31" s="120"/>
      <c r="D31" s="120">
        <f>C31+B31</f>
        <v>-29401.008000000002</v>
      </c>
      <c r="E31" s="114">
        <f>SUM(Preschedule!B54:Y54)</f>
        <v>4823</v>
      </c>
      <c r="F31" s="120">
        <f>H31*I31</f>
        <v>6.0960000000000001</v>
      </c>
      <c r="G31" s="79">
        <f>-IF(E31=0,0,D31/E31)</f>
        <v>6.0960000000000001</v>
      </c>
      <c r="H31" s="134">
        <v>10.16</v>
      </c>
      <c r="I31" s="135">
        <v>0.6</v>
      </c>
    </row>
    <row r="32" spans="1:9" x14ac:dyDescent="0.2">
      <c r="A32" s="83" t="s">
        <v>45</v>
      </c>
      <c r="B32" s="120">
        <f>-F32*E32</f>
        <v>-29401.008000000002</v>
      </c>
      <c r="C32" s="120"/>
      <c r="D32" s="120">
        <f>C32+B32</f>
        <v>-29401.008000000002</v>
      </c>
      <c r="E32" s="114">
        <f>SUM(Preschedule!B55:Y55)</f>
        <v>4823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867</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741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3398</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23" t="s">
        <v>371</v>
      </c>
      <c r="B2" t="s">
        <v>46</v>
      </c>
      <c r="C2" t="s">
        <v>47</v>
      </c>
      <c r="D2" t="s">
        <v>48</v>
      </c>
      <c r="E2" t="s">
        <v>49</v>
      </c>
      <c r="F2" t="s">
        <v>50</v>
      </c>
      <c r="G2" t="s">
        <v>51</v>
      </c>
      <c r="H2" t="s">
        <v>52</v>
      </c>
      <c r="I2" t="s">
        <v>53</v>
      </c>
      <c r="J2" t="s">
        <v>54</v>
      </c>
      <c r="K2" t="s">
        <v>55</v>
      </c>
      <c r="L2" t="s">
        <v>56</v>
      </c>
      <c r="M2" t="s">
        <v>57</v>
      </c>
    </row>
    <row r="3" spans="1:13" x14ac:dyDescent="0.2">
      <c r="A3" s="723"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37357.48333333333</v>
      </c>
    </row>
    <row r="32" spans="2:2" x14ac:dyDescent="0.2">
      <c r="B32" t="s">
        <v>366</v>
      </c>
    </row>
    <row r="33" spans="2:2" x14ac:dyDescent="0.2">
      <c r="B33" t="s">
        <v>376</v>
      </c>
    </row>
    <row r="34" spans="2:2" x14ac:dyDescent="0.2">
      <c r="B34" t="s">
        <v>377</v>
      </c>
    </row>
    <row r="35" spans="2:2" x14ac:dyDescent="0.2">
      <c r="B35" t="s">
        <v>368</v>
      </c>
    </row>
    <row r="36" spans="2:2" x14ac:dyDescent="0.2">
      <c r="B36" t="s">
        <v>369</v>
      </c>
    </row>
    <row r="37" spans="2:2" x14ac:dyDescent="0.2">
      <c r="B37" t="s">
        <v>350</v>
      </c>
    </row>
    <row r="38" spans="2:2" x14ac:dyDescent="0.2">
      <c r="B38" t="s">
        <v>353</v>
      </c>
    </row>
    <row r="39" spans="2:2" x14ac:dyDescent="0.2">
      <c r="B39" t="s">
        <v>378</v>
      </c>
    </row>
    <row r="40" spans="2:2" x14ac:dyDescent="0.2">
      <c r="B40" t="s">
        <v>379</v>
      </c>
    </row>
    <row r="41" spans="2:2" x14ac:dyDescent="0.2">
      <c r="B41" t="s">
        <v>354</v>
      </c>
    </row>
    <row r="42" spans="2:2" x14ac:dyDescent="0.2">
      <c r="B42" t="s">
        <v>356</v>
      </c>
    </row>
    <row r="43" spans="2:2" x14ac:dyDescent="0.2">
      <c r="B43" t="s">
        <v>355</v>
      </c>
    </row>
    <row r="44" spans="2:2" x14ac:dyDescent="0.2">
      <c r="B44" t="s">
        <v>373</v>
      </c>
    </row>
    <row r="45" spans="2:2" x14ac:dyDescent="0.2">
      <c r="B45" t="s">
        <v>357</v>
      </c>
    </row>
    <row r="46" spans="2:2" x14ac:dyDescent="0.2">
      <c r="B46" t="s">
        <v>375</v>
      </c>
    </row>
    <row r="47" spans="2:2" x14ac:dyDescent="0.2">
      <c r="B47" t="s">
        <v>380</v>
      </c>
    </row>
    <row r="48" spans="2:2" x14ac:dyDescent="0.2">
      <c r="B48" t="s">
        <v>381</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2014-09-03T13:26:16Z</dcterms:modified>
</cp:coreProperties>
</file>