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20" windowWidth="12120" windowHeight="8835"/>
  </bookViews>
  <sheets>
    <sheet name="Sheet1" sheetId="1" r:id="rId1"/>
    <sheet name="Sheet2" sheetId="2" r:id="rId2"/>
    <sheet name="Sheet3" sheetId="3" r:id="rId3"/>
  </sheets>
  <definedNames>
    <definedName name="_xlnm.Print_Titles" localSheetId="0">Sheet1!$1:$2</definedName>
  </definedNames>
  <calcPr calcId="152511" fullCalcOnLoad="1"/>
</workbook>
</file>

<file path=xl/calcChain.xml><?xml version="1.0" encoding="utf-8"?>
<calcChain xmlns="http://schemas.openxmlformats.org/spreadsheetml/2006/main">
  <c r="R3" i="1" l="1"/>
  <c r="T3" i="1"/>
  <c r="V3" i="1"/>
  <c r="AC3" i="1" s="1"/>
  <c r="R4" i="1"/>
  <c r="T4" i="1"/>
  <c r="T54" i="1" s="1"/>
  <c r="V4" i="1"/>
  <c r="AC4" i="1"/>
  <c r="R5" i="1"/>
  <c r="T5" i="1"/>
  <c r="V5" i="1"/>
  <c r="AC5" i="1" s="1"/>
  <c r="R6" i="1"/>
  <c r="T6" i="1"/>
  <c r="V6" i="1"/>
  <c r="AC6" i="1"/>
  <c r="R7" i="1"/>
  <c r="T7" i="1"/>
  <c r="V7" i="1"/>
  <c r="AC7" i="1" s="1"/>
  <c r="R8" i="1"/>
  <c r="T8" i="1"/>
  <c r="V8" i="1"/>
  <c r="AC8" i="1"/>
  <c r="R9" i="1"/>
  <c r="T9" i="1"/>
  <c r="V9" i="1"/>
  <c r="AC9" i="1" s="1"/>
  <c r="R10" i="1"/>
  <c r="T10" i="1"/>
  <c r="V10" i="1"/>
  <c r="AC10" i="1"/>
  <c r="R11" i="1"/>
  <c r="T11" i="1"/>
  <c r="V11" i="1"/>
  <c r="AC11" i="1" s="1"/>
  <c r="R12" i="1"/>
  <c r="T12" i="1"/>
  <c r="V12" i="1"/>
  <c r="AC12" i="1"/>
  <c r="R13" i="1"/>
  <c r="T13" i="1"/>
  <c r="V13" i="1"/>
  <c r="AC13" i="1" s="1"/>
  <c r="R14" i="1"/>
  <c r="T14" i="1"/>
  <c r="V14" i="1"/>
  <c r="AC14" i="1"/>
  <c r="R15" i="1"/>
  <c r="T15" i="1"/>
  <c r="V15" i="1"/>
  <c r="AC15" i="1" s="1"/>
  <c r="R16" i="1"/>
  <c r="T16" i="1"/>
  <c r="V16" i="1"/>
  <c r="AC16" i="1"/>
  <c r="R17" i="1"/>
  <c r="T17" i="1"/>
  <c r="V17" i="1"/>
  <c r="AC17" i="1" s="1"/>
  <c r="R18" i="1"/>
  <c r="T18" i="1"/>
  <c r="V18" i="1"/>
  <c r="AC18" i="1"/>
  <c r="R19" i="1"/>
  <c r="T19" i="1"/>
  <c r="V19" i="1"/>
  <c r="AC19" i="1" s="1"/>
  <c r="R20" i="1"/>
  <c r="T20" i="1"/>
  <c r="V20" i="1"/>
  <c r="AC20" i="1"/>
  <c r="R21" i="1"/>
  <c r="T21" i="1"/>
  <c r="V21" i="1"/>
  <c r="AC21" i="1" s="1"/>
  <c r="R22" i="1"/>
  <c r="T22" i="1"/>
  <c r="V22" i="1"/>
  <c r="AC22" i="1"/>
  <c r="R23" i="1"/>
  <c r="T23" i="1"/>
  <c r="V23" i="1"/>
  <c r="AC23" i="1" s="1"/>
  <c r="R24" i="1"/>
  <c r="T24" i="1"/>
  <c r="V24" i="1"/>
  <c r="AC24" i="1"/>
  <c r="R25" i="1"/>
  <c r="T25" i="1"/>
  <c r="V25" i="1"/>
  <c r="AC25" i="1" s="1"/>
  <c r="R26" i="1"/>
  <c r="T26" i="1"/>
  <c r="V26" i="1"/>
  <c r="AC26" i="1"/>
  <c r="R27" i="1"/>
  <c r="T27" i="1"/>
  <c r="V27" i="1"/>
  <c r="AC27" i="1" s="1"/>
  <c r="R28" i="1"/>
  <c r="T28" i="1"/>
  <c r="V28" i="1"/>
  <c r="AC28" i="1"/>
  <c r="R29" i="1"/>
  <c r="T29" i="1"/>
  <c r="V29" i="1"/>
  <c r="AC29" i="1" s="1"/>
  <c r="R30" i="1"/>
  <c r="T30" i="1"/>
  <c r="V30" i="1"/>
  <c r="AC30" i="1"/>
  <c r="R31" i="1"/>
  <c r="T31" i="1"/>
  <c r="V31" i="1"/>
  <c r="AC31" i="1" s="1"/>
  <c r="R32" i="1"/>
  <c r="T32" i="1"/>
  <c r="V32" i="1"/>
  <c r="AC32" i="1"/>
  <c r="R33" i="1"/>
  <c r="T33" i="1"/>
  <c r="V33" i="1"/>
  <c r="AC33" i="1" s="1"/>
  <c r="R34" i="1"/>
  <c r="T34" i="1"/>
  <c r="V34" i="1"/>
  <c r="AC34" i="1"/>
  <c r="R35" i="1"/>
  <c r="T35" i="1"/>
  <c r="V35" i="1"/>
  <c r="AC35" i="1" s="1"/>
  <c r="R36" i="1"/>
  <c r="T36" i="1"/>
  <c r="V36" i="1"/>
  <c r="AC36" i="1"/>
  <c r="R37" i="1"/>
  <c r="T37" i="1"/>
  <c r="V37" i="1"/>
  <c r="AC37" i="1" s="1"/>
  <c r="R38" i="1"/>
  <c r="T38" i="1"/>
  <c r="V38" i="1"/>
  <c r="AC38" i="1"/>
  <c r="R39" i="1"/>
  <c r="T39" i="1"/>
  <c r="V39" i="1"/>
  <c r="AC39" i="1" s="1"/>
  <c r="R40" i="1"/>
  <c r="T40" i="1"/>
  <c r="V40" i="1"/>
  <c r="AC40" i="1"/>
  <c r="R41" i="1"/>
  <c r="T41" i="1"/>
  <c r="V41" i="1"/>
  <c r="AC41" i="1" s="1"/>
  <c r="R42" i="1"/>
  <c r="T42" i="1"/>
  <c r="V42" i="1"/>
  <c r="AC42" i="1"/>
  <c r="R43" i="1"/>
  <c r="T43" i="1"/>
  <c r="V43" i="1"/>
  <c r="AC43" i="1" s="1"/>
  <c r="R44" i="1"/>
  <c r="T44" i="1"/>
  <c r="V44" i="1"/>
  <c r="AC44" i="1"/>
  <c r="R45" i="1"/>
  <c r="T45" i="1"/>
  <c r="V45" i="1"/>
  <c r="AC45" i="1" s="1"/>
  <c r="R46" i="1"/>
  <c r="T46" i="1"/>
  <c r="V46" i="1"/>
  <c r="AC46" i="1"/>
  <c r="R47" i="1"/>
  <c r="T47" i="1"/>
  <c r="V47" i="1"/>
  <c r="AC47" i="1" s="1"/>
  <c r="R48" i="1"/>
  <c r="T48" i="1"/>
  <c r="V48" i="1"/>
  <c r="AC48" i="1"/>
  <c r="R49" i="1"/>
  <c r="T49" i="1"/>
  <c r="V49" i="1"/>
  <c r="AC49" i="1" s="1"/>
  <c r="R50" i="1"/>
  <c r="T50" i="1"/>
  <c r="V50" i="1"/>
  <c r="AC50" i="1"/>
  <c r="R51" i="1"/>
  <c r="T51" i="1"/>
  <c r="V51" i="1"/>
  <c r="AC51" i="1" s="1"/>
  <c r="R52" i="1"/>
  <c r="T52" i="1"/>
  <c r="V52" i="1"/>
  <c r="AC52" i="1"/>
  <c r="D54" i="1"/>
  <c r="P54" i="1"/>
  <c r="Q54" i="1"/>
  <c r="U54" i="1"/>
  <c r="S56" i="1" s="1"/>
  <c r="V54" i="1"/>
  <c r="V55" i="1" s="1"/>
  <c r="W54" i="1"/>
  <c r="X54" i="1"/>
  <c r="Y54" i="1"/>
  <c r="Z54" i="1"/>
  <c r="AA54" i="1"/>
  <c r="X55" i="1"/>
  <c r="Z55" i="1"/>
  <c r="P58" i="1"/>
  <c r="R59" i="1"/>
  <c r="R60" i="1"/>
</calcChain>
</file>

<file path=xl/sharedStrings.xml><?xml version="1.0" encoding="utf-8"?>
<sst xmlns="http://schemas.openxmlformats.org/spreadsheetml/2006/main" count="545" uniqueCount="176">
  <si>
    <t>GISID</t>
  </si>
  <si>
    <t>Personnel No</t>
  </si>
  <si>
    <t>HR Rep</t>
  </si>
  <si>
    <t>LastName</t>
  </si>
  <si>
    <t>FirstName</t>
  </si>
  <si>
    <t>Status</t>
  </si>
  <si>
    <t>HIRE DATE</t>
  </si>
  <si>
    <t>Division</t>
  </si>
  <si>
    <t>Supervisor</t>
  </si>
  <si>
    <t>DEPARTMENT</t>
  </si>
  <si>
    <t>Job Group Description</t>
  </si>
  <si>
    <t>Pay Scale</t>
  </si>
  <si>
    <t>Previous Salary</t>
  </si>
  <si>
    <t>Date of last Salary Inc</t>
  </si>
  <si>
    <t>Salary Last Chg %</t>
  </si>
  <si>
    <t>Current
Annual Salary</t>
  </si>
  <si>
    <t>Comp Plus Flag</t>
  </si>
  <si>
    <t>Budgeted Merit (3.75%)</t>
  </si>
  <si>
    <t>Proposed Merit (3.75%)</t>
  </si>
  <si>
    <t>New Annual Salary</t>
  </si>
  <si>
    <t>Lump Sum</t>
  </si>
  <si>
    <t>MD Adjusted</t>
  </si>
  <si>
    <t>Final</t>
  </si>
  <si>
    <t>Michael</t>
  </si>
  <si>
    <t>FRN</t>
  </si>
  <si>
    <t>ETSCOMMEREXE</t>
  </si>
  <si>
    <t>Sr. Admin. Support</t>
  </si>
  <si>
    <t>CP10</t>
  </si>
  <si>
    <t/>
  </si>
  <si>
    <t>Barry</t>
  </si>
  <si>
    <t>FRE</t>
  </si>
  <si>
    <t>Junior Specialist</t>
  </si>
  <si>
    <t>CP12</t>
  </si>
  <si>
    <t>Miller</t>
  </si>
  <si>
    <t>Senior Specialist</t>
  </si>
  <si>
    <t>CP17</t>
  </si>
  <si>
    <t>Specialist</t>
  </si>
  <si>
    <t>CP14</t>
  </si>
  <si>
    <t>Robert</t>
  </si>
  <si>
    <t>Karen</t>
  </si>
  <si>
    <t>Laura</t>
  </si>
  <si>
    <t>Janet</t>
  </si>
  <si>
    <t>Christine</t>
  </si>
  <si>
    <t>Kathryn</t>
  </si>
  <si>
    <t>Linda</t>
  </si>
  <si>
    <t>Manager</t>
  </si>
  <si>
    <t>CP19</t>
  </si>
  <si>
    <t>William</t>
  </si>
  <si>
    <t>CP13</t>
  </si>
  <si>
    <t>Steven</t>
  </si>
  <si>
    <t>Thomas</t>
  </si>
  <si>
    <t>Director</t>
  </si>
  <si>
    <t>ML03</t>
  </si>
  <si>
    <t>Richard</t>
  </si>
  <si>
    <t>CP21</t>
  </si>
  <si>
    <t>Senior Assistant</t>
  </si>
  <si>
    <t>SAS3</t>
  </si>
  <si>
    <t>ML04</t>
  </si>
  <si>
    <t>Admin. Support</t>
  </si>
  <si>
    <t>CP08</t>
  </si>
  <si>
    <t>Larry</t>
  </si>
  <si>
    <t>Patricia</t>
  </si>
  <si>
    <t>Williams</t>
  </si>
  <si>
    <t>John</t>
  </si>
  <si>
    <t>CP20</t>
  </si>
  <si>
    <t>Stephen</t>
  </si>
  <si>
    <t>ML01</t>
  </si>
  <si>
    <t>Hasenjager</t>
  </si>
  <si>
    <t>Stage</t>
  </si>
  <si>
    <t>Dushinske, John</t>
  </si>
  <si>
    <t>South Power - Business Development 0179</t>
  </si>
  <si>
    <t>Wilkinson</t>
  </si>
  <si>
    <t>Charles</t>
  </si>
  <si>
    <t>North Power - Bus Dev</t>
  </si>
  <si>
    <t>Gracey</t>
  </si>
  <si>
    <t>Rosemary</t>
  </si>
  <si>
    <t>Semin</t>
  </si>
  <si>
    <t>Frank</t>
  </si>
  <si>
    <t>Fowler, William</t>
  </si>
  <si>
    <t>Midwest Marketing</t>
  </si>
  <si>
    <t>Stevens</t>
  </si>
  <si>
    <t>Hook</t>
  </si>
  <si>
    <t>Connie</t>
  </si>
  <si>
    <t>Susan</t>
  </si>
  <si>
    <t>Vice President</t>
  </si>
  <si>
    <t>EP5B</t>
  </si>
  <si>
    <t>Deborah</t>
  </si>
  <si>
    <t>Gary</t>
  </si>
  <si>
    <t>Brennan</t>
  </si>
  <si>
    <t>CP15</t>
  </si>
  <si>
    <t>Julie</t>
  </si>
  <si>
    <t>EP5D</t>
  </si>
  <si>
    <t>ETS COMM Business Development &amp; Marketin</t>
  </si>
  <si>
    <t>Barker</t>
  </si>
  <si>
    <t>Courtney</t>
  </si>
  <si>
    <t>McGowan, Michael</t>
  </si>
  <si>
    <t>ETS COMM Business Services</t>
  </si>
  <si>
    <t>CP11</t>
  </si>
  <si>
    <t>Glatte</t>
  </si>
  <si>
    <t>Horst</t>
  </si>
  <si>
    <t>Facilities</t>
  </si>
  <si>
    <t>Lorna</t>
  </si>
  <si>
    <t>Fruge</t>
  </si>
  <si>
    <t>McCoy</t>
  </si>
  <si>
    <t>Sova</t>
  </si>
  <si>
    <t>Riskowski</t>
  </si>
  <si>
    <t>Timothy</t>
  </si>
  <si>
    <t>Technical Support</t>
  </si>
  <si>
    <t>Neville</t>
  </si>
  <si>
    <t>Miller, Kent</t>
  </si>
  <si>
    <t>Storage Services</t>
  </si>
  <si>
    <t>Jo</t>
  </si>
  <si>
    <t>Pricing &amp; Structuring</t>
  </si>
  <si>
    <t>Dushinske</t>
  </si>
  <si>
    <t>Neubauer, David</t>
  </si>
  <si>
    <t>CP22</t>
  </si>
  <si>
    <t>Fowler</t>
  </si>
  <si>
    <t>Cappiello</t>
  </si>
  <si>
    <t>McGowan</t>
  </si>
  <si>
    <t>Kent</t>
  </si>
  <si>
    <t>Roobaert</t>
  </si>
  <si>
    <t>Preston</t>
  </si>
  <si>
    <t>Neville, Susan</t>
  </si>
  <si>
    <t>Ramirez</t>
  </si>
  <si>
    <t>Maria</t>
  </si>
  <si>
    <t>Cabrera</t>
  </si>
  <si>
    <t>Reyna</t>
  </si>
  <si>
    <t>Threet</t>
  </si>
  <si>
    <t>Nina</t>
  </si>
  <si>
    <t>Semin, Frank</t>
  </si>
  <si>
    <t>Bollinger</t>
  </si>
  <si>
    <t>Joni</t>
  </si>
  <si>
    <t>Sebesta</t>
  </si>
  <si>
    <t>Lantefield</t>
  </si>
  <si>
    <t>CP06</t>
  </si>
  <si>
    <t>Andersen</t>
  </si>
  <si>
    <t>PRN</t>
  </si>
  <si>
    <t>Sova, Gary</t>
  </si>
  <si>
    <t>Batko</t>
  </si>
  <si>
    <t>Herber</t>
  </si>
  <si>
    <t>Stage, Michael</t>
  </si>
  <si>
    <t>Burleson</t>
  </si>
  <si>
    <t>South Power - Business Development 0060</t>
  </si>
  <si>
    <t>McCarran</t>
  </si>
  <si>
    <t>Penelope</t>
  </si>
  <si>
    <t>Weller</t>
  </si>
  <si>
    <t>Wehring</t>
  </si>
  <si>
    <t>Valley</t>
  </si>
  <si>
    <t>Lisa</t>
  </si>
  <si>
    <t>Stevens, Robert</t>
  </si>
  <si>
    <t>Berg</t>
  </si>
  <si>
    <t>Vicki</t>
  </si>
  <si>
    <t>Johanson</t>
  </si>
  <si>
    <t>Halpin</t>
  </si>
  <si>
    <t>Wilkinson, Charles</t>
  </si>
  <si>
    <t>Oldenhuis</t>
  </si>
  <si>
    <t>Penkava</t>
  </si>
  <si>
    <t>Loren</t>
  </si>
  <si>
    <t>Bowers</t>
  </si>
  <si>
    <t>Bolks</t>
  </si>
  <si>
    <t>Sean</t>
  </si>
  <si>
    <t>Williams, Jo</t>
  </si>
  <si>
    <t>Mercaldo</t>
  </si>
  <si>
    <t>Vernon</t>
  </si>
  <si>
    <t>Pavlou</t>
  </si>
  <si>
    <t>Pritchard</t>
  </si>
  <si>
    <t>Paladino</t>
  </si>
  <si>
    <t>Ranelle</t>
  </si>
  <si>
    <t>Riehm</t>
  </si>
  <si>
    <t>Total Pool $s</t>
  </si>
  <si>
    <t>Proposed Merit &amp; Lump Sum</t>
  </si>
  <si>
    <t>Merit</t>
  </si>
  <si>
    <t xml:space="preserve">Merit </t>
  </si>
  <si>
    <t>Supervisor Proposed Merit/Lump Sum</t>
  </si>
  <si>
    <t>Lagerstrom</t>
  </si>
  <si>
    <t>PROPOSED SUPERVISOR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</si>
</sst>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_(* #,##0_);_(* \(#,##0\);_(* &quot;-&quot;??_);_(@_)"/>
    <numFmt numFmtId="165" formatCode="dd\-mmm\-yy"/>
    <numFmt numFmtId="166" formatCode="&quot;$&quot;#,##0"/>
    <numFmt numFmtId="167" formatCode="&quot;$&quot;#,##0.00"/>
  </numFmts>
  <fonts count="9" x14ac:knownFonts="1">
    <font>
      <sz val="10"/>
      <name val="Arial"/>
    </font>
    <font>
      <sz val="10"/>
      <name val="Arial"/>
    </font>
    <font>
      <b/>
      <sz val="7"/>
      <color indexed="8"/>
      <name val="Arial"/>
      <family val="2"/>
    </font>
    <font>
      <sz val="10"/>
      <color indexed="8"/>
      <name val="Arial"/>
    </font>
    <font>
      <sz val="8"/>
      <color indexed="8"/>
      <name val="Arial"/>
      <family val="2"/>
    </font>
    <font>
      <sz val="8"/>
      <name val="Arial"/>
      <family val="2"/>
    </font>
    <font>
      <sz val="7"/>
      <name val="Arial"/>
      <family val="2"/>
    </font>
    <font>
      <b/>
      <sz val="8"/>
      <name val="Arial"/>
      <family val="2"/>
    </font>
    <font>
      <b/>
      <sz val="8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8"/>
      </patternFill>
    </fill>
    <fill>
      <patternFill patternType="solid">
        <fgColor indexed="34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3" fillId="0" borderId="0"/>
    <xf numFmtId="0" fontId="3" fillId="0" borderId="0"/>
    <xf numFmtId="9" fontId="1" fillId="0" borderId="0" applyFont="0" applyFill="0" applyBorder="0" applyAlignment="0" applyProtection="0"/>
  </cellStyleXfs>
  <cellXfs count="40">
    <xf numFmtId="0" fontId="0" fillId="0" borderId="0" xfId="0"/>
    <xf numFmtId="0" fontId="5" fillId="0" borderId="1" xfId="0" applyFont="1" applyBorder="1"/>
    <xf numFmtId="0" fontId="2" fillId="2" borderId="1" xfId="3" applyFont="1" applyFill="1" applyBorder="1" applyAlignment="1">
      <alignment horizontal="center" wrapText="1"/>
    </xf>
    <xf numFmtId="0" fontId="4" fillId="2" borderId="1" xfId="3" applyFont="1" applyFill="1" applyBorder="1" applyAlignment="1">
      <alignment horizontal="center" wrapText="1"/>
    </xf>
    <xf numFmtId="0" fontId="5" fillId="0" borderId="1" xfId="0" applyFont="1" applyBorder="1" applyAlignment="1">
      <alignment wrapText="1"/>
    </xf>
    <xf numFmtId="0" fontId="4" fillId="0" borderId="1" xfId="3" applyFont="1" applyFill="1" applyBorder="1" applyAlignment="1">
      <alignment horizontal="right" wrapText="1"/>
    </xf>
    <xf numFmtId="0" fontId="4" fillId="0" borderId="1" xfId="3" applyFont="1" applyFill="1" applyBorder="1" applyAlignment="1">
      <alignment horizontal="left" wrapText="1"/>
    </xf>
    <xf numFmtId="165" fontId="4" fillId="0" borderId="1" xfId="3" applyNumberFormat="1" applyFont="1" applyFill="1" applyBorder="1" applyAlignment="1">
      <alignment horizontal="right" wrapText="1"/>
    </xf>
    <xf numFmtId="0" fontId="4" fillId="0" borderId="1" xfId="3" applyFont="1" applyFill="1" applyBorder="1" applyAlignment="1">
      <alignment horizontal="center" wrapText="1"/>
    </xf>
    <xf numFmtId="164" fontId="4" fillId="0" borderId="1" xfId="1" applyNumberFormat="1" applyFont="1" applyFill="1" applyBorder="1" applyAlignment="1">
      <alignment horizontal="right" wrapText="1"/>
    </xf>
    <xf numFmtId="166" fontId="4" fillId="0" borderId="1" xfId="3" applyNumberFormat="1" applyFont="1" applyFill="1" applyBorder="1" applyAlignment="1">
      <alignment horizontal="right" wrapText="1"/>
    </xf>
    <xf numFmtId="166" fontId="4" fillId="0" borderId="1" xfId="3" applyNumberFormat="1" applyFont="1" applyFill="1" applyBorder="1" applyAlignment="1">
      <alignment horizontal="left" wrapText="1"/>
    </xf>
    <xf numFmtId="166" fontId="4" fillId="3" borderId="1" xfId="3" applyNumberFormat="1" applyFont="1" applyFill="1" applyBorder="1" applyAlignment="1" applyProtection="1">
      <alignment horizontal="right" wrapText="1"/>
      <protection locked="0"/>
    </xf>
    <xf numFmtId="166" fontId="4" fillId="0" borderId="1" xfId="3" applyNumberFormat="1" applyFont="1" applyFill="1" applyBorder="1" applyAlignment="1" applyProtection="1">
      <alignment horizontal="right" wrapText="1"/>
      <protection locked="0"/>
    </xf>
    <xf numFmtId="0" fontId="5" fillId="0" borderId="1" xfId="0" applyFont="1" applyBorder="1" applyAlignment="1">
      <alignment horizontal="center"/>
    </xf>
    <xf numFmtId="164" fontId="5" fillId="0" borderId="1" xfId="1" applyNumberFormat="1" applyFont="1" applyBorder="1"/>
    <xf numFmtId="166" fontId="5" fillId="0" borderId="1" xfId="0" applyNumberFormat="1" applyFont="1" applyBorder="1"/>
    <xf numFmtId="0" fontId="5" fillId="0" borderId="1" xfId="0" applyFont="1" applyBorder="1" applyAlignment="1">
      <alignment horizontal="right"/>
    </xf>
    <xf numFmtId="4" fontId="2" fillId="4" borderId="1" xfId="3" applyNumberFormat="1" applyFont="1" applyFill="1" applyBorder="1" applyAlignment="1">
      <alignment horizontal="center" wrapText="1"/>
    </xf>
    <xf numFmtId="4" fontId="4" fillId="5" borderId="1" xfId="2" applyNumberFormat="1" applyFont="1" applyFill="1" applyBorder="1" applyAlignment="1" applyProtection="1">
      <alignment horizontal="right" wrapText="1"/>
      <protection locked="0"/>
    </xf>
    <xf numFmtId="4" fontId="6" fillId="0" borderId="1" xfId="0" applyNumberFormat="1" applyFont="1" applyBorder="1"/>
    <xf numFmtId="4" fontId="4" fillId="0" borderId="1" xfId="3" applyNumberFormat="1" applyFont="1" applyFill="1" applyBorder="1" applyAlignment="1">
      <alignment horizontal="right" wrapText="1"/>
    </xf>
    <xf numFmtId="3" fontId="4" fillId="5" borderId="1" xfId="2" applyNumberFormat="1" applyFont="1" applyFill="1" applyBorder="1" applyAlignment="1" applyProtection="1">
      <alignment horizontal="right" wrapText="1"/>
      <protection locked="0"/>
    </xf>
    <xf numFmtId="0" fontId="8" fillId="0" borderId="1" xfId="3" applyFont="1" applyFill="1" applyBorder="1" applyAlignment="1">
      <alignment horizontal="left" wrapText="1"/>
    </xf>
    <xf numFmtId="3" fontId="4" fillId="6" borderId="1" xfId="2" applyNumberFormat="1" applyFont="1" applyFill="1" applyBorder="1" applyAlignment="1" applyProtection="1">
      <alignment horizontal="right" wrapText="1"/>
      <protection locked="0"/>
    </xf>
    <xf numFmtId="3" fontId="8" fillId="6" borderId="1" xfId="2" applyNumberFormat="1" applyFont="1" applyFill="1" applyBorder="1" applyAlignment="1" applyProtection="1">
      <alignment horizontal="right" wrapText="1"/>
      <protection locked="0"/>
    </xf>
    <xf numFmtId="0" fontId="5" fillId="6" borderId="1" xfId="0" applyFont="1" applyFill="1" applyBorder="1"/>
    <xf numFmtId="0" fontId="7" fillId="6" borderId="1" xfId="0" applyFont="1" applyFill="1" applyBorder="1"/>
    <xf numFmtId="9" fontId="5" fillId="0" borderId="1" xfId="4" applyFont="1" applyBorder="1"/>
    <xf numFmtId="10" fontId="5" fillId="0" borderId="1" xfId="4" applyNumberFormat="1" applyFont="1" applyBorder="1"/>
    <xf numFmtId="0" fontId="5" fillId="0" borderId="1" xfId="0" applyFont="1" applyBorder="1" applyAlignment="1">
      <alignment horizontal="center" wrapText="1"/>
    </xf>
    <xf numFmtId="167" fontId="5" fillId="0" borderId="1" xfId="0" applyNumberFormat="1" applyFont="1" applyBorder="1"/>
    <xf numFmtId="0" fontId="2" fillId="2" borderId="1" xfId="3" applyFont="1" applyFill="1" applyBorder="1" applyAlignment="1">
      <alignment horizontal="center" wrapText="1"/>
    </xf>
    <xf numFmtId="0" fontId="0" fillId="0" borderId="1" xfId="0" applyBorder="1" applyAlignment="1"/>
    <xf numFmtId="0" fontId="2" fillId="7" borderId="1" xfId="3" applyFont="1" applyFill="1" applyBorder="1" applyAlignment="1">
      <alignment horizontal="center" wrapText="1"/>
    </xf>
    <xf numFmtId="164" fontId="2" fillId="2" borderId="1" xfId="1" applyNumberFormat="1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4" fontId="5" fillId="0" borderId="1" xfId="0" applyNumberFormat="1" applyFont="1" applyBorder="1" applyAlignment="1">
      <alignment horizontal="center"/>
    </xf>
    <xf numFmtId="4" fontId="2" fillId="4" borderId="1" xfId="3" applyNumberFormat="1" applyFont="1" applyFill="1" applyBorder="1" applyAlignment="1">
      <alignment horizontal="center" wrapText="1"/>
    </xf>
    <xf numFmtId="4" fontId="0" fillId="0" borderId="1" xfId="0" applyNumberFormat="1" applyBorder="1" applyAlignment="1">
      <alignment horizontal="center" wrapText="1"/>
    </xf>
  </cellXfs>
  <cellStyles count="5">
    <cellStyle name="Comma" xfId="1" builtinId="3"/>
    <cellStyle name="Normal" xfId="0" builtinId="0"/>
    <cellStyle name="Normal_ALL" xfId="2"/>
    <cellStyle name="Normal_Sheet1" xfId="3"/>
    <cellStyle name="Percent" xfId="4" builtinId="5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0"/>
  <sheetViews>
    <sheetView tabSelected="1" topLeftCell="D1" workbookViewId="0">
      <pane xSplit="2" ySplit="2" topLeftCell="Y39" activePane="bottomRight" state="frozen"/>
      <selection activeCell="D1" sqref="D1"/>
      <selection pane="topRight" activeCell="F1" sqref="F1"/>
      <selection pane="bottomLeft" activeCell="D3" sqref="D3"/>
      <selection pane="bottomRight" activeCell="AC63" sqref="AC63"/>
    </sheetView>
  </sheetViews>
  <sheetFormatPr defaultColWidth="36.140625" defaultRowHeight="11.25" x14ac:dyDescent="0.2"/>
  <cols>
    <col min="1" max="1" width="7.85546875" style="1" hidden="1" customWidth="1"/>
    <col min="2" max="2" width="8.7109375" style="1" hidden="1" customWidth="1"/>
    <col min="3" max="3" width="8.85546875" style="1" hidden="1" customWidth="1"/>
    <col min="4" max="4" width="9.28515625" style="1" bestFit="1" customWidth="1"/>
    <col min="5" max="5" width="8.85546875" style="1" bestFit="1" customWidth="1"/>
    <col min="6" max="6" width="5.140625" style="1" bestFit="1" customWidth="1"/>
    <col min="7" max="7" width="8.42578125" style="1" bestFit="1" customWidth="1"/>
    <col min="8" max="8" width="12.7109375" style="1" hidden="1" customWidth="1"/>
    <col min="9" max="9" width="14.28515625" style="1" bestFit="1" customWidth="1"/>
    <col min="10" max="10" width="16.140625" style="1" customWidth="1"/>
    <col min="11" max="11" width="14.140625" style="1" bestFit="1" customWidth="1"/>
    <col min="12" max="12" width="5.28515625" style="14" bestFit="1" customWidth="1"/>
    <col min="13" max="13" width="7.85546875" style="15" customWidth="1"/>
    <col min="14" max="14" width="8.42578125" style="1" bestFit="1" customWidth="1"/>
    <col min="15" max="15" width="5.7109375" style="1" bestFit="1" customWidth="1"/>
    <col min="16" max="16" width="8.7109375" style="1" bestFit="1" customWidth="1"/>
    <col min="17" max="17" width="11.42578125" style="1" hidden="1" customWidth="1"/>
    <col min="18" max="18" width="9.42578125" style="1" customWidth="1"/>
    <col min="19" max="19" width="8.42578125" style="1" customWidth="1"/>
    <col min="20" max="20" width="9.7109375" style="1" customWidth="1"/>
    <col min="21" max="21" width="8.7109375" style="1" customWidth="1"/>
    <col min="22" max="22" width="8.5703125" style="20" customWidth="1"/>
    <col min="23" max="23" width="9.140625" style="20" customWidth="1"/>
    <col min="24" max="24" width="7.7109375" style="20" customWidth="1"/>
    <col min="25" max="25" width="8.85546875" style="20" customWidth="1"/>
    <col min="26" max="26" width="8.5703125" style="20" customWidth="1"/>
    <col min="27" max="27" width="9.140625" style="20" customWidth="1"/>
    <col min="28" max="28" width="7.42578125" style="1" customWidth="1"/>
    <col min="29" max="29" width="11" style="1" customWidth="1"/>
    <col min="30" max="16384" width="36.140625" style="1"/>
  </cols>
  <sheetData>
    <row r="1" spans="1:29" ht="43.5" customHeight="1" x14ac:dyDescent="0.2">
      <c r="D1" s="32" t="s">
        <v>3</v>
      </c>
      <c r="E1" s="32" t="s">
        <v>4</v>
      </c>
      <c r="F1" s="32" t="s">
        <v>5</v>
      </c>
      <c r="G1" s="32" t="s">
        <v>6</v>
      </c>
      <c r="I1" s="32" t="s">
        <v>8</v>
      </c>
      <c r="J1" s="32" t="s">
        <v>9</v>
      </c>
      <c r="K1" s="32" t="s">
        <v>10</v>
      </c>
      <c r="L1" s="32" t="s">
        <v>11</v>
      </c>
      <c r="M1" s="35" t="s">
        <v>12</v>
      </c>
      <c r="N1" s="32" t="s">
        <v>13</v>
      </c>
      <c r="O1" s="32" t="s">
        <v>14</v>
      </c>
      <c r="P1" s="32" t="s">
        <v>15</v>
      </c>
      <c r="R1" s="32" t="s">
        <v>17</v>
      </c>
      <c r="S1" s="34" t="s">
        <v>18</v>
      </c>
      <c r="T1" s="32" t="s">
        <v>19</v>
      </c>
      <c r="U1" s="32" t="s">
        <v>20</v>
      </c>
      <c r="V1" s="38" t="s">
        <v>173</v>
      </c>
      <c r="W1" s="38"/>
      <c r="X1" s="38" t="s">
        <v>21</v>
      </c>
      <c r="Y1" s="39"/>
      <c r="Z1" s="38" t="s">
        <v>22</v>
      </c>
      <c r="AA1" s="39"/>
    </row>
    <row r="2" spans="1:29" s="4" customFormat="1" ht="33.75" x14ac:dyDescent="0.2">
      <c r="A2" s="2" t="s">
        <v>0</v>
      </c>
      <c r="B2" s="2" t="s">
        <v>1</v>
      </c>
      <c r="C2" s="2" t="s">
        <v>2</v>
      </c>
      <c r="D2" s="33"/>
      <c r="E2" s="33"/>
      <c r="F2" s="33"/>
      <c r="G2" s="33"/>
      <c r="H2" s="2" t="s">
        <v>7</v>
      </c>
      <c r="I2" s="33"/>
      <c r="J2" s="33"/>
      <c r="K2" s="33"/>
      <c r="L2" s="36"/>
      <c r="M2" s="33"/>
      <c r="N2" s="33"/>
      <c r="O2" s="33"/>
      <c r="P2" s="33"/>
      <c r="Q2" s="3" t="s">
        <v>16</v>
      </c>
      <c r="R2" s="33"/>
      <c r="S2" s="33"/>
      <c r="T2" s="33"/>
      <c r="U2" s="33"/>
      <c r="V2" s="18" t="s">
        <v>171</v>
      </c>
      <c r="W2" s="18" t="s">
        <v>20</v>
      </c>
      <c r="X2" s="18" t="s">
        <v>171</v>
      </c>
      <c r="Y2" s="18" t="s">
        <v>20</v>
      </c>
      <c r="Z2" s="18" t="s">
        <v>172</v>
      </c>
      <c r="AA2" s="18" t="s">
        <v>20</v>
      </c>
      <c r="AC2" s="30" t="s">
        <v>175</v>
      </c>
    </row>
    <row r="3" spans="1:29" ht="33.75" x14ac:dyDescent="0.2">
      <c r="A3" s="5">
        <v>90009814</v>
      </c>
      <c r="B3" s="5">
        <v>503956</v>
      </c>
      <c r="C3" s="6" t="s">
        <v>67</v>
      </c>
      <c r="D3" s="6" t="s">
        <v>68</v>
      </c>
      <c r="E3" s="6" t="s">
        <v>23</v>
      </c>
      <c r="F3" s="6" t="s">
        <v>30</v>
      </c>
      <c r="G3" s="7">
        <v>29815</v>
      </c>
      <c r="H3" s="6" t="s">
        <v>25</v>
      </c>
      <c r="I3" s="6" t="s">
        <v>69</v>
      </c>
      <c r="J3" s="6" t="s">
        <v>70</v>
      </c>
      <c r="K3" s="6" t="s">
        <v>51</v>
      </c>
      <c r="L3" s="8" t="s">
        <v>52</v>
      </c>
      <c r="M3" s="9">
        <v>110154.48</v>
      </c>
      <c r="N3" s="7">
        <v>36922</v>
      </c>
      <c r="O3" s="5">
        <v>8.94</v>
      </c>
      <c r="P3" s="10">
        <v>120000.48</v>
      </c>
      <c r="Q3" s="11" t="s">
        <v>28</v>
      </c>
      <c r="R3" s="10">
        <f t="shared" ref="R3:R8" si="0">P3*0.0375</f>
        <v>4500.018</v>
      </c>
      <c r="S3" s="12">
        <v>4500.018</v>
      </c>
      <c r="T3" s="10">
        <f t="shared" ref="T3:T8" si="1">S3+P3</f>
        <v>124500.49799999999</v>
      </c>
      <c r="U3" s="13"/>
      <c r="V3" s="22">
        <f>+P3*AB3</f>
        <v>4500.018</v>
      </c>
      <c r="W3" s="19"/>
      <c r="X3" s="19"/>
      <c r="Y3" s="19"/>
      <c r="Z3" s="19"/>
      <c r="AA3" s="19"/>
      <c r="AB3" s="1">
        <v>3.7499999999999999E-2</v>
      </c>
      <c r="AC3" s="31">
        <f>+V3+P3</f>
        <v>124500.49799999999</v>
      </c>
    </row>
    <row r="4" spans="1:29" ht="22.5" x14ac:dyDescent="0.2">
      <c r="A4" s="5">
        <v>90009890</v>
      </c>
      <c r="B4" s="5">
        <v>504581</v>
      </c>
      <c r="C4" s="6" t="s">
        <v>67</v>
      </c>
      <c r="D4" s="6" t="s">
        <v>71</v>
      </c>
      <c r="E4" s="6" t="s">
        <v>72</v>
      </c>
      <c r="F4" s="6" t="s">
        <v>30</v>
      </c>
      <c r="G4" s="7">
        <v>29227</v>
      </c>
      <c r="H4" s="6" t="s">
        <v>25</v>
      </c>
      <c r="I4" s="6" t="s">
        <v>69</v>
      </c>
      <c r="J4" s="6" t="s">
        <v>73</v>
      </c>
      <c r="K4" s="6" t="s">
        <v>51</v>
      </c>
      <c r="L4" s="8" t="s">
        <v>52</v>
      </c>
      <c r="M4" s="9">
        <v>108004</v>
      </c>
      <c r="N4" s="7">
        <v>37072</v>
      </c>
      <c r="O4" s="5">
        <v>2.5</v>
      </c>
      <c r="P4" s="10">
        <v>110704</v>
      </c>
      <c r="Q4" s="11" t="s">
        <v>28</v>
      </c>
      <c r="R4" s="10">
        <f t="shared" si="0"/>
        <v>4151.3999999999996</v>
      </c>
      <c r="S4" s="12">
        <v>4151.3999999999996</v>
      </c>
      <c r="T4" s="10">
        <f t="shared" si="1"/>
        <v>114855.4</v>
      </c>
      <c r="U4" s="13"/>
      <c r="V4" s="22">
        <f t="shared" ref="V4:V52" si="2">+P4*AB4</f>
        <v>4151.3999999999996</v>
      </c>
      <c r="W4" s="19"/>
      <c r="X4" s="19"/>
      <c r="Y4" s="19"/>
      <c r="Z4" s="19"/>
      <c r="AA4" s="19"/>
      <c r="AB4" s="1">
        <v>3.7499999999999999E-2</v>
      </c>
      <c r="AC4" s="31">
        <f t="shared" ref="AC4:AC52" si="3">+V4+P4</f>
        <v>114855.4</v>
      </c>
    </row>
    <row r="5" spans="1:29" ht="22.5" x14ac:dyDescent="0.2">
      <c r="A5" s="5">
        <v>90013142</v>
      </c>
      <c r="B5" s="5">
        <v>504306</v>
      </c>
      <c r="C5" s="6" t="s">
        <v>67</v>
      </c>
      <c r="D5" s="6" t="s">
        <v>74</v>
      </c>
      <c r="E5" s="6" t="s">
        <v>75</v>
      </c>
      <c r="F5" s="6" t="s">
        <v>24</v>
      </c>
      <c r="G5" s="7">
        <v>29123</v>
      </c>
      <c r="H5" s="6" t="s">
        <v>25</v>
      </c>
      <c r="I5" s="6" t="s">
        <v>69</v>
      </c>
      <c r="J5" s="6" t="s">
        <v>73</v>
      </c>
      <c r="K5" s="6" t="s">
        <v>26</v>
      </c>
      <c r="L5" s="8" t="s">
        <v>27</v>
      </c>
      <c r="M5" s="9">
        <v>34944</v>
      </c>
      <c r="N5" s="7">
        <v>36922</v>
      </c>
      <c r="O5" s="5">
        <v>3.75</v>
      </c>
      <c r="P5" s="10">
        <v>36254</v>
      </c>
      <c r="Q5" s="11" t="s">
        <v>28</v>
      </c>
      <c r="R5" s="10">
        <f t="shared" si="0"/>
        <v>1359.5249999999999</v>
      </c>
      <c r="S5" s="12">
        <v>1359.5250000000001</v>
      </c>
      <c r="T5" s="10">
        <f t="shared" si="1"/>
        <v>37613.525000000001</v>
      </c>
      <c r="U5" s="13"/>
      <c r="V5" s="22">
        <f t="shared" si="2"/>
        <v>1359.5249999999999</v>
      </c>
      <c r="W5" s="19"/>
      <c r="X5" s="19"/>
      <c r="Y5" s="19"/>
      <c r="Z5" s="19"/>
      <c r="AA5" s="19"/>
      <c r="AB5" s="1">
        <v>3.7499999999999999E-2</v>
      </c>
      <c r="AC5" s="31">
        <f t="shared" si="3"/>
        <v>37613.525000000001</v>
      </c>
    </row>
    <row r="6" spans="1:29" x14ac:dyDescent="0.2">
      <c r="A6" s="5">
        <v>90009887</v>
      </c>
      <c r="B6" s="5">
        <v>504391</v>
      </c>
      <c r="C6" s="6" t="s">
        <v>67</v>
      </c>
      <c r="D6" s="6" t="s">
        <v>76</v>
      </c>
      <c r="E6" s="6" t="s">
        <v>77</v>
      </c>
      <c r="F6" s="6" t="s">
        <v>30</v>
      </c>
      <c r="G6" s="7">
        <v>32398</v>
      </c>
      <c r="H6" s="6" t="s">
        <v>25</v>
      </c>
      <c r="I6" s="6" t="s">
        <v>78</v>
      </c>
      <c r="J6" s="6" t="s">
        <v>79</v>
      </c>
      <c r="K6" s="6" t="s">
        <v>51</v>
      </c>
      <c r="L6" s="8" t="s">
        <v>52</v>
      </c>
      <c r="M6" s="9">
        <v>93600</v>
      </c>
      <c r="N6" s="7">
        <v>36922</v>
      </c>
      <c r="O6" s="5">
        <v>3.75</v>
      </c>
      <c r="P6" s="10">
        <v>97110</v>
      </c>
      <c r="Q6" s="11" t="s">
        <v>28</v>
      </c>
      <c r="R6" s="10">
        <f t="shared" si="0"/>
        <v>3641.625</v>
      </c>
      <c r="S6" s="12">
        <v>3641.625</v>
      </c>
      <c r="T6" s="10">
        <f t="shared" si="1"/>
        <v>100751.625</v>
      </c>
      <c r="U6" s="13"/>
      <c r="V6" s="24">
        <f t="shared" si="2"/>
        <v>4369.95</v>
      </c>
      <c r="W6" s="19"/>
      <c r="X6" s="19"/>
      <c r="Y6" s="19"/>
      <c r="Z6" s="19"/>
      <c r="AA6" s="19"/>
      <c r="AB6" s="26">
        <v>4.4999999999999998E-2</v>
      </c>
      <c r="AC6" s="31">
        <f t="shared" si="3"/>
        <v>101479.95</v>
      </c>
    </row>
    <row r="7" spans="1:29" x14ac:dyDescent="0.2">
      <c r="A7" s="5">
        <v>90009886</v>
      </c>
      <c r="B7" s="5">
        <v>504379</v>
      </c>
      <c r="C7" s="6" t="s">
        <v>67</v>
      </c>
      <c r="D7" s="6" t="s">
        <v>80</v>
      </c>
      <c r="E7" s="6" t="s">
        <v>38</v>
      </c>
      <c r="F7" s="6" t="s">
        <v>30</v>
      </c>
      <c r="G7" s="7">
        <v>29571</v>
      </c>
      <c r="H7" s="6" t="s">
        <v>25</v>
      </c>
      <c r="I7" s="6" t="s">
        <v>78</v>
      </c>
      <c r="J7" s="6" t="s">
        <v>79</v>
      </c>
      <c r="K7" s="6" t="s">
        <v>51</v>
      </c>
      <c r="L7" s="8" t="s">
        <v>52</v>
      </c>
      <c r="M7" s="9">
        <v>111116</v>
      </c>
      <c r="N7" s="7">
        <v>37072</v>
      </c>
      <c r="O7" s="5">
        <v>2.25</v>
      </c>
      <c r="P7" s="10">
        <v>113616</v>
      </c>
      <c r="Q7" s="11" t="s">
        <v>28</v>
      </c>
      <c r="R7" s="10">
        <f t="shared" si="0"/>
        <v>4260.5999999999995</v>
      </c>
      <c r="S7" s="12">
        <v>4260.6000000000004</v>
      </c>
      <c r="T7" s="10">
        <f t="shared" si="1"/>
        <v>117876.6</v>
      </c>
      <c r="U7" s="13"/>
      <c r="V7" s="22">
        <f t="shared" si="2"/>
        <v>4260.5999999999995</v>
      </c>
      <c r="W7" s="19"/>
      <c r="X7" s="19"/>
      <c r="Y7" s="19"/>
      <c r="Z7" s="19"/>
      <c r="AA7" s="19"/>
      <c r="AB7" s="1">
        <v>3.7499999999999999E-2</v>
      </c>
      <c r="AC7" s="31">
        <f t="shared" si="3"/>
        <v>117876.6</v>
      </c>
    </row>
    <row r="8" spans="1:29" x14ac:dyDescent="0.2">
      <c r="A8" s="5">
        <v>90009893</v>
      </c>
      <c r="B8" s="5">
        <v>504246</v>
      </c>
      <c r="C8" s="6" t="s">
        <v>67</v>
      </c>
      <c r="D8" s="6" t="s">
        <v>81</v>
      </c>
      <c r="E8" s="6" t="s">
        <v>82</v>
      </c>
      <c r="F8" s="6" t="s">
        <v>24</v>
      </c>
      <c r="G8" s="7">
        <v>28541</v>
      </c>
      <c r="H8" s="6" t="s">
        <v>25</v>
      </c>
      <c r="I8" s="6" t="s">
        <v>78</v>
      </c>
      <c r="J8" s="6" t="s">
        <v>79</v>
      </c>
      <c r="K8" s="6" t="s">
        <v>26</v>
      </c>
      <c r="L8" s="8" t="s">
        <v>27</v>
      </c>
      <c r="M8" s="9">
        <v>32333</v>
      </c>
      <c r="N8" s="7">
        <v>37072</v>
      </c>
      <c r="O8" s="5">
        <v>8.25</v>
      </c>
      <c r="P8" s="10">
        <v>35000</v>
      </c>
      <c r="Q8" s="11" t="s">
        <v>28</v>
      </c>
      <c r="R8" s="10">
        <f t="shared" si="0"/>
        <v>1312.5</v>
      </c>
      <c r="S8" s="12">
        <v>1312.5</v>
      </c>
      <c r="T8" s="10">
        <f t="shared" si="1"/>
        <v>36312.5</v>
      </c>
      <c r="U8" s="13"/>
      <c r="V8" s="22">
        <f t="shared" si="2"/>
        <v>1312.5</v>
      </c>
      <c r="W8" s="19"/>
      <c r="X8" s="19"/>
      <c r="Y8" s="19"/>
      <c r="Z8" s="19"/>
      <c r="AA8" s="19"/>
      <c r="AB8" s="1">
        <v>3.7499999999999999E-2</v>
      </c>
      <c r="AC8" s="31">
        <f t="shared" si="3"/>
        <v>36312.5</v>
      </c>
    </row>
    <row r="9" spans="1:29" ht="22.5" x14ac:dyDescent="0.2">
      <c r="A9" s="5">
        <v>90129453</v>
      </c>
      <c r="B9" s="5">
        <v>561199</v>
      </c>
      <c r="C9" s="6" t="s">
        <v>67</v>
      </c>
      <c r="D9" s="6" t="s">
        <v>93</v>
      </c>
      <c r="E9" s="6" t="s">
        <v>94</v>
      </c>
      <c r="F9" s="6" t="s">
        <v>30</v>
      </c>
      <c r="G9" s="7">
        <v>36759</v>
      </c>
      <c r="H9" s="6" t="s">
        <v>25</v>
      </c>
      <c r="I9" s="6" t="s">
        <v>95</v>
      </c>
      <c r="J9" s="6" t="s">
        <v>96</v>
      </c>
      <c r="K9" s="6" t="s">
        <v>31</v>
      </c>
      <c r="L9" s="8" t="s">
        <v>97</v>
      </c>
      <c r="M9" s="9">
        <v>33000</v>
      </c>
      <c r="N9" s="7">
        <v>36922</v>
      </c>
      <c r="O9" s="5">
        <v>4</v>
      </c>
      <c r="P9" s="10">
        <v>34320</v>
      </c>
      <c r="Q9" s="11" t="s">
        <v>28</v>
      </c>
      <c r="R9" s="10">
        <f t="shared" ref="R9:R20" si="4">P9*0.0375</f>
        <v>1287</v>
      </c>
      <c r="S9" s="12">
        <v>1287</v>
      </c>
      <c r="T9" s="10">
        <f t="shared" ref="T9:T20" si="5">S9+P9</f>
        <v>35607</v>
      </c>
      <c r="U9" s="13"/>
      <c r="V9" s="24">
        <f t="shared" si="2"/>
        <v>2745.6</v>
      </c>
      <c r="W9" s="19"/>
      <c r="X9" s="19"/>
      <c r="Y9" s="19"/>
      <c r="Z9" s="19"/>
      <c r="AA9" s="19"/>
      <c r="AB9" s="26">
        <v>0.08</v>
      </c>
      <c r="AC9" s="31">
        <f t="shared" si="3"/>
        <v>37065.599999999999</v>
      </c>
    </row>
    <row r="10" spans="1:29" x14ac:dyDescent="0.2">
      <c r="A10" s="5">
        <v>90010786</v>
      </c>
      <c r="B10" s="5">
        <v>506286</v>
      </c>
      <c r="C10" s="6" t="s">
        <v>67</v>
      </c>
      <c r="D10" s="6" t="s">
        <v>98</v>
      </c>
      <c r="E10" s="6" t="s">
        <v>99</v>
      </c>
      <c r="F10" s="6" t="s">
        <v>30</v>
      </c>
      <c r="G10" s="7">
        <v>31306</v>
      </c>
      <c r="H10" s="6" t="s">
        <v>25</v>
      </c>
      <c r="I10" s="6" t="s">
        <v>95</v>
      </c>
      <c r="J10" s="6" t="s">
        <v>100</v>
      </c>
      <c r="K10" s="6" t="s">
        <v>31</v>
      </c>
      <c r="L10" s="8" t="s">
        <v>32</v>
      </c>
      <c r="M10" s="9">
        <v>42480.959999999999</v>
      </c>
      <c r="N10" s="7">
        <v>36922</v>
      </c>
      <c r="O10" s="5">
        <v>4.71</v>
      </c>
      <c r="P10" s="10">
        <v>44480.959999999999</v>
      </c>
      <c r="Q10" s="11" t="s">
        <v>28</v>
      </c>
      <c r="R10" s="10">
        <f t="shared" si="4"/>
        <v>1668.0359999999998</v>
      </c>
      <c r="S10" s="12">
        <v>1668.0359999999998</v>
      </c>
      <c r="T10" s="10">
        <f t="shared" si="5"/>
        <v>46148.995999999999</v>
      </c>
      <c r="U10" s="13"/>
      <c r="V10" s="22">
        <f t="shared" si="2"/>
        <v>1334.4287999999999</v>
      </c>
      <c r="W10" s="19"/>
      <c r="X10" s="19"/>
      <c r="Y10" s="19"/>
      <c r="Z10" s="19"/>
      <c r="AA10" s="19"/>
      <c r="AB10" s="26">
        <v>0.03</v>
      </c>
      <c r="AC10" s="31">
        <f t="shared" si="3"/>
        <v>45815.388800000001</v>
      </c>
    </row>
    <row r="11" spans="1:29" ht="22.5" x14ac:dyDescent="0.2">
      <c r="A11" s="5">
        <v>90009895</v>
      </c>
      <c r="B11" s="5">
        <v>504660</v>
      </c>
      <c r="C11" s="6" t="s">
        <v>67</v>
      </c>
      <c r="D11" s="23" t="s">
        <v>88</v>
      </c>
      <c r="E11" s="6" t="s">
        <v>101</v>
      </c>
      <c r="F11" s="6" t="s">
        <v>30</v>
      </c>
      <c r="G11" s="7">
        <v>29094</v>
      </c>
      <c r="H11" s="6" t="s">
        <v>25</v>
      </c>
      <c r="I11" s="6" t="s">
        <v>95</v>
      </c>
      <c r="J11" s="6" t="s">
        <v>96</v>
      </c>
      <c r="K11" s="6" t="s">
        <v>45</v>
      </c>
      <c r="L11" s="8" t="s">
        <v>46</v>
      </c>
      <c r="M11" s="9">
        <v>87600</v>
      </c>
      <c r="N11" s="7">
        <v>36922</v>
      </c>
      <c r="O11" s="5">
        <v>3.75</v>
      </c>
      <c r="P11" s="10">
        <v>90885</v>
      </c>
      <c r="Q11" s="11" t="s">
        <v>28</v>
      </c>
      <c r="R11" s="10">
        <f t="shared" si="4"/>
        <v>3408.1875</v>
      </c>
      <c r="S11" s="12">
        <v>3408.1875</v>
      </c>
      <c r="T11" s="10">
        <f t="shared" si="5"/>
        <v>94293.1875</v>
      </c>
      <c r="U11" s="13"/>
      <c r="V11" s="24">
        <f t="shared" si="2"/>
        <v>1817.7</v>
      </c>
      <c r="W11" s="19"/>
      <c r="X11" s="19"/>
      <c r="Y11" s="19"/>
      <c r="Z11" s="19"/>
      <c r="AA11" s="19"/>
      <c r="AB11" s="26">
        <v>0.02</v>
      </c>
      <c r="AC11" s="31">
        <f t="shared" si="3"/>
        <v>92702.7</v>
      </c>
    </row>
    <row r="12" spans="1:29" x14ac:dyDescent="0.2">
      <c r="A12" s="5">
        <v>90010576</v>
      </c>
      <c r="B12" s="5">
        <v>506287</v>
      </c>
      <c r="C12" s="6" t="s">
        <v>67</v>
      </c>
      <c r="D12" s="6" t="s">
        <v>102</v>
      </c>
      <c r="E12" s="6" t="s">
        <v>53</v>
      </c>
      <c r="F12" s="6" t="s">
        <v>30</v>
      </c>
      <c r="G12" s="7">
        <v>29892</v>
      </c>
      <c r="H12" s="6" t="s">
        <v>25</v>
      </c>
      <c r="I12" s="6" t="s">
        <v>95</v>
      </c>
      <c r="J12" s="6" t="s">
        <v>100</v>
      </c>
      <c r="K12" s="6" t="s">
        <v>45</v>
      </c>
      <c r="L12" s="8" t="s">
        <v>66</v>
      </c>
      <c r="M12" s="9">
        <v>52284</v>
      </c>
      <c r="N12" s="7">
        <v>36922</v>
      </c>
      <c r="O12" s="5">
        <v>4.78</v>
      </c>
      <c r="P12" s="10">
        <v>54784</v>
      </c>
      <c r="Q12" s="11" t="s">
        <v>28</v>
      </c>
      <c r="R12" s="10">
        <f t="shared" si="4"/>
        <v>2054.4</v>
      </c>
      <c r="S12" s="12">
        <v>2054.4</v>
      </c>
      <c r="T12" s="10">
        <f t="shared" si="5"/>
        <v>56838.400000000001</v>
      </c>
      <c r="U12" s="13"/>
      <c r="V12" s="22">
        <f t="shared" si="2"/>
        <v>1917.4400000000003</v>
      </c>
      <c r="W12" s="19"/>
      <c r="X12" s="19"/>
      <c r="Y12" s="19"/>
      <c r="Z12" s="19"/>
      <c r="AA12" s="19"/>
      <c r="AB12" s="1">
        <v>3.5000000000000003E-2</v>
      </c>
      <c r="AC12" s="31">
        <f t="shared" si="3"/>
        <v>56701.440000000002</v>
      </c>
    </row>
    <row r="13" spans="1:29" ht="22.5" x14ac:dyDescent="0.2">
      <c r="A13" s="5">
        <v>90006382</v>
      </c>
      <c r="B13" s="5">
        <v>504218</v>
      </c>
      <c r="C13" s="6" t="s">
        <v>67</v>
      </c>
      <c r="D13" s="6" t="s">
        <v>103</v>
      </c>
      <c r="E13" s="6" t="s">
        <v>90</v>
      </c>
      <c r="F13" s="6" t="s">
        <v>24</v>
      </c>
      <c r="G13" s="7">
        <v>33834</v>
      </c>
      <c r="H13" s="6" t="s">
        <v>25</v>
      </c>
      <c r="I13" s="6" t="s">
        <v>95</v>
      </c>
      <c r="J13" s="6" t="s">
        <v>96</v>
      </c>
      <c r="K13" s="6" t="s">
        <v>55</v>
      </c>
      <c r="L13" s="8" t="s">
        <v>56</v>
      </c>
      <c r="M13" s="9">
        <v>40560</v>
      </c>
      <c r="N13" s="7">
        <v>36922</v>
      </c>
      <c r="O13" s="5">
        <v>4.26</v>
      </c>
      <c r="P13" s="10">
        <v>42288</v>
      </c>
      <c r="Q13" s="11" t="s">
        <v>28</v>
      </c>
      <c r="R13" s="10">
        <f t="shared" si="4"/>
        <v>1585.8</v>
      </c>
      <c r="S13" s="12">
        <v>1585.8</v>
      </c>
      <c r="T13" s="10">
        <f t="shared" si="5"/>
        <v>43873.8</v>
      </c>
      <c r="U13" s="13"/>
      <c r="V13" s="22">
        <f t="shared" si="2"/>
        <v>1585.8</v>
      </c>
      <c r="W13" s="19"/>
      <c r="X13" s="19"/>
      <c r="Y13" s="19"/>
      <c r="Z13" s="19"/>
      <c r="AA13" s="19"/>
      <c r="AB13" s="1">
        <v>3.7499999999999999E-2</v>
      </c>
      <c r="AC13" s="31">
        <f t="shared" si="3"/>
        <v>43873.8</v>
      </c>
    </row>
    <row r="14" spans="1:29" x14ac:dyDescent="0.2">
      <c r="A14" s="5">
        <v>90005841</v>
      </c>
      <c r="B14" s="5">
        <v>504780</v>
      </c>
      <c r="C14" s="6" t="s">
        <v>67</v>
      </c>
      <c r="D14" s="6" t="s">
        <v>104</v>
      </c>
      <c r="E14" s="6" t="s">
        <v>87</v>
      </c>
      <c r="F14" s="6" t="s">
        <v>30</v>
      </c>
      <c r="G14" s="7">
        <v>29115</v>
      </c>
      <c r="H14" s="6" t="s">
        <v>25</v>
      </c>
      <c r="I14" s="6" t="s">
        <v>95</v>
      </c>
      <c r="J14" s="6" t="s">
        <v>100</v>
      </c>
      <c r="K14" s="6" t="s">
        <v>36</v>
      </c>
      <c r="L14" s="8" t="s">
        <v>89</v>
      </c>
      <c r="M14" s="9">
        <v>53784</v>
      </c>
      <c r="N14" s="7">
        <v>36922</v>
      </c>
      <c r="O14" s="5">
        <v>4.24</v>
      </c>
      <c r="P14" s="10">
        <v>56064</v>
      </c>
      <c r="Q14" s="11" t="s">
        <v>28</v>
      </c>
      <c r="R14" s="10">
        <f t="shared" si="4"/>
        <v>2102.4</v>
      </c>
      <c r="S14" s="12">
        <v>2102.4</v>
      </c>
      <c r="T14" s="10">
        <f t="shared" si="5"/>
        <v>58166.400000000001</v>
      </c>
      <c r="U14" s="13"/>
      <c r="V14" s="22">
        <f t="shared" si="2"/>
        <v>2102.4</v>
      </c>
      <c r="W14" s="19"/>
      <c r="X14" s="19"/>
      <c r="Y14" s="19"/>
      <c r="Z14" s="19"/>
      <c r="AA14" s="19"/>
      <c r="AB14" s="1">
        <v>3.7499999999999999E-2</v>
      </c>
      <c r="AC14" s="31">
        <f t="shared" si="3"/>
        <v>58166.400000000001</v>
      </c>
    </row>
    <row r="15" spans="1:29" x14ac:dyDescent="0.2">
      <c r="A15" s="5">
        <v>90014654</v>
      </c>
      <c r="B15" s="5">
        <v>506288</v>
      </c>
      <c r="C15" s="6" t="s">
        <v>67</v>
      </c>
      <c r="D15" s="6" t="s">
        <v>105</v>
      </c>
      <c r="E15" s="6" t="s">
        <v>106</v>
      </c>
      <c r="F15" s="6" t="s">
        <v>24</v>
      </c>
      <c r="G15" s="7">
        <v>29747</v>
      </c>
      <c r="H15" s="6" t="s">
        <v>25</v>
      </c>
      <c r="I15" s="6" t="s">
        <v>95</v>
      </c>
      <c r="J15" s="6" t="s">
        <v>100</v>
      </c>
      <c r="K15" s="6" t="s">
        <v>107</v>
      </c>
      <c r="L15" s="8" t="s">
        <v>59</v>
      </c>
      <c r="M15" s="9">
        <v>27387.96</v>
      </c>
      <c r="N15" s="7">
        <v>36922</v>
      </c>
      <c r="O15" s="5">
        <v>4.24</v>
      </c>
      <c r="P15" s="10">
        <v>28547.96</v>
      </c>
      <c r="Q15" s="11" t="s">
        <v>28</v>
      </c>
      <c r="R15" s="10">
        <f t="shared" si="4"/>
        <v>1070.5484999999999</v>
      </c>
      <c r="S15" s="12">
        <v>1070.5484999999999</v>
      </c>
      <c r="T15" s="10">
        <f t="shared" si="5"/>
        <v>29618.5085</v>
      </c>
      <c r="U15" s="13"/>
      <c r="V15" s="22">
        <f t="shared" si="2"/>
        <v>1070.5484999999999</v>
      </c>
      <c r="W15" s="19"/>
      <c r="X15" s="19"/>
      <c r="Y15" s="19"/>
      <c r="Z15" s="19"/>
      <c r="AA15" s="19"/>
      <c r="AB15" s="1">
        <v>3.7499999999999999E-2</v>
      </c>
      <c r="AC15" s="31">
        <f t="shared" si="3"/>
        <v>29618.5085</v>
      </c>
    </row>
    <row r="16" spans="1:29" x14ac:dyDescent="0.2">
      <c r="A16" s="5">
        <v>90009794</v>
      </c>
      <c r="B16" s="5">
        <v>504821</v>
      </c>
      <c r="C16" s="6" t="s">
        <v>67</v>
      </c>
      <c r="D16" s="6" t="s">
        <v>108</v>
      </c>
      <c r="E16" s="6" t="s">
        <v>83</v>
      </c>
      <c r="F16" s="6" t="s">
        <v>30</v>
      </c>
      <c r="G16" s="7">
        <v>29493</v>
      </c>
      <c r="H16" s="6" t="s">
        <v>25</v>
      </c>
      <c r="I16" s="6" t="s">
        <v>109</v>
      </c>
      <c r="J16" s="6" t="s">
        <v>110</v>
      </c>
      <c r="K16" s="6" t="s">
        <v>51</v>
      </c>
      <c r="L16" s="8" t="s">
        <v>52</v>
      </c>
      <c r="M16" s="9">
        <v>110400</v>
      </c>
      <c r="N16" s="7">
        <v>36922</v>
      </c>
      <c r="O16" s="5">
        <v>4.9800000000000004</v>
      </c>
      <c r="P16" s="10">
        <v>115900</v>
      </c>
      <c r="Q16" s="11" t="s">
        <v>28</v>
      </c>
      <c r="R16" s="10">
        <f t="shared" si="4"/>
        <v>4346.25</v>
      </c>
      <c r="S16" s="12">
        <v>4346.25</v>
      </c>
      <c r="T16" s="10">
        <f t="shared" si="5"/>
        <v>120246.25</v>
      </c>
      <c r="U16" s="13"/>
      <c r="V16" s="22">
        <f t="shared" si="2"/>
        <v>4346.25</v>
      </c>
      <c r="W16" s="19"/>
      <c r="X16" s="19"/>
      <c r="Y16" s="19"/>
      <c r="Z16" s="19"/>
      <c r="AA16" s="19"/>
      <c r="AB16" s="1">
        <v>3.7499999999999999E-2</v>
      </c>
      <c r="AC16" s="31">
        <f t="shared" si="3"/>
        <v>120246.25</v>
      </c>
    </row>
    <row r="17" spans="1:29" x14ac:dyDescent="0.2">
      <c r="A17" s="5">
        <v>90013441</v>
      </c>
      <c r="B17" s="5">
        <v>504322</v>
      </c>
      <c r="C17" s="6" t="s">
        <v>67</v>
      </c>
      <c r="D17" s="6" t="s">
        <v>62</v>
      </c>
      <c r="E17" s="6" t="s">
        <v>111</v>
      </c>
      <c r="F17" s="6" t="s">
        <v>30</v>
      </c>
      <c r="G17" s="7">
        <v>28870</v>
      </c>
      <c r="H17" s="6" t="s">
        <v>25</v>
      </c>
      <c r="I17" s="6" t="s">
        <v>109</v>
      </c>
      <c r="J17" s="6" t="s">
        <v>112</v>
      </c>
      <c r="K17" s="6" t="s">
        <v>51</v>
      </c>
      <c r="L17" s="8" t="s">
        <v>52</v>
      </c>
      <c r="M17" s="9">
        <v>124212</v>
      </c>
      <c r="N17" s="7">
        <v>36922</v>
      </c>
      <c r="O17" s="5">
        <v>3.75</v>
      </c>
      <c r="P17" s="10">
        <v>128870</v>
      </c>
      <c r="Q17" s="11" t="s">
        <v>28</v>
      </c>
      <c r="R17" s="10">
        <f t="shared" si="4"/>
        <v>4832.625</v>
      </c>
      <c r="S17" s="12">
        <v>4832.625</v>
      </c>
      <c r="T17" s="10">
        <f t="shared" si="5"/>
        <v>133702.625</v>
      </c>
      <c r="U17" s="13"/>
      <c r="V17" s="22">
        <f t="shared" si="2"/>
        <v>4832.625</v>
      </c>
      <c r="W17" s="19"/>
      <c r="X17" s="19"/>
      <c r="Y17" s="19"/>
      <c r="Z17" s="19"/>
      <c r="AA17" s="19"/>
      <c r="AB17" s="1">
        <v>3.7499999999999999E-2</v>
      </c>
      <c r="AC17" s="31">
        <f t="shared" si="3"/>
        <v>133702.625</v>
      </c>
    </row>
    <row r="18" spans="1:29" ht="22.5" x14ac:dyDescent="0.2">
      <c r="A18" s="5">
        <v>90013141</v>
      </c>
      <c r="B18" s="5">
        <v>504290</v>
      </c>
      <c r="C18" s="6" t="s">
        <v>67</v>
      </c>
      <c r="D18" s="6" t="s">
        <v>113</v>
      </c>
      <c r="E18" s="6" t="s">
        <v>63</v>
      </c>
      <c r="F18" s="6" t="s">
        <v>30</v>
      </c>
      <c r="G18" s="7">
        <v>29368</v>
      </c>
      <c r="H18" s="6" t="s">
        <v>25</v>
      </c>
      <c r="I18" s="6" t="s">
        <v>114</v>
      </c>
      <c r="J18" s="6" t="s">
        <v>73</v>
      </c>
      <c r="K18" s="6" t="s">
        <v>51</v>
      </c>
      <c r="L18" s="8" t="s">
        <v>115</v>
      </c>
      <c r="M18" s="9">
        <v>125700</v>
      </c>
      <c r="N18" s="7">
        <v>36922</v>
      </c>
      <c r="O18" s="5">
        <v>3.75</v>
      </c>
      <c r="P18" s="10">
        <v>130414</v>
      </c>
      <c r="Q18" s="11" t="s">
        <v>28</v>
      </c>
      <c r="R18" s="10">
        <f t="shared" si="4"/>
        <v>4890.5249999999996</v>
      </c>
      <c r="S18" s="12">
        <v>4890.5249999999996</v>
      </c>
      <c r="T18" s="10">
        <f t="shared" si="5"/>
        <v>135304.52499999999</v>
      </c>
      <c r="U18" s="13"/>
      <c r="V18" s="22">
        <f t="shared" si="2"/>
        <v>4890.5249999999996</v>
      </c>
      <c r="W18" s="19"/>
      <c r="X18" s="19"/>
      <c r="Y18" s="19"/>
      <c r="Z18" s="19"/>
      <c r="AA18" s="19"/>
      <c r="AB18" s="1">
        <v>3.7499999999999999E-2</v>
      </c>
      <c r="AC18" s="31">
        <f t="shared" si="3"/>
        <v>135304.52499999999</v>
      </c>
    </row>
    <row r="19" spans="1:29" x14ac:dyDescent="0.2">
      <c r="A19" s="5">
        <v>90128180</v>
      </c>
      <c r="B19" s="5">
        <v>560533</v>
      </c>
      <c r="C19" s="6" t="s">
        <v>67</v>
      </c>
      <c r="D19" s="6" t="s">
        <v>116</v>
      </c>
      <c r="E19" s="6" t="s">
        <v>47</v>
      </c>
      <c r="F19" s="6" t="s">
        <v>30</v>
      </c>
      <c r="G19" s="7">
        <v>32279</v>
      </c>
      <c r="H19" s="6" t="s">
        <v>25</v>
      </c>
      <c r="I19" s="6" t="s">
        <v>114</v>
      </c>
      <c r="J19" s="6" t="s">
        <v>79</v>
      </c>
      <c r="K19" s="6" t="s">
        <v>51</v>
      </c>
      <c r="L19" s="8" t="s">
        <v>57</v>
      </c>
      <c r="M19" s="9">
        <v>145000</v>
      </c>
      <c r="N19" s="7">
        <v>36922</v>
      </c>
      <c r="O19" s="5">
        <v>3.45</v>
      </c>
      <c r="P19" s="10">
        <v>150000</v>
      </c>
      <c r="Q19" s="11" t="s">
        <v>28</v>
      </c>
      <c r="R19" s="10">
        <f t="shared" si="4"/>
        <v>5625</v>
      </c>
      <c r="S19" s="12">
        <v>5625</v>
      </c>
      <c r="T19" s="10">
        <f t="shared" si="5"/>
        <v>155625</v>
      </c>
      <c r="U19" s="13"/>
      <c r="V19" s="25">
        <f t="shared" si="2"/>
        <v>3000</v>
      </c>
      <c r="W19" s="19"/>
      <c r="X19" s="19"/>
      <c r="Y19" s="19"/>
      <c r="Z19" s="19"/>
      <c r="AA19" s="19"/>
      <c r="AB19" s="26">
        <v>0.02</v>
      </c>
      <c r="AC19" s="31">
        <f t="shared" si="3"/>
        <v>153000</v>
      </c>
    </row>
    <row r="20" spans="1:29" ht="33.75" x14ac:dyDescent="0.2">
      <c r="A20" s="5">
        <v>90006935</v>
      </c>
      <c r="B20" s="5">
        <v>504826</v>
      </c>
      <c r="C20" s="6" t="s">
        <v>67</v>
      </c>
      <c r="D20" s="6" t="s">
        <v>117</v>
      </c>
      <c r="E20" s="6" t="s">
        <v>86</v>
      </c>
      <c r="F20" s="6" t="s">
        <v>24</v>
      </c>
      <c r="G20" s="7">
        <v>33189</v>
      </c>
      <c r="H20" s="6" t="s">
        <v>25</v>
      </c>
      <c r="I20" s="6" t="s">
        <v>114</v>
      </c>
      <c r="J20" s="6" t="s">
        <v>92</v>
      </c>
      <c r="K20" s="6" t="s">
        <v>55</v>
      </c>
      <c r="L20" s="8" t="s">
        <v>56</v>
      </c>
      <c r="M20" s="9">
        <v>40392</v>
      </c>
      <c r="N20" s="7">
        <v>36922</v>
      </c>
      <c r="O20" s="5">
        <v>6.19</v>
      </c>
      <c r="P20" s="10">
        <v>42892</v>
      </c>
      <c r="Q20" s="11" t="s">
        <v>28</v>
      </c>
      <c r="R20" s="10">
        <f t="shared" si="4"/>
        <v>1608.45</v>
      </c>
      <c r="S20" s="12">
        <v>1608.45</v>
      </c>
      <c r="T20" s="10">
        <f t="shared" si="5"/>
        <v>44500.45</v>
      </c>
      <c r="U20" s="13"/>
      <c r="V20" s="22">
        <f t="shared" si="2"/>
        <v>1608.45</v>
      </c>
      <c r="W20" s="19"/>
      <c r="X20" s="19"/>
      <c r="Y20" s="19"/>
      <c r="Z20" s="19"/>
      <c r="AA20" s="19"/>
      <c r="AB20" s="1">
        <v>3.7499999999999999E-2</v>
      </c>
      <c r="AC20" s="31">
        <f t="shared" si="3"/>
        <v>44500.45</v>
      </c>
    </row>
    <row r="21" spans="1:29" ht="22.5" x14ac:dyDescent="0.2">
      <c r="A21" s="5">
        <v>90012738</v>
      </c>
      <c r="B21" s="5">
        <v>501042</v>
      </c>
      <c r="C21" s="6" t="s">
        <v>67</v>
      </c>
      <c r="D21" s="6" t="s">
        <v>118</v>
      </c>
      <c r="E21" s="6" t="s">
        <v>23</v>
      </c>
      <c r="F21" s="6" t="s">
        <v>30</v>
      </c>
      <c r="G21" s="7">
        <v>25734</v>
      </c>
      <c r="H21" s="6" t="s">
        <v>25</v>
      </c>
      <c r="I21" s="6" t="s">
        <v>114</v>
      </c>
      <c r="J21" s="6" t="s">
        <v>96</v>
      </c>
      <c r="K21" s="6" t="s">
        <v>84</v>
      </c>
      <c r="L21" s="8" t="s">
        <v>91</v>
      </c>
      <c r="M21" s="9">
        <v>174480</v>
      </c>
      <c r="N21" s="7">
        <v>36922</v>
      </c>
      <c r="O21" s="5">
        <v>2.06</v>
      </c>
      <c r="P21" s="10">
        <v>178080</v>
      </c>
      <c r="Q21" s="11" t="s">
        <v>28</v>
      </c>
      <c r="R21" s="10">
        <f t="shared" ref="R21:R52" si="6">P21*0.0375</f>
        <v>6678</v>
      </c>
      <c r="S21" s="12">
        <v>6678</v>
      </c>
      <c r="T21" s="10">
        <f t="shared" ref="T21:T52" si="7">S21+P21</f>
        <v>184758</v>
      </c>
      <c r="U21" s="13"/>
      <c r="V21" s="25">
        <f t="shared" si="2"/>
        <v>3561.6</v>
      </c>
      <c r="W21" s="19"/>
      <c r="X21" s="19"/>
      <c r="Y21" s="19"/>
      <c r="Z21" s="19"/>
      <c r="AA21" s="19"/>
      <c r="AB21" s="26">
        <v>0.02</v>
      </c>
      <c r="AC21" s="31">
        <f t="shared" si="3"/>
        <v>181641.60000000001</v>
      </c>
    </row>
    <row r="22" spans="1:29" x14ac:dyDescent="0.2">
      <c r="A22" s="5">
        <v>90013442</v>
      </c>
      <c r="B22" s="5">
        <v>502349</v>
      </c>
      <c r="C22" s="6" t="s">
        <v>67</v>
      </c>
      <c r="D22" s="6" t="s">
        <v>33</v>
      </c>
      <c r="E22" s="6" t="s">
        <v>119</v>
      </c>
      <c r="F22" s="6" t="s">
        <v>30</v>
      </c>
      <c r="G22" s="7">
        <v>29661</v>
      </c>
      <c r="H22" s="6" t="s">
        <v>25</v>
      </c>
      <c r="I22" s="6" t="s">
        <v>114</v>
      </c>
      <c r="J22" s="6" t="s">
        <v>110</v>
      </c>
      <c r="K22" s="6" t="s">
        <v>84</v>
      </c>
      <c r="L22" s="8" t="s">
        <v>85</v>
      </c>
      <c r="M22" s="9">
        <v>138000</v>
      </c>
      <c r="N22" s="7">
        <v>36922</v>
      </c>
      <c r="O22" s="5">
        <v>3.75</v>
      </c>
      <c r="P22" s="10">
        <v>143175</v>
      </c>
      <c r="Q22" s="11" t="s">
        <v>28</v>
      </c>
      <c r="R22" s="10">
        <f t="shared" si="6"/>
        <v>5369.0625</v>
      </c>
      <c r="S22" s="12">
        <v>5369.0625</v>
      </c>
      <c r="T22" s="10">
        <f t="shared" si="7"/>
        <v>148544.0625</v>
      </c>
      <c r="U22" s="13"/>
      <c r="V22" s="22">
        <f t="shared" si="2"/>
        <v>5369.0625</v>
      </c>
      <c r="W22" s="19"/>
      <c r="X22" s="19"/>
      <c r="Y22" s="19"/>
      <c r="Z22" s="19"/>
      <c r="AA22" s="19"/>
      <c r="AB22" s="1">
        <v>3.7499999999999999E-2</v>
      </c>
      <c r="AC22" s="31">
        <f t="shared" si="3"/>
        <v>148544.0625</v>
      </c>
    </row>
    <row r="23" spans="1:29" x14ac:dyDescent="0.2">
      <c r="A23" s="5">
        <v>90147369</v>
      </c>
      <c r="B23" s="5">
        <v>570225</v>
      </c>
      <c r="C23" s="6" t="s">
        <v>67</v>
      </c>
      <c r="D23" s="6" t="s">
        <v>120</v>
      </c>
      <c r="E23" s="6" t="s">
        <v>121</v>
      </c>
      <c r="F23" s="6" t="s">
        <v>30</v>
      </c>
      <c r="G23" s="7">
        <v>37040</v>
      </c>
      <c r="H23" s="6" t="s">
        <v>25</v>
      </c>
      <c r="I23" s="6" t="s">
        <v>122</v>
      </c>
      <c r="J23" s="6" t="s">
        <v>110</v>
      </c>
      <c r="K23" s="6" t="s">
        <v>45</v>
      </c>
      <c r="L23" s="8" t="s">
        <v>46</v>
      </c>
      <c r="M23" s="9" t="s">
        <v>28</v>
      </c>
      <c r="N23" s="7" t="s">
        <v>28</v>
      </c>
      <c r="O23" s="5" t="s">
        <v>28</v>
      </c>
      <c r="P23" s="10">
        <v>100000</v>
      </c>
      <c r="Q23" s="11" t="s">
        <v>28</v>
      </c>
      <c r="R23" s="10">
        <f t="shared" si="6"/>
        <v>3750</v>
      </c>
      <c r="S23" s="12">
        <v>3750</v>
      </c>
      <c r="T23" s="10">
        <f t="shared" si="7"/>
        <v>103750</v>
      </c>
      <c r="U23" s="13"/>
      <c r="V23" s="22">
        <f t="shared" si="2"/>
        <v>3750</v>
      </c>
      <c r="W23" s="19"/>
      <c r="X23" s="19"/>
      <c r="Y23" s="19"/>
      <c r="Z23" s="19"/>
      <c r="AA23" s="19"/>
      <c r="AB23" s="1">
        <v>3.7499999999999999E-2</v>
      </c>
      <c r="AC23" s="31">
        <f t="shared" si="3"/>
        <v>103750</v>
      </c>
    </row>
    <row r="24" spans="1:29" x14ac:dyDescent="0.2">
      <c r="A24" s="5">
        <v>90006974</v>
      </c>
      <c r="B24" s="5">
        <v>505604</v>
      </c>
      <c r="C24" s="6" t="s">
        <v>67</v>
      </c>
      <c r="D24" s="6" t="s">
        <v>123</v>
      </c>
      <c r="E24" s="6" t="s">
        <v>124</v>
      </c>
      <c r="F24" s="6" t="s">
        <v>24</v>
      </c>
      <c r="G24" s="7">
        <v>35065</v>
      </c>
      <c r="H24" s="6" t="s">
        <v>25</v>
      </c>
      <c r="I24" s="6" t="s">
        <v>122</v>
      </c>
      <c r="J24" s="6" t="s">
        <v>110</v>
      </c>
      <c r="K24" s="6" t="s">
        <v>55</v>
      </c>
      <c r="L24" s="8" t="s">
        <v>56</v>
      </c>
      <c r="M24" s="9">
        <v>32040</v>
      </c>
      <c r="N24" s="7">
        <v>36922</v>
      </c>
      <c r="O24" s="5">
        <v>12.36</v>
      </c>
      <c r="P24" s="10">
        <v>36000</v>
      </c>
      <c r="Q24" s="11" t="s">
        <v>28</v>
      </c>
      <c r="R24" s="10">
        <f t="shared" si="6"/>
        <v>1350</v>
      </c>
      <c r="S24" s="12">
        <v>1350</v>
      </c>
      <c r="T24" s="10">
        <f t="shared" si="7"/>
        <v>37350</v>
      </c>
      <c r="U24" s="13"/>
      <c r="V24" s="22">
        <f t="shared" si="2"/>
        <v>1350</v>
      </c>
      <c r="W24" s="19"/>
      <c r="X24" s="19"/>
      <c r="Y24" s="19"/>
      <c r="Z24" s="19"/>
      <c r="AA24" s="19"/>
      <c r="AB24" s="1">
        <v>3.7499999999999999E-2</v>
      </c>
      <c r="AC24" s="31">
        <f t="shared" si="3"/>
        <v>37350</v>
      </c>
    </row>
    <row r="25" spans="1:29" x14ac:dyDescent="0.2">
      <c r="A25" s="5">
        <v>90011632</v>
      </c>
      <c r="B25" s="5">
        <v>503396</v>
      </c>
      <c r="C25" s="6" t="s">
        <v>67</v>
      </c>
      <c r="D25" s="6" t="s">
        <v>125</v>
      </c>
      <c r="E25" s="6" t="s">
        <v>126</v>
      </c>
      <c r="F25" s="6" t="s">
        <v>30</v>
      </c>
      <c r="G25" s="7">
        <v>33640</v>
      </c>
      <c r="H25" s="6" t="s">
        <v>25</v>
      </c>
      <c r="I25" s="6" t="s">
        <v>122</v>
      </c>
      <c r="J25" s="6" t="s">
        <v>110</v>
      </c>
      <c r="K25" s="6" t="s">
        <v>34</v>
      </c>
      <c r="L25" s="8" t="s">
        <v>35</v>
      </c>
      <c r="M25" s="9">
        <v>66919</v>
      </c>
      <c r="N25" s="7">
        <v>37072</v>
      </c>
      <c r="O25" s="5">
        <v>2.99</v>
      </c>
      <c r="P25" s="10">
        <v>68919</v>
      </c>
      <c r="Q25" s="11" t="s">
        <v>28</v>
      </c>
      <c r="R25" s="10">
        <f t="shared" si="6"/>
        <v>2584.4625000000001</v>
      </c>
      <c r="S25" s="12">
        <v>2584.4625000000001</v>
      </c>
      <c r="T25" s="10">
        <f t="shared" si="7"/>
        <v>71503.462499999994</v>
      </c>
      <c r="U25" s="13"/>
      <c r="V25" s="22">
        <f t="shared" si="2"/>
        <v>2584.4625000000001</v>
      </c>
      <c r="W25" s="19"/>
      <c r="X25" s="19"/>
      <c r="Y25" s="19"/>
      <c r="Z25" s="19"/>
      <c r="AA25" s="19"/>
      <c r="AB25" s="1">
        <v>3.7499999999999999E-2</v>
      </c>
      <c r="AC25" s="31">
        <f t="shared" si="3"/>
        <v>71503.462499999994</v>
      </c>
    </row>
    <row r="26" spans="1:29" x14ac:dyDescent="0.2">
      <c r="A26" s="5">
        <v>90007751</v>
      </c>
      <c r="B26" s="5">
        <v>504316</v>
      </c>
      <c r="C26" s="6" t="s">
        <v>67</v>
      </c>
      <c r="D26" s="6" t="s">
        <v>50</v>
      </c>
      <c r="E26" s="6" t="s">
        <v>49</v>
      </c>
      <c r="F26" s="6" t="s">
        <v>30</v>
      </c>
      <c r="G26" s="7">
        <v>29227</v>
      </c>
      <c r="H26" s="6" t="s">
        <v>25</v>
      </c>
      <c r="I26" s="6" t="s">
        <v>122</v>
      </c>
      <c r="J26" s="6" t="s">
        <v>110</v>
      </c>
      <c r="K26" s="6" t="s">
        <v>34</v>
      </c>
      <c r="L26" s="8" t="s">
        <v>46</v>
      </c>
      <c r="M26" s="9">
        <v>91020</v>
      </c>
      <c r="N26" s="7">
        <v>37026</v>
      </c>
      <c r="O26" s="5">
        <v>2.1800000000000002</v>
      </c>
      <c r="P26" s="10">
        <v>93000</v>
      </c>
      <c r="Q26" s="11" t="s">
        <v>28</v>
      </c>
      <c r="R26" s="10">
        <f t="shared" si="6"/>
        <v>3487.5</v>
      </c>
      <c r="S26" s="12">
        <v>3487.5</v>
      </c>
      <c r="T26" s="10">
        <f t="shared" si="7"/>
        <v>96487.5</v>
      </c>
      <c r="U26" s="13"/>
      <c r="V26" s="22">
        <f t="shared" si="2"/>
        <v>3487.5</v>
      </c>
      <c r="W26" s="19"/>
      <c r="X26" s="19"/>
      <c r="Y26" s="19"/>
      <c r="Z26" s="19"/>
      <c r="AA26" s="19"/>
      <c r="AB26" s="1">
        <v>3.7499999999999999E-2</v>
      </c>
      <c r="AC26" s="31">
        <f t="shared" si="3"/>
        <v>96487.5</v>
      </c>
    </row>
    <row r="27" spans="1:29" x14ac:dyDescent="0.2">
      <c r="A27" s="5">
        <v>90011038</v>
      </c>
      <c r="B27" s="5">
        <v>504058</v>
      </c>
      <c r="C27" s="6" t="s">
        <v>67</v>
      </c>
      <c r="D27" s="6" t="s">
        <v>127</v>
      </c>
      <c r="E27" s="6" t="s">
        <v>128</v>
      </c>
      <c r="F27" s="6" t="s">
        <v>30</v>
      </c>
      <c r="G27" s="7">
        <v>34449</v>
      </c>
      <c r="H27" s="6" t="s">
        <v>25</v>
      </c>
      <c r="I27" s="6" t="s">
        <v>122</v>
      </c>
      <c r="J27" s="6" t="s">
        <v>110</v>
      </c>
      <c r="K27" s="6" t="s">
        <v>34</v>
      </c>
      <c r="L27" s="8" t="s">
        <v>35</v>
      </c>
      <c r="M27" s="9">
        <v>65652</v>
      </c>
      <c r="N27" s="7">
        <v>36922</v>
      </c>
      <c r="O27" s="5">
        <v>6.09</v>
      </c>
      <c r="P27" s="10">
        <v>69652</v>
      </c>
      <c r="Q27" s="11" t="s">
        <v>28</v>
      </c>
      <c r="R27" s="10">
        <f t="shared" si="6"/>
        <v>2611.9499999999998</v>
      </c>
      <c r="S27" s="12">
        <v>2611.9499999999998</v>
      </c>
      <c r="T27" s="10">
        <f t="shared" si="7"/>
        <v>72263.95</v>
      </c>
      <c r="U27" s="13"/>
      <c r="V27" s="22">
        <f t="shared" si="2"/>
        <v>2611.9499999999998</v>
      </c>
      <c r="W27" s="19"/>
      <c r="X27" s="19"/>
      <c r="Y27" s="19"/>
      <c r="Z27" s="19"/>
      <c r="AA27" s="19"/>
      <c r="AB27" s="1">
        <v>3.7499999999999999E-2</v>
      </c>
      <c r="AC27" s="31">
        <f t="shared" si="3"/>
        <v>72263.95</v>
      </c>
    </row>
    <row r="28" spans="1:29" x14ac:dyDescent="0.2">
      <c r="A28" s="5">
        <v>90009883</v>
      </c>
      <c r="B28" s="5">
        <v>504331</v>
      </c>
      <c r="C28" s="6" t="s">
        <v>67</v>
      </c>
      <c r="D28" s="6" t="s">
        <v>174</v>
      </c>
      <c r="E28" s="6" t="s">
        <v>39</v>
      </c>
      <c r="F28" s="6" t="s">
        <v>30</v>
      </c>
      <c r="G28" s="7">
        <v>29045</v>
      </c>
      <c r="H28" s="6" t="s">
        <v>25</v>
      </c>
      <c r="I28" s="6" t="s">
        <v>129</v>
      </c>
      <c r="J28" s="6" t="s">
        <v>79</v>
      </c>
      <c r="K28" s="6" t="s">
        <v>45</v>
      </c>
      <c r="L28" s="8" t="s">
        <v>46</v>
      </c>
      <c r="M28" s="9">
        <v>80000</v>
      </c>
      <c r="N28" s="7">
        <v>37072</v>
      </c>
      <c r="O28" s="5">
        <v>6.25</v>
      </c>
      <c r="P28" s="10">
        <v>85000</v>
      </c>
      <c r="Q28" s="11" t="s">
        <v>28</v>
      </c>
      <c r="R28" s="10">
        <f t="shared" si="6"/>
        <v>3187.5</v>
      </c>
      <c r="S28" s="12">
        <v>3187.5</v>
      </c>
      <c r="T28" s="10">
        <f t="shared" si="7"/>
        <v>88187.5</v>
      </c>
      <c r="U28" s="13"/>
      <c r="V28" s="22">
        <f t="shared" si="2"/>
        <v>3187.5</v>
      </c>
      <c r="W28" s="19"/>
      <c r="X28" s="19"/>
      <c r="Y28" s="19"/>
      <c r="Z28" s="19"/>
      <c r="AA28" s="19"/>
      <c r="AB28" s="1">
        <v>3.7499999999999999E-2</v>
      </c>
      <c r="AC28" s="31">
        <f t="shared" si="3"/>
        <v>88187.5</v>
      </c>
    </row>
    <row r="29" spans="1:29" x14ac:dyDescent="0.2">
      <c r="A29" s="5">
        <v>90009879</v>
      </c>
      <c r="B29" s="5">
        <v>504190</v>
      </c>
      <c r="C29" s="6" t="s">
        <v>67</v>
      </c>
      <c r="D29" s="6" t="s">
        <v>130</v>
      </c>
      <c r="E29" s="6" t="s">
        <v>131</v>
      </c>
      <c r="F29" s="6" t="s">
        <v>30</v>
      </c>
      <c r="G29" s="7">
        <v>29682</v>
      </c>
      <c r="H29" s="6" t="s">
        <v>25</v>
      </c>
      <c r="I29" s="6" t="s">
        <v>129</v>
      </c>
      <c r="J29" s="6" t="s">
        <v>79</v>
      </c>
      <c r="K29" s="6" t="s">
        <v>34</v>
      </c>
      <c r="L29" s="8" t="s">
        <v>35</v>
      </c>
      <c r="M29" s="9">
        <v>72144</v>
      </c>
      <c r="N29" s="7">
        <v>36922</v>
      </c>
      <c r="O29" s="5">
        <v>3.75</v>
      </c>
      <c r="P29" s="10">
        <v>74849</v>
      </c>
      <c r="Q29" s="11" t="s">
        <v>28</v>
      </c>
      <c r="R29" s="10">
        <f t="shared" si="6"/>
        <v>2806.8375000000001</v>
      </c>
      <c r="S29" s="12">
        <v>2806.8375000000001</v>
      </c>
      <c r="T29" s="10">
        <f t="shared" si="7"/>
        <v>77655.837499999994</v>
      </c>
      <c r="U29" s="13"/>
      <c r="V29" s="22">
        <f t="shared" si="2"/>
        <v>2806.8375000000001</v>
      </c>
      <c r="W29" s="19"/>
      <c r="X29" s="19"/>
      <c r="Y29" s="19"/>
      <c r="Z29" s="19"/>
      <c r="AA29" s="19"/>
      <c r="AB29" s="1">
        <v>3.7499999999999999E-2</v>
      </c>
      <c r="AC29" s="31">
        <f t="shared" si="3"/>
        <v>77655.837499999994</v>
      </c>
    </row>
    <row r="30" spans="1:29" x14ac:dyDescent="0.2">
      <c r="A30" s="5">
        <v>90009882</v>
      </c>
      <c r="B30" s="5">
        <v>504823</v>
      </c>
      <c r="C30" s="6" t="s">
        <v>67</v>
      </c>
      <c r="D30" s="6" t="s">
        <v>132</v>
      </c>
      <c r="E30" s="6" t="s">
        <v>42</v>
      </c>
      <c r="F30" s="6" t="s">
        <v>30</v>
      </c>
      <c r="G30" s="7">
        <v>29906</v>
      </c>
      <c r="H30" s="6" t="s">
        <v>25</v>
      </c>
      <c r="I30" s="6" t="s">
        <v>129</v>
      </c>
      <c r="J30" s="6" t="s">
        <v>79</v>
      </c>
      <c r="K30" s="6" t="s">
        <v>34</v>
      </c>
      <c r="L30" s="8" t="s">
        <v>35</v>
      </c>
      <c r="M30" s="9">
        <v>76008</v>
      </c>
      <c r="N30" s="7">
        <v>36922</v>
      </c>
      <c r="O30" s="5">
        <v>3.75</v>
      </c>
      <c r="P30" s="10">
        <v>78858</v>
      </c>
      <c r="Q30" s="11" t="s">
        <v>28</v>
      </c>
      <c r="R30" s="10">
        <f t="shared" si="6"/>
        <v>2957.1749999999997</v>
      </c>
      <c r="S30" s="12">
        <v>2957.1749999999997</v>
      </c>
      <c r="T30" s="10">
        <f t="shared" si="7"/>
        <v>81815.175000000003</v>
      </c>
      <c r="U30" s="13"/>
      <c r="V30" s="22">
        <f t="shared" si="2"/>
        <v>2957.1749999999997</v>
      </c>
      <c r="W30" s="19"/>
      <c r="X30" s="19"/>
      <c r="Y30" s="19"/>
      <c r="Z30" s="19"/>
      <c r="AA30" s="19"/>
      <c r="AB30" s="1">
        <v>3.7499999999999999E-2</v>
      </c>
      <c r="AC30" s="31">
        <f t="shared" si="3"/>
        <v>81815.175000000003</v>
      </c>
    </row>
    <row r="31" spans="1:29" x14ac:dyDescent="0.2">
      <c r="A31" s="5">
        <v>90008380</v>
      </c>
      <c r="B31" s="5">
        <v>504723</v>
      </c>
      <c r="C31" s="6" t="s">
        <v>67</v>
      </c>
      <c r="D31" s="6" t="s">
        <v>133</v>
      </c>
      <c r="E31" s="6" t="s">
        <v>40</v>
      </c>
      <c r="F31" s="6" t="s">
        <v>30</v>
      </c>
      <c r="G31" s="7">
        <v>30684</v>
      </c>
      <c r="H31" s="6" t="s">
        <v>25</v>
      </c>
      <c r="I31" s="6" t="s">
        <v>129</v>
      </c>
      <c r="J31" s="6" t="s">
        <v>79</v>
      </c>
      <c r="K31" s="6" t="s">
        <v>36</v>
      </c>
      <c r="L31" s="8" t="s">
        <v>89</v>
      </c>
      <c r="M31" s="9">
        <v>50400</v>
      </c>
      <c r="N31" s="7">
        <v>36922</v>
      </c>
      <c r="O31" s="5">
        <v>6</v>
      </c>
      <c r="P31" s="10">
        <v>53424</v>
      </c>
      <c r="Q31" s="11" t="s">
        <v>28</v>
      </c>
      <c r="R31" s="10">
        <f t="shared" si="6"/>
        <v>2003.3999999999999</v>
      </c>
      <c r="S31" s="12">
        <v>2003.4</v>
      </c>
      <c r="T31" s="10">
        <f t="shared" si="7"/>
        <v>55427.4</v>
      </c>
      <c r="U31" s="13"/>
      <c r="V31" s="22">
        <f t="shared" si="2"/>
        <v>1068.48</v>
      </c>
      <c r="W31" s="19"/>
      <c r="X31" s="19"/>
      <c r="Y31" s="19"/>
      <c r="Z31" s="19"/>
      <c r="AA31" s="19"/>
      <c r="AB31" s="26">
        <v>0.02</v>
      </c>
      <c r="AC31" s="31">
        <f t="shared" si="3"/>
        <v>54492.480000000003</v>
      </c>
    </row>
    <row r="32" spans="1:29" x14ac:dyDescent="0.2">
      <c r="A32" s="5">
        <v>90040794</v>
      </c>
      <c r="B32" s="5">
        <v>530961</v>
      </c>
      <c r="C32" s="6" t="s">
        <v>67</v>
      </c>
      <c r="D32" s="6" t="s">
        <v>135</v>
      </c>
      <c r="E32" s="6" t="s">
        <v>61</v>
      </c>
      <c r="F32" s="6" t="s">
        <v>136</v>
      </c>
      <c r="G32" s="7">
        <v>34983</v>
      </c>
      <c r="H32" s="6" t="s">
        <v>25</v>
      </c>
      <c r="I32" s="6" t="s">
        <v>137</v>
      </c>
      <c r="J32" s="6" t="s">
        <v>100</v>
      </c>
      <c r="K32" s="6" t="s">
        <v>58</v>
      </c>
      <c r="L32" s="8" t="s">
        <v>134</v>
      </c>
      <c r="M32" s="9">
        <v>14301</v>
      </c>
      <c r="N32" s="7">
        <v>36922</v>
      </c>
      <c r="O32" s="5">
        <v>3</v>
      </c>
      <c r="P32" s="10">
        <v>14730</v>
      </c>
      <c r="Q32" s="11" t="s">
        <v>28</v>
      </c>
      <c r="R32" s="10">
        <f t="shared" si="6"/>
        <v>552.375</v>
      </c>
      <c r="S32" s="12">
        <v>552.375</v>
      </c>
      <c r="T32" s="10">
        <f t="shared" si="7"/>
        <v>15282.375</v>
      </c>
      <c r="U32" s="13"/>
      <c r="V32" s="24">
        <f t="shared" si="2"/>
        <v>869.06999999999994</v>
      </c>
      <c r="W32" s="19"/>
      <c r="X32" s="19"/>
      <c r="Y32" s="19"/>
      <c r="Z32" s="19"/>
      <c r="AA32" s="19"/>
      <c r="AB32" s="26">
        <v>5.8999999999999997E-2</v>
      </c>
      <c r="AC32" s="31">
        <f t="shared" si="3"/>
        <v>15599.07</v>
      </c>
    </row>
    <row r="33" spans="1:29" x14ac:dyDescent="0.2">
      <c r="A33" s="5">
        <v>90007722</v>
      </c>
      <c r="B33" s="5">
        <v>504861</v>
      </c>
      <c r="C33" s="6" t="s">
        <v>67</v>
      </c>
      <c r="D33" s="6" t="s">
        <v>138</v>
      </c>
      <c r="E33" s="6" t="s">
        <v>43</v>
      </c>
      <c r="F33" s="6" t="s">
        <v>136</v>
      </c>
      <c r="G33" s="7">
        <v>24880</v>
      </c>
      <c r="H33" s="6" t="s">
        <v>25</v>
      </c>
      <c r="I33" s="6" t="s">
        <v>137</v>
      </c>
      <c r="J33" s="6" t="s">
        <v>100</v>
      </c>
      <c r="K33" s="6" t="s">
        <v>58</v>
      </c>
      <c r="L33" s="8" t="s">
        <v>134</v>
      </c>
      <c r="M33" s="9">
        <v>12052</v>
      </c>
      <c r="N33" s="7">
        <v>36922</v>
      </c>
      <c r="O33" s="5">
        <v>7.33</v>
      </c>
      <c r="P33" s="10">
        <v>12936</v>
      </c>
      <c r="Q33" s="11" t="s">
        <v>28</v>
      </c>
      <c r="R33" s="10">
        <f t="shared" si="6"/>
        <v>485.09999999999997</v>
      </c>
      <c r="S33" s="12">
        <v>485.1</v>
      </c>
      <c r="T33" s="10">
        <f t="shared" si="7"/>
        <v>13421.1</v>
      </c>
      <c r="U33" s="13"/>
      <c r="V33" s="24">
        <f t="shared" si="2"/>
        <v>1358.28</v>
      </c>
      <c r="W33" s="19"/>
      <c r="X33" s="19"/>
      <c r="Y33" s="19"/>
      <c r="Z33" s="19"/>
      <c r="AA33" s="19"/>
      <c r="AB33" s="26">
        <v>0.105</v>
      </c>
      <c r="AC33" s="31">
        <f t="shared" si="3"/>
        <v>14294.28</v>
      </c>
    </row>
    <row r="34" spans="1:29" ht="33.75" x14ac:dyDescent="0.2">
      <c r="A34" s="5">
        <v>90010392</v>
      </c>
      <c r="B34" s="5">
        <v>504041</v>
      </c>
      <c r="C34" s="6" t="s">
        <v>67</v>
      </c>
      <c r="D34" s="6" t="s">
        <v>139</v>
      </c>
      <c r="E34" s="6" t="s">
        <v>65</v>
      </c>
      <c r="F34" s="6" t="s">
        <v>30</v>
      </c>
      <c r="G34" s="7">
        <v>33410</v>
      </c>
      <c r="H34" s="6" t="s">
        <v>25</v>
      </c>
      <c r="I34" s="6" t="s">
        <v>140</v>
      </c>
      <c r="J34" s="6" t="s">
        <v>70</v>
      </c>
      <c r="K34" s="6" t="s">
        <v>51</v>
      </c>
      <c r="L34" s="8" t="s">
        <v>52</v>
      </c>
      <c r="M34" s="9">
        <v>100908</v>
      </c>
      <c r="N34" s="7">
        <v>36922</v>
      </c>
      <c r="O34" s="5">
        <v>3.75</v>
      </c>
      <c r="P34" s="10">
        <v>104692</v>
      </c>
      <c r="Q34" s="11" t="s">
        <v>28</v>
      </c>
      <c r="R34" s="10">
        <f t="shared" si="6"/>
        <v>3925.95</v>
      </c>
      <c r="S34" s="12">
        <v>3925.95</v>
      </c>
      <c r="T34" s="10">
        <f t="shared" si="7"/>
        <v>108617.95</v>
      </c>
      <c r="U34" s="13"/>
      <c r="V34" s="22">
        <f t="shared" si="2"/>
        <v>3925.95</v>
      </c>
      <c r="W34" s="19"/>
      <c r="X34" s="19"/>
      <c r="Y34" s="19"/>
      <c r="Z34" s="19"/>
      <c r="AA34" s="19"/>
      <c r="AB34" s="1">
        <v>3.7499999999999999E-2</v>
      </c>
      <c r="AC34" s="31">
        <f t="shared" si="3"/>
        <v>108617.95</v>
      </c>
    </row>
    <row r="35" spans="1:29" ht="33.75" x14ac:dyDescent="0.2">
      <c r="A35" s="5">
        <v>90010394</v>
      </c>
      <c r="B35" s="5">
        <v>505462</v>
      </c>
      <c r="C35" s="6" t="s">
        <v>67</v>
      </c>
      <c r="D35" s="6" t="s">
        <v>141</v>
      </c>
      <c r="E35" s="6" t="s">
        <v>38</v>
      </c>
      <c r="F35" s="6" t="s">
        <v>30</v>
      </c>
      <c r="G35" s="7">
        <v>29780</v>
      </c>
      <c r="H35" s="6" t="s">
        <v>25</v>
      </c>
      <c r="I35" s="6" t="s">
        <v>140</v>
      </c>
      <c r="J35" s="6" t="s">
        <v>142</v>
      </c>
      <c r="K35" s="6" t="s">
        <v>45</v>
      </c>
      <c r="L35" s="8" t="s">
        <v>46</v>
      </c>
      <c r="M35" s="9">
        <v>90426</v>
      </c>
      <c r="N35" s="7">
        <v>36922</v>
      </c>
      <c r="O35" s="5">
        <v>3.75</v>
      </c>
      <c r="P35" s="10">
        <v>93817</v>
      </c>
      <c r="Q35" s="11" t="s">
        <v>28</v>
      </c>
      <c r="R35" s="10">
        <f t="shared" si="6"/>
        <v>3518.1374999999998</v>
      </c>
      <c r="S35" s="12">
        <v>3518.1374999999998</v>
      </c>
      <c r="T35" s="10">
        <f t="shared" si="7"/>
        <v>97335.137499999997</v>
      </c>
      <c r="U35" s="13"/>
      <c r="V35" s="22">
        <f t="shared" si="2"/>
        <v>3518.1374999999998</v>
      </c>
      <c r="W35" s="19"/>
      <c r="X35" s="19"/>
      <c r="Y35" s="19"/>
      <c r="Z35" s="19"/>
      <c r="AA35" s="19"/>
      <c r="AB35" s="1">
        <v>3.7499999999999999E-2</v>
      </c>
      <c r="AC35" s="31">
        <f t="shared" si="3"/>
        <v>97335.137499999997</v>
      </c>
    </row>
    <row r="36" spans="1:29" ht="33.75" x14ac:dyDescent="0.2">
      <c r="A36" s="5">
        <v>90010390</v>
      </c>
      <c r="B36" s="5">
        <v>504160</v>
      </c>
      <c r="C36" s="6" t="s">
        <v>67</v>
      </c>
      <c r="D36" s="6" t="s">
        <v>143</v>
      </c>
      <c r="E36" s="6" t="s">
        <v>144</v>
      </c>
      <c r="F36" s="6" t="s">
        <v>30</v>
      </c>
      <c r="G36" s="7">
        <v>31127</v>
      </c>
      <c r="H36" s="6" t="s">
        <v>25</v>
      </c>
      <c r="I36" s="6" t="s">
        <v>140</v>
      </c>
      <c r="J36" s="6" t="s">
        <v>70</v>
      </c>
      <c r="K36" s="6" t="s">
        <v>45</v>
      </c>
      <c r="L36" s="8" t="s">
        <v>46</v>
      </c>
      <c r="M36" s="9">
        <v>86040</v>
      </c>
      <c r="N36" s="7">
        <v>36922</v>
      </c>
      <c r="O36" s="5">
        <v>3.75</v>
      </c>
      <c r="P36" s="10">
        <v>89267</v>
      </c>
      <c r="Q36" s="11" t="s">
        <v>28</v>
      </c>
      <c r="R36" s="10">
        <f t="shared" si="6"/>
        <v>3347.5124999999998</v>
      </c>
      <c r="S36" s="12">
        <v>3347.5124999999998</v>
      </c>
      <c r="T36" s="10">
        <f t="shared" si="7"/>
        <v>92614.512499999997</v>
      </c>
      <c r="U36" s="13"/>
      <c r="V36" s="22">
        <f t="shared" si="2"/>
        <v>3347.5124999999998</v>
      </c>
      <c r="W36" s="19"/>
      <c r="X36" s="19"/>
      <c r="Y36" s="19"/>
      <c r="Z36" s="19"/>
      <c r="AA36" s="19"/>
      <c r="AB36" s="1">
        <v>3.7499999999999999E-2</v>
      </c>
      <c r="AC36" s="31">
        <f t="shared" si="3"/>
        <v>92614.512499999997</v>
      </c>
    </row>
    <row r="37" spans="1:29" ht="33.75" x14ac:dyDescent="0.2">
      <c r="A37" s="5">
        <v>90010391</v>
      </c>
      <c r="B37" s="5">
        <v>504595</v>
      </c>
      <c r="C37" s="6" t="s">
        <v>67</v>
      </c>
      <c r="D37" s="6" t="s">
        <v>145</v>
      </c>
      <c r="E37" s="6" t="s">
        <v>65</v>
      </c>
      <c r="F37" s="6" t="s">
        <v>30</v>
      </c>
      <c r="G37" s="7">
        <v>29808</v>
      </c>
      <c r="H37" s="6" t="s">
        <v>25</v>
      </c>
      <c r="I37" s="6" t="s">
        <v>140</v>
      </c>
      <c r="J37" s="6" t="s">
        <v>70</v>
      </c>
      <c r="K37" s="6" t="s">
        <v>45</v>
      </c>
      <c r="L37" s="8" t="s">
        <v>46</v>
      </c>
      <c r="M37" s="9">
        <v>90000</v>
      </c>
      <c r="N37" s="7">
        <v>36922</v>
      </c>
      <c r="O37" s="5">
        <v>3.75</v>
      </c>
      <c r="P37" s="10">
        <v>93375</v>
      </c>
      <c r="Q37" s="11" t="s">
        <v>28</v>
      </c>
      <c r="R37" s="10">
        <f t="shared" si="6"/>
        <v>3501.5625</v>
      </c>
      <c r="S37" s="12">
        <v>3501.5625</v>
      </c>
      <c r="T37" s="10">
        <f t="shared" si="7"/>
        <v>96876.5625</v>
      </c>
      <c r="U37" s="13"/>
      <c r="V37" s="22">
        <f t="shared" si="2"/>
        <v>3501.5625</v>
      </c>
      <c r="W37" s="19"/>
      <c r="X37" s="19"/>
      <c r="Y37" s="19"/>
      <c r="Z37" s="19"/>
      <c r="AA37" s="19"/>
      <c r="AB37" s="1">
        <v>3.7499999999999999E-2</v>
      </c>
      <c r="AC37" s="31">
        <f t="shared" si="3"/>
        <v>96876.5625</v>
      </c>
    </row>
    <row r="38" spans="1:29" ht="33.75" x14ac:dyDescent="0.2">
      <c r="A38" s="5">
        <v>90006371</v>
      </c>
      <c r="B38" s="5">
        <v>505581</v>
      </c>
      <c r="C38" s="6" t="s">
        <v>67</v>
      </c>
      <c r="D38" s="6" t="s">
        <v>146</v>
      </c>
      <c r="E38" s="6" t="s">
        <v>44</v>
      </c>
      <c r="F38" s="6" t="s">
        <v>24</v>
      </c>
      <c r="G38" s="7">
        <v>31999</v>
      </c>
      <c r="H38" s="6" t="s">
        <v>25</v>
      </c>
      <c r="I38" s="6" t="s">
        <v>140</v>
      </c>
      <c r="J38" s="6" t="s">
        <v>142</v>
      </c>
      <c r="K38" s="6" t="s">
        <v>55</v>
      </c>
      <c r="L38" s="8" t="s">
        <v>56</v>
      </c>
      <c r="M38" s="9">
        <v>38700</v>
      </c>
      <c r="N38" s="7">
        <v>36922</v>
      </c>
      <c r="O38" s="5">
        <v>3.75</v>
      </c>
      <c r="P38" s="10">
        <v>40151</v>
      </c>
      <c r="Q38" s="11" t="s">
        <v>28</v>
      </c>
      <c r="R38" s="10">
        <f t="shared" si="6"/>
        <v>1505.6624999999999</v>
      </c>
      <c r="S38" s="12">
        <v>1505.6624999999999</v>
      </c>
      <c r="T38" s="10">
        <f t="shared" si="7"/>
        <v>41656.662499999999</v>
      </c>
      <c r="U38" s="13"/>
      <c r="V38" s="22">
        <f t="shared" si="2"/>
        <v>1505.6624999999999</v>
      </c>
      <c r="W38" s="19"/>
      <c r="X38" s="19"/>
      <c r="Y38" s="19"/>
      <c r="Z38" s="19"/>
      <c r="AA38" s="19"/>
      <c r="AB38" s="1">
        <v>3.7499999999999999E-2</v>
      </c>
      <c r="AC38" s="31">
        <f t="shared" si="3"/>
        <v>41656.662499999999</v>
      </c>
    </row>
    <row r="39" spans="1:29" x14ac:dyDescent="0.2">
      <c r="A39" s="5">
        <v>90009888</v>
      </c>
      <c r="B39" s="5">
        <v>504147</v>
      </c>
      <c r="C39" s="6" t="s">
        <v>67</v>
      </c>
      <c r="D39" s="6" t="s">
        <v>147</v>
      </c>
      <c r="E39" s="6" t="s">
        <v>148</v>
      </c>
      <c r="F39" s="6" t="s">
        <v>30</v>
      </c>
      <c r="G39" s="7">
        <v>30123</v>
      </c>
      <c r="H39" s="6" t="s">
        <v>25</v>
      </c>
      <c r="I39" s="6" t="s">
        <v>149</v>
      </c>
      <c r="J39" s="6" t="s">
        <v>79</v>
      </c>
      <c r="K39" s="6" t="s">
        <v>31</v>
      </c>
      <c r="L39" s="8" t="s">
        <v>48</v>
      </c>
      <c r="M39" s="9">
        <v>45500</v>
      </c>
      <c r="N39" s="7">
        <v>37072</v>
      </c>
      <c r="O39" s="5">
        <v>9.89</v>
      </c>
      <c r="P39" s="10">
        <v>50000</v>
      </c>
      <c r="Q39" s="11" t="s">
        <v>28</v>
      </c>
      <c r="R39" s="10">
        <f t="shared" si="6"/>
        <v>1875</v>
      </c>
      <c r="S39" s="12">
        <v>1875</v>
      </c>
      <c r="T39" s="10">
        <f t="shared" si="7"/>
        <v>51875</v>
      </c>
      <c r="U39" s="13"/>
      <c r="V39" s="24">
        <f t="shared" si="2"/>
        <v>2500</v>
      </c>
      <c r="W39" s="19"/>
      <c r="X39" s="19"/>
      <c r="Y39" s="19"/>
      <c r="Z39" s="19"/>
      <c r="AA39" s="19"/>
      <c r="AB39" s="26">
        <v>0.05</v>
      </c>
      <c r="AC39" s="31">
        <f t="shared" si="3"/>
        <v>52500</v>
      </c>
    </row>
    <row r="40" spans="1:29" x14ac:dyDescent="0.2">
      <c r="A40" s="5">
        <v>90139517</v>
      </c>
      <c r="B40" s="5">
        <v>565222</v>
      </c>
      <c r="C40" s="6" t="s">
        <v>67</v>
      </c>
      <c r="D40" s="6" t="s">
        <v>150</v>
      </c>
      <c r="E40" s="6" t="s">
        <v>151</v>
      </c>
      <c r="F40" s="6" t="s">
        <v>30</v>
      </c>
      <c r="G40" s="7">
        <v>36892</v>
      </c>
      <c r="H40" s="6" t="s">
        <v>25</v>
      </c>
      <c r="I40" s="6" t="s">
        <v>149</v>
      </c>
      <c r="J40" s="6" t="s">
        <v>79</v>
      </c>
      <c r="K40" s="6" t="s">
        <v>45</v>
      </c>
      <c r="L40" s="8" t="s">
        <v>46</v>
      </c>
      <c r="M40" s="9" t="s">
        <v>28</v>
      </c>
      <c r="N40" s="7" t="s">
        <v>28</v>
      </c>
      <c r="O40" s="5" t="s">
        <v>28</v>
      </c>
      <c r="P40" s="10">
        <v>85000</v>
      </c>
      <c r="Q40" s="11" t="s">
        <v>28</v>
      </c>
      <c r="R40" s="10">
        <f t="shared" si="6"/>
        <v>3187.5</v>
      </c>
      <c r="S40" s="12">
        <v>3187.5</v>
      </c>
      <c r="T40" s="10">
        <f t="shared" si="7"/>
        <v>88187.5</v>
      </c>
      <c r="U40" s="13"/>
      <c r="V40" s="22">
        <f t="shared" si="2"/>
        <v>3187.5</v>
      </c>
      <c r="W40" s="19"/>
      <c r="X40" s="19"/>
      <c r="Y40" s="19"/>
      <c r="Z40" s="19"/>
      <c r="AA40" s="19"/>
      <c r="AB40" s="1">
        <v>3.7499999999999999E-2</v>
      </c>
      <c r="AC40" s="31">
        <f t="shared" si="3"/>
        <v>88187.5</v>
      </c>
    </row>
    <row r="41" spans="1:29" x14ac:dyDescent="0.2">
      <c r="A41" s="5">
        <v>90009892</v>
      </c>
      <c r="B41" s="5">
        <v>504865</v>
      </c>
      <c r="C41" s="6" t="s">
        <v>67</v>
      </c>
      <c r="D41" s="6" t="s">
        <v>152</v>
      </c>
      <c r="E41" s="6" t="s">
        <v>106</v>
      </c>
      <c r="F41" s="6" t="s">
        <v>30</v>
      </c>
      <c r="G41" s="7">
        <v>36495</v>
      </c>
      <c r="H41" s="6" t="s">
        <v>25</v>
      </c>
      <c r="I41" s="6" t="s">
        <v>149</v>
      </c>
      <c r="J41" s="6" t="s">
        <v>79</v>
      </c>
      <c r="K41" s="6" t="s">
        <v>45</v>
      </c>
      <c r="L41" s="8" t="s">
        <v>46</v>
      </c>
      <c r="M41" s="9">
        <v>90000</v>
      </c>
      <c r="N41" s="7">
        <v>36922</v>
      </c>
      <c r="O41" s="5">
        <v>3.75</v>
      </c>
      <c r="P41" s="10">
        <v>93375</v>
      </c>
      <c r="Q41" s="11" t="s">
        <v>28</v>
      </c>
      <c r="R41" s="10">
        <f t="shared" si="6"/>
        <v>3501.5625</v>
      </c>
      <c r="S41" s="12">
        <v>3501.5625</v>
      </c>
      <c r="T41" s="10">
        <f t="shared" si="7"/>
        <v>96876.5625</v>
      </c>
      <c r="U41" s="13"/>
      <c r="V41" s="22">
        <f t="shared" si="2"/>
        <v>3501.5625</v>
      </c>
      <c r="W41" s="19"/>
      <c r="X41" s="19"/>
      <c r="Y41" s="19"/>
      <c r="Z41" s="19"/>
      <c r="AA41" s="19"/>
      <c r="AB41" s="1">
        <v>3.7499999999999999E-2</v>
      </c>
      <c r="AC41" s="31">
        <f t="shared" si="3"/>
        <v>96876.5625</v>
      </c>
    </row>
    <row r="42" spans="1:29" x14ac:dyDescent="0.2">
      <c r="A42" s="5">
        <v>90009884</v>
      </c>
      <c r="B42" s="5">
        <v>504858</v>
      </c>
      <c r="C42" s="6" t="s">
        <v>67</v>
      </c>
      <c r="D42" s="6" t="s">
        <v>29</v>
      </c>
      <c r="E42" s="6" t="s">
        <v>23</v>
      </c>
      <c r="F42" s="6" t="s">
        <v>30</v>
      </c>
      <c r="G42" s="7">
        <v>36404</v>
      </c>
      <c r="H42" s="6" t="s">
        <v>25</v>
      </c>
      <c r="I42" s="6" t="s">
        <v>149</v>
      </c>
      <c r="J42" s="6" t="s">
        <v>79</v>
      </c>
      <c r="K42" s="6" t="s">
        <v>36</v>
      </c>
      <c r="L42" s="8" t="s">
        <v>37</v>
      </c>
      <c r="M42" s="9">
        <v>55692</v>
      </c>
      <c r="N42" s="7">
        <v>36922</v>
      </c>
      <c r="O42" s="5">
        <v>3</v>
      </c>
      <c r="P42" s="10">
        <v>57362</v>
      </c>
      <c r="Q42" s="11" t="s">
        <v>28</v>
      </c>
      <c r="R42" s="10">
        <f t="shared" si="6"/>
        <v>2151.0749999999998</v>
      </c>
      <c r="S42" s="12">
        <v>2151.0749999999998</v>
      </c>
      <c r="T42" s="10">
        <f t="shared" si="7"/>
        <v>59513.074999999997</v>
      </c>
      <c r="U42" s="13"/>
      <c r="V42" s="22">
        <f t="shared" si="2"/>
        <v>2151.0749999999998</v>
      </c>
      <c r="W42" s="19"/>
      <c r="X42" s="19"/>
      <c r="Y42" s="19"/>
      <c r="Z42" s="19"/>
      <c r="AA42" s="19"/>
      <c r="AB42" s="1">
        <v>3.7499999999999999E-2</v>
      </c>
      <c r="AC42" s="31">
        <f t="shared" si="3"/>
        <v>59513.074999999997</v>
      </c>
    </row>
    <row r="43" spans="1:29" ht="22.5" x14ac:dyDescent="0.2">
      <c r="A43" s="5">
        <v>90007737</v>
      </c>
      <c r="B43" s="5">
        <v>504882</v>
      </c>
      <c r="C43" s="6" t="s">
        <v>67</v>
      </c>
      <c r="D43" s="6" t="s">
        <v>153</v>
      </c>
      <c r="E43" s="6" t="s">
        <v>50</v>
      </c>
      <c r="F43" s="6" t="s">
        <v>30</v>
      </c>
      <c r="G43" s="7">
        <v>35702</v>
      </c>
      <c r="H43" s="6" t="s">
        <v>25</v>
      </c>
      <c r="I43" s="6" t="s">
        <v>154</v>
      </c>
      <c r="J43" s="6" t="s">
        <v>73</v>
      </c>
      <c r="K43" s="6" t="s">
        <v>45</v>
      </c>
      <c r="L43" s="8" t="s">
        <v>46</v>
      </c>
      <c r="M43" s="9">
        <v>86600</v>
      </c>
      <c r="N43" s="7">
        <v>37072</v>
      </c>
      <c r="O43" s="5">
        <v>3.93</v>
      </c>
      <c r="P43" s="10">
        <v>90000</v>
      </c>
      <c r="Q43" s="11" t="s">
        <v>28</v>
      </c>
      <c r="R43" s="10">
        <f t="shared" si="6"/>
        <v>3375</v>
      </c>
      <c r="S43" s="12">
        <v>3375</v>
      </c>
      <c r="T43" s="10">
        <f t="shared" si="7"/>
        <v>93375</v>
      </c>
      <c r="U43" s="13"/>
      <c r="V43" s="24">
        <f t="shared" si="2"/>
        <v>4500</v>
      </c>
      <c r="W43" s="19"/>
      <c r="X43" s="19"/>
      <c r="Y43" s="19"/>
      <c r="Z43" s="19"/>
      <c r="AA43" s="19"/>
      <c r="AB43" s="27">
        <v>0.05</v>
      </c>
      <c r="AC43" s="31">
        <f t="shared" si="3"/>
        <v>94500</v>
      </c>
    </row>
    <row r="44" spans="1:29" ht="22.5" x14ac:dyDescent="0.2">
      <c r="A44" s="5">
        <v>90040970</v>
      </c>
      <c r="B44" s="5">
        <v>506199</v>
      </c>
      <c r="C44" s="6" t="s">
        <v>67</v>
      </c>
      <c r="D44" s="6" t="s">
        <v>155</v>
      </c>
      <c r="E44" s="6" t="s">
        <v>77</v>
      </c>
      <c r="F44" s="6" t="s">
        <v>30</v>
      </c>
      <c r="G44" s="7">
        <v>30195</v>
      </c>
      <c r="H44" s="6" t="s">
        <v>25</v>
      </c>
      <c r="I44" s="6" t="s">
        <v>154</v>
      </c>
      <c r="J44" s="6" t="s">
        <v>73</v>
      </c>
      <c r="K44" s="6" t="s">
        <v>45</v>
      </c>
      <c r="L44" s="8" t="s">
        <v>46</v>
      </c>
      <c r="M44" s="9">
        <v>96000</v>
      </c>
      <c r="N44" s="7">
        <v>36922</v>
      </c>
      <c r="O44" s="5">
        <v>3.75</v>
      </c>
      <c r="P44" s="10">
        <v>99600</v>
      </c>
      <c r="Q44" s="11" t="s">
        <v>28</v>
      </c>
      <c r="R44" s="10">
        <f t="shared" si="6"/>
        <v>3735</v>
      </c>
      <c r="S44" s="12">
        <v>3735</v>
      </c>
      <c r="T44" s="10">
        <f t="shared" si="7"/>
        <v>103335</v>
      </c>
      <c r="U44" s="13"/>
      <c r="V44" s="24">
        <f t="shared" si="2"/>
        <v>1992</v>
      </c>
      <c r="W44" s="19"/>
      <c r="X44" s="19"/>
      <c r="Y44" s="19"/>
      <c r="Z44" s="19"/>
      <c r="AA44" s="19"/>
      <c r="AB44" s="27">
        <v>0.02</v>
      </c>
      <c r="AC44" s="31">
        <f t="shared" si="3"/>
        <v>101592</v>
      </c>
    </row>
    <row r="45" spans="1:29" ht="22.5" x14ac:dyDescent="0.2">
      <c r="A45" s="5">
        <v>90009878</v>
      </c>
      <c r="B45" s="5">
        <v>504754</v>
      </c>
      <c r="C45" s="6" t="s">
        <v>67</v>
      </c>
      <c r="D45" s="6" t="s">
        <v>156</v>
      </c>
      <c r="E45" s="6" t="s">
        <v>157</v>
      </c>
      <c r="F45" s="6" t="s">
        <v>30</v>
      </c>
      <c r="G45" s="7">
        <v>29427</v>
      </c>
      <c r="H45" s="6" t="s">
        <v>25</v>
      </c>
      <c r="I45" s="6" t="s">
        <v>154</v>
      </c>
      <c r="J45" s="6" t="s">
        <v>73</v>
      </c>
      <c r="K45" s="6" t="s">
        <v>45</v>
      </c>
      <c r="L45" s="8" t="s">
        <v>64</v>
      </c>
      <c r="M45" s="9">
        <v>102708</v>
      </c>
      <c r="N45" s="7">
        <v>36922</v>
      </c>
      <c r="O45" s="5">
        <v>1.95</v>
      </c>
      <c r="P45" s="10">
        <v>104708</v>
      </c>
      <c r="Q45" s="11" t="s">
        <v>28</v>
      </c>
      <c r="R45" s="10">
        <f t="shared" si="6"/>
        <v>3926.5499999999997</v>
      </c>
      <c r="S45" s="12">
        <v>3926.55</v>
      </c>
      <c r="T45" s="10">
        <f t="shared" si="7"/>
        <v>108634.55</v>
      </c>
      <c r="U45" s="13"/>
      <c r="V45" s="22">
        <f t="shared" si="2"/>
        <v>1570.62</v>
      </c>
      <c r="W45" s="19"/>
      <c r="X45" s="19"/>
      <c r="Y45" s="19"/>
      <c r="Z45" s="19"/>
      <c r="AA45" s="19"/>
      <c r="AB45" s="27">
        <v>1.4999999999999999E-2</v>
      </c>
      <c r="AC45" s="31">
        <f t="shared" si="3"/>
        <v>106278.62</v>
      </c>
    </row>
    <row r="46" spans="1:29" ht="22.5" x14ac:dyDescent="0.2">
      <c r="A46" s="5">
        <v>90009754</v>
      </c>
      <c r="B46" s="5">
        <v>504353</v>
      </c>
      <c r="C46" s="6" t="s">
        <v>67</v>
      </c>
      <c r="D46" s="6" t="s">
        <v>158</v>
      </c>
      <c r="E46" s="6" t="s">
        <v>41</v>
      </c>
      <c r="F46" s="6" t="s">
        <v>30</v>
      </c>
      <c r="G46" s="7">
        <v>28338</v>
      </c>
      <c r="H46" s="6" t="s">
        <v>25</v>
      </c>
      <c r="I46" s="6" t="s">
        <v>154</v>
      </c>
      <c r="J46" s="6" t="s">
        <v>73</v>
      </c>
      <c r="K46" s="6" t="s">
        <v>34</v>
      </c>
      <c r="L46" s="8" t="s">
        <v>35</v>
      </c>
      <c r="M46" s="9">
        <v>78720</v>
      </c>
      <c r="N46" s="7">
        <v>36922</v>
      </c>
      <c r="O46" s="5">
        <v>3.75</v>
      </c>
      <c r="P46" s="10">
        <v>81672</v>
      </c>
      <c r="Q46" s="11" t="s">
        <v>28</v>
      </c>
      <c r="R46" s="10">
        <f t="shared" si="6"/>
        <v>3062.7</v>
      </c>
      <c r="S46" s="12">
        <v>3062.7</v>
      </c>
      <c r="T46" s="10">
        <f t="shared" si="7"/>
        <v>84734.7</v>
      </c>
      <c r="U46" s="13"/>
      <c r="V46" s="22">
        <f t="shared" si="2"/>
        <v>3062.7</v>
      </c>
      <c r="W46" s="19"/>
      <c r="X46" s="19"/>
      <c r="Y46" s="19"/>
      <c r="Z46" s="19"/>
      <c r="AA46" s="19"/>
      <c r="AB46" s="1">
        <v>3.7499999999999999E-2</v>
      </c>
      <c r="AC46" s="31">
        <f t="shared" si="3"/>
        <v>84734.7</v>
      </c>
    </row>
    <row r="47" spans="1:29" x14ac:dyDescent="0.2">
      <c r="A47" s="5">
        <v>90125178</v>
      </c>
      <c r="B47" s="5">
        <v>514692</v>
      </c>
      <c r="C47" s="6" t="s">
        <v>67</v>
      </c>
      <c r="D47" s="6" t="s">
        <v>159</v>
      </c>
      <c r="E47" s="6" t="s">
        <v>160</v>
      </c>
      <c r="F47" s="6" t="s">
        <v>30</v>
      </c>
      <c r="G47" s="7">
        <v>36678</v>
      </c>
      <c r="H47" s="6" t="s">
        <v>25</v>
      </c>
      <c r="I47" s="6" t="s">
        <v>161</v>
      </c>
      <c r="J47" s="6" t="s">
        <v>112</v>
      </c>
      <c r="K47" s="6" t="s">
        <v>51</v>
      </c>
      <c r="L47" s="8" t="s">
        <v>54</v>
      </c>
      <c r="M47" s="9">
        <v>99999.96</v>
      </c>
      <c r="N47" s="7">
        <v>36922</v>
      </c>
      <c r="O47" s="5">
        <v>3.75</v>
      </c>
      <c r="P47" s="10">
        <v>103749.96</v>
      </c>
      <c r="Q47" s="11" t="s">
        <v>28</v>
      </c>
      <c r="R47" s="10">
        <f t="shared" si="6"/>
        <v>3890.6235000000001</v>
      </c>
      <c r="S47" s="12">
        <v>3890.6235000000001</v>
      </c>
      <c r="T47" s="10">
        <f t="shared" si="7"/>
        <v>107640.58350000001</v>
      </c>
      <c r="U47" s="13"/>
      <c r="V47" s="22">
        <f t="shared" si="2"/>
        <v>3890.6235000000001</v>
      </c>
      <c r="W47" s="19"/>
      <c r="X47" s="19"/>
      <c r="Y47" s="19"/>
      <c r="Z47" s="19"/>
      <c r="AA47" s="19"/>
      <c r="AB47" s="1">
        <v>3.7499999999999999E-2</v>
      </c>
      <c r="AC47" s="31">
        <f t="shared" si="3"/>
        <v>107640.58350000001</v>
      </c>
    </row>
    <row r="48" spans="1:29" x14ac:dyDescent="0.2">
      <c r="A48" s="5">
        <v>90010384</v>
      </c>
      <c r="B48" s="5">
        <v>504738</v>
      </c>
      <c r="C48" s="6" t="s">
        <v>67</v>
      </c>
      <c r="D48" s="6" t="s">
        <v>162</v>
      </c>
      <c r="E48" s="6" t="s">
        <v>163</v>
      </c>
      <c r="F48" s="6" t="s">
        <v>30</v>
      </c>
      <c r="G48" s="7">
        <v>32818</v>
      </c>
      <c r="H48" s="6" t="s">
        <v>25</v>
      </c>
      <c r="I48" s="6" t="s">
        <v>161</v>
      </c>
      <c r="J48" s="6" t="s">
        <v>112</v>
      </c>
      <c r="K48" s="6" t="s">
        <v>45</v>
      </c>
      <c r="L48" s="8" t="s">
        <v>46</v>
      </c>
      <c r="M48" s="9">
        <v>86160</v>
      </c>
      <c r="N48" s="7">
        <v>37072</v>
      </c>
      <c r="O48" s="5">
        <v>5.04</v>
      </c>
      <c r="P48" s="10">
        <v>90500</v>
      </c>
      <c r="Q48" s="11" t="s">
        <v>28</v>
      </c>
      <c r="R48" s="10">
        <f t="shared" si="6"/>
        <v>3393.75</v>
      </c>
      <c r="S48" s="12">
        <v>3393.75</v>
      </c>
      <c r="T48" s="10">
        <f t="shared" si="7"/>
        <v>93893.75</v>
      </c>
      <c r="U48" s="13"/>
      <c r="V48" s="24">
        <f t="shared" si="2"/>
        <v>8597.5</v>
      </c>
      <c r="W48" s="19"/>
      <c r="X48" s="19"/>
      <c r="Y48" s="19"/>
      <c r="Z48" s="19"/>
      <c r="AA48" s="19"/>
      <c r="AB48" s="27">
        <v>9.5000000000000001E-2</v>
      </c>
      <c r="AC48" s="31">
        <f t="shared" si="3"/>
        <v>99097.5</v>
      </c>
    </row>
    <row r="49" spans="1:29" x14ac:dyDescent="0.2">
      <c r="A49" s="5">
        <v>90009880</v>
      </c>
      <c r="B49" s="5">
        <v>504824</v>
      </c>
      <c r="C49" s="6" t="s">
        <v>67</v>
      </c>
      <c r="D49" s="6" t="s">
        <v>164</v>
      </c>
      <c r="E49" s="6" t="s">
        <v>60</v>
      </c>
      <c r="F49" s="6" t="s">
        <v>30</v>
      </c>
      <c r="G49" s="7">
        <v>36130</v>
      </c>
      <c r="H49" s="6" t="s">
        <v>25</v>
      </c>
      <c r="I49" s="6" t="s">
        <v>161</v>
      </c>
      <c r="J49" s="6" t="s">
        <v>112</v>
      </c>
      <c r="K49" s="6" t="s">
        <v>45</v>
      </c>
      <c r="L49" s="8" t="s">
        <v>46</v>
      </c>
      <c r="M49" s="9">
        <v>93420</v>
      </c>
      <c r="N49" s="7">
        <v>36922</v>
      </c>
      <c r="O49" s="5">
        <v>3.75</v>
      </c>
      <c r="P49" s="10">
        <v>96923</v>
      </c>
      <c r="Q49" s="11" t="s">
        <v>28</v>
      </c>
      <c r="R49" s="10">
        <f t="shared" si="6"/>
        <v>3634.6124999999997</v>
      </c>
      <c r="S49" s="12">
        <v>3634.6124999999997</v>
      </c>
      <c r="T49" s="10">
        <f t="shared" si="7"/>
        <v>100557.6125</v>
      </c>
      <c r="U49" s="13"/>
      <c r="V49" s="22">
        <f t="shared" si="2"/>
        <v>3634.6124999999997</v>
      </c>
      <c r="W49" s="19"/>
      <c r="X49" s="19"/>
      <c r="Y49" s="19"/>
      <c r="Z49" s="19"/>
      <c r="AA49" s="19"/>
      <c r="AB49" s="1">
        <v>3.7499999999999999E-2</v>
      </c>
      <c r="AC49" s="31">
        <f t="shared" si="3"/>
        <v>100557.6125</v>
      </c>
    </row>
    <row r="50" spans="1:29" x14ac:dyDescent="0.2">
      <c r="A50" s="5">
        <v>90142498</v>
      </c>
      <c r="B50" s="5">
        <v>567117</v>
      </c>
      <c r="C50" s="6" t="s">
        <v>67</v>
      </c>
      <c r="D50" s="6" t="s">
        <v>165</v>
      </c>
      <c r="E50" s="6" t="s">
        <v>63</v>
      </c>
      <c r="F50" s="6" t="s">
        <v>30</v>
      </c>
      <c r="G50" s="7">
        <v>36951</v>
      </c>
      <c r="H50" s="6" t="s">
        <v>25</v>
      </c>
      <c r="I50" s="6" t="s">
        <v>161</v>
      </c>
      <c r="J50" s="6" t="s">
        <v>112</v>
      </c>
      <c r="K50" s="6" t="s">
        <v>45</v>
      </c>
      <c r="L50" s="8" t="s">
        <v>46</v>
      </c>
      <c r="M50" s="9" t="s">
        <v>28</v>
      </c>
      <c r="N50" s="7" t="s">
        <v>28</v>
      </c>
      <c r="O50" s="5" t="s">
        <v>28</v>
      </c>
      <c r="P50" s="10">
        <v>90000</v>
      </c>
      <c r="Q50" s="11" t="s">
        <v>28</v>
      </c>
      <c r="R50" s="10">
        <f t="shared" si="6"/>
        <v>3375</v>
      </c>
      <c r="S50" s="12">
        <v>3375</v>
      </c>
      <c r="T50" s="10">
        <f t="shared" si="7"/>
        <v>93375</v>
      </c>
      <c r="U50" s="13"/>
      <c r="V50" s="24">
        <f t="shared" si="2"/>
        <v>6840</v>
      </c>
      <c r="W50" s="19"/>
      <c r="X50" s="19"/>
      <c r="Y50" s="19"/>
      <c r="Z50" s="19"/>
      <c r="AA50" s="19"/>
      <c r="AB50" s="27">
        <v>7.5999999999999998E-2</v>
      </c>
      <c r="AC50" s="31">
        <f t="shared" si="3"/>
        <v>96840</v>
      </c>
    </row>
    <row r="51" spans="1:29" x14ac:dyDescent="0.2">
      <c r="A51" s="5">
        <v>90125096</v>
      </c>
      <c r="B51" s="5">
        <v>514885</v>
      </c>
      <c r="C51" s="6" t="s">
        <v>67</v>
      </c>
      <c r="D51" s="6" t="s">
        <v>166</v>
      </c>
      <c r="E51" s="6" t="s">
        <v>167</v>
      </c>
      <c r="F51" s="6" t="s">
        <v>30</v>
      </c>
      <c r="G51" s="7">
        <v>36678</v>
      </c>
      <c r="H51" s="6" t="s">
        <v>25</v>
      </c>
      <c r="I51" s="6" t="s">
        <v>161</v>
      </c>
      <c r="J51" s="6" t="s">
        <v>112</v>
      </c>
      <c r="K51" s="6" t="s">
        <v>34</v>
      </c>
      <c r="L51" s="8" t="s">
        <v>35</v>
      </c>
      <c r="M51" s="9">
        <v>67925.039999999994</v>
      </c>
      <c r="N51" s="7">
        <v>37134</v>
      </c>
      <c r="O51" s="5">
        <v>7.36</v>
      </c>
      <c r="P51" s="10">
        <v>72925</v>
      </c>
      <c r="Q51" s="11" t="s">
        <v>28</v>
      </c>
      <c r="R51" s="10">
        <f t="shared" si="6"/>
        <v>2734.6875</v>
      </c>
      <c r="S51" s="12">
        <v>2734.6875</v>
      </c>
      <c r="T51" s="10">
        <f t="shared" si="7"/>
        <v>75659.6875</v>
      </c>
      <c r="U51" s="13"/>
      <c r="V51" s="24">
        <f t="shared" si="2"/>
        <v>2734.6875</v>
      </c>
      <c r="W51" s="19"/>
      <c r="X51" s="19"/>
      <c r="Y51" s="19"/>
      <c r="Z51" s="19"/>
      <c r="AA51" s="19"/>
      <c r="AB51" s="27">
        <v>3.7499999999999999E-2</v>
      </c>
      <c r="AC51" s="31">
        <f t="shared" si="3"/>
        <v>75659.6875</v>
      </c>
    </row>
    <row r="52" spans="1:29" x14ac:dyDescent="0.2">
      <c r="A52" s="5">
        <v>90153304</v>
      </c>
      <c r="B52" s="5">
        <v>572047</v>
      </c>
      <c r="C52" s="6" t="s">
        <v>67</v>
      </c>
      <c r="D52" s="6" t="s">
        <v>168</v>
      </c>
      <c r="E52" s="6" t="s">
        <v>53</v>
      </c>
      <c r="F52" s="6" t="s">
        <v>30</v>
      </c>
      <c r="G52" s="7">
        <v>37088</v>
      </c>
      <c r="H52" s="6" t="s">
        <v>25</v>
      </c>
      <c r="I52" s="6" t="s">
        <v>161</v>
      </c>
      <c r="J52" s="6" t="s">
        <v>112</v>
      </c>
      <c r="K52" s="6" t="s">
        <v>34</v>
      </c>
      <c r="L52" s="8" t="s">
        <v>46</v>
      </c>
      <c r="M52" s="9" t="s">
        <v>28</v>
      </c>
      <c r="N52" s="7" t="s">
        <v>28</v>
      </c>
      <c r="O52" s="5" t="s">
        <v>28</v>
      </c>
      <c r="P52" s="10">
        <v>100000</v>
      </c>
      <c r="Q52" s="11" t="s">
        <v>28</v>
      </c>
      <c r="R52" s="10">
        <f t="shared" si="6"/>
        <v>3750</v>
      </c>
      <c r="S52" s="12">
        <v>3750</v>
      </c>
      <c r="T52" s="10">
        <f t="shared" si="7"/>
        <v>103750</v>
      </c>
      <c r="U52" s="13"/>
      <c r="V52" s="22">
        <f t="shared" si="2"/>
        <v>2750</v>
      </c>
      <c r="W52" s="19"/>
      <c r="X52" s="19"/>
      <c r="Y52" s="19"/>
      <c r="Z52" s="19"/>
      <c r="AA52" s="19"/>
      <c r="AB52" s="27">
        <v>2.75E-2</v>
      </c>
      <c r="AC52" s="31">
        <f t="shared" si="3"/>
        <v>102750</v>
      </c>
    </row>
    <row r="53" spans="1:29" x14ac:dyDescent="0.2">
      <c r="P53" s="16"/>
      <c r="Q53" s="16"/>
      <c r="R53" s="16"/>
      <c r="S53" s="16"/>
      <c r="T53" s="16"/>
      <c r="U53" s="10"/>
    </row>
    <row r="54" spans="1:29" x14ac:dyDescent="0.2">
      <c r="D54" s="1">
        <f>COUNTA(D3:D52)</f>
        <v>50</v>
      </c>
      <c r="P54" s="16">
        <f>SUM(P3:P53)</f>
        <v>4077870.36</v>
      </c>
      <c r="Q54" s="16">
        <f>SUM(Q3:Q53)</f>
        <v>0</v>
      </c>
      <c r="T54" s="16">
        <f>SUM(T3:T53)</f>
        <v>4230790.4985000007</v>
      </c>
      <c r="U54" s="10">
        <f t="shared" ref="U54:AA54" si="8">SUM(U3:U52)</f>
        <v>0</v>
      </c>
      <c r="V54" s="21">
        <f t="shared" si="8"/>
        <v>152879.38379999995</v>
      </c>
      <c r="W54" s="21">
        <f t="shared" si="8"/>
        <v>0</v>
      </c>
      <c r="X54" s="21">
        <f t="shared" si="8"/>
        <v>0</v>
      </c>
      <c r="Y54" s="21">
        <f t="shared" si="8"/>
        <v>0</v>
      </c>
      <c r="Z54" s="21">
        <f t="shared" si="8"/>
        <v>0</v>
      </c>
      <c r="AA54" s="21">
        <f t="shared" si="8"/>
        <v>0</v>
      </c>
    </row>
    <row r="55" spans="1:29" x14ac:dyDescent="0.2">
      <c r="R55" s="17" t="s">
        <v>169</v>
      </c>
      <c r="S55" s="16">
        <v>152920</v>
      </c>
      <c r="T55" s="16"/>
      <c r="V55" s="37">
        <f>SUM(V54+W54)</f>
        <v>152879.38379999995</v>
      </c>
      <c r="W55" s="37"/>
      <c r="X55" s="37">
        <f>SUM(X54+Y54)</f>
        <v>0</v>
      </c>
      <c r="Y55" s="37"/>
      <c r="Z55" s="37">
        <f>SUM(Z54+AA54)</f>
        <v>0</v>
      </c>
      <c r="AA55" s="37"/>
    </row>
    <row r="56" spans="1:29" x14ac:dyDescent="0.2">
      <c r="R56" s="17" t="s">
        <v>170</v>
      </c>
      <c r="S56" s="16">
        <f>SUM(S3:S53)+U54</f>
        <v>152920.13849999997</v>
      </c>
    </row>
    <row r="58" spans="1:29" x14ac:dyDescent="0.2">
      <c r="P58" s="1">
        <f>+P54*0.0375</f>
        <v>152920.1385</v>
      </c>
    </row>
    <row r="59" spans="1:29" x14ac:dyDescent="0.2">
      <c r="R59" s="29">
        <f>+P58/P54</f>
        <v>3.7499999999999999E-2</v>
      </c>
    </row>
    <row r="60" spans="1:29" x14ac:dyDescent="0.2">
      <c r="R60" s="28">
        <f>+S55/P54</f>
        <v>3.7499966036193461E-2</v>
      </c>
    </row>
  </sheetData>
  <mergeCells count="22">
    <mergeCell ref="V55:W55"/>
    <mergeCell ref="X55:Y55"/>
    <mergeCell ref="Z55:AA55"/>
    <mergeCell ref="V1:W1"/>
    <mergeCell ref="X1:Y1"/>
    <mergeCell ref="Z1:AA1"/>
    <mergeCell ref="I1:I2"/>
    <mergeCell ref="J1:J2"/>
    <mergeCell ref="K1:K2"/>
    <mergeCell ref="L1:L2"/>
    <mergeCell ref="D1:D2"/>
    <mergeCell ref="E1:E2"/>
    <mergeCell ref="F1:F2"/>
    <mergeCell ref="G1:G2"/>
    <mergeCell ref="R1:R2"/>
    <mergeCell ref="S1:S2"/>
    <mergeCell ref="T1:T2"/>
    <mergeCell ref="U1:U2"/>
    <mergeCell ref="M1:M2"/>
    <mergeCell ref="N1:N2"/>
    <mergeCell ref="O1:O2"/>
    <mergeCell ref="P1:P2"/>
  </mergeCells>
  <phoneticPr fontId="0" type="noConversion"/>
  <conditionalFormatting sqref="V3:AA52">
    <cfRule type="cellIs" dxfId="1" priority="1" stopIfTrue="1" operator="notBetween">
      <formula>S3</formula>
      <formula>U3</formula>
    </cfRule>
    <cfRule type="cellIs" dxfId="0" priority="2" stopIfTrue="1" operator="greaterThan">
      <formula>(R3*0.2)+R3</formula>
    </cfRule>
  </conditionalFormatting>
  <pageMargins left="0.5" right="0.5" top="1.08" bottom="0.75" header="0.5" footer="0.5"/>
  <pageSetup paperSize="5" scale="80" orientation="landscape" r:id="rId1"/>
  <headerFooter alignWithMargins="0">
    <oddHeader>&amp;LNeubauer/Miller&amp;C&amp;"Arial,Bold"&amp;14ETS 2001 Merit Worksheets
Data as of 12/12/01</oddHeader>
    <oddFooter>&amp;L&amp;"Arial,Bold"&amp;8Proposed merits in RED reflect maximum merit available&amp;R&amp;Pof&amp;N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Sheet1!Print_Titles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Miranda Southard</dc:creator>
  <cp:lastModifiedBy>Felienne</cp:lastModifiedBy>
  <cp:lastPrinted>2001-12-28T15:27:47Z</cp:lastPrinted>
  <dcterms:created xsi:type="dcterms:W3CDTF">2001-12-20T14:35:50Z</dcterms:created>
  <dcterms:modified xsi:type="dcterms:W3CDTF">2014-09-03T13:35:51Z</dcterms:modified>
</cp:coreProperties>
</file>