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1"/>
  </bookViews>
  <sheets>
    <sheet name="Master" sheetId="1" r:id="rId1"/>
    <sheet name="Master w revd allocations FINAL" sheetId="3" r:id="rId2"/>
  </sheets>
  <definedNames>
    <definedName name="_xlnm.Print_Area" localSheetId="0">Master!$A$2:$X$94</definedName>
    <definedName name="_xlnm.Print_Area" localSheetId="1">'Master w revd allocations FINAL'!$A$2:$Z$94</definedName>
  </definedNames>
  <calcPr calcId="152511"/>
</workbook>
</file>

<file path=xl/calcChain.xml><?xml version="1.0" encoding="utf-8"?>
<calcChain xmlns="http://schemas.openxmlformats.org/spreadsheetml/2006/main">
  <c r="U13" i="1" l="1"/>
  <c r="V13" i="1"/>
  <c r="U14" i="1"/>
  <c r="V14" i="1"/>
  <c r="U16" i="1"/>
  <c r="F17" i="1"/>
  <c r="G17" i="1" s="1"/>
  <c r="J17" i="1"/>
  <c r="P17" i="1"/>
  <c r="D18" i="1"/>
  <c r="E18" i="1"/>
  <c r="F18" i="1"/>
  <c r="G18" i="1" s="1"/>
  <c r="J18" i="1"/>
  <c r="P18" i="1"/>
  <c r="Q18" i="1" s="1"/>
  <c r="S18" i="1"/>
  <c r="V18" i="1"/>
  <c r="X18" i="1"/>
  <c r="D19" i="1"/>
  <c r="E19" i="1" s="1"/>
  <c r="F19" i="1"/>
  <c r="G19" i="1"/>
  <c r="J19" i="1"/>
  <c r="P19" i="1"/>
  <c r="R19" i="1" s="1"/>
  <c r="T19" i="1" s="1"/>
  <c r="Q19" i="1"/>
  <c r="S19" i="1" s="1"/>
  <c r="X19" i="1"/>
  <c r="D20" i="1"/>
  <c r="E20" i="1"/>
  <c r="F20" i="1"/>
  <c r="G20" i="1" s="1"/>
  <c r="H20" i="1"/>
  <c r="I20" i="1"/>
  <c r="L20" i="1" s="1"/>
  <c r="J20" i="1"/>
  <c r="P20" i="1"/>
  <c r="Q20" i="1" s="1"/>
  <c r="S20" i="1" s="1"/>
  <c r="R20" i="1"/>
  <c r="X20" i="1"/>
  <c r="D21" i="1"/>
  <c r="E21" i="1" s="1"/>
  <c r="F21" i="1"/>
  <c r="G21" i="1" s="1"/>
  <c r="J21" i="1"/>
  <c r="P21" i="1"/>
  <c r="R21" i="1" s="1"/>
  <c r="X21" i="1"/>
  <c r="D22" i="1"/>
  <c r="E22" i="1" s="1"/>
  <c r="F22" i="1"/>
  <c r="G22" i="1" s="1"/>
  <c r="J22" i="1"/>
  <c r="P22" i="1"/>
  <c r="Q22" i="1" s="1"/>
  <c r="S22" i="1"/>
  <c r="X22" i="1"/>
  <c r="D23" i="1"/>
  <c r="E23" i="1" s="1"/>
  <c r="F23" i="1"/>
  <c r="G23" i="1"/>
  <c r="J23" i="1"/>
  <c r="P23" i="1"/>
  <c r="R23" i="1" s="1"/>
  <c r="T23" i="1" s="1"/>
  <c r="Q23" i="1"/>
  <c r="S23" i="1" s="1"/>
  <c r="U23" i="1"/>
  <c r="X23" i="1"/>
  <c r="D24" i="1"/>
  <c r="E24" i="1"/>
  <c r="I24" i="1" s="1"/>
  <c r="L24" i="1" s="1"/>
  <c r="F24" i="1"/>
  <c r="G24" i="1" s="1"/>
  <c r="S24" i="1" s="1"/>
  <c r="H24" i="1"/>
  <c r="J24" i="1"/>
  <c r="P24" i="1"/>
  <c r="Q24" i="1" s="1"/>
  <c r="R24" i="1"/>
  <c r="X24" i="1"/>
  <c r="D25" i="1"/>
  <c r="E25" i="1" s="1"/>
  <c r="F25" i="1"/>
  <c r="G25" i="1"/>
  <c r="J25" i="1"/>
  <c r="P25" i="1"/>
  <c r="R25" i="1" s="1"/>
  <c r="Q25" i="1"/>
  <c r="U25" i="1"/>
  <c r="X25" i="1"/>
  <c r="D26" i="1"/>
  <c r="E26" i="1"/>
  <c r="H26" i="1" s="1"/>
  <c r="M26" i="1" s="1"/>
  <c r="F26" i="1"/>
  <c r="G26" i="1" s="1"/>
  <c r="J26" i="1"/>
  <c r="P26" i="1"/>
  <c r="Q26" i="1" s="1"/>
  <c r="S26" i="1" s="1"/>
  <c r="W26" i="1"/>
  <c r="X26" i="1"/>
  <c r="D27" i="1"/>
  <c r="E27" i="1"/>
  <c r="H27" i="1" s="1"/>
  <c r="F27" i="1"/>
  <c r="G27" i="1" s="1"/>
  <c r="I27" i="1"/>
  <c r="L27" i="1" s="1"/>
  <c r="J27" i="1"/>
  <c r="P27" i="1"/>
  <c r="W27" i="1"/>
  <c r="X27" i="1"/>
  <c r="D28" i="1"/>
  <c r="E28" i="1" s="1"/>
  <c r="F28" i="1"/>
  <c r="G28" i="1" s="1"/>
  <c r="J28" i="1"/>
  <c r="P28" i="1"/>
  <c r="R28" i="1" s="1"/>
  <c r="W28" i="1"/>
  <c r="X28" i="1"/>
  <c r="D29" i="1"/>
  <c r="E29" i="1" s="1"/>
  <c r="I29" i="1" s="1"/>
  <c r="L29" i="1" s="1"/>
  <c r="F29" i="1"/>
  <c r="G29" i="1"/>
  <c r="J29" i="1"/>
  <c r="P29" i="1"/>
  <c r="Q29" i="1"/>
  <c r="S29" i="1" s="1"/>
  <c r="R29" i="1"/>
  <c r="T29" i="1" s="1"/>
  <c r="U29" i="1"/>
  <c r="W29" i="1"/>
  <c r="X29" i="1"/>
  <c r="D30" i="1"/>
  <c r="E30" i="1"/>
  <c r="F30" i="1"/>
  <c r="G30" i="1" s="1"/>
  <c r="J30" i="1"/>
  <c r="P30" i="1"/>
  <c r="Q30" i="1" s="1"/>
  <c r="R30" i="1"/>
  <c r="T30" i="1" s="1"/>
  <c r="S30" i="1"/>
  <c r="W30" i="1"/>
  <c r="X30" i="1"/>
  <c r="D31" i="1"/>
  <c r="E31" i="1"/>
  <c r="F31" i="1"/>
  <c r="G31" i="1" s="1"/>
  <c r="J31" i="1"/>
  <c r="P31" i="1"/>
  <c r="W31" i="1"/>
  <c r="X31" i="1"/>
  <c r="D32" i="1"/>
  <c r="E32" i="1" s="1"/>
  <c r="F32" i="1"/>
  <c r="G32" i="1"/>
  <c r="J32" i="1"/>
  <c r="P32" i="1"/>
  <c r="R32" i="1" s="1"/>
  <c r="Q32" i="1"/>
  <c r="S32" i="1" s="1"/>
  <c r="T32" i="1"/>
  <c r="W32" i="1"/>
  <c r="X32" i="1"/>
  <c r="D33" i="1"/>
  <c r="E33" i="1" s="1"/>
  <c r="I33" i="1" s="1"/>
  <c r="L33" i="1" s="1"/>
  <c r="F33" i="1"/>
  <c r="G33" i="1"/>
  <c r="J33" i="1"/>
  <c r="P33" i="1"/>
  <c r="Q33" i="1"/>
  <c r="R33" i="1"/>
  <c r="T33" i="1" s="1"/>
  <c r="V33" i="1"/>
  <c r="W33" i="1"/>
  <c r="X33" i="1"/>
  <c r="D34" i="1"/>
  <c r="E34" i="1" s="1"/>
  <c r="F34" i="1"/>
  <c r="G34" i="1" s="1"/>
  <c r="J34" i="1"/>
  <c r="P34" i="1"/>
  <c r="Q34" i="1" s="1"/>
  <c r="S34" i="1"/>
  <c r="W34" i="1"/>
  <c r="X34" i="1"/>
  <c r="D35" i="1"/>
  <c r="E35" i="1"/>
  <c r="H35" i="1" s="1"/>
  <c r="F35" i="1"/>
  <c r="G35" i="1" s="1"/>
  <c r="I35" i="1"/>
  <c r="L35" i="1" s="1"/>
  <c r="J35" i="1"/>
  <c r="P35" i="1"/>
  <c r="W35" i="1"/>
  <c r="X35" i="1"/>
  <c r="D36" i="1"/>
  <c r="E36" i="1" s="1"/>
  <c r="F36" i="1"/>
  <c r="G36" i="1"/>
  <c r="J36" i="1"/>
  <c r="P36" i="1"/>
  <c r="R36" i="1" s="1"/>
  <c r="Q36" i="1"/>
  <c r="S36" i="1" s="1"/>
  <c r="U36" i="1"/>
  <c r="W36" i="1"/>
  <c r="X36" i="1"/>
  <c r="D37" i="1"/>
  <c r="E37" i="1" s="1"/>
  <c r="I37" i="1" s="1"/>
  <c r="F37" i="1"/>
  <c r="G37" i="1"/>
  <c r="J37" i="1"/>
  <c r="L37" i="1"/>
  <c r="P37" i="1"/>
  <c r="Q37" i="1"/>
  <c r="S37" i="1" s="1"/>
  <c r="R37" i="1"/>
  <c r="T37" i="1" s="1"/>
  <c r="W37" i="1"/>
  <c r="X37" i="1"/>
  <c r="D38" i="1"/>
  <c r="E38" i="1"/>
  <c r="H38" i="1" s="1"/>
  <c r="F38" i="1"/>
  <c r="G38" i="1" s="1"/>
  <c r="J38" i="1"/>
  <c r="P38" i="1"/>
  <c r="Q38" i="1" s="1"/>
  <c r="S38" i="1" s="1"/>
  <c r="R38" i="1"/>
  <c r="W38" i="1"/>
  <c r="X38" i="1"/>
  <c r="D39" i="1"/>
  <c r="E39" i="1"/>
  <c r="F39" i="1"/>
  <c r="G39" i="1" s="1"/>
  <c r="J39" i="1"/>
  <c r="P39" i="1"/>
  <c r="W39" i="1"/>
  <c r="X39" i="1"/>
  <c r="D40" i="1"/>
  <c r="E40" i="1" s="1"/>
  <c r="F40" i="1"/>
  <c r="G40" i="1"/>
  <c r="J40" i="1"/>
  <c r="P40" i="1"/>
  <c r="R40" i="1" s="1"/>
  <c r="T40" i="1" s="1"/>
  <c r="Q40" i="1"/>
  <c r="X40" i="1"/>
  <c r="D41" i="1"/>
  <c r="E41" i="1"/>
  <c r="I41" i="1" s="1"/>
  <c r="L41" i="1" s="1"/>
  <c r="F41" i="1"/>
  <c r="G41" i="1" s="1"/>
  <c r="H41" i="1"/>
  <c r="J41" i="1"/>
  <c r="P41" i="1"/>
  <c r="Q41" i="1" s="1"/>
  <c r="S41" i="1" s="1"/>
  <c r="R41" i="1"/>
  <c r="T41" i="1" s="1"/>
  <c r="X41" i="1"/>
  <c r="D42" i="1"/>
  <c r="E42" i="1" s="1"/>
  <c r="F42" i="1"/>
  <c r="G42" i="1" s="1"/>
  <c r="J42" i="1"/>
  <c r="P42" i="1"/>
  <c r="X42" i="1"/>
  <c r="D43" i="1"/>
  <c r="E43" i="1" s="1"/>
  <c r="F43" i="1"/>
  <c r="G43" i="1" s="1"/>
  <c r="J43" i="1"/>
  <c r="P43" i="1"/>
  <c r="Q43" i="1" s="1"/>
  <c r="S43" i="1" s="1"/>
  <c r="R43" i="1"/>
  <c r="T43" i="1" s="1"/>
  <c r="X43" i="1"/>
  <c r="D44" i="1"/>
  <c r="E44" i="1" s="1"/>
  <c r="F44" i="1"/>
  <c r="G44" i="1"/>
  <c r="J44" i="1"/>
  <c r="P44" i="1"/>
  <c r="R44" i="1" s="1"/>
  <c r="Q44" i="1"/>
  <c r="T44" i="1"/>
  <c r="U44" i="1"/>
  <c r="X44" i="1"/>
  <c r="D45" i="1"/>
  <c r="E45" i="1"/>
  <c r="H45" i="1" s="1"/>
  <c r="M45" i="1" s="1"/>
  <c r="F45" i="1"/>
  <c r="G45" i="1" s="1"/>
  <c r="J45" i="1"/>
  <c r="P45" i="1"/>
  <c r="Q45" i="1" s="1"/>
  <c r="R45" i="1"/>
  <c r="T45" i="1" s="1"/>
  <c r="S45" i="1"/>
  <c r="W45" i="1"/>
  <c r="X45" i="1"/>
  <c r="B48" i="1"/>
  <c r="C48" i="1"/>
  <c r="G48" i="1"/>
  <c r="L51" i="1" s="1"/>
  <c r="U48" i="1"/>
  <c r="X48" i="1"/>
  <c r="U50" i="1"/>
  <c r="C60" i="1"/>
  <c r="G60" i="1"/>
  <c r="P60" i="1"/>
  <c r="U17" i="1" s="1"/>
  <c r="Q60" i="1"/>
  <c r="V17" i="1" s="1"/>
  <c r="C61" i="1"/>
  <c r="G61" i="1"/>
  <c r="P61" i="1"/>
  <c r="U18" i="1" s="1"/>
  <c r="Q61" i="1"/>
  <c r="C62" i="1"/>
  <c r="G62" i="1"/>
  <c r="P62" i="1"/>
  <c r="U19" i="1" s="1"/>
  <c r="Q62" i="1"/>
  <c r="V19" i="1" s="1"/>
  <c r="C63" i="1"/>
  <c r="G63" i="1"/>
  <c r="P63" i="1"/>
  <c r="U20" i="1" s="1"/>
  <c r="Q63" i="1"/>
  <c r="V20" i="1" s="1"/>
  <c r="C64" i="1"/>
  <c r="G64" i="1"/>
  <c r="P64" i="1"/>
  <c r="U21" i="1" s="1"/>
  <c r="Q64" i="1"/>
  <c r="V21" i="1" s="1"/>
  <c r="C65" i="1"/>
  <c r="G65" i="1"/>
  <c r="P65" i="1"/>
  <c r="U22" i="1" s="1"/>
  <c r="Q65" i="1"/>
  <c r="V22" i="1" s="1"/>
  <c r="C66" i="1"/>
  <c r="G66" i="1"/>
  <c r="P66" i="1"/>
  <c r="Q66" i="1"/>
  <c r="V23" i="1" s="1"/>
  <c r="C67" i="1"/>
  <c r="G67" i="1"/>
  <c r="P67" i="1"/>
  <c r="U24" i="1" s="1"/>
  <c r="Q67" i="1"/>
  <c r="V24" i="1" s="1"/>
  <c r="C68" i="1"/>
  <c r="G68" i="1"/>
  <c r="P68" i="1"/>
  <c r="Q68" i="1"/>
  <c r="V25" i="1" s="1"/>
  <c r="C69" i="1"/>
  <c r="G69" i="1"/>
  <c r="P69" i="1"/>
  <c r="U26" i="1" s="1"/>
  <c r="Q69" i="1"/>
  <c r="V26" i="1" s="1"/>
  <c r="C70" i="1"/>
  <c r="G70" i="1"/>
  <c r="P70" i="1"/>
  <c r="U27" i="1" s="1"/>
  <c r="Q70" i="1"/>
  <c r="V27" i="1" s="1"/>
  <c r="C71" i="1"/>
  <c r="G71" i="1"/>
  <c r="P71" i="1"/>
  <c r="U28" i="1" s="1"/>
  <c r="Q71" i="1"/>
  <c r="V28" i="1" s="1"/>
  <c r="C72" i="1"/>
  <c r="G72" i="1"/>
  <c r="P72" i="1"/>
  <c r="Q72" i="1"/>
  <c r="V29" i="1" s="1"/>
  <c r="C73" i="1"/>
  <c r="G73" i="1"/>
  <c r="P73" i="1"/>
  <c r="U30" i="1" s="1"/>
  <c r="Q73" i="1"/>
  <c r="V30" i="1" s="1"/>
  <c r="C74" i="1"/>
  <c r="G74" i="1"/>
  <c r="P74" i="1"/>
  <c r="U31" i="1" s="1"/>
  <c r="Q74" i="1"/>
  <c r="V31" i="1" s="1"/>
  <c r="C75" i="1"/>
  <c r="G75" i="1"/>
  <c r="P75" i="1"/>
  <c r="U32" i="1" s="1"/>
  <c r="Q75" i="1"/>
  <c r="V32" i="1" s="1"/>
  <c r="C76" i="1"/>
  <c r="G76" i="1"/>
  <c r="P76" i="1"/>
  <c r="U33" i="1" s="1"/>
  <c r="Q76" i="1"/>
  <c r="C77" i="1"/>
  <c r="G77" i="1"/>
  <c r="P77" i="1"/>
  <c r="U34" i="1" s="1"/>
  <c r="Q77" i="1"/>
  <c r="V34" i="1" s="1"/>
  <c r="C78" i="1"/>
  <c r="G78" i="1"/>
  <c r="P78" i="1"/>
  <c r="U35" i="1" s="1"/>
  <c r="Q78" i="1"/>
  <c r="V35" i="1" s="1"/>
  <c r="C79" i="1"/>
  <c r="G79" i="1"/>
  <c r="P79" i="1"/>
  <c r="Q79" i="1"/>
  <c r="V36" i="1" s="1"/>
  <c r="C80" i="1"/>
  <c r="G80" i="1"/>
  <c r="P80" i="1"/>
  <c r="U37" i="1" s="1"/>
  <c r="Q80" i="1"/>
  <c r="V37" i="1" s="1"/>
  <c r="C81" i="1"/>
  <c r="G81" i="1"/>
  <c r="P81" i="1"/>
  <c r="U38" i="1" s="1"/>
  <c r="Q81" i="1"/>
  <c r="V38" i="1" s="1"/>
  <c r="C82" i="1"/>
  <c r="G82" i="1"/>
  <c r="P82" i="1"/>
  <c r="U39" i="1" s="1"/>
  <c r="Q82" i="1"/>
  <c r="V39" i="1" s="1"/>
  <c r="C83" i="1"/>
  <c r="G83" i="1"/>
  <c r="P83" i="1"/>
  <c r="U40" i="1" s="1"/>
  <c r="Q83" i="1"/>
  <c r="V40" i="1" s="1"/>
  <c r="C84" i="1"/>
  <c r="G84" i="1"/>
  <c r="P84" i="1"/>
  <c r="U41" i="1" s="1"/>
  <c r="Q84" i="1"/>
  <c r="V41" i="1" s="1"/>
  <c r="C85" i="1"/>
  <c r="Q85" i="1" s="1"/>
  <c r="V42" i="1" s="1"/>
  <c r="G85" i="1"/>
  <c r="P85" i="1"/>
  <c r="U42" i="1" s="1"/>
  <c r="C86" i="1"/>
  <c r="G86" i="1"/>
  <c r="P86" i="1"/>
  <c r="U43" i="1" s="1"/>
  <c r="Q86" i="1"/>
  <c r="V43" i="1" s="1"/>
  <c r="C87" i="1"/>
  <c r="Q87" i="1" s="1"/>
  <c r="V44" i="1" s="1"/>
  <c r="G87" i="1"/>
  <c r="P87" i="1"/>
  <c r="C88" i="1"/>
  <c r="G88" i="1"/>
  <c r="P88" i="1"/>
  <c r="U45" i="1" s="1"/>
  <c r="Q88" i="1"/>
  <c r="V45" i="1" s="1"/>
  <c r="G89" i="1"/>
  <c r="Q89" i="1" s="1"/>
  <c r="P89" i="1"/>
  <c r="G90" i="1"/>
  <c r="Q90" i="1" s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U13" i="3"/>
  <c r="V13" i="3"/>
  <c r="U14" i="3"/>
  <c r="V14" i="3"/>
  <c r="U16" i="3"/>
  <c r="D17" i="3"/>
  <c r="E17" i="3"/>
  <c r="H17" i="3" s="1"/>
  <c r="F17" i="3"/>
  <c r="G17" i="3"/>
  <c r="J17" i="3"/>
  <c r="P17" i="3"/>
  <c r="Q17" i="3"/>
  <c r="R17" i="3"/>
  <c r="S17" i="3"/>
  <c r="T17" i="3"/>
  <c r="U17" i="3"/>
  <c r="Y17" i="3"/>
  <c r="D18" i="3"/>
  <c r="E18" i="3"/>
  <c r="F18" i="3"/>
  <c r="G18" i="3"/>
  <c r="H18" i="3"/>
  <c r="I18" i="3"/>
  <c r="L18" i="3" s="1"/>
  <c r="J18" i="3"/>
  <c r="P18" i="3"/>
  <c r="Q18" i="3" s="1"/>
  <c r="S18" i="3" s="1"/>
  <c r="R18" i="3"/>
  <c r="T18" i="3"/>
  <c r="Y18" i="3"/>
  <c r="D19" i="3"/>
  <c r="E19" i="3" s="1"/>
  <c r="H19" i="3" s="1"/>
  <c r="M19" i="3" s="1"/>
  <c r="F19" i="3"/>
  <c r="G19" i="3"/>
  <c r="J19" i="3"/>
  <c r="P19" i="3"/>
  <c r="Q19" i="3"/>
  <c r="R19" i="3"/>
  <c r="T19" i="3" s="1"/>
  <c r="S19" i="3"/>
  <c r="Y19" i="3"/>
  <c r="D20" i="3"/>
  <c r="E20" i="3" s="1"/>
  <c r="H20" i="3" s="1"/>
  <c r="M20" i="3" s="1"/>
  <c r="F20" i="3"/>
  <c r="G20" i="3"/>
  <c r="S20" i="3" s="1"/>
  <c r="I20" i="3"/>
  <c r="L20" i="3" s="1"/>
  <c r="N20" i="3" s="1"/>
  <c r="J20" i="3"/>
  <c r="P20" i="3"/>
  <c r="R20" i="3" s="1"/>
  <c r="Q20" i="3"/>
  <c r="T20" i="3"/>
  <c r="Y20" i="3"/>
  <c r="D21" i="3"/>
  <c r="E21" i="3" s="1"/>
  <c r="I21" i="3" s="1"/>
  <c r="L21" i="3" s="1"/>
  <c r="F21" i="3"/>
  <c r="G21" i="3"/>
  <c r="H21" i="3"/>
  <c r="J21" i="3"/>
  <c r="P21" i="3"/>
  <c r="Q21" i="3"/>
  <c r="S21" i="3" s="1"/>
  <c r="R21" i="3"/>
  <c r="T21" i="3" s="1"/>
  <c r="U21" i="3"/>
  <c r="Y21" i="3"/>
  <c r="D22" i="3"/>
  <c r="E22" i="3"/>
  <c r="I22" i="3" s="1"/>
  <c r="L22" i="3" s="1"/>
  <c r="F22" i="3"/>
  <c r="G22" i="3" s="1"/>
  <c r="J22" i="3"/>
  <c r="P22" i="3"/>
  <c r="R22" i="3" s="1"/>
  <c r="T22" i="3" s="1"/>
  <c r="Q22" i="3"/>
  <c r="S22" i="3" s="1"/>
  <c r="Y22" i="3"/>
  <c r="D23" i="3"/>
  <c r="E23" i="3"/>
  <c r="I23" i="3" s="1"/>
  <c r="L23" i="3" s="1"/>
  <c r="F23" i="3"/>
  <c r="G23" i="3" s="1"/>
  <c r="J23" i="3"/>
  <c r="P23" i="3"/>
  <c r="Y23" i="3"/>
  <c r="D24" i="3"/>
  <c r="E24" i="3"/>
  <c r="F24" i="3"/>
  <c r="G24" i="3"/>
  <c r="J24" i="3"/>
  <c r="P24" i="3"/>
  <c r="Y24" i="3"/>
  <c r="D25" i="3"/>
  <c r="E25" i="3"/>
  <c r="F25" i="3"/>
  <c r="G25" i="3"/>
  <c r="J25" i="3"/>
  <c r="P25" i="3"/>
  <c r="Q25" i="3"/>
  <c r="S25" i="3" s="1"/>
  <c r="R25" i="3"/>
  <c r="T25" i="3" s="1"/>
  <c r="Y25" i="3"/>
  <c r="D26" i="3"/>
  <c r="E26" i="3"/>
  <c r="H26" i="3" s="1"/>
  <c r="F26" i="3"/>
  <c r="G26" i="3" s="1"/>
  <c r="J26" i="3"/>
  <c r="P26" i="3"/>
  <c r="R26" i="3" s="1"/>
  <c r="Q26" i="3"/>
  <c r="S26" i="3" s="1"/>
  <c r="U26" i="3"/>
  <c r="X26" i="3"/>
  <c r="D27" i="3"/>
  <c r="E27" i="3"/>
  <c r="I27" i="3" s="1"/>
  <c r="F27" i="3"/>
  <c r="G27" i="3" s="1"/>
  <c r="J27" i="3"/>
  <c r="L27" i="3"/>
  <c r="P27" i="3"/>
  <c r="Q27" i="3" s="1"/>
  <c r="S27" i="3" s="1"/>
  <c r="X27" i="3"/>
  <c r="Y27" i="3"/>
  <c r="D28" i="3"/>
  <c r="E28" i="3" s="1"/>
  <c r="H28" i="3" s="1"/>
  <c r="M28" i="3" s="1"/>
  <c r="F28" i="3"/>
  <c r="G28" i="3"/>
  <c r="J28" i="3"/>
  <c r="P28" i="3"/>
  <c r="Q28" i="3"/>
  <c r="R28" i="3"/>
  <c r="T28" i="3" s="1"/>
  <c r="S28" i="3"/>
  <c r="X28" i="3"/>
  <c r="Y28" i="3" s="1"/>
  <c r="D29" i="3"/>
  <c r="E29" i="3"/>
  <c r="H29" i="3" s="1"/>
  <c r="F29" i="3"/>
  <c r="G29" i="3"/>
  <c r="I29" i="3"/>
  <c r="L29" i="3" s="1"/>
  <c r="J29" i="3"/>
  <c r="P29" i="3"/>
  <c r="Q29" i="3"/>
  <c r="S29" i="3" s="1"/>
  <c r="R29" i="3"/>
  <c r="X29" i="3"/>
  <c r="Y29" i="3" s="1"/>
  <c r="D30" i="3"/>
  <c r="E30" i="3"/>
  <c r="H30" i="3" s="1"/>
  <c r="F30" i="3"/>
  <c r="G30" i="3" s="1"/>
  <c r="J30" i="3"/>
  <c r="M30" i="3" s="1"/>
  <c r="P30" i="3"/>
  <c r="R30" i="3" s="1"/>
  <c r="T30" i="3" s="1"/>
  <c r="Q30" i="3"/>
  <c r="S30" i="3" s="1"/>
  <c r="U30" i="3"/>
  <c r="X30" i="3"/>
  <c r="Y30" i="3"/>
  <c r="D31" i="3"/>
  <c r="E31" i="3" s="1"/>
  <c r="I31" i="3" s="1"/>
  <c r="L31" i="3" s="1"/>
  <c r="F31" i="3"/>
  <c r="G31" i="3" s="1"/>
  <c r="J31" i="3"/>
  <c r="P31" i="3"/>
  <c r="R31" i="3" s="1"/>
  <c r="T31" i="3" s="1"/>
  <c r="Q31" i="3"/>
  <c r="S31" i="3" s="1"/>
  <c r="X31" i="3"/>
  <c r="Y31" i="3"/>
  <c r="D32" i="3"/>
  <c r="E32" i="3" s="1"/>
  <c r="F32" i="3"/>
  <c r="G32" i="3"/>
  <c r="J32" i="3"/>
  <c r="P32" i="3"/>
  <c r="R32" i="3" s="1"/>
  <c r="T32" i="3" s="1"/>
  <c r="Q32" i="3"/>
  <c r="S32" i="3" s="1"/>
  <c r="X32" i="3"/>
  <c r="D33" i="3"/>
  <c r="E33" i="3"/>
  <c r="H33" i="3" s="1"/>
  <c r="F33" i="3"/>
  <c r="G33" i="3" s="1"/>
  <c r="J33" i="3"/>
  <c r="P33" i="3"/>
  <c r="Q33" i="3" s="1"/>
  <c r="S33" i="3" s="1"/>
  <c r="U33" i="3"/>
  <c r="X33" i="3"/>
  <c r="Y33" i="3"/>
  <c r="D34" i="3"/>
  <c r="E34" i="3"/>
  <c r="F34" i="3"/>
  <c r="G34" i="3"/>
  <c r="H34" i="3"/>
  <c r="I34" i="3"/>
  <c r="L34" i="3" s="1"/>
  <c r="J34" i="3"/>
  <c r="P34" i="3"/>
  <c r="Q34" i="3" s="1"/>
  <c r="S34" i="3" s="1"/>
  <c r="X34" i="3"/>
  <c r="Y34" i="3" s="1"/>
  <c r="D35" i="3"/>
  <c r="E35" i="3"/>
  <c r="H35" i="3" s="1"/>
  <c r="F35" i="3"/>
  <c r="G35" i="3"/>
  <c r="I35" i="3"/>
  <c r="L35" i="3" s="1"/>
  <c r="J35" i="3"/>
  <c r="P35" i="3"/>
  <c r="R35" i="3" s="1"/>
  <c r="Q35" i="3"/>
  <c r="X35" i="3"/>
  <c r="F78" i="3" s="1"/>
  <c r="Y35" i="3"/>
  <c r="D36" i="3"/>
  <c r="E36" i="3" s="1"/>
  <c r="F36" i="3"/>
  <c r="G36" i="3"/>
  <c r="J36" i="3"/>
  <c r="P36" i="3"/>
  <c r="R36" i="3" s="1"/>
  <c r="T36" i="3" s="1"/>
  <c r="Q36" i="3"/>
  <c r="S36" i="3" s="1"/>
  <c r="X36" i="3"/>
  <c r="Y36" i="3"/>
  <c r="D37" i="3"/>
  <c r="E37" i="3" s="1"/>
  <c r="H37" i="3" s="1"/>
  <c r="M37" i="3" s="1"/>
  <c r="F37" i="3"/>
  <c r="G37" i="3"/>
  <c r="J37" i="3"/>
  <c r="P37" i="3"/>
  <c r="Q37" i="3"/>
  <c r="R37" i="3"/>
  <c r="T37" i="3" s="1"/>
  <c r="S37" i="3"/>
  <c r="X37" i="3"/>
  <c r="Y37" i="3" s="1"/>
  <c r="D38" i="3"/>
  <c r="E38" i="3"/>
  <c r="H38" i="3" s="1"/>
  <c r="F38" i="3"/>
  <c r="G38" i="3" s="1"/>
  <c r="I38" i="3"/>
  <c r="L38" i="3" s="1"/>
  <c r="N38" i="3" s="1"/>
  <c r="J38" i="3"/>
  <c r="M38" i="3" s="1"/>
  <c r="P38" i="3"/>
  <c r="X38" i="3"/>
  <c r="Y38" i="3"/>
  <c r="D39" i="3"/>
  <c r="E39" i="3"/>
  <c r="H39" i="3" s="1"/>
  <c r="F39" i="3"/>
  <c r="G39" i="3" s="1"/>
  <c r="J39" i="3"/>
  <c r="M39" i="3" s="1"/>
  <c r="P39" i="3"/>
  <c r="Q39" i="3" s="1"/>
  <c r="S39" i="3" s="1"/>
  <c r="X39" i="3"/>
  <c r="Y39" i="3"/>
  <c r="D40" i="3"/>
  <c r="E40" i="3" s="1"/>
  <c r="I40" i="3" s="1"/>
  <c r="L40" i="3" s="1"/>
  <c r="F40" i="3"/>
  <c r="G40" i="3"/>
  <c r="H40" i="3"/>
  <c r="J40" i="3"/>
  <c r="M40" i="3" s="1"/>
  <c r="P40" i="3"/>
  <c r="Q40" i="3"/>
  <c r="S40" i="3" s="1"/>
  <c r="R40" i="3"/>
  <c r="T40" i="3" s="1"/>
  <c r="U40" i="3"/>
  <c r="Y40" i="3"/>
  <c r="D41" i="3"/>
  <c r="E41" i="3"/>
  <c r="H41" i="3" s="1"/>
  <c r="F41" i="3"/>
  <c r="G41" i="3" s="1"/>
  <c r="I41" i="3"/>
  <c r="L41" i="3" s="1"/>
  <c r="N41" i="3" s="1"/>
  <c r="J41" i="3"/>
  <c r="M41" i="3" s="1"/>
  <c r="P41" i="3"/>
  <c r="U41" i="3"/>
  <c r="Y41" i="3"/>
  <c r="D42" i="3"/>
  <c r="E42" i="3" s="1"/>
  <c r="F42" i="3"/>
  <c r="G42" i="3"/>
  <c r="J42" i="3"/>
  <c r="P42" i="3"/>
  <c r="R42" i="3" s="1"/>
  <c r="T42" i="3" s="1"/>
  <c r="Q42" i="3"/>
  <c r="S42" i="3" s="1"/>
  <c r="U42" i="3"/>
  <c r="Y42" i="3"/>
  <c r="D43" i="3"/>
  <c r="E43" i="3"/>
  <c r="I43" i="3" s="1"/>
  <c r="L43" i="3" s="1"/>
  <c r="F43" i="3"/>
  <c r="G43" i="3" s="1"/>
  <c r="J43" i="3"/>
  <c r="P43" i="3"/>
  <c r="Q43" i="3" s="1"/>
  <c r="Y43" i="3"/>
  <c r="D44" i="3"/>
  <c r="E44" i="3" s="1"/>
  <c r="I44" i="3" s="1"/>
  <c r="F44" i="3"/>
  <c r="G44" i="3"/>
  <c r="H44" i="3"/>
  <c r="J44" i="3"/>
  <c r="L44" i="3"/>
  <c r="P44" i="3"/>
  <c r="Q44" i="3"/>
  <c r="S44" i="3" s="1"/>
  <c r="R44" i="3"/>
  <c r="T44" i="3" s="1"/>
  <c r="U44" i="3"/>
  <c r="Y44" i="3"/>
  <c r="D45" i="3"/>
  <c r="E45" i="3"/>
  <c r="H45" i="3" s="1"/>
  <c r="F45" i="3"/>
  <c r="G45" i="3" s="1"/>
  <c r="I45" i="3"/>
  <c r="L45" i="3" s="1"/>
  <c r="N45" i="3" s="1"/>
  <c r="J45" i="3"/>
  <c r="M45" i="3" s="1"/>
  <c r="P45" i="3"/>
  <c r="Y45" i="3"/>
  <c r="Y46" i="3"/>
  <c r="Y47" i="3"/>
  <c r="B48" i="3"/>
  <c r="G48" i="3"/>
  <c r="L51" i="3" s="1"/>
  <c r="W48" i="3"/>
  <c r="G50" i="3"/>
  <c r="U50" i="3"/>
  <c r="C60" i="3"/>
  <c r="F60" i="3"/>
  <c r="H60" i="3"/>
  <c r="R60" i="3" s="1"/>
  <c r="V17" i="3" s="1"/>
  <c r="Q60" i="3"/>
  <c r="C61" i="3"/>
  <c r="R61" i="3" s="1"/>
  <c r="F61" i="3"/>
  <c r="H61" i="3"/>
  <c r="Q61" i="3"/>
  <c r="U18" i="3" s="1"/>
  <c r="C62" i="3"/>
  <c r="R62" i="3" s="1"/>
  <c r="V19" i="3" s="1"/>
  <c r="F62" i="3"/>
  <c r="H62" i="3"/>
  <c r="Q62" i="3"/>
  <c r="C63" i="3"/>
  <c r="F63" i="3"/>
  <c r="H63" i="3"/>
  <c r="Q63" i="3"/>
  <c r="U20" i="3" s="1"/>
  <c r="C64" i="3"/>
  <c r="R64" i="3" s="1"/>
  <c r="V21" i="3" s="1"/>
  <c r="F64" i="3"/>
  <c r="H64" i="3"/>
  <c r="Q64" i="3"/>
  <c r="C65" i="3"/>
  <c r="R65" i="3" s="1"/>
  <c r="V22" i="3" s="1"/>
  <c r="F65" i="3"/>
  <c r="H65" i="3"/>
  <c r="Q65" i="3"/>
  <c r="U22" i="3" s="1"/>
  <c r="C66" i="3"/>
  <c r="F66" i="3"/>
  <c r="H66" i="3"/>
  <c r="Q66" i="3"/>
  <c r="U23" i="3" s="1"/>
  <c r="R66" i="3"/>
  <c r="V23" i="3" s="1"/>
  <c r="C67" i="3"/>
  <c r="F67" i="3"/>
  <c r="H67" i="3"/>
  <c r="R67" i="3" s="1"/>
  <c r="V24" i="3" s="1"/>
  <c r="Q67" i="3"/>
  <c r="U24" i="3" s="1"/>
  <c r="C68" i="3"/>
  <c r="F68" i="3"/>
  <c r="H68" i="3"/>
  <c r="R68" i="3" s="1"/>
  <c r="V25" i="3" s="1"/>
  <c r="Q68" i="3"/>
  <c r="U25" i="3" s="1"/>
  <c r="C69" i="3"/>
  <c r="R69" i="3" s="1"/>
  <c r="V26" i="3" s="1"/>
  <c r="H69" i="3"/>
  <c r="Q69" i="3"/>
  <c r="C70" i="3"/>
  <c r="R70" i="3" s="1"/>
  <c r="V27" i="3" s="1"/>
  <c r="F70" i="3"/>
  <c r="H70" i="3"/>
  <c r="Q70" i="3"/>
  <c r="U27" i="3" s="1"/>
  <c r="C71" i="3"/>
  <c r="R71" i="3" s="1"/>
  <c r="V28" i="3" s="1"/>
  <c r="F71" i="3"/>
  <c r="H71" i="3"/>
  <c r="Q71" i="3"/>
  <c r="U28" i="3" s="1"/>
  <c r="C72" i="3"/>
  <c r="R72" i="3" s="1"/>
  <c r="V29" i="3" s="1"/>
  <c r="F72" i="3"/>
  <c r="H72" i="3"/>
  <c r="Q72" i="3"/>
  <c r="U29" i="3" s="1"/>
  <c r="C73" i="3"/>
  <c r="R73" i="3" s="1"/>
  <c r="V30" i="3" s="1"/>
  <c r="F73" i="3"/>
  <c r="H73" i="3"/>
  <c r="Q73" i="3"/>
  <c r="C74" i="3"/>
  <c r="F74" i="3"/>
  <c r="H74" i="3"/>
  <c r="Q74" i="3"/>
  <c r="U31" i="3" s="1"/>
  <c r="R74" i="3"/>
  <c r="V31" i="3" s="1"/>
  <c r="C75" i="3"/>
  <c r="H75" i="3"/>
  <c r="R75" i="3" s="1"/>
  <c r="V32" i="3" s="1"/>
  <c r="Q75" i="3"/>
  <c r="U32" i="3" s="1"/>
  <c r="C76" i="3"/>
  <c r="F76" i="3"/>
  <c r="H76" i="3"/>
  <c r="R76" i="3" s="1"/>
  <c r="V33" i="3" s="1"/>
  <c r="Q76" i="3"/>
  <c r="C77" i="3"/>
  <c r="H77" i="3"/>
  <c r="Q77" i="3"/>
  <c r="U34" i="3" s="1"/>
  <c r="R77" i="3"/>
  <c r="V34" i="3" s="1"/>
  <c r="C78" i="3"/>
  <c r="R78" i="3" s="1"/>
  <c r="V35" i="3" s="1"/>
  <c r="H78" i="3"/>
  <c r="Q78" i="3"/>
  <c r="U35" i="3" s="1"/>
  <c r="C79" i="3"/>
  <c r="R79" i="3" s="1"/>
  <c r="V36" i="3" s="1"/>
  <c r="F79" i="3"/>
  <c r="H79" i="3"/>
  <c r="Q79" i="3"/>
  <c r="U36" i="3" s="1"/>
  <c r="C80" i="3"/>
  <c r="R80" i="3" s="1"/>
  <c r="V37" i="3" s="1"/>
  <c r="F80" i="3"/>
  <c r="H80" i="3"/>
  <c r="Q80" i="3"/>
  <c r="U37" i="3" s="1"/>
  <c r="C81" i="3"/>
  <c r="R81" i="3" s="1"/>
  <c r="V38" i="3" s="1"/>
  <c r="F81" i="3"/>
  <c r="H81" i="3"/>
  <c r="Q81" i="3"/>
  <c r="U38" i="3" s="1"/>
  <c r="C82" i="3"/>
  <c r="F82" i="3"/>
  <c r="H82" i="3"/>
  <c r="Q82" i="3"/>
  <c r="U39" i="3" s="1"/>
  <c r="R82" i="3"/>
  <c r="V39" i="3" s="1"/>
  <c r="C83" i="3"/>
  <c r="F83" i="3"/>
  <c r="H83" i="3"/>
  <c r="R83" i="3" s="1"/>
  <c r="V40" i="3" s="1"/>
  <c r="Q83" i="3"/>
  <c r="C84" i="3"/>
  <c r="F84" i="3"/>
  <c r="H84" i="3"/>
  <c r="R84" i="3" s="1"/>
  <c r="V41" i="3" s="1"/>
  <c r="Q84" i="3"/>
  <c r="C85" i="3"/>
  <c r="F85" i="3"/>
  <c r="H85" i="3"/>
  <c r="Q85" i="3"/>
  <c r="R85" i="3"/>
  <c r="V42" i="3" s="1"/>
  <c r="C86" i="3"/>
  <c r="R86" i="3" s="1"/>
  <c r="V43" i="3" s="1"/>
  <c r="F86" i="3"/>
  <c r="H86" i="3"/>
  <c r="Q86" i="3"/>
  <c r="U43" i="3" s="1"/>
  <c r="C87" i="3"/>
  <c r="F87" i="3"/>
  <c r="H87" i="3"/>
  <c r="Q87" i="3"/>
  <c r="C88" i="3"/>
  <c r="R88" i="3" s="1"/>
  <c r="V45" i="3" s="1"/>
  <c r="F88" i="3"/>
  <c r="H88" i="3"/>
  <c r="Q88" i="3"/>
  <c r="U45" i="3" s="1"/>
  <c r="Q89" i="3"/>
  <c r="R89" i="3"/>
  <c r="Q90" i="3"/>
  <c r="R90" i="3"/>
  <c r="B91" i="3"/>
  <c r="C91" i="3" s="1"/>
  <c r="D91" i="3"/>
  <c r="E91" i="3"/>
  <c r="G91" i="3"/>
  <c r="I91" i="3"/>
  <c r="J91" i="3"/>
  <c r="K91" i="3"/>
  <c r="L91" i="3"/>
  <c r="M91" i="3"/>
  <c r="N91" i="3"/>
  <c r="O91" i="3"/>
  <c r="P91" i="3"/>
  <c r="V18" i="3" l="1"/>
  <c r="H32" i="3"/>
  <c r="M32" i="3" s="1"/>
  <c r="I32" i="3"/>
  <c r="L32" i="3" s="1"/>
  <c r="Q38" i="3"/>
  <c r="S38" i="3" s="1"/>
  <c r="R38" i="3"/>
  <c r="T38" i="3" s="1"/>
  <c r="Q23" i="3"/>
  <c r="S23" i="3" s="1"/>
  <c r="R23" i="3"/>
  <c r="T23" i="3" s="1"/>
  <c r="H34" i="1"/>
  <c r="M34" i="1" s="1"/>
  <c r="I34" i="1"/>
  <c r="L34" i="1" s="1"/>
  <c r="N34" i="1" s="1"/>
  <c r="R63" i="3"/>
  <c r="V20" i="3" s="1"/>
  <c r="Q45" i="3"/>
  <c r="S45" i="3" s="1"/>
  <c r="R45" i="3"/>
  <c r="T45" i="3" s="1"/>
  <c r="H36" i="3"/>
  <c r="M36" i="3" s="1"/>
  <c r="I36" i="3"/>
  <c r="L36" i="3" s="1"/>
  <c r="T29" i="3"/>
  <c r="R24" i="3"/>
  <c r="T24" i="3" s="1"/>
  <c r="T48" i="3" s="1"/>
  <c r="M51" i="3" s="1"/>
  <c r="Q24" i="3"/>
  <c r="S24" i="3" s="1"/>
  <c r="M21" i="3"/>
  <c r="N27" i="1"/>
  <c r="H22" i="1"/>
  <c r="M22" i="1" s="1"/>
  <c r="I22" i="1"/>
  <c r="L22" i="1" s="1"/>
  <c r="Y32" i="3"/>
  <c r="F75" i="3"/>
  <c r="I28" i="3"/>
  <c r="L28" i="3" s="1"/>
  <c r="N28" i="3" s="1"/>
  <c r="T26" i="3"/>
  <c r="U19" i="3"/>
  <c r="Q91" i="3"/>
  <c r="U48" i="3" s="1"/>
  <c r="H42" i="3"/>
  <c r="M42" i="3" s="1"/>
  <c r="I42" i="3"/>
  <c r="L42" i="3" s="1"/>
  <c r="H43" i="1"/>
  <c r="M43" i="1" s="1"/>
  <c r="I43" i="1"/>
  <c r="L43" i="1" s="1"/>
  <c r="I30" i="1"/>
  <c r="L30" i="1" s="1"/>
  <c r="H30" i="1"/>
  <c r="H25" i="1"/>
  <c r="I25" i="1"/>
  <c r="L25" i="1" s="1"/>
  <c r="N25" i="1" s="1"/>
  <c r="S43" i="3"/>
  <c r="N40" i="3"/>
  <c r="I37" i="3"/>
  <c r="L37" i="3" s="1"/>
  <c r="N37" i="3" s="1"/>
  <c r="S35" i="3"/>
  <c r="M33" i="3"/>
  <c r="M29" i="3"/>
  <c r="N29" i="3" s="1"/>
  <c r="S48" i="3"/>
  <c r="J53" i="3" s="1"/>
  <c r="M17" i="3"/>
  <c r="H44" i="1"/>
  <c r="I44" i="1"/>
  <c r="L44" i="1" s="1"/>
  <c r="R42" i="1"/>
  <c r="T42" i="1" s="1"/>
  <c r="Q42" i="1"/>
  <c r="S42" i="1" s="1"/>
  <c r="R87" i="3"/>
  <c r="V44" i="3" s="1"/>
  <c r="M44" i="3"/>
  <c r="N44" i="3" s="1"/>
  <c r="Q41" i="3"/>
  <c r="S41" i="3" s="1"/>
  <c r="R41" i="3"/>
  <c r="T41" i="3" s="1"/>
  <c r="T35" i="3"/>
  <c r="F69" i="3"/>
  <c r="X48" i="3"/>
  <c r="F91" i="3" s="1"/>
  <c r="H91" i="3" s="1"/>
  <c r="Y26" i="3"/>
  <c r="Y48" i="3" s="1"/>
  <c r="H24" i="3"/>
  <c r="M24" i="3" s="1"/>
  <c r="I24" i="3"/>
  <c r="L24" i="3" s="1"/>
  <c r="N21" i="3"/>
  <c r="I19" i="3"/>
  <c r="L19" i="3" s="1"/>
  <c r="N19" i="3" s="1"/>
  <c r="H18" i="1"/>
  <c r="M18" i="1" s="1"/>
  <c r="I18" i="1"/>
  <c r="L18" i="1" s="1"/>
  <c r="N35" i="3"/>
  <c r="Q31" i="1"/>
  <c r="S31" i="1" s="1"/>
  <c r="R31" i="1"/>
  <c r="T31" i="1" s="1"/>
  <c r="L50" i="3"/>
  <c r="M35" i="3"/>
  <c r="I25" i="3"/>
  <c r="L25" i="3" s="1"/>
  <c r="N25" i="3" s="1"/>
  <c r="H25" i="3"/>
  <c r="M25" i="3" s="1"/>
  <c r="N41" i="1"/>
  <c r="V48" i="1"/>
  <c r="M50" i="1" s="1"/>
  <c r="Q93" i="1"/>
  <c r="V50" i="1" s="1"/>
  <c r="H42" i="1"/>
  <c r="M42" i="1" s="1"/>
  <c r="I42" i="1"/>
  <c r="L42" i="1" s="1"/>
  <c r="W48" i="1"/>
  <c r="M25" i="1"/>
  <c r="H23" i="1"/>
  <c r="M23" i="1" s="1"/>
  <c r="I23" i="1"/>
  <c r="L23" i="1" s="1"/>
  <c r="H31" i="3"/>
  <c r="M31" i="3" s="1"/>
  <c r="N31" i="3" s="1"/>
  <c r="I30" i="3"/>
  <c r="L30" i="3" s="1"/>
  <c r="N30" i="3" s="1"/>
  <c r="H23" i="3"/>
  <c r="M23" i="3" s="1"/>
  <c r="N23" i="3" s="1"/>
  <c r="H22" i="3"/>
  <c r="Q39" i="1"/>
  <c r="S39" i="1" s="1"/>
  <c r="R39" i="1"/>
  <c r="T39" i="1" s="1"/>
  <c r="N35" i="1"/>
  <c r="H33" i="1"/>
  <c r="M33" i="1" s="1"/>
  <c r="Q27" i="1"/>
  <c r="S27" i="1" s="1"/>
  <c r="R27" i="1"/>
  <c r="T27" i="1" s="1"/>
  <c r="M24" i="1"/>
  <c r="N24" i="1" s="1"/>
  <c r="H19" i="1"/>
  <c r="I19" i="1"/>
  <c r="L19" i="1" s="1"/>
  <c r="M44" i="1"/>
  <c r="M35" i="1"/>
  <c r="M34" i="3"/>
  <c r="N34" i="3" s="1"/>
  <c r="M18" i="3"/>
  <c r="N18" i="3" s="1"/>
  <c r="T38" i="1"/>
  <c r="H36" i="1"/>
  <c r="M36" i="1" s="1"/>
  <c r="I36" i="1"/>
  <c r="L36" i="1" s="1"/>
  <c r="M27" i="1"/>
  <c r="M20" i="1"/>
  <c r="N20" i="1" s="1"/>
  <c r="M26" i="3"/>
  <c r="N33" i="1"/>
  <c r="H21" i="1"/>
  <c r="M21" i="1" s="1"/>
  <c r="I21" i="1"/>
  <c r="L21" i="1" s="1"/>
  <c r="R43" i="3"/>
  <c r="T43" i="3" s="1"/>
  <c r="H43" i="3"/>
  <c r="M43" i="3" s="1"/>
  <c r="N43" i="3" s="1"/>
  <c r="I39" i="3"/>
  <c r="L39" i="3" s="1"/>
  <c r="N39" i="3" s="1"/>
  <c r="R34" i="3"/>
  <c r="T34" i="3" s="1"/>
  <c r="I33" i="3"/>
  <c r="L33" i="3" s="1"/>
  <c r="N33" i="3" s="1"/>
  <c r="H27" i="3"/>
  <c r="M27" i="3" s="1"/>
  <c r="N27" i="3" s="1"/>
  <c r="I26" i="3"/>
  <c r="L26" i="3" s="1"/>
  <c r="I17" i="3"/>
  <c r="I45" i="1"/>
  <c r="L45" i="1" s="1"/>
  <c r="N45" i="1" s="1"/>
  <c r="S44" i="1"/>
  <c r="H40" i="1"/>
  <c r="M40" i="1" s="1"/>
  <c r="I40" i="1"/>
  <c r="L40" i="1" s="1"/>
  <c r="H39" i="1"/>
  <c r="M39" i="1" s="1"/>
  <c r="I39" i="1"/>
  <c r="L39" i="1" s="1"/>
  <c r="M38" i="1"/>
  <c r="H37" i="1"/>
  <c r="M37" i="1" s="1"/>
  <c r="N37" i="1" s="1"/>
  <c r="T36" i="1"/>
  <c r="S33" i="1"/>
  <c r="M31" i="1"/>
  <c r="S25" i="1"/>
  <c r="H28" i="1"/>
  <c r="M28" i="1" s="1"/>
  <c r="I28" i="1"/>
  <c r="L28" i="1" s="1"/>
  <c r="R39" i="3"/>
  <c r="T39" i="3" s="1"/>
  <c r="R27" i="3"/>
  <c r="T27" i="3" s="1"/>
  <c r="M41" i="1"/>
  <c r="I38" i="1"/>
  <c r="L38" i="1" s="1"/>
  <c r="N38" i="1" s="1"/>
  <c r="Q28" i="1"/>
  <c r="S28" i="1" s="1"/>
  <c r="T25" i="1"/>
  <c r="T24" i="1"/>
  <c r="Q21" i="1"/>
  <c r="S21" i="1" s="1"/>
  <c r="M19" i="1"/>
  <c r="Q17" i="1"/>
  <c r="S17" i="1" s="1"/>
  <c r="R17" i="1"/>
  <c r="T17" i="1" s="1"/>
  <c r="L50" i="1"/>
  <c r="L52" i="1" s="1"/>
  <c r="F77" i="3"/>
  <c r="R33" i="3"/>
  <c r="T33" i="3" s="1"/>
  <c r="M22" i="3"/>
  <c r="N22" i="3" s="1"/>
  <c r="S40" i="1"/>
  <c r="Q35" i="1"/>
  <c r="S35" i="1" s="1"/>
  <c r="R35" i="1"/>
  <c r="T35" i="1" s="1"/>
  <c r="H32" i="1"/>
  <c r="M32" i="1" s="1"/>
  <c r="I32" i="1"/>
  <c r="L32" i="1" s="1"/>
  <c r="H31" i="1"/>
  <c r="I31" i="1"/>
  <c r="L31" i="1" s="1"/>
  <c r="M30" i="1"/>
  <c r="H29" i="1"/>
  <c r="M29" i="1" s="1"/>
  <c r="N29" i="1" s="1"/>
  <c r="T28" i="1"/>
  <c r="I26" i="1"/>
  <c r="L26" i="1" s="1"/>
  <c r="N26" i="1" s="1"/>
  <c r="T21" i="1"/>
  <c r="T20" i="1"/>
  <c r="D17" i="1"/>
  <c r="E17" i="1" s="1"/>
  <c r="R34" i="1"/>
  <c r="T34" i="1" s="1"/>
  <c r="R26" i="1"/>
  <c r="T26" i="1" s="1"/>
  <c r="R22" i="1"/>
  <c r="T22" i="1" s="1"/>
  <c r="R18" i="1"/>
  <c r="T18" i="1" s="1"/>
  <c r="N31" i="1" l="1"/>
  <c r="N28" i="1"/>
  <c r="I48" i="3"/>
  <c r="I51" i="3" s="1"/>
  <c r="L17" i="3"/>
  <c r="N21" i="1"/>
  <c r="N44" i="1"/>
  <c r="H17" i="1"/>
  <c r="I17" i="1"/>
  <c r="N39" i="1"/>
  <c r="N26" i="3"/>
  <c r="N24" i="3"/>
  <c r="N19" i="1"/>
  <c r="H48" i="3"/>
  <c r="N32" i="1"/>
  <c r="N42" i="1"/>
  <c r="M48" i="3"/>
  <c r="J50" i="3" s="1"/>
  <c r="N43" i="1"/>
  <c r="N32" i="3"/>
  <c r="N40" i="1"/>
  <c r="T48" i="1"/>
  <c r="M51" i="1" s="1"/>
  <c r="M52" i="1"/>
  <c r="N18" i="1"/>
  <c r="N42" i="3"/>
  <c r="R91" i="3"/>
  <c r="S48" i="1"/>
  <c r="J52" i="1" s="1"/>
  <c r="N36" i="1"/>
  <c r="N23" i="1"/>
  <c r="N30" i="1"/>
  <c r="N22" i="1"/>
  <c r="N36" i="3"/>
  <c r="I48" i="1" l="1"/>
  <c r="I51" i="1" s="1"/>
  <c r="L17" i="1"/>
  <c r="V48" i="3"/>
  <c r="M50" i="3" s="1"/>
  <c r="M52" i="3" s="1"/>
  <c r="M54" i="3" s="1"/>
  <c r="R93" i="3"/>
  <c r="V50" i="3" s="1"/>
  <c r="H48" i="1"/>
  <c r="M17" i="1"/>
  <c r="M48" i="1" s="1"/>
  <c r="J50" i="1" s="1"/>
  <c r="I50" i="3"/>
  <c r="I52" i="3" s="1"/>
  <c r="I54" i="3"/>
  <c r="L48" i="3"/>
  <c r="J51" i="3" s="1"/>
  <c r="J52" i="3" s="1"/>
  <c r="J54" i="3" s="1"/>
  <c r="Q52" i="3" s="1"/>
  <c r="N17" i="3"/>
  <c r="N48" i="3" s="1"/>
  <c r="I53" i="1" l="1"/>
  <c r="P52" i="1" s="1"/>
  <c r="I50" i="1"/>
  <c r="L48" i="1"/>
  <c r="J51" i="1" s="1"/>
  <c r="J53" i="1" s="1"/>
  <c r="Q52" i="1" s="1"/>
  <c r="N17" i="1"/>
  <c r="N48" i="1" s="1"/>
  <c r="P52" i="3"/>
  <c r="L52" i="3"/>
  <c r="L54" i="3"/>
</calcChain>
</file>

<file path=xl/comments1.xml><?xml version="1.0" encoding="utf-8"?>
<comments xmlns="http://schemas.openxmlformats.org/spreadsheetml/2006/main">
  <authors>
    <author>kherrer</author>
  </authors>
  <commentList>
    <comment ref="B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Duke to provide Allocations by the 10-12th working day
</t>
        </r>
      </text>
    </comment>
    <comment ref="D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HPL to provide allocations by the 10th working day.
</t>
        </r>
      </text>
    </comment>
    <comment ref="F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Duke to provide allocations by the 10th working day.
</t>
        </r>
      </text>
    </comment>
    <comment ref="I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HPL  to provide allocations by the 10th working day.</t>
        </r>
      </text>
    </comment>
    <comment ref="K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HPL  to provide allocations by the 10th working day.</t>
        </r>
      </text>
    </comment>
    <comment ref="M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Duke to provide allocations by the 10th working day.
</t>
        </r>
      </text>
    </comment>
    <comment ref="O57" authorId="0" shapeId="0">
      <text>
        <r>
          <rPr>
            <b/>
            <sz val="8"/>
            <color indexed="81"/>
            <rFont val="Tahoma"/>
          </rPr>
          <t>kherrer:</t>
        </r>
        <r>
          <rPr>
            <sz val="8"/>
            <color indexed="81"/>
            <rFont val="Tahoma"/>
          </rPr>
          <t xml:space="preserve">
Duke to provide allocations by the 10th working day.
</t>
        </r>
      </text>
    </comment>
  </commentList>
</comments>
</file>

<file path=xl/sharedStrings.xml><?xml version="1.0" encoding="utf-8"?>
<sst xmlns="http://schemas.openxmlformats.org/spreadsheetml/2006/main" count="241" uniqueCount="86">
  <si>
    <t>Texoma Summary Sheet Texoma Processing</t>
  </si>
  <si>
    <t>Total Sales</t>
  </si>
  <si>
    <t xml:space="preserve">T1 </t>
  </si>
  <si>
    <t>Total Pur</t>
  </si>
  <si>
    <t>T2</t>
  </si>
  <si>
    <t xml:space="preserve">Total </t>
  </si>
  <si>
    <t>Dollars</t>
  </si>
  <si>
    <t>T2 103%</t>
  </si>
  <si>
    <t xml:space="preserve">TOTAL </t>
  </si>
  <si>
    <t>VOL</t>
  </si>
  <si>
    <t>T1</t>
  </si>
  <si>
    <t xml:space="preserve"> </t>
  </si>
  <si>
    <t>103% T1</t>
  </si>
  <si>
    <t>Over-Del</t>
  </si>
  <si>
    <t>Quantity</t>
  </si>
  <si>
    <t>T1 Gas</t>
  </si>
  <si>
    <t>Daily Sales</t>
  </si>
  <si>
    <t>GD-.02</t>
  </si>
  <si>
    <t>T1 sales</t>
  </si>
  <si>
    <t>GD - .02</t>
  </si>
  <si>
    <t>HSC -.04</t>
  </si>
  <si>
    <t>HSC =</t>
  </si>
  <si>
    <t>GD mid</t>
  </si>
  <si>
    <t>less $0.02</t>
  </si>
  <si>
    <t>T1 Transaction</t>
  </si>
  <si>
    <t xml:space="preserve">Dollars </t>
  </si>
  <si>
    <t xml:space="preserve">GD </t>
  </si>
  <si>
    <t>HSC Sale</t>
  </si>
  <si>
    <t>Due</t>
  </si>
  <si>
    <t>Company</t>
  </si>
  <si>
    <t>Customer</t>
  </si>
  <si>
    <t>HSC</t>
  </si>
  <si>
    <t xml:space="preserve">HSC </t>
  </si>
  <si>
    <t>GD less</t>
  </si>
  <si>
    <t>Diff</t>
  </si>
  <si>
    <t>due</t>
  </si>
  <si>
    <t>Transaction T2</t>
  </si>
  <si>
    <t>Fuel</t>
  </si>
  <si>
    <t>Cotton</t>
  </si>
  <si>
    <t>Oak Hill</t>
  </si>
  <si>
    <t>PGE</t>
  </si>
  <si>
    <t>Tx Eastern</t>
  </si>
  <si>
    <t>Interfin</t>
  </si>
  <si>
    <t xml:space="preserve">Tenn </t>
  </si>
  <si>
    <t>Sabine</t>
  </si>
  <si>
    <t>Mobil Bea</t>
  </si>
  <si>
    <t>Carthage tail</t>
  </si>
  <si>
    <t>CONTRACT:  96033214</t>
  </si>
  <si>
    <t>Prepared by:  Katherine Herrera   (713) 345-8643</t>
  </si>
  <si>
    <t>PRODUCTION MONTH, 2000:</t>
  </si>
  <si>
    <t>CURRENT MONTH INDEX - HSC (MID)</t>
  </si>
  <si>
    <t>Carth Tail</t>
  </si>
  <si>
    <t>Index</t>
  </si>
  <si>
    <t>Purchases</t>
  </si>
  <si>
    <t>Volumes</t>
  </si>
  <si>
    <t>Avg. Price</t>
  </si>
  <si>
    <t xml:space="preserve">                                       </t>
  </si>
  <si>
    <t xml:space="preserve">     T2 Cash out Calculation</t>
  </si>
  <si>
    <t>T2 Transaction</t>
  </si>
  <si>
    <t>Houston Pipe Line Company</t>
  </si>
  <si>
    <t xml:space="preserve">Company: </t>
  </si>
  <si>
    <r>
      <t xml:space="preserve">Customer: </t>
    </r>
    <r>
      <rPr>
        <sz val="10"/>
        <rFont val="Arial"/>
        <family val="2"/>
      </rPr>
      <t>Pan Energy Marketing Company</t>
    </r>
  </si>
  <si>
    <t>Volume</t>
  </si>
  <si>
    <t>T1 Sales Volume</t>
  </si>
  <si>
    <t>T1 Excess of 103%</t>
  </si>
  <si>
    <t>Total  Sales</t>
  </si>
  <si>
    <t>T2 Purchase Volume</t>
  </si>
  <si>
    <t>T2 Purchase Over-delivery</t>
  </si>
  <si>
    <t>Over delivery</t>
  </si>
  <si>
    <t>Total Purchase</t>
  </si>
  <si>
    <t>Difference</t>
  </si>
  <si>
    <t>Payment Due</t>
  </si>
  <si>
    <t>HPLC (Duke)</t>
  </si>
  <si>
    <t>Volume Due</t>
  </si>
  <si>
    <t xml:space="preserve">Volume </t>
  </si>
  <si>
    <t>T2 Fuel</t>
  </si>
  <si>
    <t>Total Fuel</t>
  </si>
  <si>
    <t>at PG&amp;E</t>
  </si>
  <si>
    <t>T1 Over-delivery</t>
  </si>
  <si>
    <t>Total Redelivery</t>
  </si>
  <si>
    <t>Cashout Due</t>
  </si>
  <si>
    <t>Less Fuel</t>
  </si>
  <si>
    <t>TOTAL</t>
  </si>
  <si>
    <t>no fuel</t>
  </si>
  <si>
    <t>W/ FUEL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</si>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</sst>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_(* #,##0_);_(* \(#,##0\);_(* &quot;-&quot;??_);_(@_)"/>
    <numFmt numFmtId="180" formatCode="&quot;$&quot;#,##0.0000_);[Red]\(&quot;$&quot;#,##0.0000\)"/>
    <numFmt numFmtId="182" formatCode="_(&quot;$&quot;* #,##0.0000_);_(&quot;$&quot;* \(#,##0.000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sz val="14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8" fontId="3" fillId="0" borderId="0" xfId="0" applyNumberFormat="1" applyFont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44" fontId="2" fillId="0" borderId="0" xfId="2" applyFont="1" applyAlignment="1" applyProtection="1">
      <alignment horizontal="left"/>
      <protection locked="0"/>
    </xf>
    <xf numFmtId="0" fontId="6" fillId="0" borderId="8" xfId="0" applyFont="1" applyFill="1" applyBorder="1" applyAlignment="1" applyProtection="1">
      <alignment horizontal="center" wrapText="1"/>
      <protection locked="0"/>
    </xf>
    <xf numFmtId="0" fontId="6" fillId="0" borderId="9" xfId="0" applyFont="1" applyFill="1" applyBorder="1" applyAlignment="1" applyProtection="1">
      <alignment horizontal="center" wrapText="1"/>
      <protection locked="0"/>
    </xf>
    <xf numFmtId="0" fontId="6" fillId="0" borderId="10" xfId="0" applyFont="1" applyFill="1" applyBorder="1" applyAlignment="1" applyProtection="1">
      <alignment horizontal="center" wrapText="1"/>
      <protection locked="0"/>
    </xf>
    <xf numFmtId="3" fontId="3" fillId="0" borderId="11" xfId="0" applyNumberFormat="1" applyFont="1" applyFill="1" applyBorder="1" applyAlignment="1" applyProtection="1">
      <alignment horizontal="center"/>
      <protection locked="0"/>
    </xf>
    <xf numFmtId="8" fontId="6" fillId="0" borderId="10" xfId="0" applyNumberFormat="1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44" fontId="0" fillId="0" borderId="6" xfId="2" applyFont="1" applyBorder="1" applyAlignment="1" applyProtection="1">
      <alignment horizontal="center"/>
      <protection locked="0"/>
    </xf>
    <xf numFmtId="44" fontId="0" fillId="0" borderId="7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3" fontId="3" fillId="0" borderId="11" xfId="1" applyFont="1" applyFill="1" applyBorder="1" applyAlignment="1" applyProtection="1">
      <alignment horizontal="center"/>
      <protection locked="0"/>
    </xf>
    <xf numFmtId="44" fontId="0" fillId="0" borderId="12" xfId="2" applyFont="1" applyBorder="1" applyAlignment="1" applyProtection="1">
      <alignment horizontal="center"/>
      <protection locked="0"/>
    </xf>
    <xf numFmtId="0" fontId="2" fillId="0" borderId="9" xfId="0" applyFont="1" applyBorder="1" applyAlignment="1">
      <alignment horizontal="center"/>
    </xf>
    <xf numFmtId="44" fontId="0" fillId="0" borderId="0" xfId="0" applyNumberFormat="1"/>
    <xf numFmtId="44" fontId="0" fillId="0" borderId="0" xfId="2" applyFont="1"/>
    <xf numFmtId="0" fontId="0" fillId="0" borderId="13" xfId="0" applyBorder="1"/>
    <xf numFmtId="0" fontId="0" fillId="0" borderId="14" xfId="0" applyBorder="1"/>
    <xf numFmtId="0" fontId="6" fillId="0" borderId="15" xfId="0" applyFont="1" applyFill="1" applyBorder="1" applyAlignment="1" applyProtection="1">
      <alignment horizontal="center" wrapText="1"/>
      <protection locked="0"/>
    </xf>
    <xf numFmtId="0" fontId="2" fillId="0" borderId="16" xfId="0" applyFont="1" applyBorder="1" applyAlignment="1">
      <alignment horizontal="center"/>
    </xf>
    <xf numFmtId="8" fontId="6" fillId="0" borderId="17" xfId="0" applyNumberFormat="1" applyFont="1" applyFill="1" applyBorder="1" applyAlignment="1" applyProtection="1">
      <alignment horizontal="center" wrapText="1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3" fillId="0" borderId="20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Fill="1" applyBorder="1" applyAlignment="1" applyProtection="1">
      <alignment horizontal="center" wrapText="1"/>
      <protection locked="0"/>
    </xf>
    <xf numFmtId="0" fontId="2" fillId="0" borderId="3" xfId="0" applyFont="1" applyBorder="1" applyAlignment="1">
      <alignment horizontal="center"/>
    </xf>
    <xf numFmtId="8" fontId="6" fillId="0" borderId="13" xfId="0" applyNumberFormat="1" applyFont="1" applyFill="1" applyBorder="1" applyAlignment="1" applyProtection="1">
      <alignment horizontal="center" wrapText="1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0" fontId="4" fillId="0" borderId="13" xfId="0" applyFont="1" applyBorder="1"/>
    <xf numFmtId="0" fontId="2" fillId="0" borderId="23" xfId="0" applyFont="1" applyBorder="1"/>
    <xf numFmtId="44" fontId="3" fillId="0" borderId="23" xfId="2" applyFont="1" applyFill="1" applyBorder="1" applyAlignment="1" applyProtection="1">
      <alignment horizontal="center"/>
      <protection locked="0"/>
    </xf>
    <xf numFmtId="43" fontId="0" fillId="0" borderId="7" xfId="1" applyFont="1" applyBorder="1" applyAlignment="1" applyProtection="1">
      <alignment horizontal="center"/>
      <protection locked="0"/>
    </xf>
    <xf numFmtId="167" fontId="0" fillId="0" borderId="6" xfId="1" applyNumberFormat="1" applyFont="1" applyBorder="1" applyAlignment="1" applyProtection="1">
      <alignment horizontal="left" indent="2"/>
      <protection locked="0"/>
    </xf>
    <xf numFmtId="167" fontId="0" fillId="0" borderId="7" xfId="1" applyNumberFormat="1" applyFont="1" applyBorder="1" applyAlignment="1" applyProtection="1">
      <alignment horizontal="left" indent="2"/>
      <protection locked="0"/>
    </xf>
    <xf numFmtId="167" fontId="0" fillId="0" borderId="7" xfId="0" applyNumberFormat="1" applyBorder="1" applyAlignment="1" applyProtection="1">
      <alignment horizontal="left" indent="2"/>
      <protection locked="0"/>
    </xf>
    <xf numFmtId="3" fontId="0" fillId="0" borderId="18" xfId="0" applyNumberFormat="1" applyBorder="1" applyAlignment="1" applyProtection="1">
      <alignment horizontal="right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3" fillId="0" borderId="20" xfId="0" applyNumberFormat="1" applyFont="1" applyFill="1" applyBorder="1" applyAlignment="1" applyProtection="1">
      <alignment horizontal="right"/>
      <protection locked="0"/>
    </xf>
    <xf numFmtId="3" fontId="0" fillId="0" borderId="24" xfId="0" applyNumberFormat="1" applyBorder="1" applyAlignment="1" applyProtection="1">
      <alignment horizontal="right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165" fontId="0" fillId="0" borderId="6" xfId="1" applyNumberFormat="1" applyFont="1" applyBorder="1" applyAlignment="1" applyProtection="1">
      <alignment horizontal="center"/>
      <protection locked="0"/>
    </xf>
    <xf numFmtId="165" fontId="0" fillId="0" borderId="7" xfId="1" applyNumberFormat="1" applyFont="1" applyBorder="1" applyAlignment="1" applyProtection="1">
      <alignment horizontal="center"/>
      <protection locked="0"/>
    </xf>
    <xf numFmtId="44" fontId="0" fillId="0" borderId="24" xfId="2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44" fontId="7" fillId="0" borderId="11" xfId="2" applyFont="1" applyFill="1" applyBorder="1" applyAlignment="1" applyProtection="1">
      <alignment horizontal="center"/>
      <protection locked="0"/>
    </xf>
    <xf numFmtId="167" fontId="7" fillId="0" borderId="11" xfId="1" applyNumberFormat="1" applyFont="1" applyFill="1" applyBorder="1" applyAlignment="1" applyProtection="1">
      <alignment horizontal="left" indent="2"/>
      <protection locked="0"/>
    </xf>
    <xf numFmtId="3" fontId="0" fillId="0" borderId="0" xfId="0" applyNumberFormat="1" applyBorder="1"/>
    <xf numFmtId="167" fontId="0" fillId="0" borderId="0" xfId="0" applyNumberFormat="1" applyBorder="1"/>
    <xf numFmtId="44" fontId="0" fillId="0" borderId="0" xfId="0" applyNumberFormat="1" applyBorder="1"/>
    <xf numFmtId="167" fontId="0" fillId="0" borderId="25" xfId="0" applyNumberFormat="1" applyBorder="1"/>
    <xf numFmtId="3" fontId="0" fillId="0" borderId="0" xfId="0" applyNumberFormat="1" applyBorder="1" applyAlignment="1">
      <alignment horizontal="right"/>
    </xf>
    <xf numFmtId="167" fontId="2" fillId="0" borderId="25" xfId="1" applyNumberFormat="1" applyFont="1" applyBorder="1"/>
    <xf numFmtId="167" fontId="2" fillId="0" borderId="25" xfId="0" applyNumberFormat="1" applyFont="1" applyBorder="1"/>
    <xf numFmtId="44" fontId="0" fillId="0" borderId="25" xfId="0" applyNumberFormat="1" applyBorder="1"/>
    <xf numFmtId="180" fontId="6" fillId="0" borderId="10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8" fillId="0" borderId="0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182" fontId="0" fillId="0" borderId="19" xfId="2" applyNumberFormat="1" applyFont="1" applyBorder="1" applyAlignment="1" applyProtection="1">
      <alignment horizontal="center"/>
      <protection locked="0"/>
    </xf>
    <xf numFmtId="182" fontId="3" fillId="0" borderId="20" xfId="2" applyNumberFormat="1" applyFont="1" applyFill="1" applyBorder="1" applyAlignment="1" applyProtection="1">
      <alignment horizontal="center"/>
      <protection locked="0"/>
    </xf>
    <xf numFmtId="182" fontId="0" fillId="0" borderId="6" xfId="2" applyNumberFormat="1" applyFont="1" applyBorder="1" applyAlignment="1" applyProtection="1">
      <alignment horizontal="center"/>
      <protection locked="0"/>
    </xf>
    <xf numFmtId="182" fontId="0" fillId="0" borderId="7" xfId="2" applyNumberFormat="1" applyFont="1" applyBorder="1" applyAlignment="1" applyProtection="1">
      <alignment horizontal="center"/>
      <protection locked="0"/>
    </xf>
    <xf numFmtId="3" fontId="7" fillId="0" borderId="23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" fontId="0" fillId="0" borderId="0" xfId="0" applyNumberFormat="1" applyBorder="1"/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2" borderId="19" xfId="0" applyNumberFormat="1" applyFill="1" applyBorder="1" applyAlignment="1" applyProtection="1">
      <alignment horizontal="center"/>
      <protection locked="0"/>
    </xf>
    <xf numFmtId="3" fontId="0" fillId="2" borderId="6" xfId="0" applyNumberFormat="1" applyFill="1" applyBorder="1" applyAlignment="1" applyProtection="1">
      <alignment horizontal="center"/>
      <protection locked="0"/>
    </xf>
    <xf numFmtId="3" fontId="0" fillId="2" borderId="7" xfId="0" applyNumberFormat="1" applyFill="1" applyBorder="1" applyAlignment="1" applyProtection="1">
      <alignment horizontal="center"/>
      <protection locked="0"/>
    </xf>
    <xf numFmtId="182" fontId="0" fillId="2" borderId="18" xfId="2" applyNumberFormat="1" applyFont="1" applyFill="1" applyBorder="1" applyAlignment="1" applyProtection="1">
      <alignment horizontal="center"/>
      <protection locked="0"/>
    </xf>
    <xf numFmtId="182" fontId="0" fillId="2" borderId="19" xfId="2" applyNumberFormat="1" applyFont="1" applyFill="1" applyBorder="1" applyAlignment="1" applyProtection="1">
      <alignment horizontal="center"/>
      <protection locked="0"/>
    </xf>
    <xf numFmtId="3" fontId="0" fillId="3" borderId="6" xfId="0" applyNumberFormat="1" applyFill="1" applyBorder="1" applyAlignment="1" applyProtection="1">
      <alignment horizontal="center"/>
      <protection locked="0"/>
    </xf>
    <xf numFmtId="3" fontId="0" fillId="3" borderId="7" xfId="0" applyNumberFormat="1" applyFill="1" applyBorder="1" applyAlignment="1" applyProtection="1">
      <alignment horizontal="center"/>
      <protection locked="0"/>
    </xf>
    <xf numFmtId="17" fontId="3" fillId="3" borderId="26" xfId="0" applyNumberFormat="1" applyFont="1" applyFill="1" applyBorder="1" applyAlignment="1" applyProtection="1">
      <alignment horizontal="left"/>
      <protection locked="0"/>
    </xf>
    <xf numFmtId="8" fontId="3" fillId="3" borderId="27" xfId="0" applyNumberFormat="1" applyFont="1" applyFill="1" applyBorder="1" applyAlignment="1" applyProtection="1">
      <alignment horizontal="left"/>
      <protection locked="0"/>
    </xf>
    <xf numFmtId="0" fontId="0" fillId="3" borderId="2" xfId="0" applyFill="1" applyBorder="1"/>
    <xf numFmtId="3" fontId="0" fillId="3" borderId="18" xfId="0" applyNumberFormat="1" applyFill="1" applyBorder="1" applyAlignment="1" applyProtection="1">
      <alignment horizontal="center"/>
      <protection locked="0"/>
    </xf>
    <xf numFmtId="3" fontId="0" fillId="3" borderId="19" xfId="0" applyNumberFormat="1" applyFill="1" applyBorder="1" applyAlignment="1" applyProtection="1">
      <alignment horizontal="center"/>
      <protection locked="0"/>
    </xf>
    <xf numFmtId="44" fontId="0" fillId="0" borderId="24" xfId="2" applyFont="1" applyBorder="1" applyAlignment="1" applyProtection="1">
      <alignment horizontal="right"/>
      <protection locked="0"/>
    </xf>
    <xf numFmtId="44" fontId="0" fillId="0" borderId="22" xfId="2" applyFont="1" applyBorder="1" applyAlignment="1" applyProtection="1">
      <alignment horizontal="right"/>
      <protection locked="0"/>
    </xf>
    <xf numFmtId="167" fontId="1" fillId="0" borderId="6" xfId="1" applyNumberFormat="1" applyBorder="1" applyAlignment="1" applyProtection="1">
      <alignment horizontal="left" indent="2"/>
      <protection locked="0"/>
    </xf>
    <xf numFmtId="182" fontId="1" fillId="0" borderId="6" xfId="2" applyNumberFormat="1" applyBorder="1" applyAlignment="1" applyProtection="1">
      <alignment horizontal="center"/>
      <protection locked="0"/>
    </xf>
    <xf numFmtId="44" fontId="1" fillId="0" borderId="6" xfId="2" applyBorder="1" applyAlignment="1" applyProtection="1">
      <alignment horizontal="center"/>
      <protection locked="0"/>
    </xf>
    <xf numFmtId="44" fontId="1" fillId="0" borderId="24" xfId="2" applyBorder="1" applyAlignment="1" applyProtection="1">
      <alignment horizontal="right"/>
      <protection locked="0"/>
    </xf>
    <xf numFmtId="182" fontId="1" fillId="2" borderId="18" xfId="2" applyNumberFormat="1" applyFill="1" applyBorder="1" applyAlignment="1" applyProtection="1">
      <alignment horizontal="center"/>
      <protection locked="0"/>
    </xf>
    <xf numFmtId="165" fontId="1" fillId="0" borderId="6" xfId="1" applyNumberFormat="1" applyBorder="1" applyAlignment="1" applyProtection="1">
      <alignment horizontal="center"/>
      <protection locked="0"/>
    </xf>
    <xf numFmtId="44" fontId="1" fillId="0" borderId="24" xfId="2" applyBorder="1" applyAlignment="1" applyProtection="1">
      <alignment horizontal="center"/>
      <protection locked="0"/>
    </xf>
    <xf numFmtId="167" fontId="1" fillId="0" borderId="7" xfId="1" applyNumberFormat="1" applyBorder="1" applyAlignment="1" applyProtection="1">
      <alignment horizontal="left" indent="2"/>
      <protection locked="0"/>
    </xf>
    <xf numFmtId="182" fontId="1" fillId="0" borderId="7" xfId="2" applyNumberFormat="1" applyBorder="1" applyAlignment="1" applyProtection="1">
      <alignment horizontal="center"/>
      <protection locked="0"/>
    </xf>
    <xf numFmtId="44" fontId="1" fillId="0" borderId="7" xfId="2" applyBorder="1" applyAlignment="1" applyProtection="1">
      <alignment horizontal="center"/>
      <protection locked="0"/>
    </xf>
    <xf numFmtId="44" fontId="1" fillId="0" borderId="22" xfId="2" applyBorder="1" applyAlignment="1" applyProtection="1">
      <alignment horizontal="right"/>
      <protection locked="0"/>
    </xf>
    <xf numFmtId="182" fontId="1" fillId="2" borderId="19" xfId="2" applyNumberFormat="1" applyFill="1" applyBorder="1" applyAlignment="1" applyProtection="1">
      <alignment horizontal="center"/>
      <protection locked="0"/>
    </xf>
    <xf numFmtId="43" fontId="1" fillId="0" borderId="7" xfId="1" applyBorder="1" applyAlignment="1" applyProtection="1">
      <alignment horizontal="center"/>
      <protection locked="0"/>
    </xf>
    <xf numFmtId="165" fontId="1" fillId="0" borderId="7" xfId="1" applyNumberFormat="1" applyBorder="1" applyAlignment="1" applyProtection="1">
      <alignment horizontal="center"/>
      <protection locked="0"/>
    </xf>
    <xf numFmtId="44" fontId="1" fillId="0" borderId="22" xfId="2" applyBorder="1" applyAlignment="1" applyProtection="1">
      <alignment horizontal="center"/>
      <protection locked="0"/>
    </xf>
    <xf numFmtId="182" fontId="1" fillId="0" borderId="19" xfId="2" applyNumberFormat="1" applyBorder="1" applyAlignment="1" applyProtection="1">
      <alignment horizontal="center"/>
      <protection locked="0"/>
    </xf>
    <xf numFmtId="167" fontId="1" fillId="0" borderId="0" xfId="1" applyNumberFormat="1" applyBorder="1" applyAlignment="1">
      <alignment horizontal="right"/>
    </xf>
    <xf numFmtId="44" fontId="1" fillId="0" borderId="0" xfId="2"/>
    <xf numFmtId="8" fontId="3" fillId="0" borderId="11" xfId="2" applyNumberFormat="1" applyFont="1" applyFill="1" applyBorder="1" applyAlignment="1" applyProtection="1">
      <alignment horizontal="center"/>
      <protection locked="0"/>
    </xf>
    <xf numFmtId="167" fontId="0" fillId="0" borderId="0" xfId="1" applyNumberFormat="1" applyFont="1" applyBorder="1"/>
    <xf numFmtId="44" fontId="0" fillId="0" borderId="0" xfId="2" applyFont="1" applyBorder="1"/>
    <xf numFmtId="8" fontId="6" fillId="0" borderId="9" xfId="0" applyNumberFormat="1" applyFont="1" applyFill="1" applyBorder="1" applyAlignment="1" applyProtection="1">
      <alignment horizontal="center" wrapText="1"/>
      <protection locked="0"/>
    </xf>
    <xf numFmtId="3" fontId="0" fillId="2" borderId="28" xfId="0" applyNumberFormat="1" applyFill="1" applyBorder="1" applyAlignment="1" applyProtection="1">
      <alignment horizontal="center"/>
      <protection locked="0"/>
    </xf>
    <xf numFmtId="3" fontId="0" fillId="3" borderId="12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3" fontId="0" fillId="4" borderId="7" xfId="0" applyNumberFormat="1" applyFill="1" applyBorder="1" applyAlignment="1" applyProtection="1">
      <alignment horizontal="center"/>
      <protection locked="0"/>
    </xf>
    <xf numFmtId="44" fontId="0" fillId="4" borderId="7" xfId="2" applyFont="1" applyFill="1" applyBorder="1" applyAlignment="1" applyProtection="1">
      <alignment horizontal="center"/>
      <protection locked="0"/>
    </xf>
    <xf numFmtId="3" fontId="0" fillId="0" borderId="0" xfId="0" applyNumberFormat="1"/>
    <xf numFmtId="3" fontId="0" fillId="0" borderId="8" xfId="0" applyNumberFormat="1" applyBorder="1" applyAlignment="1" applyProtection="1">
      <alignment horizontal="center"/>
      <protection locked="0"/>
    </xf>
    <xf numFmtId="3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3"/>
  <sheetViews>
    <sheetView topLeftCell="L37" zoomScaleNormal="75" workbookViewId="0">
      <selection activeCell="R52" sqref="R52"/>
    </sheetView>
  </sheetViews>
  <sheetFormatPr defaultRowHeight="12.75" x14ac:dyDescent="0.2"/>
  <cols>
    <col min="1" max="1" width="10.85546875" style="6" customWidth="1"/>
    <col min="2" max="2" width="12.7109375" customWidth="1"/>
    <col min="3" max="3" width="22.28515625" customWidth="1"/>
    <col min="4" max="4" width="10.28515625" bestFit="1" customWidth="1"/>
    <col min="5" max="5" width="10.28515625" customWidth="1"/>
    <col min="6" max="6" width="12.5703125" customWidth="1"/>
    <col min="7" max="7" width="20.5703125" customWidth="1"/>
    <col min="8" max="8" width="16" customWidth="1"/>
    <col min="9" max="9" width="14.5703125" customWidth="1"/>
    <col min="10" max="10" width="15.5703125" customWidth="1"/>
    <col min="11" max="11" width="22.28515625" customWidth="1"/>
    <col min="12" max="12" width="17.28515625" customWidth="1"/>
    <col min="13" max="13" width="16.140625" bestFit="1" customWidth="1"/>
    <col min="14" max="14" width="22.85546875" customWidth="1"/>
    <col min="15" max="15" width="15.5703125" customWidth="1"/>
    <col min="16" max="16" width="15" customWidth="1"/>
    <col min="17" max="17" width="22.140625" customWidth="1"/>
    <col min="18" max="18" width="12" customWidth="1"/>
    <col min="19" max="19" width="16.5703125" customWidth="1"/>
    <col min="20" max="20" width="15.7109375" customWidth="1"/>
    <col min="21" max="21" width="12.7109375" customWidth="1"/>
    <col min="22" max="22" width="22.7109375" customWidth="1"/>
    <col min="23" max="23" width="13.85546875" customWidth="1"/>
    <col min="24" max="24" width="11.5703125" customWidth="1"/>
  </cols>
  <sheetData>
    <row r="1" spans="1:62" ht="6.75" customHeight="1" x14ac:dyDescent="0.2"/>
    <row r="2" spans="1:62" s="74" customFormat="1" ht="12.75" customHeight="1" x14ac:dyDescent="0.25">
      <c r="A2" s="72" t="s">
        <v>0</v>
      </c>
      <c r="B2" s="73"/>
      <c r="C2" s="73"/>
      <c r="D2" s="73"/>
      <c r="E2" s="73"/>
    </row>
    <row r="3" spans="1:62" ht="12.75" customHeight="1" x14ac:dyDescent="0.2">
      <c r="A3" s="71" t="s">
        <v>47</v>
      </c>
      <c r="B3" s="9"/>
      <c r="C3" s="9"/>
      <c r="D3" s="9"/>
      <c r="E3" s="9"/>
    </row>
    <row r="4" spans="1:62" ht="12.75" customHeight="1" x14ac:dyDescent="0.2">
      <c r="A4" s="71" t="s">
        <v>48</v>
      </c>
      <c r="B4" s="9"/>
      <c r="C4" s="9"/>
      <c r="D4" s="9"/>
      <c r="E4" s="9"/>
    </row>
    <row r="5" spans="1:62" ht="12.75" customHeight="1" x14ac:dyDescent="0.25">
      <c r="A5" s="80" t="s">
        <v>59</v>
      </c>
      <c r="B5" s="9"/>
      <c r="C5" s="9"/>
      <c r="D5" s="9"/>
      <c r="E5" s="9"/>
    </row>
    <row r="6" spans="1:62" ht="12.75" customHeight="1" x14ac:dyDescent="0.2">
      <c r="A6" s="81" t="s">
        <v>49</v>
      </c>
      <c r="B6" s="12"/>
      <c r="C6" s="5"/>
      <c r="D6" s="5"/>
      <c r="E6" s="92">
        <v>36557</v>
      </c>
    </row>
    <row r="7" spans="1:62" ht="12.75" customHeight="1" x14ac:dyDescent="0.2">
      <c r="A7" s="82" t="s">
        <v>50</v>
      </c>
      <c r="B7" s="13"/>
      <c r="C7" s="1"/>
      <c r="D7" s="1"/>
      <c r="E7" s="93">
        <v>2.58</v>
      </c>
    </row>
    <row r="8" spans="1:62" ht="12.75" customHeight="1" x14ac:dyDescent="0.2">
      <c r="A8" s="71"/>
      <c r="B8" s="10"/>
      <c r="C8" s="6"/>
      <c r="D8" s="6"/>
      <c r="E8" s="11"/>
    </row>
    <row r="9" spans="1:62" ht="12.75" customHeight="1" x14ac:dyDescent="0.2">
      <c r="A9" s="71" t="s">
        <v>61</v>
      </c>
      <c r="B9" s="10"/>
      <c r="C9" s="6"/>
      <c r="D9" s="6"/>
      <c r="E9" s="11"/>
    </row>
    <row r="10" spans="1:62" ht="12.75" customHeight="1" x14ac:dyDescent="0.2">
      <c r="A10" s="71" t="s">
        <v>60</v>
      </c>
      <c r="B10" s="10" t="s">
        <v>59</v>
      </c>
      <c r="C10" s="6"/>
      <c r="D10" s="6"/>
      <c r="E10" s="11"/>
      <c r="F10" s="6"/>
    </row>
    <row r="11" spans="1:62" x14ac:dyDescent="0.2">
      <c r="B11" s="2"/>
      <c r="C11" s="2"/>
      <c r="D11" s="2"/>
      <c r="E11" s="2"/>
      <c r="F11" s="2"/>
      <c r="G11" s="2"/>
      <c r="H11" s="2"/>
      <c r="I11" s="2"/>
      <c r="J11" s="2" t="s">
        <v>21</v>
      </c>
      <c r="K11" s="94">
        <v>2.58</v>
      </c>
      <c r="L11" s="2"/>
      <c r="M11" s="2"/>
      <c r="N11" s="2"/>
      <c r="O11" s="2"/>
      <c r="P11" s="94">
        <v>0.05</v>
      </c>
      <c r="Q11" s="2"/>
      <c r="R11" s="2"/>
      <c r="S11" s="2"/>
      <c r="T11" s="2"/>
      <c r="U11" s="2"/>
      <c r="V11" s="2"/>
      <c r="W11" s="2"/>
      <c r="X11" s="2"/>
    </row>
    <row r="12" spans="1:62" ht="15.75" thickBot="1" x14ac:dyDescent="0.25">
      <c r="B12" s="44" t="s">
        <v>15</v>
      </c>
      <c r="C12" s="6"/>
      <c r="D12" s="6"/>
      <c r="E12" s="6"/>
      <c r="F12" s="6"/>
      <c r="G12" s="6"/>
      <c r="H12" s="6"/>
      <c r="I12" s="44" t="s">
        <v>24</v>
      </c>
      <c r="J12" s="6"/>
      <c r="K12" s="6"/>
      <c r="L12" s="6"/>
      <c r="M12" s="6"/>
      <c r="N12" s="6"/>
      <c r="O12" s="45" t="s">
        <v>57</v>
      </c>
      <c r="Q12" s="33"/>
      <c r="R12" s="33"/>
      <c r="S12" s="33"/>
      <c r="T12" s="33"/>
      <c r="U12" s="32" t="s">
        <v>58</v>
      </c>
      <c r="W12" s="32" t="s">
        <v>75</v>
      </c>
    </row>
    <row r="13" spans="1:62" ht="13.5" thickTop="1" x14ac:dyDescent="0.2">
      <c r="B13" s="34"/>
      <c r="C13" s="18"/>
      <c r="D13" s="18"/>
      <c r="E13" s="18"/>
      <c r="F13" s="18" t="s">
        <v>11</v>
      </c>
      <c r="G13" s="40"/>
      <c r="H13" s="34"/>
      <c r="I13" s="18"/>
      <c r="J13" s="18"/>
      <c r="K13" s="18"/>
      <c r="L13" s="18"/>
      <c r="M13" s="18"/>
      <c r="N13" s="40" t="s">
        <v>5</v>
      </c>
      <c r="O13" s="34"/>
      <c r="P13" s="18" t="s">
        <v>56</v>
      </c>
      <c r="Q13" s="18"/>
      <c r="R13" s="18"/>
      <c r="S13" s="18" t="s">
        <v>68</v>
      </c>
      <c r="T13" s="40" t="s">
        <v>68</v>
      </c>
      <c r="U13" s="34" t="str">
        <f>P57</f>
        <v xml:space="preserve">Total </v>
      </c>
      <c r="V13" s="18" t="str">
        <f>Q57</f>
        <v xml:space="preserve">Total </v>
      </c>
      <c r="W13" s="34" t="s">
        <v>76</v>
      </c>
      <c r="X13" s="18" t="s">
        <v>5</v>
      </c>
    </row>
    <row r="14" spans="1:62" x14ac:dyDescent="0.2">
      <c r="B14" s="35"/>
      <c r="C14" s="29" t="s">
        <v>11</v>
      </c>
      <c r="D14" s="29" t="s">
        <v>7</v>
      </c>
      <c r="E14" s="29" t="s">
        <v>16</v>
      </c>
      <c r="F14" s="29" t="s">
        <v>12</v>
      </c>
      <c r="G14" s="41" t="s">
        <v>13</v>
      </c>
      <c r="H14" s="35" t="s">
        <v>18</v>
      </c>
      <c r="I14" s="29" t="s">
        <v>10</v>
      </c>
      <c r="J14" s="29" t="s">
        <v>20</v>
      </c>
      <c r="K14" s="29" t="s">
        <v>22</v>
      </c>
      <c r="L14" s="29" t="s">
        <v>25</v>
      </c>
      <c r="M14" s="29" t="s">
        <v>6</v>
      </c>
      <c r="N14" s="41" t="s">
        <v>6</v>
      </c>
      <c r="O14" s="35" t="s">
        <v>32</v>
      </c>
      <c r="P14" s="29" t="s">
        <v>31</v>
      </c>
      <c r="Q14" s="29" t="s">
        <v>34</v>
      </c>
      <c r="R14" s="29" t="s">
        <v>34</v>
      </c>
      <c r="S14" s="29" t="s">
        <v>6</v>
      </c>
      <c r="T14" s="41" t="s">
        <v>6</v>
      </c>
      <c r="U14" s="35" t="str">
        <f>P58</f>
        <v>Purchases</v>
      </c>
      <c r="V14" s="29" t="str">
        <f>Q58</f>
        <v>Dollars</v>
      </c>
      <c r="W14" s="35" t="s">
        <v>77</v>
      </c>
      <c r="X14" s="29" t="s">
        <v>25</v>
      </c>
    </row>
    <row r="15" spans="1:62" x14ac:dyDescent="0.2">
      <c r="B15" s="35" t="s">
        <v>1</v>
      </c>
      <c r="C15" s="29" t="s">
        <v>3</v>
      </c>
      <c r="D15" s="29" t="s">
        <v>8</v>
      </c>
      <c r="E15" s="29" t="s">
        <v>17</v>
      </c>
      <c r="F15" s="29"/>
      <c r="G15" s="41" t="s">
        <v>14</v>
      </c>
      <c r="H15" s="35"/>
      <c r="I15" s="29" t="s">
        <v>19</v>
      </c>
      <c r="J15" s="29"/>
      <c r="K15" s="29" t="s">
        <v>23</v>
      </c>
      <c r="L15" s="29" t="s">
        <v>26</v>
      </c>
      <c r="M15" s="29" t="s">
        <v>27</v>
      </c>
      <c r="N15" s="41" t="s">
        <v>10</v>
      </c>
      <c r="O15" s="35" t="s">
        <v>22</v>
      </c>
      <c r="P15" s="29" t="s">
        <v>33</v>
      </c>
      <c r="Q15" s="29" t="s">
        <v>35</v>
      </c>
      <c r="R15" s="29" t="s">
        <v>28</v>
      </c>
      <c r="S15" s="29" t="s">
        <v>28</v>
      </c>
      <c r="T15" s="41" t="s">
        <v>28</v>
      </c>
      <c r="U15" s="35"/>
      <c r="V15" s="29" t="s">
        <v>53</v>
      </c>
      <c r="W15" s="35"/>
      <c r="X15" s="29" t="s">
        <v>37</v>
      </c>
    </row>
    <row r="16" spans="1:62" ht="13.5" thickBot="1" x14ac:dyDescent="0.25">
      <c r="B16" s="36" t="s">
        <v>2</v>
      </c>
      <c r="C16" s="22" t="s">
        <v>4</v>
      </c>
      <c r="D16" s="22" t="s">
        <v>9</v>
      </c>
      <c r="E16" s="22" t="s">
        <v>11</v>
      </c>
      <c r="F16" s="22"/>
      <c r="G16" s="42"/>
      <c r="H16" s="36"/>
      <c r="I16" s="22" t="s">
        <v>62</v>
      </c>
      <c r="J16" s="22"/>
      <c r="K16" s="22"/>
      <c r="L16" s="22"/>
      <c r="M16" s="22"/>
      <c r="N16" s="42"/>
      <c r="O16" s="36" t="s">
        <v>11</v>
      </c>
      <c r="P16" s="22">
        <v>0.05</v>
      </c>
      <c r="Q16" s="22" t="s">
        <v>29</v>
      </c>
      <c r="R16" s="22" t="s">
        <v>30</v>
      </c>
      <c r="S16" s="22" t="s">
        <v>29</v>
      </c>
      <c r="T16" s="42" t="s">
        <v>30</v>
      </c>
      <c r="U16" s="36" t="str">
        <f t="shared" ref="U16:U45" si="0">P59</f>
        <v>Volumes</v>
      </c>
      <c r="V16" s="22"/>
      <c r="W16" s="36" t="s">
        <v>74</v>
      </c>
      <c r="X16" s="22">
        <v>0.01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2"/>
      <c r="AR16" s="2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24" ht="13.5" thickTop="1" x14ac:dyDescent="0.2">
      <c r="A17" s="83">
        <v>36557</v>
      </c>
      <c r="B17" s="84">
        <v>0</v>
      </c>
      <c r="C17" s="86">
        <v>0</v>
      </c>
      <c r="D17" s="14">
        <f>D20+G17</f>
        <v>34698</v>
      </c>
      <c r="E17" s="14">
        <f>IF(B17-D17&gt;0,B17-D17,0)</f>
        <v>0</v>
      </c>
      <c r="F17" s="14">
        <f>ROUND(B17*1.03,0)</f>
        <v>0</v>
      </c>
      <c r="G17" s="54">
        <f t="shared" ref="G17:G45" si="1">IF(C17-F17&gt;0,C17-F17,0)</f>
        <v>0</v>
      </c>
      <c r="H17" s="51">
        <f>(B17-E17)</f>
        <v>0</v>
      </c>
      <c r="I17" s="48">
        <f>E17</f>
        <v>0</v>
      </c>
      <c r="J17" s="77">
        <f>SUM($K$11-0.04)</f>
        <v>2.54</v>
      </c>
      <c r="K17" s="77">
        <v>2.6349999999999998</v>
      </c>
      <c r="L17" s="24">
        <f>ROUND(K17*I17,2)</f>
        <v>0</v>
      </c>
      <c r="M17" s="24">
        <f>ROUND(J17*H17,2)</f>
        <v>0</v>
      </c>
      <c r="N17" s="97">
        <f>SUM(L17:M17)</f>
        <v>0</v>
      </c>
      <c r="O17" s="88">
        <v>2.6549999999999998</v>
      </c>
      <c r="P17" s="77">
        <f>O17-0.05</f>
        <v>2.605</v>
      </c>
      <c r="Q17" s="14">
        <f>IF($K$11-P17&gt;0,$K$11-P17,0)</f>
        <v>0</v>
      </c>
      <c r="R17" s="56">
        <f>IF(P17-$K$11&gt;0,P17-$K$11,0)</f>
        <v>2.4999999999999911E-2</v>
      </c>
      <c r="S17" s="24">
        <f t="shared" ref="S17:S45" si="2">ROUND(Q17*G17,2)</f>
        <v>0</v>
      </c>
      <c r="T17" s="58">
        <f t="shared" ref="T17:T45" si="3">ROUND(R17*G17,2)</f>
        <v>0</v>
      </c>
      <c r="U17" s="37">
        <f t="shared" si="0"/>
        <v>0</v>
      </c>
      <c r="V17" s="24">
        <f t="shared" ref="V17:V45" si="4">Q60</f>
        <v>0</v>
      </c>
      <c r="W17" s="95">
        <v>0</v>
      </c>
      <c r="X17" s="24"/>
    </row>
    <row r="18" spans="1:24" x14ac:dyDescent="0.2">
      <c r="A18" s="83">
        <v>36558</v>
      </c>
      <c r="B18" s="85">
        <v>0</v>
      </c>
      <c r="C18" s="87">
        <v>0</v>
      </c>
      <c r="D18" s="15">
        <f t="shared" ref="D18:D45" si="5">ROUND(C18*1.03,0)</f>
        <v>0</v>
      </c>
      <c r="E18" s="15">
        <f t="shared" ref="E18:E45" si="6">IF(B18-D18&gt;0,B18-D18,0)</f>
        <v>0</v>
      </c>
      <c r="F18" s="15">
        <f t="shared" ref="F18:F45" si="7">ROUND(B18*1.03,0)</f>
        <v>0</v>
      </c>
      <c r="G18" s="55">
        <f t="shared" si="1"/>
        <v>0</v>
      </c>
      <c r="H18" s="52">
        <f t="shared" ref="H18:H45" si="8">(B18-E18)</f>
        <v>0</v>
      </c>
      <c r="I18" s="49">
        <f t="shared" ref="I18:I45" si="9">E18</f>
        <v>0</v>
      </c>
      <c r="J18" s="78">
        <f t="shared" ref="J18:J45" si="10">SUM($K$11-0.04)</f>
        <v>2.54</v>
      </c>
      <c r="K18" s="78">
        <v>2.7549999999999999</v>
      </c>
      <c r="L18" s="25">
        <f t="shared" ref="L18:L45" si="11">ROUND(K18*I18,2)</f>
        <v>0</v>
      </c>
      <c r="M18" s="25">
        <f t="shared" ref="M18:M45" si="12">ROUND(J18*H18,2)</f>
        <v>0</v>
      </c>
      <c r="N18" s="98">
        <f t="shared" ref="N18:N45" si="13">SUM(L18:M18)</f>
        <v>0</v>
      </c>
      <c r="O18" s="89">
        <v>2.7749999999999999</v>
      </c>
      <c r="P18" s="78">
        <f t="shared" ref="P18:P45" si="14">O18-0.05</f>
        <v>2.7250000000000001</v>
      </c>
      <c r="Q18" s="47">
        <f t="shared" ref="Q18:Q45" si="15">IF($K$11-P18&gt;0,$K$11-P18,0)</f>
        <v>0</v>
      </c>
      <c r="R18" s="57">
        <f t="shared" ref="R18:R45" si="16">IF(P18-$K$11&gt;0,P18-$K$11,0)</f>
        <v>0.14500000000000002</v>
      </c>
      <c r="S18" s="25">
        <f t="shared" si="2"/>
        <v>0</v>
      </c>
      <c r="T18" s="59">
        <f t="shared" si="3"/>
        <v>0</v>
      </c>
      <c r="U18" s="38">
        <f t="shared" si="0"/>
        <v>0</v>
      </c>
      <c r="V18" s="25">
        <f t="shared" si="4"/>
        <v>0</v>
      </c>
      <c r="W18" s="96">
        <v>0</v>
      </c>
      <c r="X18" s="25">
        <f t="shared" ref="X18:X45" si="17">S61</f>
        <v>0</v>
      </c>
    </row>
    <row r="19" spans="1:24" x14ac:dyDescent="0.2">
      <c r="A19" s="83">
        <v>36559</v>
      </c>
      <c r="B19" s="85">
        <v>3397</v>
      </c>
      <c r="C19" s="87">
        <v>0</v>
      </c>
      <c r="D19" s="15">
        <f t="shared" si="5"/>
        <v>0</v>
      </c>
      <c r="E19" s="15">
        <f t="shared" si="6"/>
        <v>3397</v>
      </c>
      <c r="F19" s="15">
        <f t="shared" si="7"/>
        <v>3499</v>
      </c>
      <c r="G19" s="55">
        <f t="shared" si="1"/>
        <v>0</v>
      </c>
      <c r="H19" s="52">
        <f t="shared" si="8"/>
        <v>0</v>
      </c>
      <c r="I19" s="49">
        <f t="shared" si="9"/>
        <v>3397</v>
      </c>
      <c r="J19" s="78">
        <f t="shared" si="10"/>
        <v>2.54</v>
      </c>
      <c r="K19" s="78">
        <v>2.84</v>
      </c>
      <c r="L19" s="25">
        <f t="shared" si="11"/>
        <v>9647.48</v>
      </c>
      <c r="M19" s="25">
        <f t="shared" si="12"/>
        <v>0</v>
      </c>
      <c r="N19" s="98">
        <f t="shared" si="13"/>
        <v>9647.48</v>
      </c>
      <c r="O19" s="89">
        <v>2.86</v>
      </c>
      <c r="P19" s="78">
        <f t="shared" si="14"/>
        <v>2.81</v>
      </c>
      <c r="Q19" s="47">
        <f t="shared" si="15"/>
        <v>0</v>
      </c>
      <c r="R19" s="57">
        <f t="shared" si="16"/>
        <v>0.22999999999999998</v>
      </c>
      <c r="S19" s="25">
        <f t="shared" si="2"/>
        <v>0</v>
      </c>
      <c r="T19" s="59">
        <f t="shared" si="3"/>
        <v>0</v>
      </c>
      <c r="U19" s="38">
        <f t="shared" si="0"/>
        <v>0</v>
      </c>
      <c r="V19" s="25">
        <f t="shared" si="4"/>
        <v>0</v>
      </c>
      <c r="W19" s="96">
        <v>0</v>
      </c>
      <c r="X19" s="25">
        <f t="shared" si="17"/>
        <v>0</v>
      </c>
    </row>
    <row r="20" spans="1:24" x14ac:dyDescent="0.2">
      <c r="A20" s="83">
        <v>36560</v>
      </c>
      <c r="B20" s="85">
        <v>29834</v>
      </c>
      <c r="C20" s="87">
        <v>33687</v>
      </c>
      <c r="D20" s="15">
        <f t="shared" si="5"/>
        <v>34698</v>
      </c>
      <c r="E20" s="15">
        <f t="shared" si="6"/>
        <v>0</v>
      </c>
      <c r="F20" s="15">
        <f t="shared" si="7"/>
        <v>30729</v>
      </c>
      <c r="G20" s="55">
        <f t="shared" si="1"/>
        <v>2958</v>
      </c>
      <c r="H20" s="52">
        <f t="shared" si="8"/>
        <v>29834</v>
      </c>
      <c r="I20" s="49">
        <f t="shared" si="9"/>
        <v>0</v>
      </c>
      <c r="J20" s="78">
        <f t="shared" si="10"/>
        <v>2.54</v>
      </c>
      <c r="K20" s="78">
        <v>2.7349999999999999</v>
      </c>
      <c r="L20" s="25">
        <f t="shared" si="11"/>
        <v>0</v>
      </c>
      <c r="M20" s="25">
        <f t="shared" si="12"/>
        <v>75778.36</v>
      </c>
      <c r="N20" s="98">
        <f t="shared" si="13"/>
        <v>75778.36</v>
      </c>
      <c r="O20" s="89">
        <v>2.7549999999999999</v>
      </c>
      <c r="P20" s="78">
        <f t="shared" si="14"/>
        <v>2.7050000000000001</v>
      </c>
      <c r="Q20" s="47">
        <f t="shared" si="15"/>
        <v>0</v>
      </c>
      <c r="R20" s="57">
        <f t="shared" si="16"/>
        <v>0.125</v>
      </c>
      <c r="S20" s="25">
        <f t="shared" si="2"/>
        <v>0</v>
      </c>
      <c r="T20" s="59">
        <f t="shared" si="3"/>
        <v>369.75</v>
      </c>
      <c r="U20" s="38">
        <f t="shared" si="0"/>
        <v>33687</v>
      </c>
      <c r="V20" s="25">
        <f t="shared" si="4"/>
        <v>84978.11</v>
      </c>
      <c r="W20" s="96">
        <v>257</v>
      </c>
      <c r="X20" s="25">
        <f t="shared" si="17"/>
        <v>0</v>
      </c>
    </row>
    <row r="21" spans="1:24" x14ac:dyDescent="0.2">
      <c r="A21" s="83">
        <v>36561</v>
      </c>
      <c r="B21" s="85">
        <v>31432</v>
      </c>
      <c r="C21" s="87">
        <v>32154</v>
      </c>
      <c r="D21" s="15">
        <f t="shared" si="5"/>
        <v>33119</v>
      </c>
      <c r="E21" s="15">
        <f t="shared" si="6"/>
        <v>0</v>
      </c>
      <c r="F21" s="15">
        <f t="shared" si="7"/>
        <v>32375</v>
      </c>
      <c r="G21" s="55">
        <f t="shared" si="1"/>
        <v>0</v>
      </c>
      <c r="H21" s="52">
        <f t="shared" si="8"/>
        <v>31432</v>
      </c>
      <c r="I21" s="49">
        <f t="shared" si="9"/>
        <v>0</v>
      </c>
      <c r="J21" s="78">
        <f t="shared" si="10"/>
        <v>2.54</v>
      </c>
      <c r="K21" s="78">
        <v>2.6150000000000002</v>
      </c>
      <c r="L21" s="25">
        <f t="shared" si="11"/>
        <v>0</v>
      </c>
      <c r="M21" s="25">
        <f t="shared" si="12"/>
        <v>79837.279999999999</v>
      </c>
      <c r="N21" s="98">
        <f t="shared" si="13"/>
        <v>79837.279999999999</v>
      </c>
      <c r="O21" s="89">
        <v>2.6349999999999998</v>
      </c>
      <c r="P21" s="78">
        <f t="shared" si="14"/>
        <v>2.585</v>
      </c>
      <c r="Q21" s="47">
        <f t="shared" si="15"/>
        <v>0</v>
      </c>
      <c r="R21" s="57">
        <f t="shared" si="16"/>
        <v>4.9999999999998934E-3</v>
      </c>
      <c r="S21" s="25">
        <f t="shared" si="2"/>
        <v>0</v>
      </c>
      <c r="T21" s="59">
        <f t="shared" si="3"/>
        <v>0</v>
      </c>
      <c r="U21" s="38">
        <f t="shared" si="0"/>
        <v>32154</v>
      </c>
      <c r="V21" s="25">
        <f t="shared" si="4"/>
        <v>81099.62</v>
      </c>
      <c r="W21" s="96">
        <v>261</v>
      </c>
      <c r="X21" s="25">
        <f t="shared" si="17"/>
        <v>0</v>
      </c>
    </row>
    <row r="22" spans="1:24" x14ac:dyDescent="0.2">
      <c r="A22" s="83">
        <v>36562</v>
      </c>
      <c r="B22" s="85">
        <v>34571</v>
      </c>
      <c r="C22" s="87">
        <v>32154</v>
      </c>
      <c r="D22" s="15">
        <f t="shared" si="5"/>
        <v>33119</v>
      </c>
      <c r="E22" s="15">
        <f t="shared" si="6"/>
        <v>1452</v>
      </c>
      <c r="F22" s="15">
        <f t="shared" si="7"/>
        <v>35608</v>
      </c>
      <c r="G22" s="55">
        <f t="shared" si="1"/>
        <v>0</v>
      </c>
      <c r="H22" s="52">
        <f t="shared" si="8"/>
        <v>33119</v>
      </c>
      <c r="I22" s="49">
        <f t="shared" si="9"/>
        <v>1452</v>
      </c>
      <c r="J22" s="78">
        <f t="shared" si="10"/>
        <v>2.54</v>
      </c>
      <c r="K22" s="78">
        <v>2.6150000000000002</v>
      </c>
      <c r="L22" s="25">
        <f t="shared" si="11"/>
        <v>3796.98</v>
      </c>
      <c r="M22" s="25">
        <f t="shared" si="12"/>
        <v>84122.26</v>
      </c>
      <c r="N22" s="98">
        <f t="shared" si="13"/>
        <v>87919.239999999991</v>
      </c>
      <c r="O22" s="89">
        <v>2.6349999999999998</v>
      </c>
      <c r="P22" s="78">
        <f t="shared" si="14"/>
        <v>2.585</v>
      </c>
      <c r="Q22" s="47">
        <f t="shared" si="15"/>
        <v>0</v>
      </c>
      <c r="R22" s="57">
        <f t="shared" si="16"/>
        <v>4.9999999999998934E-3</v>
      </c>
      <c r="S22" s="25">
        <f t="shared" si="2"/>
        <v>0</v>
      </c>
      <c r="T22" s="59">
        <f t="shared" si="3"/>
        <v>0</v>
      </c>
      <c r="U22" s="38">
        <f t="shared" si="0"/>
        <v>32154</v>
      </c>
      <c r="V22" s="25">
        <f t="shared" si="4"/>
        <v>81099.62</v>
      </c>
      <c r="W22" s="96">
        <v>248</v>
      </c>
      <c r="X22" s="25">
        <f t="shared" si="17"/>
        <v>0</v>
      </c>
    </row>
    <row r="23" spans="1:24" x14ac:dyDescent="0.2">
      <c r="A23" s="83">
        <v>36563</v>
      </c>
      <c r="B23" s="85">
        <v>32995</v>
      </c>
      <c r="C23" s="87">
        <v>32154</v>
      </c>
      <c r="D23" s="15">
        <f t="shared" si="5"/>
        <v>33119</v>
      </c>
      <c r="E23" s="15">
        <f t="shared" si="6"/>
        <v>0</v>
      </c>
      <c r="F23" s="15">
        <f t="shared" si="7"/>
        <v>33985</v>
      </c>
      <c r="G23" s="55">
        <f t="shared" si="1"/>
        <v>0</v>
      </c>
      <c r="H23" s="52">
        <f t="shared" si="8"/>
        <v>32995</v>
      </c>
      <c r="I23" s="49">
        <f t="shared" si="9"/>
        <v>0</v>
      </c>
      <c r="J23" s="78">
        <f t="shared" si="10"/>
        <v>2.54</v>
      </c>
      <c r="K23" s="78">
        <v>2.6150000000000002</v>
      </c>
      <c r="L23" s="25">
        <f t="shared" si="11"/>
        <v>0</v>
      </c>
      <c r="M23" s="25">
        <f t="shared" si="12"/>
        <v>83807.3</v>
      </c>
      <c r="N23" s="98">
        <f t="shared" si="13"/>
        <v>83807.3</v>
      </c>
      <c r="O23" s="89">
        <v>2.6349999999999998</v>
      </c>
      <c r="P23" s="78">
        <f t="shared" si="14"/>
        <v>2.585</v>
      </c>
      <c r="Q23" s="47">
        <f t="shared" si="15"/>
        <v>0</v>
      </c>
      <c r="R23" s="57">
        <f t="shared" si="16"/>
        <v>4.9999999999998934E-3</v>
      </c>
      <c r="S23" s="25">
        <f t="shared" si="2"/>
        <v>0</v>
      </c>
      <c r="T23" s="59">
        <f t="shared" si="3"/>
        <v>0</v>
      </c>
      <c r="U23" s="38">
        <f t="shared" si="0"/>
        <v>32154</v>
      </c>
      <c r="V23" s="25">
        <f t="shared" si="4"/>
        <v>81099.62</v>
      </c>
      <c r="W23" s="96">
        <v>239</v>
      </c>
      <c r="X23" s="25">
        <f t="shared" si="17"/>
        <v>0</v>
      </c>
    </row>
    <row r="24" spans="1:24" x14ac:dyDescent="0.2">
      <c r="A24" s="83">
        <v>36564</v>
      </c>
      <c r="B24" s="85">
        <v>32700</v>
      </c>
      <c r="C24" s="87">
        <v>32154</v>
      </c>
      <c r="D24" s="15">
        <f t="shared" si="5"/>
        <v>33119</v>
      </c>
      <c r="E24" s="15">
        <f t="shared" si="6"/>
        <v>0</v>
      </c>
      <c r="F24" s="15">
        <f t="shared" si="7"/>
        <v>33681</v>
      </c>
      <c r="G24" s="55">
        <f t="shared" si="1"/>
        <v>0</v>
      </c>
      <c r="H24" s="52">
        <f t="shared" si="8"/>
        <v>32700</v>
      </c>
      <c r="I24" s="49">
        <f t="shared" si="9"/>
        <v>0</v>
      </c>
      <c r="J24" s="78">
        <f t="shared" si="10"/>
        <v>2.54</v>
      </c>
      <c r="K24" s="78">
        <v>2.66</v>
      </c>
      <c r="L24" s="25">
        <f t="shared" si="11"/>
        <v>0</v>
      </c>
      <c r="M24" s="25">
        <f t="shared" si="12"/>
        <v>83058</v>
      </c>
      <c r="N24" s="98">
        <f t="shared" si="13"/>
        <v>83058</v>
      </c>
      <c r="O24" s="89">
        <v>2.68</v>
      </c>
      <c r="P24" s="78">
        <f t="shared" si="14"/>
        <v>2.6300000000000003</v>
      </c>
      <c r="Q24" s="47">
        <f t="shared" si="15"/>
        <v>0</v>
      </c>
      <c r="R24" s="57">
        <f t="shared" si="16"/>
        <v>5.0000000000000266E-2</v>
      </c>
      <c r="S24" s="25">
        <f t="shared" si="2"/>
        <v>0</v>
      </c>
      <c r="T24" s="59">
        <f t="shared" si="3"/>
        <v>0</v>
      </c>
      <c r="U24" s="38">
        <f t="shared" si="0"/>
        <v>32154</v>
      </c>
      <c r="V24" s="25">
        <f t="shared" si="4"/>
        <v>81099.62</v>
      </c>
      <c r="W24" s="96">
        <v>241</v>
      </c>
      <c r="X24" s="25">
        <f t="shared" si="17"/>
        <v>0</v>
      </c>
    </row>
    <row r="25" spans="1:24" x14ac:dyDescent="0.2">
      <c r="A25" s="83">
        <v>36565</v>
      </c>
      <c r="B25" s="85">
        <v>22325</v>
      </c>
      <c r="C25" s="87">
        <v>32154</v>
      </c>
      <c r="D25" s="15">
        <f t="shared" si="5"/>
        <v>33119</v>
      </c>
      <c r="E25" s="15">
        <f t="shared" si="6"/>
        <v>0</v>
      </c>
      <c r="F25" s="15">
        <f t="shared" si="7"/>
        <v>22995</v>
      </c>
      <c r="G25" s="55">
        <f t="shared" si="1"/>
        <v>9159</v>
      </c>
      <c r="H25" s="52">
        <f t="shared" si="8"/>
        <v>22325</v>
      </c>
      <c r="I25" s="49">
        <f t="shared" si="9"/>
        <v>0</v>
      </c>
      <c r="J25" s="78">
        <f t="shared" si="10"/>
        <v>2.54</v>
      </c>
      <c r="K25" s="78">
        <v>2.52</v>
      </c>
      <c r="L25" s="25">
        <f t="shared" si="11"/>
        <v>0</v>
      </c>
      <c r="M25" s="25">
        <f t="shared" si="12"/>
        <v>56705.5</v>
      </c>
      <c r="N25" s="98">
        <f t="shared" si="13"/>
        <v>56705.5</v>
      </c>
      <c r="O25" s="89">
        <v>2.54</v>
      </c>
      <c r="P25" s="78">
        <f t="shared" si="14"/>
        <v>2.4900000000000002</v>
      </c>
      <c r="Q25" s="47">
        <f t="shared" si="15"/>
        <v>8.9999999999999858E-2</v>
      </c>
      <c r="R25" s="57">
        <f t="shared" si="16"/>
        <v>0</v>
      </c>
      <c r="S25" s="25">
        <f t="shared" si="2"/>
        <v>824.31</v>
      </c>
      <c r="T25" s="59">
        <f t="shared" si="3"/>
        <v>0</v>
      </c>
      <c r="U25" s="38">
        <f t="shared" si="0"/>
        <v>32154</v>
      </c>
      <c r="V25" s="25">
        <f t="shared" si="4"/>
        <v>81099.62</v>
      </c>
      <c r="W25" s="96">
        <v>188</v>
      </c>
      <c r="X25" s="25">
        <f t="shared" si="17"/>
        <v>0</v>
      </c>
    </row>
    <row r="26" spans="1:24" x14ac:dyDescent="0.2">
      <c r="A26" s="83">
        <v>36566</v>
      </c>
      <c r="B26" s="85">
        <v>2</v>
      </c>
      <c r="C26" s="87">
        <v>7154</v>
      </c>
      <c r="D26" s="15">
        <f t="shared" si="5"/>
        <v>7369</v>
      </c>
      <c r="E26" s="15">
        <f t="shared" si="6"/>
        <v>0</v>
      </c>
      <c r="F26" s="15">
        <f t="shared" si="7"/>
        <v>2</v>
      </c>
      <c r="G26" s="55">
        <f t="shared" si="1"/>
        <v>7152</v>
      </c>
      <c r="H26" s="52">
        <f t="shared" si="8"/>
        <v>2</v>
      </c>
      <c r="I26" s="49">
        <f t="shared" si="9"/>
        <v>0</v>
      </c>
      <c r="J26" s="78">
        <f t="shared" si="10"/>
        <v>2.54</v>
      </c>
      <c r="K26" s="78">
        <v>2.54</v>
      </c>
      <c r="L26" s="25">
        <f t="shared" si="11"/>
        <v>0</v>
      </c>
      <c r="M26" s="25">
        <f t="shared" si="12"/>
        <v>5.08</v>
      </c>
      <c r="N26" s="98">
        <f t="shared" si="13"/>
        <v>5.08</v>
      </c>
      <c r="O26" s="89">
        <v>2.56</v>
      </c>
      <c r="P26" s="78">
        <f t="shared" si="14"/>
        <v>2.5100000000000002</v>
      </c>
      <c r="Q26" s="47">
        <f t="shared" si="15"/>
        <v>6.999999999999984E-2</v>
      </c>
      <c r="R26" s="57">
        <f t="shared" si="16"/>
        <v>0</v>
      </c>
      <c r="S26" s="25">
        <f t="shared" si="2"/>
        <v>500.64</v>
      </c>
      <c r="T26" s="59">
        <f t="shared" si="3"/>
        <v>0</v>
      </c>
      <c r="U26" s="38">
        <f t="shared" si="0"/>
        <v>7154</v>
      </c>
      <c r="V26" s="25">
        <f t="shared" si="4"/>
        <v>18099.620000000003</v>
      </c>
      <c r="W26" s="96">
        <f t="shared" ref="W26:W45" si="18">R69</f>
        <v>0</v>
      </c>
      <c r="X26" s="25">
        <f t="shared" si="17"/>
        <v>0</v>
      </c>
    </row>
    <row r="27" spans="1:24" x14ac:dyDescent="0.2">
      <c r="A27" s="83">
        <v>36567</v>
      </c>
      <c r="B27" s="85">
        <v>2873</v>
      </c>
      <c r="C27" s="87">
        <v>7154</v>
      </c>
      <c r="D27" s="15">
        <f t="shared" si="5"/>
        <v>7369</v>
      </c>
      <c r="E27" s="15">
        <f t="shared" si="6"/>
        <v>0</v>
      </c>
      <c r="F27" s="15">
        <f t="shared" si="7"/>
        <v>2959</v>
      </c>
      <c r="G27" s="55">
        <f t="shared" si="1"/>
        <v>4195</v>
      </c>
      <c r="H27" s="52">
        <f t="shared" si="8"/>
        <v>2873</v>
      </c>
      <c r="I27" s="49">
        <f t="shared" si="9"/>
        <v>0</v>
      </c>
      <c r="J27" s="78">
        <f t="shared" si="10"/>
        <v>2.54</v>
      </c>
      <c r="K27" s="78">
        <v>2.5649999999999999</v>
      </c>
      <c r="L27" s="25">
        <f t="shared" si="11"/>
        <v>0</v>
      </c>
      <c r="M27" s="25">
        <f t="shared" si="12"/>
        <v>7297.42</v>
      </c>
      <c r="N27" s="98">
        <f t="shared" si="13"/>
        <v>7297.42</v>
      </c>
      <c r="O27" s="89">
        <v>2.585</v>
      </c>
      <c r="P27" s="78">
        <f t="shared" si="14"/>
        <v>2.5350000000000001</v>
      </c>
      <c r="Q27" s="47">
        <f t="shared" si="15"/>
        <v>4.4999999999999929E-2</v>
      </c>
      <c r="R27" s="57">
        <f t="shared" si="16"/>
        <v>0</v>
      </c>
      <c r="S27" s="25">
        <f t="shared" si="2"/>
        <v>188.78</v>
      </c>
      <c r="T27" s="59">
        <f t="shared" si="3"/>
        <v>0</v>
      </c>
      <c r="U27" s="38">
        <f t="shared" si="0"/>
        <v>7154</v>
      </c>
      <c r="V27" s="25">
        <f t="shared" si="4"/>
        <v>18099.620000000003</v>
      </c>
      <c r="W27" s="96">
        <f t="shared" si="18"/>
        <v>0</v>
      </c>
      <c r="X27" s="25">
        <f t="shared" si="17"/>
        <v>0</v>
      </c>
    </row>
    <row r="28" spans="1:24" x14ac:dyDescent="0.2">
      <c r="A28" s="83">
        <v>36568</v>
      </c>
      <c r="B28" s="85">
        <v>0</v>
      </c>
      <c r="C28" s="87">
        <v>7155</v>
      </c>
      <c r="D28" s="15">
        <f t="shared" si="5"/>
        <v>7370</v>
      </c>
      <c r="E28" s="15">
        <f t="shared" si="6"/>
        <v>0</v>
      </c>
      <c r="F28" s="15">
        <f t="shared" si="7"/>
        <v>0</v>
      </c>
      <c r="G28" s="55">
        <f t="shared" si="1"/>
        <v>7155</v>
      </c>
      <c r="H28" s="52">
        <f t="shared" si="8"/>
        <v>0</v>
      </c>
      <c r="I28" s="49">
        <f t="shared" si="9"/>
        <v>0</v>
      </c>
      <c r="J28" s="78">
        <f t="shared" si="10"/>
        <v>2.54</v>
      </c>
      <c r="K28" s="78">
        <v>2.5550000000000002</v>
      </c>
      <c r="L28" s="25">
        <f t="shared" si="11"/>
        <v>0</v>
      </c>
      <c r="M28" s="25">
        <f t="shared" si="12"/>
        <v>0</v>
      </c>
      <c r="N28" s="98">
        <f t="shared" si="13"/>
        <v>0</v>
      </c>
      <c r="O28" s="89">
        <v>2.5750000000000002</v>
      </c>
      <c r="P28" s="78">
        <f t="shared" si="14"/>
        <v>2.5250000000000004</v>
      </c>
      <c r="Q28" s="47">
        <f t="shared" si="15"/>
        <v>5.4999999999999716E-2</v>
      </c>
      <c r="R28" s="57">
        <f t="shared" si="16"/>
        <v>0</v>
      </c>
      <c r="S28" s="25">
        <f t="shared" si="2"/>
        <v>393.52</v>
      </c>
      <c r="T28" s="59">
        <f t="shared" si="3"/>
        <v>0</v>
      </c>
      <c r="U28" s="38">
        <f t="shared" si="0"/>
        <v>7155</v>
      </c>
      <c r="V28" s="25">
        <f t="shared" si="4"/>
        <v>18102.150000000001</v>
      </c>
      <c r="W28" s="96">
        <f t="shared" si="18"/>
        <v>0</v>
      </c>
      <c r="X28" s="25">
        <f t="shared" si="17"/>
        <v>0</v>
      </c>
    </row>
    <row r="29" spans="1:24" x14ac:dyDescent="0.2">
      <c r="A29" s="83">
        <v>36569</v>
      </c>
      <c r="B29" s="85">
        <v>0</v>
      </c>
      <c r="C29" s="87">
        <v>7154</v>
      </c>
      <c r="D29" s="15">
        <f t="shared" si="5"/>
        <v>7369</v>
      </c>
      <c r="E29" s="15">
        <f t="shared" si="6"/>
        <v>0</v>
      </c>
      <c r="F29" s="15">
        <f t="shared" si="7"/>
        <v>0</v>
      </c>
      <c r="G29" s="55">
        <f t="shared" si="1"/>
        <v>7154</v>
      </c>
      <c r="H29" s="52">
        <f t="shared" si="8"/>
        <v>0</v>
      </c>
      <c r="I29" s="49">
        <f t="shared" si="9"/>
        <v>0</v>
      </c>
      <c r="J29" s="78">
        <f t="shared" si="10"/>
        <v>2.54</v>
      </c>
      <c r="K29" s="78">
        <v>2.5550000000000002</v>
      </c>
      <c r="L29" s="25">
        <f t="shared" si="11"/>
        <v>0</v>
      </c>
      <c r="M29" s="25">
        <f t="shared" si="12"/>
        <v>0</v>
      </c>
      <c r="N29" s="98">
        <f t="shared" si="13"/>
        <v>0</v>
      </c>
      <c r="O29" s="89">
        <v>2.5750000000000002</v>
      </c>
      <c r="P29" s="78">
        <f t="shared" si="14"/>
        <v>2.5250000000000004</v>
      </c>
      <c r="Q29" s="47">
        <f t="shared" si="15"/>
        <v>5.4999999999999716E-2</v>
      </c>
      <c r="R29" s="57">
        <f t="shared" si="16"/>
        <v>0</v>
      </c>
      <c r="S29" s="25">
        <f t="shared" si="2"/>
        <v>393.47</v>
      </c>
      <c r="T29" s="59">
        <f t="shared" si="3"/>
        <v>0</v>
      </c>
      <c r="U29" s="38">
        <f t="shared" si="0"/>
        <v>7154</v>
      </c>
      <c r="V29" s="25">
        <f t="shared" si="4"/>
        <v>18099.620000000003</v>
      </c>
      <c r="W29" s="96">
        <f t="shared" si="18"/>
        <v>0</v>
      </c>
      <c r="X29" s="25">
        <f t="shared" si="17"/>
        <v>0</v>
      </c>
    </row>
    <row r="30" spans="1:24" x14ac:dyDescent="0.2">
      <c r="A30" s="83">
        <v>36570</v>
      </c>
      <c r="B30" s="85">
        <v>29663</v>
      </c>
      <c r="C30" s="87">
        <v>32154</v>
      </c>
      <c r="D30" s="15">
        <f t="shared" si="5"/>
        <v>33119</v>
      </c>
      <c r="E30" s="15">
        <f t="shared" si="6"/>
        <v>0</v>
      </c>
      <c r="F30" s="15">
        <f t="shared" si="7"/>
        <v>30553</v>
      </c>
      <c r="G30" s="55">
        <f t="shared" si="1"/>
        <v>1601</v>
      </c>
      <c r="H30" s="52">
        <f t="shared" si="8"/>
        <v>29663</v>
      </c>
      <c r="I30" s="49">
        <f t="shared" si="9"/>
        <v>0</v>
      </c>
      <c r="J30" s="78">
        <f t="shared" si="10"/>
        <v>2.54</v>
      </c>
      <c r="K30" s="78">
        <v>2.5550000000000002</v>
      </c>
      <c r="L30" s="25">
        <f t="shared" si="11"/>
        <v>0</v>
      </c>
      <c r="M30" s="25">
        <f t="shared" si="12"/>
        <v>75344.02</v>
      </c>
      <c r="N30" s="98">
        <f t="shared" si="13"/>
        <v>75344.02</v>
      </c>
      <c r="O30" s="89">
        <v>2.5750000000000002</v>
      </c>
      <c r="P30" s="78">
        <f t="shared" si="14"/>
        <v>2.5250000000000004</v>
      </c>
      <c r="Q30" s="47">
        <f t="shared" si="15"/>
        <v>5.4999999999999716E-2</v>
      </c>
      <c r="R30" s="57">
        <f t="shared" si="16"/>
        <v>0</v>
      </c>
      <c r="S30" s="25">
        <f t="shared" si="2"/>
        <v>88.05</v>
      </c>
      <c r="T30" s="59">
        <f t="shared" si="3"/>
        <v>0</v>
      </c>
      <c r="U30" s="38">
        <f t="shared" si="0"/>
        <v>32154</v>
      </c>
      <c r="V30" s="25">
        <f t="shared" si="4"/>
        <v>81099.62</v>
      </c>
      <c r="W30" s="96">
        <f t="shared" si="18"/>
        <v>0</v>
      </c>
      <c r="X30" s="25">
        <f t="shared" si="17"/>
        <v>0</v>
      </c>
    </row>
    <row r="31" spans="1:24" x14ac:dyDescent="0.2">
      <c r="A31" s="83">
        <v>36571</v>
      </c>
      <c r="B31" s="85">
        <v>31790</v>
      </c>
      <c r="C31" s="87">
        <v>32154</v>
      </c>
      <c r="D31" s="15">
        <f t="shared" si="5"/>
        <v>33119</v>
      </c>
      <c r="E31" s="15">
        <f t="shared" si="6"/>
        <v>0</v>
      </c>
      <c r="F31" s="15">
        <f t="shared" si="7"/>
        <v>32744</v>
      </c>
      <c r="G31" s="55">
        <f t="shared" si="1"/>
        <v>0</v>
      </c>
      <c r="H31" s="52">
        <f t="shared" si="8"/>
        <v>31790</v>
      </c>
      <c r="I31" s="49">
        <f t="shared" si="9"/>
        <v>0</v>
      </c>
      <c r="J31" s="78">
        <f t="shared" si="10"/>
        <v>2.54</v>
      </c>
      <c r="K31" s="78">
        <v>2.5350000000000001</v>
      </c>
      <c r="L31" s="25">
        <f t="shared" si="11"/>
        <v>0</v>
      </c>
      <c r="M31" s="25">
        <f t="shared" si="12"/>
        <v>80746.600000000006</v>
      </c>
      <c r="N31" s="98">
        <f t="shared" si="13"/>
        <v>80746.600000000006</v>
      </c>
      <c r="O31" s="89">
        <v>2.5550000000000002</v>
      </c>
      <c r="P31" s="78">
        <f t="shared" si="14"/>
        <v>2.5050000000000003</v>
      </c>
      <c r="Q31" s="47">
        <f t="shared" si="15"/>
        <v>7.4999999999999734E-2</v>
      </c>
      <c r="R31" s="57">
        <f t="shared" si="16"/>
        <v>0</v>
      </c>
      <c r="S31" s="25">
        <f t="shared" si="2"/>
        <v>0</v>
      </c>
      <c r="T31" s="59">
        <f t="shared" si="3"/>
        <v>0</v>
      </c>
      <c r="U31" s="38">
        <f t="shared" si="0"/>
        <v>32154</v>
      </c>
      <c r="V31" s="25">
        <f t="shared" si="4"/>
        <v>81099.62</v>
      </c>
      <c r="W31" s="96">
        <f t="shared" si="18"/>
        <v>0</v>
      </c>
      <c r="X31" s="25">
        <f t="shared" si="17"/>
        <v>0</v>
      </c>
    </row>
    <row r="32" spans="1:24" x14ac:dyDescent="0.2">
      <c r="A32" s="83">
        <v>36572</v>
      </c>
      <c r="B32" s="85">
        <v>35117</v>
      </c>
      <c r="C32" s="87">
        <v>34554</v>
      </c>
      <c r="D32" s="15">
        <f t="shared" si="5"/>
        <v>35591</v>
      </c>
      <c r="E32" s="15">
        <f t="shared" si="6"/>
        <v>0</v>
      </c>
      <c r="F32" s="15">
        <f t="shared" si="7"/>
        <v>36171</v>
      </c>
      <c r="G32" s="55">
        <f t="shared" si="1"/>
        <v>0</v>
      </c>
      <c r="H32" s="52">
        <f t="shared" si="8"/>
        <v>35117</v>
      </c>
      <c r="I32" s="49">
        <f t="shared" si="9"/>
        <v>0</v>
      </c>
      <c r="J32" s="78">
        <f t="shared" si="10"/>
        <v>2.54</v>
      </c>
      <c r="K32" s="78">
        <v>2.5499999999999998</v>
      </c>
      <c r="L32" s="25">
        <f t="shared" si="11"/>
        <v>0</v>
      </c>
      <c r="M32" s="25">
        <f t="shared" si="12"/>
        <v>89197.18</v>
      </c>
      <c r="N32" s="98">
        <f t="shared" si="13"/>
        <v>89197.18</v>
      </c>
      <c r="O32" s="89">
        <v>2.57</v>
      </c>
      <c r="P32" s="78">
        <f t="shared" si="14"/>
        <v>2.52</v>
      </c>
      <c r="Q32" s="47">
        <f t="shared" si="15"/>
        <v>6.0000000000000053E-2</v>
      </c>
      <c r="R32" s="57">
        <f t="shared" si="16"/>
        <v>0</v>
      </c>
      <c r="S32" s="25">
        <f t="shared" si="2"/>
        <v>0</v>
      </c>
      <c r="T32" s="59">
        <f t="shared" si="3"/>
        <v>0</v>
      </c>
      <c r="U32" s="38">
        <f t="shared" si="0"/>
        <v>34554</v>
      </c>
      <c r="V32" s="25">
        <f t="shared" si="4"/>
        <v>87147.62</v>
      </c>
      <c r="W32" s="96">
        <f t="shared" si="18"/>
        <v>0</v>
      </c>
      <c r="X32" s="25">
        <f t="shared" si="17"/>
        <v>0</v>
      </c>
    </row>
    <row r="33" spans="1:24" x14ac:dyDescent="0.2">
      <c r="A33" s="83">
        <v>36573</v>
      </c>
      <c r="B33" s="85">
        <v>37592</v>
      </c>
      <c r="C33" s="87">
        <v>37779</v>
      </c>
      <c r="D33" s="15">
        <f t="shared" si="5"/>
        <v>38912</v>
      </c>
      <c r="E33" s="15">
        <f t="shared" si="6"/>
        <v>0</v>
      </c>
      <c r="F33" s="15">
        <f t="shared" si="7"/>
        <v>38720</v>
      </c>
      <c r="G33" s="55">
        <f t="shared" si="1"/>
        <v>0</v>
      </c>
      <c r="H33" s="52">
        <f t="shared" si="8"/>
        <v>37592</v>
      </c>
      <c r="I33" s="49">
        <f t="shared" si="9"/>
        <v>0</v>
      </c>
      <c r="J33" s="78">
        <f t="shared" si="10"/>
        <v>2.54</v>
      </c>
      <c r="K33" s="78">
        <v>2.59</v>
      </c>
      <c r="L33" s="25">
        <f t="shared" si="11"/>
        <v>0</v>
      </c>
      <c r="M33" s="25">
        <f t="shared" si="12"/>
        <v>95483.68</v>
      </c>
      <c r="N33" s="98">
        <f t="shared" si="13"/>
        <v>95483.68</v>
      </c>
      <c r="O33" s="89">
        <v>2.61</v>
      </c>
      <c r="P33" s="78">
        <f t="shared" si="14"/>
        <v>2.56</v>
      </c>
      <c r="Q33" s="47">
        <f t="shared" si="15"/>
        <v>2.0000000000000018E-2</v>
      </c>
      <c r="R33" s="57">
        <f t="shared" si="16"/>
        <v>0</v>
      </c>
      <c r="S33" s="25">
        <f t="shared" si="2"/>
        <v>0</v>
      </c>
      <c r="T33" s="59">
        <f t="shared" si="3"/>
        <v>0</v>
      </c>
      <c r="U33" s="38">
        <f t="shared" si="0"/>
        <v>37779</v>
      </c>
      <c r="V33" s="25">
        <f t="shared" si="4"/>
        <v>95274.62</v>
      </c>
      <c r="W33" s="96">
        <f t="shared" si="18"/>
        <v>0</v>
      </c>
      <c r="X33" s="25">
        <f t="shared" si="17"/>
        <v>0</v>
      </c>
    </row>
    <row r="34" spans="1:24" x14ac:dyDescent="0.2">
      <c r="A34" s="83">
        <v>36574</v>
      </c>
      <c r="B34" s="85">
        <v>39996</v>
      </c>
      <c r="C34" s="87">
        <v>40154</v>
      </c>
      <c r="D34" s="15">
        <f t="shared" si="5"/>
        <v>41359</v>
      </c>
      <c r="E34" s="15">
        <f t="shared" si="6"/>
        <v>0</v>
      </c>
      <c r="F34" s="15">
        <f t="shared" si="7"/>
        <v>41196</v>
      </c>
      <c r="G34" s="55">
        <f t="shared" si="1"/>
        <v>0</v>
      </c>
      <c r="H34" s="52">
        <f t="shared" si="8"/>
        <v>39996</v>
      </c>
      <c r="I34" s="49">
        <f t="shared" si="9"/>
        <v>0</v>
      </c>
      <c r="J34" s="78">
        <f t="shared" si="10"/>
        <v>2.54</v>
      </c>
      <c r="K34" s="78">
        <v>2.59</v>
      </c>
      <c r="L34" s="25">
        <f t="shared" si="11"/>
        <v>0</v>
      </c>
      <c r="M34" s="25">
        <f t="shared" si="12"/>
        <v>101589.84</v>
      </c>
      <c r="N34" s="98">
        <f t="shared" si="13"/>
        <v>101589.84</v>
      </c>
      <c r="O34" s="89">
        <v>2.61</v>
      </c>
      <c r="P34" s="78">
        <f t="shared" si="14"/>
        <v>2.56</v>
      </c>
      <c r="Q34" s="47">
        <f t="shared" si="15"/>
        <v>2.0000000000000018E-2</v>
      </c>
      <c r="R34" s="57">
        <f t="shared" si="16"/>
        <v>0</v>
      </c>
      <c r="S34" s="25">
        <f t="shared" si="2"/>
        <v>0</v>
      </c>
      <c r="T34" s="59">
        <f t="shared" si="3"/>
        <v>0</v>
      </c>
      <c r="U34" s="38">
        <f t="shared" si="0"/>
        <v>40154</v>
      </c>
      <c r="V34" s="25">
        <f t="shared" si="4"/>
        <v>101259.62</v>
      </c>
      <c r="W34" s="96">
        <f t="shared" si="18"/>
        <v>0</v>
      </c>
      <c r="X34" s="25">
        <f t="shared" si="17"/>
        <v>0</v>
      </c>
    </row>
    <row r="35" spans="1:24" x14ac:dyDescent="0.2">
      <c r="A35" s="83">
        <v>36575</v>
      </c>
      <c r="B35" s="85">
        <v>40246</v>
      </c>
      <c r="C35" s="87">
        <v>40154</v>
      </c>
      <c r="D35" s="15">
        <f t="shared" si="5"/>
        <v>41359</v>
      </c>
      <c r="E35" s="15">
        <f t="shared" si="6"/>
        <v>0</v>
      </c>
      <c r="F35" s="15">
        <f t="shared" si="7"/>
        <v>41453</v>
      </c>
      <c r="G35" s="55">
        <f t="shared" si="1"/>
        <v>0</v>
      </c>
      <c r="H35" s="52">
        <f t="shared" si="8"/>
        <v>40246</v>
      </c>
      <c r="I35" s="49">
        <f t="shared" si="9"/>
        <v>0</v>
      </c>
      <c r="J35" s="78">
        <f t="shared" si="10"/>
        <v>2.54</v>
      </c>
      <c r="K35" s="78">
        <v>2.5950000000000002</v>
      </c>
      <c r="L35" s="25">
        <f t="shared" si="11"/>
        <v>0</v>
      </c>
      <c r="M35" s="25">
        <f t="shared" si="12"/>
        <v>102224.84</v>
      </c>
      <c r="N35" s="98">
        <f t="shared" si="13"/>
        <v>102224.84</v>
      </c>
      <c r="O35" s="89">
        <v>2.6150000000000002</v>
      </c>
      <c r="P35" s="78">
        <f t="shared" si="14"/>
        <v>2.5650000000000004</v>
      </c>
      <c r="Q35" s="47">
        <f t="shared" si="15"/>
        <v>1.499999999999968E-2</v>
      </c>
      <c r="R35" s="57">
        <f t="shared" si="16"/>
        <v>0</v>
      </c>
      <c r="S35" s="25">
        <f t="shared" si="2"/>
        <v>0</v>
      </c>
      <c r="T35" s="59">
        <f t="shared" si="3"/>
        <v>0</v>
      </c>
      <c r="U35" s="38">
        <f t="shared" si="0"/>
        <v>40154</v>
      </c>
      <c r="V35" s="25">
        <f t="shared" si="4"/>
        <v>101259.62</v>
      </c>
      <c r="W35" s="96">
        <f t="shared" si="18"/>
        <v>0</v>
      </c>
      <c r="X35" s="25">
        <f t="shared" si="17"/>
        <v>0</v>
      </c>
    </row>
    <row r="36" spans="1:24" x14ac:dyDescent="0.2">
      <c r="A36" s="83">
        <v>36576</v>
      </c>
      <c r="B36" s="85">
        <v>40233</v>
      </c>
      <c r="C36" s="87">
        <v>40154</v>
      </c>
      <c r="D36" s="15">
        <f t="shared" si="5"/>
        <v>41359</v>
      </c>
      <c r="E36" s="15">
        <f t="shared" si="6"/>
        <v>0</v>
      </c>
      <c r="F36" s="15">
        <f t="shared" si="7"/>
        <v>41440</v>
      </c>
      <c r="G36" s="55">
        <f t="shared" si="1"/>
        <v>0</v>
      </c>
      <c r="H36" s="52">
        <f t="shared" si="8"/>
        <v>40233</v>
      </c>
      <c r="I36" s="49">
        <f t="shared" si="9"/>
        <v>0</v>
      </c>
      <c r="J36" s="78">
        <f t="shared" si="10"/>
        <v>2.54</v>
      </c>
      <c r="K36" s="78">
        <v>2.5950000000000002</v>
      </c>
      <c r="L36" s="25">
        <f t="shared" si="11"/>
        <v>0</v>
      </c>
      <c r="M36" s="25">
        <f t="shared" si="12"/>
        <v>102191.82</v>
      </c>
      <c r="N36" s="98">
        <f t="shared" si="13"/>
        <v>102191.82</v>
      </c>
      <c r="O36" s="89">
        <v>2.6150000000000002</v>
      </c>
      <c r="P36" s="78">
        <f t="shared" si="14"/>
        <v>2.5650000000000004</v>
      </c>
      <c r="Q36" s="47">
        <f t="shared" si="15"/>
        <v>1.499999999999968E-2</v>
      </c>
      <c r="R36" s="57">
        <f t="shared" si="16"/>
        <v>0</v>
      </c>
      <c r="S36" s="25">
        <f t="shared" si="2"/>
        <v>0</v>
      </c>
      <c r="T36" s="59">
        <f t="shared" si="3"/>
        <v>0</v>
      </c>
      <c r="U36" s="38">
        <f t="shared" si="0"/>
        <v>40154</v>
      </c>
      <c r="V36" s="25">
        <f t="shared" si="4"/>
        <v>101259.62</v>
      </c>
      <c r="W36" s="96">
        <f t="shared" si="18"/>
        <v>0</v>
      </c>
      <c r="X36" s="25">
        <f t="shared" si="17"/>
        <v>0</v>
      </c>
    </row>
    <row r="37" spans="1:24" x14ac:dyDescent="0.2">
      <c r="A37" s="83">
        <v>36577</v>
      </c>
      <c r="B37" s="85">
        <v>40152</v>
      </c>
      <c r="C37" s="87">
        <v>40155</v>
      </c>
      <c r="D37" s="15">
        <f t="shared" si="5"/>
        <v>41360</v>
      </c>
      <c r="E37" s="15">
        <f t="shared" si="6"/>
        <v>0</v>
      </c>
      <c r="F37" s="15">
        <f t="shared" si="7"/>
        <v>41357</v>
      </c>
      <c r="G37" s="55">
        <f t="shared" si="1"/>
        <v>0</v>
      </c>
      <c r="H37" s="52">
        <f t="shared" si="8"/>
        <v>40152</v>
      </c>
      <c r="I37" s="49">
        <f t="shared" si="9"/>
        <v>0</v>
      </c>
      <c r="J37" s="78">
        <f t="shared" si="10"/>
        <v>2.54</v>
      </c>
      <c r="K37" s="78">
        <v>2.5950000000000002</v>
      </c>
      <c r="L37" s="25">
        <f t="shared" si="11"/>
        <v>0</v>
      </c>
      <c r="M37" s="25">
        <f t="shared" si="12"/>
        <v>101986.08</v>
      </c>
      <c r="N37" s="98">
        <f t="shared" si="13"/>
        <v>101986.08</v>
      </c>
      <c r="O37" s="89">
        <v>2.6150000000000002</v>
      </c>
      <c r="P37" s="78">
        <f t="shared" si="14"/>
        <v>2.5650000000000004</v>
      </c>
      <c r="Q37" s="47">
        <f t="shared" si="15"/>
        <v>1.499999999999968E-2</v>
      </c>
      <c r="R37" s="57">
        <f t="shared" si="16"/>
        <v>0</v>
      </c>
      <c r="S37" s="25">
        <f t="shared" si="2"/>
        <v>0</v>
      </c>
      <c r="T37" s="59">
        <f t="shared" si="3"/>
        <v>0</v>
      </c>
      <c r="U37" s="38">
        <f t="shared" si="0"/>
        <v>40155</v>
      </c>
      <c r="V37" s="25">
        <f t="shared" si="4"/>
        <v>101262.15</v>
      </c>
      <c r="W37" s="96">
        <f t="shared" si="18"/>
        <v>0</v>
      </c>
      <c r="X37" s="25">
        <f t="shared" si="17"/>
        <v>0</v>
      </c>
    </row>
    <row r="38" spans="1:24" x14ac:dyDescent="0.2">
      <c r="A38" s="83">
        <v>36578</v>
      </c>
      <c r="B38" s="85">
        <v>37481</v>
      </c>
      <c r="C38" s="87">
        <v>40154</v>
      </c>
      <c r="D38" s="15">
        <f t="shared" si="5"/>
        <v>41359</v>
      </c>
      <c r="E38" s="15">
        <f t="shared" si="6"/>
        <v>0</v>
      </c>
      <c r="F38" s="15">
        <f t="shared" si="7"/>
        <v>38605</v>
      </c>
      <c r="G38" s="55">
        <f t="shared" si="1"/>
        <v>1549</v>
      </c>
      <c r="H38" s="52">
        <f t="shared" si="8"/>
        <v>37481</v>
      </c>
      <c r="I38" s="49">
        <f t="shared" si="9"/>
        <v>0</v>
      </c>
      <c r="J38" s="78">
        <f t="shared" si="10"/>
        <v>2.54</v>
      </c>
      <c r="K38" s="78">
        <v>2.5950000000000002</v>
      </c>
      <c r="L38" s="25">
        <f t="shared" si="11"/>
        <v>0</v>
      </c>
      <c r="M38" s="25">
        <f t="shared" si="12"/>
        <v>95201.74</v>
      </c>
      <c r="N38" s="98">
        <f t="shared" si="13"/>
        <v>95201.74</v>
      </c>
      <c r="O38" s="89">
        <v>2.6150000000000002</v>
      </c>
      <c r="P38" s="78">
        <f t="shared" si="14"/>
        <v>2.5650000000000004</v>
      </c>
      <c r="Q38" s="47">
        <f t="shared" si="15"/>
        <v>1.499999999999968E-2</v>
      </c>
      <c r="R38" s="57">
        <f t="shared" si="16"/>
        <v>0</v>
      </c>
      <c r="S38" s="25">
        <f t="shared" si="2"/>
        <v>23.23</v>
      </c>
      <c r="T38" s="59">
        <f t="shared" si="3"/>
        <v>0</v>
      </c>
      <c r="U38" s="38">
        <f t="shared" si="0"/>
        <v>40154</v>
      </c>
      <c r="V38" s="25">
        <f t="shared" si="4"/>
        <v>101259.62</v>
      </c>
      <c r="W38" s="96">
        <f t="shared" si="18"/>
        <v>0</v>
      </c>
      <c r="X38" s="25">
        <f t="shared" si="17"/>
        <v>0</v>
      </c>
    </row>
    <row r="39" spans="1:24" x14ac:dyDescent="0.2">
      <c r="A39" s="83">
        <v>36579</v>
      </c>
      <c r="B39" s="85">
        <v>40239</v>
      </c>
      <c r="C39" s="87">
        <v>42154</v>
      </c>
      <c r="D39" s="15">
        <f t="shared" si="5"/>
        <v>43419</v>
      </c>
      <c r="E39" s="15">
        <f t="shared" si="6"/>
        <v>0</v>
      </c>
      <c r="F39" s="15">
        <f t="shared" si="7"/>
        <v>41446</v>
      </c>
      <c r="G39" s="55">
        <f t="shared" si="1"/>
        <v>708</v>
      </c>
      <c r="H39" s="52">
        <f t="shared" si="8"/>
        <v>40239</v>
      </c>
      <c r="I39" s="49">
        <f t="shared" si="9"/>
        <v>0</v>
      </c>
      <c r="J39" s="78">
        <f t="shared" si="10"/>
        <v>2.54</v>
      </c>
      <c r="K39" s="78">
        <v>2.5249999999999999</v>
      </c>
      <c r="L39" s="25">
        <f t="shared" si="11"/>
        <v>0</v>
      </c>
      <c r="M39" s="25">
        <f t="shared" si="12"/>
        <v>102207.06</v>
      </c>
      <c r="N39" s="98">
        <f t="shared" si="13"/>
        <v>102207.06</v>
      </c>
      <c r="O39" s="89">
        <v>2.5449999999999999</v>
      </c>
      <c r="P39" s="78">
        <f t="shared" si="14"/>
        <v>2.4950000000000001</v>
      </c>
      <c r="Q39" s="47">
        <f t="shared" si="15"/>
        <v>8.4999999999999964E-2</v>
      </c>
      <c r="R39" s="57">
        <f t="shared" si="16"/>
        <v>0</v>
      </c>
      <c r="S39" s="25">
        <f t="shared" si="2"/>
        <v>60.18</v>
      </c>
      <c r="T39" s="59">
        <f t="shared" si="3"/>
        <v>0</v>
      </c>
      <c r="U39" s="38">
        <f t="shared" si="0"/>
        <v>42154</v>
      </c>
      <c r="V39" s="25">
        <f t="shared" si="4"/>
        <v>106299.62</v>
      </c>
      <c r="W39" s="96">
        <f t="shared" si="18"/>
        <v>0</v>
      </c>
      <c r="X39" s="25">
        <f t="shared" si="17"/>
        <v>0</v>
      </c>
    </row>
    <row r="40" spans="1:24" x14ac:dyDescent="0.2">
      <c r="A40" s="83">
        <v>36580</v>
      </c>
      <c r="B40" s="85">
        <v>55770</v>
      </c>
      <c r="C40" s="87">
        <v>57154</v>
      </c>
      <c r="D40" s="15">
        <f t="shared" si="5"/>
        <v>58869</v>
      </c>
      <c r="E40" s="15">
        <f t="shared" si="6"/>
        <v>0</v>
      </c>
      <c r="F40" s="15">
        <f t="shared" si="7"/>
        <v>57443</v>
      </c>
      <c r="G40" s="55">
        <f t="shared" si="1"/>
        <v>0</v>
      </c>
      <c r="H40" s="52">
        <f t="shared" si="8"/>
        <v>55770</v>
      </c>
      <c r="I40" s="49">
        <f t="shared" si="9"/>
        <v>0</v>
      </c>
      <c r="J40" s="78">
        <f t="shared" si="10"/>
        <v>2.54</v>
      </c>
      <c r="K40" s="78">
        <v>2.4849999999999999</v>
      </c>
      <c r="L40" s="25">
        <f t="shared" si="11"/>
        <v>0</v>
      </c>
      <c r="M40" s="25">
        <f t="shared" si="12"/>
        <v>141655.79999999999</v>
      </c>
      <c r="N40" s="98">
        <f t="shared" si="13"/>
        <v>141655.79999999999</v>
      </c>
      <c r="O40" s="89">
        <v>2.5049999999999999</v>
      </c>
      <c r="P40" s="78">
        <f t="shared" si="14"/>
        <v>2.4550000000000001</v>
      </c>
      <c r="Q40" s="47">
        <f t="shared" si="15"/>
        <v>0.125</v>
      </c>
      <c r="R40" s="57">
        <f t="shared" si="16"/>
        <v>0</v>
      </c>
      <c r="S40" s="25">
        <f t="shared" si="2"/>
        <v>0</v>
      </c>
      <c r="T40" s="59">
        <f t="shared" si="3"/>
        <v>0</v>
      </c>
      <c r="U40" s="38">
        <f t="shared" si="0"/>
        <v>57154</v>
      </c>
      <c r="V40" s="25">
        <f t="shared" si="4"/>
        <v>144099.62</v>
      </c>
      <c r="W40" s="96">
        <v>274</v>
      </c>
      <c r="X40" s="25">
        <f t="shared" si="17"/>
        <v>0</v>
      </c>
    </row>
    <row r="41" spans="1:24" x14ac:dyDescent="0.2">
      <c r="A41" s="83">
        <v>36581</v>
      </c>
      <c r="B41" s="85">
        <v>60467</v>
      </c>
      <c r="C41" s="87">
        <v>57154</v>
      </c>
      <c r="D41" s="15">
        <f t="shared" si="5"/>
        <v>58869</v>
      </c>
      <c r="E41" s="15">
        <f t="shared" si="6"/>
        <v>1598</v>
      </c>
      <c r="F41" s="15">
        <f t="shared" si="7"/>
        <v>62281</v>
      </c>
      <c r="G41" s="55">
        <f t="shared" si="1"/>
        <v>0</v>
      </c>
      <c r="H41" s="52">
        <f t="shared" si="8"/>
        <v>58869</v>
      </c>
      <c r="I41" s="49">
        <f t="shared" si="9"/>
        <v>1598</v>
      </c>
      <c r="J41" s="78">
        <f t="shared" si="10"/>
        <v>2.54</v>
      </c>
      <c r="K41" s="78">
        <v>2.5049999999999999</v>
      </c>
      <c r="L41" s="25">
        <f t="shared" si="11"/>
        <v>4002.99</v>
      </c>
      <c r="M41" s="25">
        <f t="shared" si="12"/>
        <v>149527.26</v>
      </c>
      <c r="N41" s="98">
        <f t="shared" si="13"/>
        <v>153530.25</v>
      </c>
      <c r="O41" s="89">
        <v>2.5249999999999999</v>
      </c>
      <c r="P41" s="78">
        <f t="shared" si="14"/>
        <v>2.4750000000000001</v>
      </c>
      <c r="Q41" s="47">
        <f t="shared" si="15"/>
        <v>0.10499999999999998</v>
      </c>
      <c r="R41" s="57">
        <f t="shared" si="16"/>
        <v>0</v>
      </c>
      <c r="S41" s="25">
        <f t="shared" si="2"/>
        <v>0</v>
      </c>
      <c r="T41" s="59">
        <f t="shared" si="3"/>
        <v>0</v>
      </c>
      <c r="U41" s="38">
        <f t="shared" si="0"/>
        <v>57154</v>
      </c>
      <c r="V41" s="25">
        <f t="shared" si="4"/>
        <v>144099.62</v>
      </c>
      <c r="W41" s="96">
        <v>252</v>
      </c>
      <c r="X41" s="25">
        <f t="shared" si="17"/>
        <v>0</v>
      </c>
    </row>
    <row r="42" spans="1:24" x14ac:dyDescent="0.2">
      <c r="A42" s="83">
        <v>36582</v>
      </c>
      <c r="B42" s="85">
        <v>60402</v>
      </c>
      <c r="C42" s="87">
        <v>57154</v>
      </c>
      <c r="D42" s="15">
        <f t="shared" si="5"/>
        <v>58869</v>
      </c>
      <c r="E42" s="15">
        <f t="shared" si="6"/>
        <v>1533</v>
      </c>
      <c r="F42" s="15">
        <f t="shared" si="7"/>
        <v>62214</v>
      </c>
      <c r="G42" s="55">
        <f t="shared" si="1"/>
        <v>0</v>
      </c>
      <c r="H42" s="52">
        <f t="shared" si="8"/>
        <v>58869</v>
      </c>
      <c r="I42" s="49">
        <f t="shared" si="9"/>
        <v>1533</v>
      </c>
      <c r="J42" s="78">
        <f t="shared" si="10"/>
        <v>2.54</v>
      </c>
      <c r="K42" s="78">
        <v>2.5049999999999999</v>
      </c>
      <c r="L42" s="25">
        <f t="shared" si="11"/>
        <v>3840.17</v>
      </c>
      <c r="M42" s="25">
        <f t="shared" si="12"/>
        <v>149527.26</v>
      </c>
      <c r="N42" s="98">
        <f t="shared" si="13"/>
        <v>153367.43000000002</v>
      </c>
      <c r="O42" s="89">
        <v>2.5249999999999999</v>
      </c>
      <c r="P42" s="78">
        <f t="shared" si="14"/>
        <v>2.4750000000000001</v>
      </c>
      <c r="Q42" s="47">
        <f t="shared" si="15"/>
        <v>0.10499999999999998</v>
      </c>
      <c r="R42" s="57">
        <f t="shared" si="16"/>
        <v>0</v>
      </c>
      <c r="S42" s="25">
        <f t="shared" si="2"/>
        <v>0</v>
      </c>
      <c r="T42" s="59">
        <f t="shared" si="3"/>
        <v>0</v>
      </c>
      <c r="U42" s="38">
        <f t="shared" si="0"/>
        <v>57154</v>
      </c>
      <c r="V42" s="25">
        <f t="shared" si="4"/>
        <v>144099.62</v>
      </c>
      <c r="W42" s="96">
        <v>226</v>
      </c>
      <c r="X42" s="25">
        <f t="shared" si="17"/>
        <v>0</v>
      </c>
    </row>
    <row r="43" spans="1:24" x14ac:dyDescent="0.2">
      <c r="A43" s="83">
        <v>36583</v>
      </c>
      <c r="B43" s="85">
        <v>60365</v>
      </c>
      <c r="C43" s="87">
        <v>57154</v>
      </c>
      <c r="D43" s="15">
        <f t="shared" si="5"/>
        <v>58869</v>
      </c>
      <c r="E43" s="15">
        <f t="shared" si="6"/>
        <v>1496</v>
      </c>
      <c r="F43" s="15">
        <f t="shared" si="7"/>
        <v>62176</v>
      </c>
      <c r="G43" s="55">
        <f t="shared" si="1"/>
        <v>0</v>
      </c>
      <c r="H43" s="52">
        <f t="shared" si="8"/>
        <v>58869</v>
      </c>
      <c r="I43" s="49">
        <f t="shared" si="9"/>
        <v>1496</v>
      </c>
      <c r="J43" s="78">
        <f t="shared" si="10"/>
        <v>2.54</v>
      </c>
      <c r="K43" s="78">
        <v>2.5049999999999999</v>
      </c>
      <c r="L43" s="25">
        <f t="shared" si="11"/>
        <v>3747.48</v>
      </c>
      <c r="M43" s="25">
        <f t="shared" si="12"/>
        <v>149527.26</v>
      </c>
      <c r="N43" s="98">
        <f t="shared" si="13"/>
        <v>153274.74000000002</v>
      </c>
      <c r="O43" s="89">
        <v>2.5249999999999999</v>
      </c>
      <c r="P43" s="78">
        <f t="shared" si="14"/>
        <v>2.4750000000000001</v>
      </c>
      <c r="Q43" s="47">
        <f t="shared" si="15"/>
        <v>0.10499999999999998</v>
      </c>
      <c r="R43" s="57">
        <f t="shared" si="16"/>
        <v>0</v>
      </c>
      <c r="S43" s="25">
        <f t="shared" si="2"/>
        <v>0</v>
      </c>
      <c r="T43" s="59">
        <f t="shared" si="3"/>
        <v>0</v>
      </c>
      <c r="U43" s="38">
        <f t="shared" si="0"/>
        <v>57154</v>
      </c>
      <c r="V43" s="25">
        <f t="shared" si="4"/>
        <v>144099.62</v>
      </c>
      <c r="W43" s="96">
        <v>174</v>
      </c>
      <c r="X43" s="25">
        <f t="shared" si="17"/>
        <v>0</v>
      </c>
    </row>
    <row r="44" spans="1:24" x14ac:dyDescent="0.2">
      <c r="A44" s="83">
        <v>36584</v>
      </c>
      <c r="B44" s="85">
        <v>41952</v>
      </c>
      <c r="C44" s="87">
        <v>40154</v>
      </c>
      <c r="D44" s="15">
        <f t="shared" si="5"/>
        <v>41359</v>
      </c>
      <c r="E44" s="15">
        <f t="shared" si="6"/>
        <v>593</v>
      </c>
      <c r="F44" s="15">
        <f t="shared" si="7"/>
        <v>43211</v>
      </c>
      <c r="G44" s="55">
        <f t="shared" si="1"/>
        <v>0</v>
      </c>
      <c r="H44" s="52">
        <f t="shared" si="8"/>
        <v>41359</v>
      </c>
      <c r="I44" s="49">
        <f t="shared" si="9"/>
        <v>593</v>
      </c>
      <c r="J44" s="78">
        <f t="shared" si="10"/>
        <v>2.54</v>
      </c>
      <c r="K44" s="78">
        <v>2.5049999999999999</v>
      </c>
      <c r="L44" s="25">
        <f t="shared" si="11"/>
        <v>1485.47</v>
      </c>
      <c r="M44" s="25">
        <f t="shared" si="12"/>
        <v>105051.86</v>
      </c>
      <c r="N44" s="98">
        <f t="shared" si="13"/>
        <v>106537.33</v>
      </c>
      <c r="O44" s="89">
        <v>2.5249999999999999</v>
      </c>
      <c r="P44" s="78">
        <f t="shared" si="14"/>
        <v>2.4750000000000001</v>
      </c>
      <c r="Q44" s="47">
        <f t="shared" si="15"/>
        <v>0.10499999999999998</v>
      </c>
      <c r="R44" s="57">
        <f t="shared" si="16"/>
        <v>0</v>
      </c>
      <c r="S44" s="25">
        <f t="shared" si="2"/>
        <v>0</v>
      </c>
      <c r="T44" s="59">
        <f t="shared" si="3"/>
        <v>0</v>
      </c>
      <c r="U44" s="38">
        <f t="shared" si="0"/>
        <v>40154</v>
      </c>
      <c r="V44" s="25">
        <f t="shared" si="4"/>
        <v>101259.62</v>
      </c>
      <c r="W44" s="96">
        <v>118</v>
      </c>
      <c r="X44" s="25">
        <f t="shared" si="17"/>
        <v>0</v>
      </c>
    </row>
    <row r="45" spans="1:24" x14ac:dyDescent="0.2">
      <c r="A45" s="83">
        <v>36585</v>
      </c>
      <c r="B45" s="85">
        <v>40063</v>
      </c>
      <c r="C45" s="87">
        <v>40155</v>
      </c>
      <c r="D45" s="15">
        <f t="shared" si="5"/>
        <v>41360</v>
      </c>
      <c r="E45" s="15">
        <f t="shared" si="6"/>
        <v>0</v>
      </c>
      <c r="F45" s="15">
        <f t="shared" si="7"/>
        <v>41265</v>
      </c>
      <c r="G45" s="55">
        <f t="shared" si="1"/>
        <v>0</v>
      </c>
      <c r="H45" s="52">
        <f t="shared" si="8"/>
        <v>40063</v>
      </c>
      <c r="I45" s="49">
        <f t="shared" si="9"/>
        <v>0</v>
      </c>
      <c r="J45" s="78">
        <f t="shared" si="10"/>
        <v>2.54</v>
      </c>
      <c r="K45" s="78">
        <v>2.5750000000000002</v>
      </c>
      <c r="L45" s="25">
        <f t="shared" si="11"/>
        <v>0</v>
      </c>
      <c r="M45" s="25">
        <f t="shared" si="12"/>
        <v>101760.02</v>
      </c>
      <c r="N45" s="98">
        <f t="shared" si="13"/>
        <v>101760.02</v>
      </c>
      <c r="O45" s="89">
        <v>2.5950000000000002</v>
      </c>
      <c r="P45" s="78">
        <f t="shared" si="14"/>
        <v>2.5450000000000004</v>
      </c>
      <c r="Q45" s="47">
        <f t="shared" si="15"/>
        <v>3.4999999999999698E-2</v>
      </c>
      <c r="R45" s="57">
        <f t="shared" si="16"/>
        <v>0</v>
      </c>
      <c r="S45" s="25">
        <f t="shared" si="2"/>
        <v>0</v>
      </c>
      <c r="T45" s="59">
        <f t="shared" si="3"/>
        <v>0</v>
      </c>
      <c r="U45" s="38">
        <f t="shared" si="0"/>
        <v>40155</v>
      </c>
      <c r="V45" s="25">
        <f t="shared" si="4"/>
        <v>101262.15</v>
      </c>
      <c r="W45" s="96">
        <f t="shared" si="18"/>
        <v>0</v>
      </c>
      <c r="X45" s="25">
        <f t="shared" si="17"/>
        <v>0</v>
      </c>
    </row>
    <row r="46" spans="1:24" x14ac:dyDescent="0.2">
      <c r="B46" s="38"/>
      <c r="C46" s="15"/>
      <c r="D46" s="15"/>
      <c r="E46" s="15"/>
      <c r="F46" s="15"/>
      <c r="G46" s="43"/>
      <c r="H46" s="52"/>
      <c r="I46" s="50"/>
      <c r="J46" s="15"/>
      <c r="K46" s="15"/>
      <c r="L46" s="15"/>
      <c r="M46" s="15"/>
      <c r="N46" s="43"/>
      <c r="O46" s="75"/>
      <c r="P46" s="15"/>
      <c r="Q46" s="15"/>
      <c r="R46" s="15"/>
      <c r="S46" s="15"/>
      <c r="T46" s="43"/>
      <c r="U46" s="38"/>
      <c r="V46" s="25"/>
      <c r="W46" s="96"/>
      <c r="X46" s="25"/>
    </row>
    <row r="47" spans="1:24" x14ac:dyDescent="0.2">
      <c r="B47" s="38"/>
      <c r="C47" s="15"/>
      <c r="D47" s="15"/>
      <c r="E47" s="15"/>
      <c r="F47" s="15"/>
      <c r="G47" s="43"/>
      <c r="H47" s="52"/>
      <c r="I47" s="50"/>
      <c r="J47" s="15"/>
      <c r="K47" s="15"/>
      <c r="L47" s="15"/>
      <c r="M47" s="15"/>
      <c r="N47" s="43"/>
      <c r="O47" s="75"/>
      <c r="P47" s="15"/>
      <c r="Q47" s="15"/>
      <c r="R47" s="15"/>
      <c r="S47" s="15"/>
      <c r="T47" s="43"/>
      <c r="U47" s="38"/>
      <c r="V47" s="25"/>
      <c r="W47" s="38"/>
      <c r="X47" s="25"/>
    </row>
    <row r="48" spans="1:24" ht="13.5" thickBot="1" x14ac:dyDescent="0.25">
      <c r="B48" s="39">
        <f>SUM(B17:B47)</f>
        <v>881657</v>
      </c>
      <c r="C48" s="21">
        <f>SUM(C17:C47)</f>
        <v>911565</v>
      </c>
      <c r="D48" s="21"/>
      <c r="E48" s="21"/>
      <c r="F48" s="21"/>
      <c r="G48" s="79">
        <f>SUM(G17:G47)</f>
        <v>41631</v>
      </c>
      <c r="H48" s="53">
        <f>SUM(H17:H47)</f>
        <v>871588</v>
      </c>
      <c r="I48" s="61">
        <f>SUM(I17:I47)</f>
        <v>10069</v>
      </c>
      <c r="J48" s="21"/>
      <c r="K48" s="21"/>
      <c r="L48" s="26">
        <f>SUM(L17:L47)</f>
        <v>26520.569999999996</v>
      </c>
      <c r="M48" s="60">
        <f>SUM(M17:M45)</f>
        <v>2213833.52</v>
      </c>
      <c r="N48" s="46">
        <f>SUM(N17:N47)</f>
        <v>2240354.09</v>
      </c>
      <c r="O48" s="76"/>
      <c r="P48" s="21"/>
      <c r="Q48" s="21"/>
      <c r="R48" s="21"/>
      <c r="S48" s="26">
        <f>SUM(S17:S47)</f>
        <v>2472.1799999999998</v>
      </c>
      <c r="T48" s="46">
        <f>SUM(T17:T47)</f>
        <v>369.75</v>
      </c>
      <c r="U48" s="39">
        <f>P91</f>
        <v>911565</v>
      </c>
      <c r="V48" s="26">
        <f>Q91</f>
        <v>2299019.2000000002</v>
      </c>
      <c r="W48" s="39">
        <f>SUM(W17:W47)</f>
        <v>2478</v>
      </c>
      <c r="X48" s="26">
        <f>S91</f>
        <v>0</v>
      </c>
    </row>
    <row r="49" spans="1:22" ht="13.5" thickTop="1" x14ac:dyDescent="0.2">
      <c r="B49" s="6"/>
      <c r="C49" s="6"/>
      <c r="D49" s="6"/>
      <c r="E49" s="6"/>
      <c r="F49" s="6"/>
      <c r="G49" s="6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2" x14ac:dyDescent="0.2">
      <c r="B50" s="6"/>
      <c r="C50" s="6"/>
      <c r="D50" s="6"/>
      <c r="E50" s="6"/>
      <c r="F50" s="6"/>
      <c r="G50" s="6"/>
      <c r="H50" t="s">
        <v>63</v>
      </c>
      <c r="I50" s="62">
        <f>H48</f>
        <v>871588</v>
      </c>
      <c r="J50" s="64">
        <f>M48</f>
        <v>2213833.52</v>
      </c>
      <c r="K50" s="6" t="s">
        <v>66</v>
      </c>
      <c r="L50" s="8">
        <f>C48-G48</f>
        <v>869934</v>
      </c>
      <c r="M50" s="64">
        <f>V48</f>
        <v>2299019.2000000002</v>
      </c>
      <c r="N50" s="6"/>
      <c r="O50" s="6"/>
      <c r="P50" s="6" t="s">
        <v>73</v>
      </c>
      <c r="Q50" s="6" t="s">
        <v>71</v>
      </c>
      <c r="R50" s="6"/>
      <c r="S50" s="6"/>
      <c r="T50" s="7"/>
      <c r="U50" t="str">
        <f>P93</f>
        <v>Avg. Price</v>
      </c>
      <c r="V50" s="31">
        <f>Q93</f>
        <v>2.5220573409466138</v>
      </c>
    </row>
    <row r="51" spans="1:22" x14ac:dyDescent="0.2">
      <c r="B51" s="6"/>
      <c r="C51" s="6"/>
      <c r="D51" s="6"/>
      <c r="E51" s="6"/>
      <c r="F51" s="6"/>
      <c r="G51" s="6"/>
      <c r="H51" s="6" t="s">
        <v>64</v>
      </c>
      <c r="I51" s="63">
        <f>I48</f>
        <v>10069</v>
      </c>
      <c r="J51" s="64">
        <f>L48</f>
        <v>26520.569999999996</v>
      </c>
      <c r="K51" s="6" t="s">
        <v>67</v>
      </c>
      <c r="L51" s="66">
        <f>G48</f>
        <v>41631</v>
      </c>
      <c r="M51" s="64">
        <f>T48</f>
        <v>369.75</v>
      </c>
      <c r="N51" s="6"/>
      <c r="O51" s="6"/>
      <c r="P51" s="6" t="s">
        <v>72</v>
      </c>
      <c r="Q51" s="6" t="s">
        <v>72</v>
      </c>
      <c r="R51" s="6"/>
      <c r="S51" s="6"/>
      <c r="T51" s="6"/>
    </row>
    <row r="52" spans="1:22" ht="13.5" thickBot="1" x14ac:dyDescent="0.25">
      <c r="B52" s="6"/>
      <c r="C52" s="6"/>
      <c r="D52" s="6"/>
      <c r="E52" s="6"/>
      <c r="F52" s="6"/>
      <c r="G52" s="6"/>
      <c r="H52" t="s">
        <v>78</v>
      </c>
      <c r="J52" s="31">
        <f>S48</f>
        <v>2472.1799999999998</v>
      </c>
      <c r="K52" s="6" t="s">
        <v>69</v>
      </c>
      <c r="L52" s="68">
        <f>SUM(L50:L51)</f>
        <v>911565</v>
      </c>
      <c r="M52" s="69">
        <f>SUM(M50:M51)</f>
        <v>2299388.9500000002</v>
      </c>
      <c r="N52" s="6"/>
      <c r="O52" s="6" t="s">
        <v>70</v>
      </c>
      <c r="P52" s="65">
        <f>I53-L52</f>
        <v>-29908</v>
      </c>
      <c r="Q52" s="69">
        <f>J53-M52</f>
        <v>-56562.680000000168</v>
      </c>
      <c r="R52" s="6"/>
      <c r="S52" s="6"/>
      <c r="T52" s="6"/>
    </row>
    <row r="53" spans="1:22" ht="14.25" thickTop="1" thickBot="1" x14ac:dyDescent="0.25">
      <c r="B53" s="6"/>
      <c r="C53" s="6"/>
      <c r="D53" s="6"/>
      <c r="E53" s="6"/>
      <c r="F53" s="6"/>
      <c r="G53" s="6"/>
      <c r="H53" s="6" t="s">
        <v>65</v>
      </c>
      <c r="I53" s="67">
        <f>SUM(H48:I48)</f>
        <v>881657</v>
      </c>
      <c r="J53" s="69">
        <f>SUM(J50:J52)</f>
        <v>2242826.27</v>
      </c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2" ht="13.5" thickTop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2" x14ac:dyDescent="0.2">
      <c r="B55" t="s">
        <v>36</v>
      </c>
    </row>
    <row r="56" spans="1:22" ht="13.5" thickBot="1" x14ac:dyDescent="0.25"/>
    <row r="57" spans="1:22" ht="13.5" thickTop="1" x14ac:dyDescent="0.2">
      <c r="B57" s="18"/>
      <c r="C57" s="18" t="s">
        <v>52</v>
      </c>
      <c r="D57" s="18"/>
      <c r="E57" s="18" t="s">
        <v>52</v>
      </c>
      <c r="F57" s="18"/>
      <c r="G57" s="18" t="s">
        <v>52</v>
      </c>
      <c r="H57" s="18"/>
      <c r="I57" s="18" t="s">
        <v>52</v>
      </c>
      <c r="J57" s="18"/>
      <c r="K57" s="18" t="s">
        <v>52</v>
      </c>
      <c r="L57" s="18"/>
      <c r="M57" s="18" t="s">
        <v>52</v>
      </c>
      <c r="N57" s="18"/>
      <c r="O57" s="18" t="s">
        <v>52</v>
      </c>
      <c r="P57" s="18" t="s">
        <v>5</v>
      </c>
      <c r="Q57" s="18" t="s">
        <v>5</v>
      </c>
    </row>
    <row r="58" spans="1:22" x14ac:dyDescent="0.2">
      <c r="B58" s="19" t="s">
        <v>37</v>
      </c>
      <c r="C58" s="3" t="s">
        <v>32</v>
      </c>
      <c r="D58" s="19" t="s">
        <v>39</v>
      </c>
      <c r="E58" s="3" t="s">
        <v>31</v>
      </c>
      <c r="F58" s="19" t="s">
        <v>40</v>
      </c>
      <c r="G58" s="3" t="s">
        <v>31</v>
      </c>
      <c r="H58" s="19" t="s">
        <v>41</v>
      </c>
      <c r="I58" s="3" t="s">
        <v>31</v>
      </c>
      <c r="J58" s="19" t="s">
        <v>43</v>
      </c>
      <c r="K58" s="3" t="s">
        <v>31</v>
      </c>
      <c r="L58" s="19" t="s">
        <v>45</v>
      </c>
      <c r="M58" s="3" t="s">
        <v>31</v>
      </c>
      <c r="N58" s="19" t="s">
        <v>46</v>
      </c>
      <c r="O58" s="23" t="s">
        <v>31</v>
      </c>
      <c r="P58" s="29" t="s">
        <v>53</v>
      </c>
      <c r="Q58" s="29" t="s">
        <v>6</v>
      </c>
    </row>
    <row r="59" spans="1:22" ht="13.5" thickBot="1" x14ac:dyDescent="0.25">
      <c r="B59" s="20" t="s">
        <v>38</v>
      </c>
      <c r="C59" s="22">
        <v>-0.05</v>
      </c>
      <c r="D59" s="20"/>
      <c r="E59" s="22">
        <v>-0.05</v>
      </c>
      <c r="F59" s="20" t="s">
        <v>51</v>
      </c>
      <c r="G59" s="22">
        <v>-0.06</v>
      </c>
      <c r="H59" s="20" t="s">
        <v>42</v>
      </c>
      <c r="I59" s="22">
        <v>-0.05</v>
      </c>
      <c r="J59" s="20" t="s">
        <v>44</v>
      </c>
      <c r="K59" s="22">
        <v>-0.05</v>
      </c>
      <c r="L59" s="20"/>
      <c r="M59" s="70">
        <v>-3.7499999999999999E-2</v>
      </c>
      <c r="N59" s="20"/>
      <c r="O59" s="70">
        <v>-8.2500000000000004E-2</v>
      </c>
      <c r="P59" s="22" t="s">
        <v>54</v>
      </c>
      <c r="Q59" s="22"/>
    </row>
    <row r="60" spans="1:22" ht="13.5" thickTop="1" x14ac:dyDescent="0.2">
      <c r="A60" s="83">
        <v>36557</v>
      </c>
      <c r="B60" s="90">
        <v>0</v>
      </c>
      <c r="C60" s="24">
        <f>($E$7+$C$59)*B60</f>
        <v>0</v>
      </c>
      <c r="D60" s="14"/>
      <c r="E60" s="14"/>
      <c r="F60" s="90">
        <v>0</v>
      </c>
      <c r="G60" s="24">
        <f>($E$7+$G$59)*F60</f>
        <v>0</v>
      </c>
      <c r="H60" s="14"/>
      <c r="I60" s="14"/>
      <c r="J60" s="14"/>
      <c r="K60" s="14"/>
      <c r="L60" s="14"/>
      <c r="M60" s="14"/>
      <c r="N60" s="14"/>
      <c r="O60" s="14"/>
      <c r="P60" s="14">
        <f>B60+D60+F60+H60+J60+L60+N60</f>
        <v>0</v>
      </c>
      <c r="Q60" s="24">
        <f>C60+E60+G60+I60+K60+M60+O60</f>
        <v>0</v>
      </c>
    </row>
    <row r="61" spans="1:22" x14ac:dyDescent="0.2">
      <c r="A61" s="83">
        <v>36558</v>
      </c>
      <c r="B61" s="91">
        <v>0</v>
      </c>
      <c r="C61" s="25">
        <f t="shared" ref="C61:C91" si="19">($E$7+$C$59)*B61</f>
        <v>0</v>
      </c>
      <c r="D61" s="15"/>
      <c r="E61" s="15"/>
      <c r="F61" s="91">
        <v>0</v>
      </c>
      <c r="G61" s="25">
        <f t="shared" ref="G61:G91" si="20">($E$7+$G$59)*F61</f>
        <v>0</v>
      </c>
      <c r="H61" s="15"/>
      <c r="I61" s="15"/>
      <c r="J61" s="15"/>
      <c r="K61" s="15"/>
      <c r="L61" s="15"/>
      <c r="M61" s="15"/>
      <c r="N61" s="15"/>
      <c r="O61" s="15"/>
      <c r="P61" s="15">
        <f t="shared" ref="P61:P91" si="21">B61+D61+F61+H61+J61+L61+N61</f>
        <v>0</v>
      </c>
      <c r="Q61" s="25">
        <f t="shared" ref="Q61:Q91" si="22">C61+E61+G61+I61+K61+M61+O61</f>
        <v>0</v>
      </c>
    </row>
    <row r="62" spans="1:22" x14ac:dyDescent="0.2">
      <c r="A62" s="83">
        <v>36559</v>
      </c>
      <c r="B62" s="91">
        <v>0</v>
      </c>
      <c r="C62" s="25">
        <f t="shared" si="19"/>
        <v>0</v>
      </c>
      <c r="D62" s="15"/>
      <c r="E62" s="15"/>
      <c r="F62" s="91">
        <v>0</v>
      </c>
      <c r="G62" s="25">
        <f t="shared" si="20"/>
        <v>0</v>
      </c>
      <c r="H62" s="15"/>
      <c r="I62" s="15"/>
      <c r="J62" s="15"/>
      <c r="K62" s="15"/>
      <c r="L62" s="15"/>
      <c r="M62" s="15"/>
      <c r="N62" s="15"/>
      <c r="O62" s="15"/>
      <c r="P62" s="15">
        <f t="shared" si="21"/>
        <v>0</v>
      </c>
      <c r="Q62" s="25">
        <f t="shared" si="22"/>
        <v>0</v>
      </c>
    </row>
    <row r="63" spans="1:22" x14ac:dyDescent="0.2">
      <c r="A63" s="83">
        <v>36560</v>
      </c>
      <c r="B63" s="91">
        <v>8687</v>
      </c>
      <c r="C63" s="25">
        <f t="shared" si="19"/>
        <v>21978.11</v>
      </c>
      <c r="D63" s="15"/>
      <c r="E63" s="15"/>
      <c r="F63" s="91">
        <v>25000</v>
      </c>
      <c r="G63" s="25">
        <f t="shared" si="20"/>
        <v>63000</v>
      </c>
      <c r="H63" s="15"/>
      <c r="I63" s="15"/>
      <c r="J63" s="15"/>
      <c r="K63" s="15"/>
      <c r="L63" s="15"/>
      <c r="M63" s="15"/>
      <c r="N63" s="15"/>
      <c r="O63" s="15"/>
      <c r="P63" s="15">
        <f t="shared" si="21"/>
        <v>33687</v>
      </c>
      <c r="Q63" s="25">
        <f t="shared" si="22"/>
        <v>84978.11</v>
      </c>
    </row>
    <row r="64" spans="1:22" x14ac:dyDescent="0.2">
      <c r="A64" s="83">
        <v>36561</v>
      </c>
      <c r="B64" s="91">
        <v>7154</v>
      </c>
      <c r="C64" s="25">
        <f t="shared" si="19"/>
        <v>18099.620000000003</v>
      </c>
      <c r="D64" s="15"/>
      <c r="E64" s="15"/>
      <c r="F64" s="91">
        <v>25000</v>
      </c>
      <c r="G64" s="28">
        <f t="shared" si="20"/>
        <v>63000</v>
      </c>
      <c r="H64" s="15"/>
      <c r="I64" s="15"/>
      <c r="J64" s="15"/>
      <c r="K64" s="15"/>
      <c r="L64" s="15"/>
      <c r="M64" s="15"/>
      <c r="N64" s="15"/>
      <c r="O64" s="15"/>
      <c r="P64" s="15">
        <f t="shared" si="21"/>
        <v>32154</v>
      </c>
      <c r="Q64" s="25">
        <f t="shared" si="22"/>
        <v>81099.62</v>
      </c>
    </row>
    <row r="65" spans="1:17" x14ac:dyDescent="0.2">
      <c r="A65" s="83">
        <v>36562</v>
      </c>
      <c r="B65" s="91">
        <v>7154</v>
      </c>
      <c r="C65" s="25">
        <f t="shared" si="19"/>
        <v>18099.620000000003</v>
      </c>
      <c r="D65" s="15"/>
      <c r="E65" s="15"/>
      <c r="F65" s="91">
        <v>25000</v>
      </c>
      <c r="G65" s="25">
        <f t="shared" si="20"/>
        <v>63000</v>
      </c>
      <c r="H65" s="15"/>
      <c r="I65" s="15"/>
      <c r="J65" s="15"/>
      <c r="K65" s="15"/>
      <c r="L65" s="15"/>
      <c r="M65" s="15"/>
      <c r="N65" s="15"/>
      <c r="O65" s="15"/>
      <c r="P65" s="15">
        <f t="shared" si="21"/>
        <v>32154</v>
      </c>
      <c r="Q65" s="25">
        <f t="shared" si="22"/>
        <v>81099.62</v>
      </c>
    </row>
    <row r="66" spans="1:17" x14ac:dyDescent="0.2">
      <c r="A66" s="83">
        <v>36563</v>
      </c>
      <c r="B66" s="91">
        <v>7154</v>
      </c>
      <c r="C66" s="25">
        <f t="shared" si="19"/>
        <v>18099.620000000003</v>
      </c>
      <c r="D66" s="15"/>
      <c r="E66" s="15"/>
      <c r="F66" s="91">
        <v>25000</v>
      </c>
      <c r="G66" s="25">
        <f t="shared" si="20"/>
        <v>63000</v>
      </c>
      <c r="H66" s="15"/>
      <c r="I66" s="15"/>
      <c r="J66" s="15"/>
      <c r="K66" s="15"/>
      <c r="L66" s="15"/>
      <c r="M66" s="15"/>
      <c r="N66" s="15"/>
      <c r="O66" s="15"/>
      <c r="P66" s="15">
        <f t="shared" si="21"/>
        <v>32154</v>
      </c>
      <c r="Q66" s="25">
        <f t="shared" si="22"/>
        <v>81099.62</v>
      </c>
    </row>
    <row r="67" spans="1:17" x14ac:dyDescent="0.2">
      <c r="A67" s="83">
        <v>36564</v>
      </c>
      <c r="B67" s="91">
        <v>7154</v>
      </c>
      <c r="C67" s="25">
        <f t="shared" si="19"/>
        <v>18099.620000000003</v>
      </c>
      <c r="D67" s="15"/>
      <c r="E67" s="15"/>
      <c r="F67" s="91">
        <v>25000</v>
      </c>
      <c r="G67" s="25">
        <f t="shared" si="20"/>
        <v>63000</v>
      </c>
      <c r="H67" s="15"/>
      <c r="I67" s="15"/>
      <c r="J67" s="15"/>
      <c r="K67" s="15"/>
      <c r="L67" s="15"/>
      <c r="M67" s="15"/>
      <c r="N67" s="15"/>
      <c r="O67" s="15"/>
      <c r="P67" s="15">
        <f t="shared" si="21"/>
        <v>32154</v>
      </c>
      <c r="Q67" s="25">
        <f t="shared" si="22"/>
        <v>81099.62</v>
      </c>
    </row>
    <row r="68" spans="1:17" x14ac:dyDescent="0.2">
      <c r="A68" s="83">
        <v>36565</v>
      </c>
      <c r="B68" s="91">
        <v>7154</v>
      </c>
      <c r="C68" s="25">
        <f t="shared" si="19"/>
        <v>18099.620000000003</v>
      </c>
      <c r="D68" s="15"/>
      <c r="E68" s="15"/>
      <c r="F68" s="91">
        <v>25000</v>
      </c>
      <c r="G68" s="25">
        <f t="shared" si="20"/>
        <v>63000</v>
      </c>
      <c r="H68" s="15"/>
      <c r="I68" s="15"/>
      <c r="J68" s="15"/>
      <c r="K68" s="15"/>
      <c r="L68" s="15"/>
      <c r="M68" s="15"/>
      <c r="N68" s="15"/>
      <c r="O68" s="15"/>
      <c r="P68" s="15">
        <f t="shared" si="21"/>
        <v>32154</v>
      </c>
      <c r="Q68" s="25">
        <f t="shared" si="22"/>
        <v>81099.62</v>
      </c>
    </row>
    <row r="69" spans="1:17" x14ac:dyDescent="0.2">
      <c r="A69" s="83">
        <v>36566</v>
      </c>
      <c r="B69" s="91">
        <v>7154</v>
      </c>
      <c r="C69" s="25">
        <f t="shared" si="19"/>
        <v>18099.620000000003</v>
      </c>
      <c r="D69" s="15"/>
      <c r="E69" s="15"/>
      <c r="F69" s="91">
        <v>0</v>
      </c>
      <c r="G69" s="25">
        <f t="shared" si="20"/>
        <v>0</v>
      </c>
      <c r="H69" s="15"/>
      <c r="I69" s="15"/>
      <c r="J69" s="15"/>
      <c r="K69" s="15"/>
      <c r="L69" s="15"/>
      <c r="M69" s="15"/>
      <c r="N69" s="15"/>
      <c r="O69" s="15"/>
      <c r="P69" s="15">
        <f t="shared" si="21"/>
        <v>7154</v>
      </c>
      <c r="Q69" s="25">
        <f t="shared" si="22"/>
        <v>18099.620000000003</v>
      </c>
    </row>
    <row r="70" spans="1:17" x14ac:dyDescent="0.2">
      <c r="A70" s="83">
        <v>36567</v>
      </c>
      <c r="B70" s="91">
        <v>7154</v>
      </c>
      <c r="C70" s="25">
        <f t="shared" si="19"/>
        <v>18099.620000000003</v>
      </c>
      <c r="D70" s="15"/>
      <c r="E70" s="15"/>
      <c r="F70" s="91">
        <v>0</v>
      </c>
      <c r="G70" s="25">
        <f t="shared" si="20"/>
        <v>0</v>
      </c>
      <c r="H70" s="15"/>
      <c r="I70" s="15"/>
      <c r="J70" s="15"/>
      <c r="K70" s="15"/>
      <c r="L70" s="15"/>
      <c r="M70" s="15"/>
      <c r="N70" s="15"/>
      <c r="O70" s="15"/>
      <c r="P70" s="15">
        <f t="shared" si="21"/>
        <v>7154</v>
      </c>
      <c r="Q70" s="25">
        <f t="shared" si="22"/>
        <v>18099.620000000003</v>
      </c>
    </row>
    <row r="71" spans="1:17" x14ac:dyDescent="0.2">
      <c r="A71" s="83">
        <v>36568</v>
      </c>
      <c r="B71" s="91">
        <v>7155</v>
      </c>
      <c r="C71" s="25">
        <f t="shared" si="19"/>
        <v>18102.150000000001</v>
      </c>
      <c r="D71" s="15"/>
      <c r="E71" s="15"/>
      <c r="F71" s="91">
        <v>0</v>
      </c>
      <c r="G71" s="25">
        <f t="shared" si="20"/>
        <v>0</v>
      </c>
      <c r="H71" s="15"/>
      <c r="I71" s="15"/>
      <c r="J71" s="15"/>
      <c r="K71" s="15"/>
      <c r="L71" s="15"/>
      <c r="M71" s="15"/>
      <c r="N71" s="15"/>
      <c r="O71" s="15"/>
      <c r="P71" s="15">
        <f t="shared" si="21"/>
        <v>7155</v>
      </c>
      <c r="Q71" s="25">
        <f t="shared" si="22"/>
        <v>18102.150000000001</v>
      </c>
    </row>
    <row r="72" spans="1:17" x14ac:dyDescent="0.2">
      <c r="A72" s="83">
        <v>36569</v>
      </c>
      <c r="B72" s="91">
        <v>7154</v>
      </c>
      <c r="C72" s="25">
        <f t="shared" si="19"/>
        <v>18099.620000000003</v>
      </c>
      <c r="D72" s="15"/>
      <c r="E72" s="15"/>
      <c r="F72" s="91">
        <v>0</v>
      </c>
      <c r="G72" s="25">
        <f t="shared" si="20"/>
        <v>0</v>
      </c>
      <c r="H72" s="15"/>
      <c r="I72" s="15"/>
      <c r="J72" s="15"/>
      <c r="K72" s="15"/>
      <c r="L72" s="15"/>
      <c r="M72" s="15"/>
      <c r="N72" s="15"/>
      <c r="O72" s="15"/>
      <c r="P72" s="15">
        <f t="shared" si="21"/>
        <v>7154</v>
      </c>
      <c r="Q72" s="25">
        <f t="shared" si="22"/>
        <v>18099.620000000003</v>
      </c>
    </row>
    <row r="73" spans="1:17" x14ac:dyDescent="0.2">
      <c r="A73" s="83">
        <v>36570</v>
      </c>
      <c r="B73" s="91">
        <v>7154</v>
      </c>
      <c r="C73" s="25">
        <f t="shared" si="19"/>
        <v>18099.620000000003</v>
      </c>
      <c r="D73" s="15"/>
      <c r="E73" s="15"/>
      <c r="F73" s="91">
        <v>25000</v>
      </c>
      <c r="G73" s="25">
        <f t="shared" si="20"/>
        <v>63000</v>
      </c>
      <c r="H73" s="15"/>
      <c r="I73" s="15"/>
      <c r="J73" s="15"/>
      <c r="K73" s="15"/>
      <c r="L73" s="15"/>
      <c r="M73" s="15"/>
      <c r="N73" s="15"/>
      <c r="O73" s="15"/>
      <c r="P73" s="15">
        <f t="shared" si="21"/>
        <v>32154</v>
      </c>
      <c r="Q73" s="25">
        <f t="shared" si="22"/>
        <v>81099.62</v>
      </c>
    </row>
    <row r="74" spans="1:17" x14ac:dyDescent="0.2">
      <c r="A74" s="83">
        <v>36571</v>
      </c>
      <c r="B74" s="91">
        <v>7154</v>
      </c>
      <c r="C74" s="25">
        <f t="shared" si="19"/>
        <v>18099.620000000003</v>
      </c>
      <c r="D74" s="15"/>
      <c r="E74" s="15"/>
      <c r="F74" s="91">
        <v>25000</v>
      </c>
      <c r="G74" s="25">
        <f t="shared" si="20"/>
        <v>63000</v>
      </c>
      <c r="H74" s="15"/>
      <c r="I74" s="15"/>
      <c r="J74" s="15"/>
      <c r="K74" s="15"/>
      <c r="L74" s="15"/>
      <c r="M74" s="15"/>
      <c r="N74" s="15"/>
      <c r="O74" s="15"/>
      <c r="P74" s="15">
        <f t="shared" si="21"/>
        <v>32154</v>
      </c>
      <c r="Q74" s="25">
        <f t="shared" si="22"/>
        <v>81099.62</v>
      </c>
    </row>
    <row r="75" spans="1:17" x14ac:dyDescent="0.2">
      <c r="A75" s="83">
        <v>36572</v>
      </c>
      <c r="B75" s="91">
        <v>7154</v>
      </c>
      <c r="C75" s="25">
        <f t="shared" si="19"/>
        <v>18099.620000000003</v>
      </c>
      <c r="D75" s="15"/>
      <c r="E75" s="15"/>
      <c r="F75" s="91">
        <v>27400</v>
      </c>
      <c r="G75" s="25">
        <f t="shared" si="20"/>
        <v>69048</v>
      </c>
      <c r="H75" s="15"/>
      <c r="I75" s="15"/>
      <c r="J75" s="15"/>
      <c r="K75" s="15"/>
      <c r="L75" s="15"/>
      <c r="M75" s="15"/>
      <c r="N75" s="15"/>
      <c r="O75" s="15"/>
      <c r="P75" s="15">
        <f t="shared" si="21"/>
        <v>34554</v>
      </c>
      <c r="Q75" s="25">
        <f t="shared" si="22"/>
        <v>87147.62</v>
      </c>
    </row>
    <row r="76" spans="1:17" x14ac:dyDescent="0.2">
      <c r="A76" s="83">
        <v>36573</v>
      </c>
      <c r="B76" s="91">
        <v>7154</v>
      </c>
      <c r="C76" s="25">
        <f t="shared" si="19"/>
        <v>18099.620000000003</v>
      </c>
      <c r="D76" s="15"/>
      <c r="E76" s="15"/>
      <c r="F76" s="91">
        <v>30625</v>
      </c>
      <c r="G76" s="25">
        <f t="shared" si="20"/>
        <v>77175</v>
      </c>
      <c r="H76" s="15"/>
      <c r="I76" s="15"/>
      <c r="J76" s="15"/>
      <c r="K76" s="15"/>
      <c r="L76" s="15"/>
      <c r="M76" s="15"/>
      <c r="N76" s="15"/>
      <c r="O76" s="15"/>
      <c r="P76" s="15">
        <f t="shared" si="21"/>
        <v>37779</v>
      </c>
      <c r="Q76" s="25">
        <f t="shared" si="22"/>
        <v>95274.62</v>
      </c>
    </row>
    <row r="77" spans="1:17" x14ac:dyDescent="0.2">
      <c r="A77" s="83">
        <v>36574</v>
      </c>
      <c r="B77" s="91">
        <v>7154</v>
      </c>
      <c r="C77" s="25">
        <f t="shared" si="19"/>
        <v>18099.620000000003</v>
      </c>
      <c r="D77" s="15"/>
      <c r="E77" s="15"/>
      <c r="F77" s="91">
        <v>33000</v>
      </c>
      <c r="G77" s="25">
        <f t="shared" si="20"/>
        <v>83160</v>
      </c>
      <c r="H77" s="15"/>
      <c r="I77" s="15"/>
      <c r="J77" s="15"/>
      <c r="K77" s="15"/>
      <c r="L77" s="15"/>
      <c r="M77" s="15"/>
      <c r="N77" s="15"/>
      <c r="O77" s="15"/>
      <c r="P77" s="15">
        <f t="shared" si="21"/>
        <v>40154</v>
      </c>
      <c r="Q77" s="25">
        <f t="shared" si="22"/>
        <v>101259.62</v>
      </c>
    </row>
    <row r="78" spans="1:17" x14ac:dyDescent="0.2">
      <c r="A78" s="83">
        <v>36575</v>
      </c>
      <c r="B78" s="91">
        <v>7154</v>
      </c>
      <c r="C78" s="25">
        <f t="shared" si="19"/>
        <v>18099.620000000003</v>
      </c>
      <c r="D78" s="15"/>
      <c r="E78" s="15"/>
      <c r="F78" s="91">
        <v>33000</v>
      </c>
      <c r="G78" s="25">
        <f t="shared" si="20"/>
        <v>83160</v>
      </c>
      <c r="H78" s="15"/>
      <c r="I78" s="15"/>
      <c r="J78" s="15"/>
      <c r="K78" s="15"/>
      <c r="L78" s="15"/>
      <c r="M78" s="15"/>
      <c r="N78" s="15"/>
      <c r="O78" s="15"/>
      <c r="P78" s="15">
        <f t="shared" si="21"/>
        <v>40154</v>
      </c>
      <c r="Q78" s="25">
        <f t="shared" si="22"/>
        <v>101259.62</v>
      </c>
    </row>
    <row r="79" spans="1:17" x14ac:dyDescent="0.2">
      <c r="A79" s="83">
        <v>36576</v>
      </c>
      <c r="B79" s="91">
        <v>7154</v>
      </c>
      <c r="C79" s="25">
        <f t="shared" si="19"/>
        <v>18099.620000000003</v>
      </c>
      <c r="D79" s="15"/>
      <c r="E79" s="15"/>
      <c r="F79" s="91">
        <v>33000</v>
      </c>
      <c r="G79" s="25">
        <f t="shared" si="20"/>
        <v>83160</v>
      </c>
      <c r="H79" s="15"/>
      <c r="I79" s="15"/>
      <c r="J79" s="15"/>
      <c r="K79" s="15"/>
      <c r="L79" s="15"/>
      <c r="M79" s="15"/>
      <c r="N79" s="15"/>
      <c r="O79" s="15"/>
      <c r="P79" s="15">
        <f t="shared" si="21"/>
        <v>40154</v>
      </c>
      <c r="Q79" s="25">
        <f t="shared" si="22"/>
        <v>101259.62</v>
      </c>
    </row>
    <row r="80" spans="1:17" x14ac:dyDescent="0.2">
      <c r="A80" s="83">
        <v>36577</v>
      </c>
      <c r="B80" s="91">
        <v>7155</v>
      </c>
      <c r="C80" s="25">
        <f t="shared" si="19"/>
        <v>18102.150000000001</v>
      </c>
      <c r="D80" s="15"/>
      <c r="E80" s="15"/>
      <c r="F80" s="91">
        <v>33000</v>
      </c>
      <c r="G80" s="25">
        <f t="shared" si="20"/>
        <v>83160</v>
      </c>
      <c r="H80" s="15"/>
      <c r="I80" s="15"/>
      <c r="J80" s="15"/>
      <c r="K80" s="15"/>
      <c r="L80" s="15"/>
      <c r="M80" s="15"/>
      <c r="N80" s="15"/>
      <c r="O80" s="15"/>
      <c r="P80" s="15">
        <f t="shared" si="21"/>
        <v>40155</v>
      </c>
      <c r="Q80" s="25">
        <f t="shared" si="22"/>
        <v>101262.15</v>
      </c>
    </row>
    <row r="81" spans="1:17" x14ac:dyDescent="0.2">
      <c r="A81" s="83">
        <v>36578</v>
      </c>
      <c r="B81" s="91">
        <v>7154</v>
      </c>
      <c r="C81" s="25">
        <f t="shared" si="19"/>
        <v>18099.620000000003</v>
      </c>
      <c r="D81" s="15"/>
      <c r="E81" s="15"/>
      <c r="F81" s="91">
        <v>33000</v>
      </c>
      <c r="G81" s="25">
        <f t="shared" si="20"/>
        <v>83160</v>
      </c>
      <c r="H81" s="15"/>
      <c r="I81" s="15"/>
      <c r="J81" s="15"/>
      <c r="K81" s="15"/>
      <c r="L81" s="15"/>
      <c r="M81" s="15"/>
      <c r="N81" s="15"/>
      <c r="O81" s="15"/>
      <c r="P81" s="15">
        <f t="shared" si="21"/>
        <v>40154</v>
      </c>
      <c r="Q81" s="25">
        <f t="shared" si="22"/>
        <v>101259.62</v>
      </c>
    </row>
    <row r="82" spans="1:17" x14ac:dyDescent="0.2">
      <c r="A82" s="83">
        <v>36579</v>
      </c>
      <c r="B82" s="91">
        <v>7154</v>
      </c>
      <c r="C82" s="25">
        <f t="shared" si="19"/>
        <v>18099.620000000003</v>
      </c>
      <c r="D82" s="15"/>
      <c r="E82" s="15"/>
      <c r="F82" s="91">
        <v>35000</v>
      </c>
      <c r="G82" s="25">
        <f t="shared" si="20"/>
        <v>88200</v>
      </c>
      <c r="H82" s="15"/>
      <c r="I82" s="15"/>
      <c r="J82" s="15"/>
      <c r="K82" s="15"/>
      <c r="L82" s="15"/>
      <c r="M82" s="15"/>
      <c r="N82" s="15"/>
      <c r="O82" s="15"/>
      <c r="P82" s="15">
        <f t="shared" si="21"/>
        <v>42154</v>
      </c>
      <c r="Q82" s="25">
        <f t="shared" si="22"/>
        <v>106299.62</v>
      </c>
    </row>
    <row r="83" spans="1:17" x14ac:dyDescent="0.2">
      <c r="A83" s="83">
        <v>36580</v>
      </c>
      <c r="B83" s="91">
        <v>7154</v>
      </c>
      <c r="C83" s="25">
        <f t="shared" si="19"/>
        <v>18099.620000000003</v>
      </c>
      <c r="D83" s="15"/>
      <c r="E83" s="15"/>
      <c r="F83" s="91">
        <v>50000</v>
      </c>
      <c r="G83" s="25">
        <f t="shared" si="20"/>
        <v>126000</v>
      </c>
      <c r="H83" s="15"/>
      <c r="I83" s="15"/>
      <c r="J83" s="15"/>
      <c r="K83" s="15"/>
      <c r="L83" s="15"/>
      <c r="M83" s="15"/>
      <c r="N83" s="15"/>
      <c r="O83" s="15"/>
      <c r="P83" s="15">
        <f t="shared" si="21"/>
        <v>57154</v>
      </c>
      <c r="Q83" s="25">
        <f t="shared" si="22"/>
        <v>144099.62</v>
      </c>
    </row>
    <row r="84" spans="1:17" x14ac:dyDescent="0.2">
      <c r="A84" s="83">
        <v>36581</v>
      </c>
      <c r="B84" s="91">
        <v>7154</v>
      </c>
      <c r="C84" s="25">
        <f t="shared" si="19"/>
        <v>18099.620000000003</v>
      </c>
      <c r="D84" s="15"/>
      <c r="E84" s="15"/>
      <c r="F84" s="91">
        <v>50000</v>
      </c>
      <c r="G84" s="25">
        <f t="shared" si="20"/>
        <v>126000</v>
      </c>
      <c r="H84" s="15"/>
      <c r="I84" s="15"/>
      <c r="J84" s="15"/>
      <c r="K84" s="15"/>
      <c r="L84" s="15"/>
      <c r="M84" s="15"/>
      <c r="N84" s="15"/>
      <c r="O84" s="15"/>
      <c r="P84" s="15">
        <f t="shared" si="21"/>
        <v>57154</v>
      </c>
      <c r="Q84" s="25">
        <f t="shared" si="22"/>
        <v>144099.62</v>
      </c>
    </row>
    <row r="85" spans="1:17" x14ac:dyDescent="0.2">
      <c r="A85" s="83">
        <v>36582</v>
      </c>
      <c r="B85" s="91">
        <v>7154</v>
      </c>
      <c r="C85" s="25">
        <f t="shared" si="19"/>
        <v>18099.620000000003</v>
      </c>
      <c r="D85" s="15"/>
      <c r="E85" s="15"/>
      <c r="F85" s="91">
        <v>50000</v>
      </c>
      <c r="G85" s="25">
        <f t="shared" si="20"/>
        <v>126000</v>
      </c>
      <c r="H85" s="15"/>
      <c r="I85" s="15"/>
      <c r="J85" s="15"/>
      <c r="K85" s="15"/>
      <c r="L85" s="15"/>
      <c r="M85" s="15"/>
      <c r="N85" s="15"/>
      <c r="O85" s="15"/>
      <c r="P85" s="15">
        <f t="shared" si="21"/>
        <v>57154</v>
      </c>
      <c r="Q85" s="25">
        <f t="shared" si="22"/>
        <v>144099.62</v>
      </c>
    </row>
    <row r="86" spans="1:17" x14ac:dyDescent="0.2">
      <c r="A86" s="83">
        <v>36583</v>
      </c>
      <c r="B86" s="91">
        <v>7154</v>
      </c>
      <c r="C86" s="25">
        <f t="shared" si="19"/>
        <v>18099.620000000003</v>
      </c>
      <c r="D86" s="15"/>
      <c r="E86" s="15"/>
      <c r="F86" s="91">
        <v>50000</v>
      </c>
      <c r="G86" s="25">
        <f t="shared" si="20"/>
        <v>126000</v>
      </c>
      <c r="H86" s="15"/>
      <c r="I86" s="15"/>
      <c r="J86" s="15"/>
      <c r="K86" s="15"/>
      <c r="L86" s="15"/>
      <c r="M86" s="15"/>
      <c r="N86" s="15"/>
      <c r="O86" s="15"/>
      <c r="P86" s="15">
        <f t="shared" si="21"/>
        <v>57154</v>
      </c>
      <c r="Q86" s="25">
        <f t="shared" si="22"/>
        <v>144099.62</v>
      </c>
    </row>
    <row r="87" spans="1:17" x14ac:dyDescent="0.2">
      <c r="A87" s="83">
        <v>36584</v>
      </c>
      <c r="B87" s="91">
        <v>7154</v>
      </c>
      <c r="C87" s="25">
        <f t="shared" si="19"/>
        <v>18099.620000000003</v>
      </c>
      <c r="D87" s="15"/>
      <c r="E87" s="15"/>
      <c r="F87" s="91">
        <v>33000</v>
      </c>
      <c r="G87" s="25">
        <f t="shared" si="20"/>
        <v>83160</v>
      </c>
      <c r="H87" s="15"/>
      <c r="I87" s="15"/>
      <c r="J87" s="15"/>
      <c r="K87" s="15"/>
      <c r="L87" s="15"/>
      <c r="M87" s="15"/>
      <c r="N87" s="15"/>
      <c r="O87" s="15"/>
      <c r="P87" s="15">
        <f t="shared" si="21"/>
        <v>40154</v>
      </c>
      <c r="Q87" s="25">
        <f t="shared" si="22"/>
        <v>101259.62</v>
      </c>
    </row>
    <row r="88" spans="1:17" x14ac:dyDescent="0.2">
      <c r="A88" s="83">
        <v>36585</v>
      </c>
      <c r="B88" s="91">
        <v>7155</v>
      </c>
      <c r="C88" s="25">
        <f t="shared" si="19"/>
        <v>18102.150000000001</v>
      </c>
      <c r="D88" s="15"/>
      <c r="E88" s="15"/>
      <c r="F88" s="91">
        <v>33000</v>
      </c>
      <c r="G88" s="25">
        <f t="shared" si="20"/>
        <v>83160</v>
      </c>
      <c r="H88" s="15"/>
      <c r="I88" s="15"/>
      <c r="J88" s="15"/>
      <c r="K88" s="15"/>
      <c r="L88" s="15"/>
      <c r="M88" s="15"/>
      <c r="N88" s="15"/>
      <c r="O88" s="15"/>
      <c r="P88" s="15">
        <f t="shared" si="21"/>
        <v>40155</v>
      </c>
      <c r="Q88" s="25">
        <f t="shared" si="22"/>
        <v>101262.15</v>
      </c>
    </row>
    <row r="89" spans="1:17" x14ac:dyDescent="0.2">
      <c r="B89" s="15"/>
      <c r="C89" s="15"/>
      <c r="D89" s="15"/>
      <c r="E89" s="15"/>
      <c r="F89" s="15"/>
      <c r="G89" s="15">
        <f t="shared" si="20"/>
        <v>0</v>
      </c>
      <c r="H89" s="15"/>
      <c r="I89" s="15"/>
      <c r="J89" s="15"/>
      <c r="K89" s="15"/>
      <c r="L89" s="15"/>
      <c r="M89" s="15"/>
      <c r="N89" s="15"/>
      <c r="O89" s="15"/>
      <c r="P89" s="15">
        <f t="shared" si="21"/>
        <v>0</v>
      </c>
      <c r="Q89" s="25">
        <f t="shared" si="22"/>
        <v>0</v>
      </c>
    </row>
    <row r="90" spans="1:17" x14ac:dyDescent="0.2">
      <c r="B90" s="15"/>
      <c r="C90" s="15"/>
      <c r="D90" s="15"/>
      <c r="E90" s="15"/>
      <c r="F90" s="15"/>
      <c r="G90" s="15">
        <f t="shared" si="20"/>
        <v>0</v>
      </c>
      <c r="H90" s="15"/>
      <c r="I90" s="15"/>
      <c r="J90" s="15"/>
      <c r="K90" s="15"/>
      <c r="L90" s="15"/>
      <c r="M90" s="15"/>
      <c r="N90" s="15"/>
      <c r="O90" s="15"/>
      <c r="P90" s="15">
        <f t="shared" si="21"/>
        <v>0</v>
      </c>
      <c r="Q90" s="25">
        <f t="shared" si="22"/>
        <v>0</v>
      </c>
    </row>
    <row r="91" spans="1:17" ht="13.5" thickBot="1" x14ac:dyDescent="0.25">
      <c r="B91" s="21">
        <v>187540</v>
      </c>
      <c r="C91" s="26">
        <f t="shared" si="19"/>
        <v>474476.20000000007</v>
      </c>
      <c r="D91" s="27">
        <f>SUM(D60:D90)</f>
        <v>0</v>
      </c>
      <c r="E91" s="26">
        <f>SUM(E60:E90)</f>
        <v>0</v>
      </c>
      <c r="F91" s="21">
        <f>SUM(F60:F88)</f>
        <v>724025</v>
      </c>
      <c r="G91" s="26">
        <f t="shared" si="20"/>
        <v>1824543</v>
      </c>
      <c r="H91" s="27">
        <f>SUM(H60:H89)</f>
        <v>0</v>
      </c>
      <c r="I91" s="26">
        <f>SUM(I60:I90)</f>
        <v>0</v>
      </c>
      <c r="J91" s="27">
        <f>SUM(J60:J89)</f>
        <v>0</v>
      </c>
      <c r="K91" s="26">
        <f>SUM(K60:K90)</f>
        <v>0</v>
      </c>
      <c r="L91" s="27">
        <f>SUM(L60:L89)</f>
        <v>0</v>
      </c>
      <c r="M91" s="26">
        <f>SUM(M60:M90)</f>
        <v>0</v>
      </c>
      <c r="N91" s="27">
        <f>SUM(N60:N89)</f>
        <v>0</v>
      </c>
      <c r="O91" s="26">
        <f>SUM(O60:O90)</f>
        <v>0</v>
      </c>
      <c r="P91" s="21">
        <f t="shared" si="21"/>
        <v>911565</v>
      </c>
      <c r="Q91" s="26">
        <f t="shared" si="22"/>
        <v>2299019.2000000002</v>
      </c>
    </row>
    <row r="92" spans="1:17" ht="13.5" thickTop="1" x14ac:dyDescent="0.2">
      <c r="B92" s="16"/>
    </row>
    <row r="93" spans="1:17" x14ac:dyDescent="0.2">
      <c r="B93" s="17"/>
      <c r="P93" t="s">
        <v>55</v>
      </c>
      <c r="Q93" s="30">
        <f>Q91/P91</f>
        <v>2.5220573409466138</v>
      </c>
    </row>
  </sheetData>
  <printOptions headings="1"/>
  <pageMargins left="0.2" right="0.4" top="0.5" bottom="0.5" header="0.5" footer="0.5"/>
  <pageSetup paperSize="5" scale="45" orientation="landscape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zoomScale="75" zoomScaleNormal="75" workbookViewId="0"/>
  </sheetViews>
  <sheetFormatPr defaultRowHeight="12.75" x14ac:dyDescent="0.2"/>
  <cols>
    <col min="1" max="1" width="7.28515625" style="6" customWidth="1"/>
    <col min="2" max="2" width="12.7109375" customWidth="1"/>
    <col min="3" max="3" width="22.28515625" customWidth="1"/>
    <col min="4" max="4" width="10.28515625" bestFit="1" customWidth="1"/>
    <col min="5" max="5" width="10.28515625" customWidth="1"/>
    <col min="6" max="6" width="12.5703125" customWidth="1"/>
    <col min="7" max="7" width="16.140625" bestFit="1" customWidth="1"/>
    <col min="8" max="8" width="20.5703125" customWidth="1"/>
    <col min="9" max="9" width="16" customWidth="1"/>
    <col min="10" max="10" width="14.5703125" customWidth="1"/>
    <col min="11" max="11" width="22" customWidth="1"/>
    <col min="12" max="12" width="22.28515625" customWidth="1"/>
    <col min="13" max="13" width="17.28515625" customWidth="1"/>
    <col min="14" max="14" width="16.140625" bestFit="1" customWidth="1"/>
    <col min="15" max="15" width="22.85546875" customWidth="1"/>
    <col min="16" max="16" width="15.5703125" customWidth="1"/>
    <col min="17" max="17" width="16.5703125" bestFit="1" customWidth="1"/>
    <col min="18" max="18" width="22.140625" customWidth="1"/>
    <col min="19" max="19" width="12" customWidth="1"/>
    <col min="20" max="20" width="16.5703125" customWidth="1"/>
    <col min="21" max="21" width="15.7109375" customWidth="1"/>
    <col min="22" max="22" width="16.5703125" bestFit="1" customWidth="1"/>
    <col min="23" max="23" width="22.7109375" customWidth="1"/>
    <col min="24" max="25" width="13.85546875" customWidth="1"/>
    <col min="26" max="26" width="11.5703125" customWidth="1"/>
  </cols>
  <sheetData>
    <row r="1" spans="1:63" ht="6.75" customHeight="1" x14ac:dyDescent="0.2"/>
    <row r="2" spans="1:63" s="74" customFormat="1" ht="12.75" customHeight="1" x14ac:dyDescent="0.25">
      <c r="A2" s="72" t="s">
        <v>0</v>
      </c>
      <c r="B2" s="73"/>
      <c r="C2" s="73"/>
      <c r="D2" s="73"/>
      <c r="E2" s="73"/>
    </row>
    <row r="3" spans="1:63" ht="12.75" customHeight="1" x14ac:dyDescent="0.2">
      <c r="A3" s="71" t="s">
        <v>47</v>
      </c>
      <c r="B3" s="9"/>
      <c r="C3" s="9"/>
      <c r="D3" s="9"/>
      <c r="E3" s="9"/>
    </row>
    <row r="4" spans="1:63" ht="12.75" customHeight="1" x14ac:dyDescent="0.2">
      <c r="A4" s="71" t="s">
        <v>48</v>
      </c>
      <c r="B4" s="9"/>
      <c r="C4" s="9"/>
      <c r="D4" s="9"/>
      <c r="E4" s="9"/>
    </row>
    <row r="5" spans="1:63" ht="12.75" customHeight="1" x14ac:dyDescent="0.25">
      <c r="A5" s="80" t="s">
        <v>59</v>
      </c>
      <c r="B5" s="9"/>
      <c r="C5" s="9"/>
      <c r="D5" s="9"/>
      <c r="E5" s="9"/>
    </row>
    <row r="6" spans="1:63" ht="12.75" customHeight="1" x14ac:dyDescent="0.2">
      <c r="A6" s="81" t="s">
        <v>49</v>
      </c>
      <c r="B6" s="12"/>
      <c r="C6" s="5"/>
      <c r="D6" s="5"/>
      <c r="E6" s="92">
        <v>36557</v>
      </c>
    </row>
    <row r="7" spans="1:63" ht="12.75" customHeight="1" x14ac:dyDescent="0.2">
      <c r="A7" s="82" t="s">
        <v>50</v>
      </c>
      <c r="B7" s="13"/>
      <c r="C7" s="1"/>
      <c r="D7" s="1"/>
      <c r="E7" s="93">
        <v>2.58</v>
      </c>
    </row>
    <row r="8" spans="1:63" ht="12.75" customHeight="1" x14ac:dyDescent="0.2">
      <c r="A8" s="71"/>
      <c r="B8" s="10"/>
      <c r="C8" s="6"/>
      <c r="D8" s="6"/>
      <c r="E8" s="11"/>
    </row>
    <row r="9" spans="1:63" ht="12.75" customHeight="1" x14ac:dyDescent="0.2">
      <c r="A9" s="71" t="s">
        <v>61</v>
      </c>
      <c r="B9" s="10"/>
      <c r="C9" s="6"/>
      <c r="D9" s="6"/>
      <c r="E9" s="11"/>
    </row>
    <row r="10" spans="1:63" ht="12.75" customHeight="1" x14ac:dyDescent="0.2">
      <c r="A10" s="71" t="s">
        <v>60</v>
      </c>
      <c r="B10" s="10" t="s">
        <v>59</v>
      </c>
      <c r="C10" s="6"/>
      <c r="D10" s="6"/>
      <c r="E10" s="11"/>
      <c r="F10" s="6"/>
      <c r="G10" s="6"/>
    </row>
    <row r="11" spans="1:63" x14ac:dyDescent="0.2">
      <c r="B11" s="2"/>
      <c r="C11" s="2"/>
      <c r="D11" s="2"/>
      <c r="E11" s="2"/>
      <c r="F11" s="2"/>
      <c r="G11" s="2"/>
      <c r="H11" s="2"/>
      <c r="I11" s="2"/>
      <c r="J11" s="2"/>
      <c r="K11" s="2" t="s">
        <v>21</v>
      </c>
      <c r="L11" s="94">
        <v>2.58</v>
      </c>
      <c r="M11" s="2"/>
      <c r="N11" s="2"/>
      <c r="O11" s="2"/>
      <c r="P11" s="2"/>
      <c r="Q11" s="94">
        <v>0.05</v>
      </c>
      <c r="R11" s="2"/>
      <c r="S11" s="2"/>
      <c r="T11" s="2"/>
      <c r="U11" s="2"/>
      <c r="V11" s="2"/>
      <c r="W11" s="2"/>
      <c r="X11" s="2"/>
      <c r="Y11" s="2"/>
      <c r="Z11" s="2"/>
    </row>
    <row r="12" spans="1:63" ht="15.75" thickBot="1" x14ac:dyDescent="0.25">
      <c r="B12" s="44" t="s">
        <v>15</v>
      </c>
      <c r="C12" s="6"/>
      <c r="D12" s="6"/>
      <c r="E12" s="6"/>
      <c r="F12" s="6"/>
      <c r="G12" s="6"/>
      <c r="H12" s="6"/>
      <c r="I12" s="44" t="s">
        <v>24</v>
      </c>
      <c r="J12" s="6"/>
      <c r="K12" s="6"/>
      <c r="L12" s="6"/>
      <c r="M12" s="6"/>
      <c r="N12" s="6"/>
      <c r="O12" s="45" t="s">
        <v>57</v>
      </c>
      <c r="Q12" s="33"/>
      <c r="R12" s="33"/>
      <c r="S12" s="33"/>
      <c r="T12" s="33"/>
      <c r="U12" s="32" t="s">
        <v>58</v>
      </c>
      <c r="W12" s="32" t="s">
        <v>75</v>
      </c>
      <c r="X12" s="6"/>
    </row>
    <row r="13" spans="1:63" ht="13.5" thickTop="1" x14ac:dyDescent="0.2">
      <c r="B13" s="34"/>
      <c r="C13" s="18"/>
      <c r="D13" s="18"/>
      <c r="E13" s="18"/>
      <c r="F13" s="18" t="s">
        <v>11</v>
      </c>
      <c r="G13" s="40"/>
      <c r="H13" s="34"/>
      <c r="I13" s="18"/>
      <c r="J13" s="18"/>
      <c r="K13" s="18"/>
      <c r="L13" s="18"/>
      <c r="M13" s="18"/>
      <c r="N13" s="40" t="s">
        <v>5</v>
      </c>
      <c r="O13" s="34"/>
      <c r="P13" s="18" t="s">
        <v>56</v>
      </c>
      <c r="Q13" s="18"/>
      <c r="R13" s="18"/>
      <c r="S13" s="18" t="s">
        <v>68</v>
      </c>
      <c r="T13" s="40" t="s">
        <v>68</v>
      </c>
      <c r="U13" s="34" t="str">
        <f>Q57</f>
        <v xml:space="preserve">Total </v>
      </c>
      <c r="V13" s="18" t="str">
        <f>R57</f>
        <v xml:space="preserve">Total </v>
      </c>
      <c r="W13" s="34" t="s">
        <v>79</v>
      </c>
      <c r="X13" s="34" t="s">
        <v>76</v>
      </c>
      <c r="Y13" s="18" t="s">
        <v>5</v>
      </c>
    </row>
    <row r="14" spans="1:63" x14ac:dyDescent="0.2">
      <c r="B14" s="35"/>
      <c r="C14" s="29" t="s">
        <v>11</v>
      </c>
      <c r="D14" s="29" t="s">
        <v>7</v>
      </c>
      <c r="E14" s="29" t="s">
        <v>16</v>
      </c>
      <c r="F14" s="29" t="s">
        <v>12</v>
      </c>
      <c r="G14" s="41" t="s">
        <v>13</v>
      </c>
      <c r="H14" s="35" t="s">
        <v>18</v>
      </c>
      <c r="I14" s="29" t="s">
        <v>10</v>
      </c>
      <c r="J14" s="29" t="s">
        <v>20</v>
      </c>
      <c r="K14" s="29" t="s">
        <v>22</v>
      </c>
      <c r="L14" s="29" t="s">
        <v>25</v>
      </c>
      <c r="M14" s="29" t="s">
        <v>6</v>
      </c>
      <c r="N14" s="41" t="s">
        <v>6</v>
      </c>
      <c r="O14" s="35" t="s">
        <v>32</v>
      </c>
      <c r="P14" s="29" t="s">
        <v>31</v>
      </c>
      <c r="Q14" s="29" t="s">
        <v>34</v>
      </c>
      <c r="R14" s="29" t="s">
        <v>34</v>
      </c>
      <c r="S14" s="29" t="s">
        <v>6</v>
      </c>
      <c r="T14" s="41" t="s">
        <v>6</v>
      </c>
      <c r="U14" s="35" t="str">
        <f>Q58</f>
        <v>Purchases</v>
      </c>
      <c r="V14" s="29" t="str">
        <f>R58</f>
        <v>Dollars</v>
      </c>
      <c r="W14" s="35" t="s">
        <v>77</v>
      </c>
      <c r="X14" s="35" t="s">
        <v>77</v>
      </c>
      <c r="Y14" s="29" t="s">
        <v>25</v>
      </c>
    </row>
    <row r="15" spans="1:63" x14ac:dyDescent="0.2">
      <c r="B15" s="35" t="s">
        <v>1</v>
      </c>
      <c r="C15" s="29" t="s">
        <v>3</v>
      </c>
      <c r="D15" s="29" t="s">
        <v>8</v>
      </c>
      <c r="E15" s="29" t="s">
        <v>17</v>
      </c>
      <c r="F15" s="29"/>
      <c r="G15" s="41" t="s">
        <v>14</v>
      </c>
      <c r="H15" s="35"/>
      <c r="I15" s="29" t="s">
        <v>19</v>
      </c>
      <c r="J15" s="29"/>
      <c r="K15" s="29" t="s">
        <v>23</v>
      </c>
      <c r="L15" s="29" t="s">
        <v>26</v>
      </c>
      <c r="M15" s="29" t="s">
        <v>27</v>
      </c>
      <c r="N15" s="41" t="s">
        <v>10</v>
      </c>
      <c r="O15" s="35" t="s">
        <v>22</v>
      </c>
      <c r="P15" s="29" t="s">
        <v>33</v>
      </c>
      <c r="Q15" s="29" t="s">
        <v>35</v>
      </c>
      <c r="R15" s="29" t="s">
        <v>28</v>
      </c>
      <c r="S15" s="29" t="s">
        <v>28</v>
      </c>
      <c r="T15" s="41" t="s">
        <v>28</v>
      </c>
      <c r="U15" s="35"/>
      <c r="V15" s="29" t="s">
        <v>53</v>
      </c>
      <c r="W15" s="35"/>
      <c r="X15" s="35"/>
      <c r="Y15" s="29" t="s">
        <v>37</v>
      </c>
    </row>
    <row r="16" spans="1:63" ht="13.5" thickBot="1" x14ac:dyDescent="0.25">
      <c r="B16" s="36" t="s">
        <v>2</v>
      </c>
      <c r="C16" s="120" t="s">
        <v>4</v>
      </c>
      <c r="D16" s="22" t="s">
        <v>9</v>
      </c>
      <c r="E16" s="22" t="s">
        <v>11</v>
      </c>
      <c r="F16" s="22"/>
      <c r="G16" s="42"/>
      <c r="H16" s="36"/>
      <c r="I16" s="22" t="s">
        <v>62</v>
      </c>
      <c r="J16" s="22"/>
      <c r="K16" s="22"/>
      <c r="L16" s="22"/>
      <c r="M16" s="22"/>
      <c r="N16" s="42"/>
      <c r="O16" s="36" t="s">
        <v>11</v>
      </c>
      <c r="P16" s="22">
        <v>0.05</v>
      </c>
      <c r="Q16" s="22" t="s">
        <v>29</v>
      </c>
      <c r="R16" s="22" t="s">
        <v>30</v>
      </c>
      <c r="S16" s="22" t="s">
        <v>29</v>
      </c>
      <c r="T16" s="42" t="s">
        <v>30</v>
      </c>
      <c r="U16" s="36" t="str">
        <f t="shared" ref="U16:U45" si="0">Q59</f>
        <v>Volumes</v>
      </c>
      <c r="V16" s="22"/>
      <c r="W16" s="36" t="s">
        <v>74</v>
      </c>
      <c r="X16" s="36" t="s">
        <v>74</v>
      </c>
      <c r="Y16" s="22">
        <v>0.01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2"/>
      <c r="AS16" s="2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27" ht="13.5" thickTop="1" x14ac:dyDescent="0.2">
      <c r="A17" s="83">
        <v>36557</v>
      </c>
      <c r="B17" s="121">
        <v>0</v>
      </c>
      <c r="C17" s="86">
        <v>0</v>
      </c>
      <c r="D17" s="15">
        <f t="shared" ref="D17:D45" si="1">ROUND(C17*1.03,0)</f>
        <v>0</v>
      </c>
      <c r="E17" s="14">
        <f t="shared" ref="E17:E45" si="2">IF(B17-D17&gt;0,B17-D17,0)</f>
        <v>0</v>
      </c>
      <c r="F17" s="14">
        <f t="shared" ref="F17:F45" si="3">ROUND(B17*1.03,0)</f>
        <v>0</v>
      </c>
      <c r="G17" s="54">
        <f t="shared" ref="G17:G45" si="4">IF(C17-F17&gt;0,C17-F17,0)</f>
        <v>0</v>
      </c>
      <c r="H17" s="51">
        <f t="shared" ref="H17:H45" si="5">(B17-E17)</f>
        <v>0</v>
      </c>
      <c r="I17" s="99">
        <f t="shared" ref="I17:I45" si="6">E17</f>
        <v>0</v>
      </c>
      <c r="J17" s="100">
        <f t="shared" ref="J17:J45" si="7">SUM($L$11-0.04)</f>
        <v>2.54</v>
      </c>
      <c r="K17" s="100">
        <v>2.6349999999999998</v>
      </c>
      <c r="L17" s="101">
        <f t="shared" ref="L17:L45" si="8">ROUND(K17*I17,2)</f>
        <v>0</v>
      </c>
      <c r="M17" s="101">
        <f t="shared" ref="M17:M45" si="9">ROUND(J17*H17,2)</f>
        <v>0</v>
      </c>
      <c r="N17" s="102">
        <f t="shared" ref="N17:N45" si="10">SUM(L17:M17)</f>
        <v>0</v>
      </c>
      <c r="O17" s="103">
        <v>2.6549999999999998</v>
      </c>
      <c r="P17" s="100">
        <f t="shared" ref="P17:P45" si="11">O17-0.05</f>
        <v>2.605</v>
      </c>
      <c r="Q17" s="14">
        <f t="shared" ref="Q17:Q45" si="12">IF($L$11-P17&gt;0,$L$11-P17,0)</f>
        <v>0</v>
      </c>
      <c r="R17" s="104">
        <f t="shared" ref="R17:R45" si="13">IF(P17-$L$11&gt;0,P17-$L$11,0)</f>
        <v>2.4999999999999911E-2</v>
      </c>
      <c r="S17" s="101">
        <f t="shared" ref="S17:S45" si="14">ROUND(Q17*G17,2)</f>
        <v>0</v>
      </c>
      <c r="T17" s="105">
        <f t="shared" ref="T17:T45" si="15">ROUND(R17*G17,2)</f>
        <v>0</v>
      </c>
      <c r="U17" s="37">
        <f t="shared" si="0"/>
        <v>0</v>
      </c>
      <c r="V17" s="101">
        <f t="shared" ref="V17:V45" si="16">R60</f>
        <v>0</v>
      </c>
      <c r="W17" s="95">
        <v>0</v>
      </c>
      <c r="X17" s="95">
        <v>0</v>
      </c>
      <c r="Y17" s="101">
        <f t="shared" ref="Y17:Y47" si="17">($E$7+$H$59)*X17</f>
        <v>0</v>
      </c>
      <c r="AA17" s="126"/>
    </row>
    <row r="18" spans="1:27" x14ac:dyDescent="0.2">
      <c r="A18" s="83">
        <v>36558</v>
      </c>
      <c r="B18" s="85">
        <v>0</v>
      </c>
      <c r="C18" s="87">
        <v>0</v>
      </c>
      <c r="D18" s="15">
        <f t="shared" si="1"/>
        <v>0</v>
      </c>
      <c r="E18" s="15">
        <f t="shared" si="2"/>
        <v>0</v>
      </c>
      <c r="F18" s="15">
        <f t="shared" si="3"/>
        <v>0</v>
      </c>
      <c r="G18" s="55">
        <f t="shared" si="4"/>
        <v>0</v>
      </c>
      <c r="H18" s="52">
        <f t="shared" si="5"/>
        <v>0</v>
      </c>
      <c r="I18" s="106">
        <f t="shared" si="6"/>
        <v>0</v>
      </c>
      <c r="J18" s="107">
        <f t="shared" si="7"/>
        <v>2.54</v>
      </c>
      <c r="K18" s="107">
        <v>2.7549999999999999</v>
      </c>
      <c r="L18" s="108">
        <f t="shared" si="8"/>
        <v>0</v>
      </c>
      <c r="M18" s="108">
        <f t="shared" si="9"/>
        <v>0</v>
      </c>
      <c r="N18" s="109">
        <f t="shared" si="10"/>
        <v>0</v>
      </c>
      <c r="O18" s="110">
        <v>2.7749999999999999</v>
      </c>
      <c r="P18" s="107">
        <f t="shared" si="11"/>
        <v>2.7250000000000001</v>
      </c>
      <c r="Q18" s="111">
        <f t="shared" si="12"/>
        <v>0</v>
      </c>
      <c r="R18" s="112">
        <f t="shared" si="13"/>
        <v>0.14500000000000002</v>
      </c>
      <c r="S18" s="108">
        <f t="shared" si="14"/>
        <v>0</v>
      </c>
      <c r="T18" s="113">
        <f t="shared" si="15"/>
        <v>0</v>
      </c>
      <c r="U18" s="38">
        <f t="shared" si="0"/>
        <v>0</v>
      </c>
      <c r="V18" s="108">
        <f t="shared" si="16"/>
        <v>0</v>
      </c>
      <c r="W18" s="96">
        <v>0</v>
      </c>
      <c r="X18" s="96">
        <v>0</v>
      </c>
      <c r="Y18" s="108">
        <f t="shared" si="17"/>
        <v>0</v>
      </c>
      <c r="AA18" s="126"/>
    </row>
    <row r="19" spans="1:27" x14ac:dyDescent="0.2">
      <c r="A19" s="83">
        <v>36559</v>
      </c>
      <c r="B19" s="85">
        <v>3397</v>
      </c>
      <c r="C19" s="87">
        <v>5000</v>
      </c>
      <c r="D19" s="15">
        <f t="shared" si="1"/>
        <v>5150</v>
      </c>
      <c r="E19" s="15">
        <f t="shared" si="2"/>
        <v>0</v>
      </c>
      <c r="F19" s="15">
        <f t="shared" si="3"/>
        <v>3499</v>
      </c>
      <c r="G19" s="55">
        <f t="shared" si="4"/>
        <v>1501</v>
      </c>
      <c r="H19" s="52">
        <f t="shared" si="5"/>
        <v>3397</v>
      </c>
      <c r="I19" s="106">
        <f t="shared" si="6"/>
        <v>0</v>
      </c>
      <c r="J19" s="107">
        <f t="shared" si="7"/>
        <v>2.54</v>
      </c>
      <c r="K19" s="107">
        <v>2.84</v>
      </c>
      <c r="L19" s="108">
        <f t="shared" si="8"/>
        <v>0</v>
      </c>
      <c r="M19" s="108">
        <f t="shared" si="9"/>
        <v>8628.3799999999992</v>
      </c>
      <c r="N19" s="109">
        <f t="shared" si="10"/>
        <v>8628.3799999999992</v>
      </c>
      <c r="O19" s="110">
        <v>2.86</v>
      </c>
      <c r="P19" s="107">
        <f t="shared" si="11"/>
        <v>2.81</v>
      </c>
      <c r="Q19" s="111">
        <f t="shared" si="12"/>
        <v>0</v>
      </c>
      <c r="R19" s="112">
        <f t="shared" si="13"/>
        <v>0.22999999999999998</v>
      </c>
      <c r="S19" s="108">
        <f t="shared" si="14"/>
        <v>0</v>
      </c>
      <c r="T19" s="113">
        <f t="shared" si="15"/>
        <v>345.23</v>
      </c>
      <c r="U19" s="38">
        <f t="shared" si="0"/>
        <v>5000</v>
      </c>
      <c r="V19" s="108">
        <f t="shared" si="16"/>
        <v>12650.000000000002</v>
      </c>
      <c r="W19" s="96">
        <v>0</v>
      </c>
      <c r="X19" s="96">
        <v>0</v>
      </c>
      <c r="Y19" s="108">
        <f t="shared" si="17"/>
        <v>0</v>
      </c>
      <c r="AA19" s="126"/>
    </row>
    <row r="20" spans="1:27" x14ac:dyDescent="0.2">
      <c r="A20" s="83">
        <v>36560</v>
      </c>
      <c r="B20" s="85">
        <v>29834</v>
      </c>
      <c r="C20" s="87">
        <v>32125</v>
      </c>
      <c r="D20" s="15">
        <f t="shared" si="1"/>
        <v>33089</v>
      </c>
      <c r="E20" s="15">
        <f t="shared" si="2"/>
        <v>0</v>
      </c>
      <c r="F20" s="15">
        <f t="shared" si="3"/>
        <v>30729</v>
      </c>
      <c r="G20" s="55">
        <f t="shared" si="4"/>
        <v>1396</v>
      </c>
      <c r="H20" s="52">
        <f t="shared" si="5"/>
        <v>29834</v>
      </c>
      <c r="I20" s="106">
        <f t="shared" si="6"/>
        <v>0</v>
      </c>
      <c r="J20" s="107">
        <f t="shared" si="7"/>
        <v>2.54</v>
      </c>
      <c r="K20" s="107">
        <v>2.7349999999999999</v>
      </c>
      <c r="L20" s="108">
        <f t="shared" si="8"/>
        <v>0</v>
      </c>
      <c r="M20" s="108">
        <f t="shared" si="9"/>
        <v>75778.36</v>
      </c>
      <c r="N20" s="109">
        <f t="shared" si="10"/>
        <v>75778.36</v>
      </c>
      <c r="O20" s="110">
        <v>2.7549999999999999</v>
      </c>
      <c r="P20" s="107">
        <f t="shared" si="11"/>
        <v>2.7050000000000001</v>
      </c>
      <c r="Q20" s="111">
        <f t="shared" si="12"/>
        <v>0</v>
      </c>
      <c r="R20" s="112">
        <f t="shared" si="13"/>
        <v>0.125</v>
      </c>
      <c r="S20" s="108">
        <f t="shared" si="14"/>
        <v>0</v>
      </c>
      <c r="T20" s="113">
        <f t="shared" si="15"/>
        <v>174.5</v>
      </c>
      <c r="U20" s="38">
        <f t="shared" si="0"/>
        <v>32125</v>
      </c>
      <c r="V20" s="108">
        <f t="shared" si="16"/>
        <v>81031.77</v>
      </c>
      <c r="W20" s="96">
        <v>24448</v>
      </c>
      <c r="X20" s="96">
        <v>257</v>
      </c>
      <c r="Y20" s="108">
        <f t="shared" si="17"/>
        <v>647.64</v>
      </c>
      <c r="AA20" s="126"/>
    </row>
    <row r="21" spans="1:27" x14ac:dyDescent="0.2">
      <c r="A21" s="83">
        <v>36561</v>
      </c>
      <c r="B21" s="85">
        <v>31432</v>
      </c>
      <c r="C21" s="87">
        <v>32029</v>
      </c>
      <c r="D21" s="15">
        <f t="shared" si="1"/>
        <v>32990</v>
      </c>
      <c r="E21" s="15">
        <f t="shared" si="2"/>
        <v>0</v>
      </c>
      <c r="F21" s="15">
        <f t="shared" si="3"/>
        <v>32375</v>
      </c>
      <c r="G21" s="55">
        <f t="shared" si="4"/>
        <v>0</v>
      </c>
      <c r="H21" s="52">
        <f t="shared" si="5"/>
        <v>31432</v>
      </c>
      <c r="I21" s="106">
        <f t="shared" si="6"/>
        <v>0</v>
      </c>
      <c r="J21" s="107">
        <f t="shared" si="7"/>
        <v>2.54</v>
      </c>
      <c r="K21" s="107">
        <v>2.6150000000000002</v>
      </c>
      <c r="L21" s="108">
        <f t="shared" si="8"/>
        <v>0</v>
      </c>
      <c r="M21" s="108">
        <f t="shared" si="9"/>
        <v>79837.279999999999</v>
      </c>
      <c r="N21" s="109">
        <f t="shared" si="10"/>
        <v>79837.279999999999</v>
      </c>
      <c r="O21" s="110">
        <v>2.6349999999999998</v>
      </c>
      <c r="P21" s="107">
        <f t="shared" si="11"/>
        <v>2.585</v>
      </c>
      <c r="Q21" s="111">
        <f t="shared" si="12"/>
        <v>0</v>
      </c>
      <c r="R21" s="112">
        <f t="shared" si="13"/>
        <v>4.9999999999998934E-3</v>
      </c>
      <c r="S21" s="108">
        <f t="shared" si="14"/>
        <v>0</v>
      </c>
      <c r="T21" s="113">
        <f t="shared" si="15"/>
        <v>0</v>
      </c>
      <c r="U21" s="38">
        <f t="shared" si="0"/>
        <v>32029</v>
      </c>
      <c r="V21" s="108">
        <f t="shared" si="16"/>
        <v>80783.08</v>
      </c>
      <c r="W21" s="96">
        <v>25029</v>
      </c>
      <c r="X21" s="96">
        <v>261</v>
      </c>
      <c r="Y21" s="108">
        <f t="shared" si="17"/>
        <v>657.72</v>
      </c>
      <c r="AA21" s="126"/>
    </row>
    <row r="22" spans="1:27" x14ac:dyDescent="0.2">
      <c r="A22" s="83">
        <v>36562</v>
      </c>
      <c r="B22" s="85">
        <v>34571</v>
      </c>
      <c r="C22" s="87">
        <v>32008</v>
      </c>
      <c r="D22" s="15">
        <f t="shared" si="1"/>
        <v>32968</v>
      </c>
      <c r="E22" s="15">
        <f t="shared" si="2"/>
        <v>1603</v>
      </c>
      <c r="F22" s="15">
        <f t="shared" si="3"/>
        <v>35608</v>
      </c>
      <c r="G22" s="55">
        <f t="shared" si="4"/>
        <v>0</v>
      </c>
      <c r="H22" s="52">
        <f t="shared" si="5"/>
        <v>32968</v>
      </c>
      <c r="I22" s="106">
        <f t="shared" si="6"/>
        <v>1603</v>
      </c>
      <c r="J22" s="107">
        <f t="shared" si="7"/>
        <v>2.54</v>
      </c>
      <c r="K22" s="107">
        <v>2.6150000000000002</v>
      </c>
      <c r="L22" s="108">
        <f t="shared" si="8"/>
        <v>4191.8500000000004</v>
      </c>
      <c r="M22" s="108">
        <f t="shared" si="9"/>
        <v>83738.720000000001</v>
      </c>
      <c r="N22" s="109">
        <f t="shared" si="10"/>
        <v>87930.57</v>
      </c>
      <c r="O22" s="110">
        <v>2.6349999999999998</v>
      </c>
      <c r="P22" s="107">
        <f t="shared" si="11"/>
        <v>2.585</v>
      </c>
      <c r="Q22" s="111">
        <f t="shared" si="12"/>
        <v>0</v>
      </c>
      <c r="R22" s="112">
        <f t="shared" si="13"/>
        <v>4.9999999999998934E-3</v>
      </c>
      <c r="S22" s="108">
        <f t="shared" si="14"/>
        <v>0</v>
      </c>
      <c r="T22" s="113">
        <f t="shared" si="15"/>
        <v>0</v>
      </c>
      <c r="U22" s="38">
        <f t="shared" si="0"/>
        <v>32008</v>
      </c>
      <c r="V22" s="108">
        <f t="shared" si="16"/>
        <v>80730.16</v>
      </c>
      <c r="W22" s="96">
        <v>25008</v>
      </c>
      <c r="X22" s="96">
        <v>248</v>
      </c>
      <c r="Y22" s="108">
        <f t="shared" si="17"/>
        <v>624.96</v>
      </c>
      <c r="AA22" s="126"/>
    </row>
    <row r="23" spans="1:27" x14ac:dyDescent="0.2">
      <c r="A23" s="83">
        <v>36563</v>
      </c>
      <c r="B23" s="85">
        <v>32995</v>
      </c>
      <c r="C23" s="87">
        <v>32457</v>
      </c>
      <c r="D23" s="15">
        <f t="shared" si="1"/>
        <v>33431</v>
      </c>
      <c r="E23" s="15">
        <f t="shared" si="2"/>
        <v>0</v>
      </c>
      <c r="F23" s="15">
        <f t="shared" si="3"/>
        <v>33985</v>
      </c>
      <c r="G23" s="55">
        <f t="shared" si="4"/>
        <v>0</v>
      </c>
      <c r="H23" s="52">
        <f t="shared" si="5"/>
        <v>32995</v>
      </c>
      <c r="I23" s="106">
        <f t="shared" si="6"/>
        <v>0</v>
      </c>
      <c r="J23" s="107">
        <f t="shared" si="7"/>
        <v>2.54</v>
      </c>
      <c r="K23" s="107">
        <v>2.6150000000000002</v>
      </c>
      <c r="L23" s="108">
        <f t="shared" si="8"/>
        <v>0</v>
      </c>
      <c r="M23" s="108">
        <f t="shared" si="9"/>
        <v>83807.3</v>
      </c>
      <c r="N23" s="109">
        <f t="shared" si="10"/>
        <v>83807.3</v>
      </c>
      <c r="O23" s="110">
        <v>2.6349999999999998</v>
      </c>
      <c r="P23" s="107">
        <f t="shared" si="11"/>
        <v>2.585</v>
      </c>
      <c r="Q23" s="111">
        <f t="shared" si="12"/>
        <v>0</v>
      </c>
      <c r="R23" s="112">
        <f t="shared" si="13"/>
        <v>4.9999999999998934E-3</v>
      </c>
      <c r="S23" s="108">
        <f t="shared" si="14"/>
        <v>0</v>
      </c>
      <c r="T23" s="113">
        <f t="shared" si="15"/>
        <v>0</v>
      </c>
      <c r="U23" s="38">
        <f t="shared" si="0"/>
        <v>32457</v>
      </c>
      <c r="V23" s="108">
        <f t="shared" si="16"/>
        <v>81861.64</v>
      </c>
      <c r="W23" s="96">
        <v>25457</v>
      </c>
      <c r="X23" s="96">
        <v>239</v>
      </c>
      <c r="Y23" s="108">
        <f t="shared" si="17"/>
        <v>602.28</v>
      </c>
      <c r="AA23" s="126"/>
    </row>
    <row r="24" spans="1:27" x14ac:dyDescent="0.2">
      <c r="A24" s="83">
        <v>36564</v>
      </c>
      <c r="B24" s="85">
        <v>32700</v>
      </c>
      <c r="C24" s="87">
        <v>32098</v>
      </c>
      <c r="D24" s="15">
        <f t="shared" si="1"/>
        <v>33061</v>
      </c>
      <c r="E24" s="15">
        <f t="shared" si="2"/>
        <v>0</v>
      </c>
      <c r="F24" s="15">
        <f t="shared" si="3"/>
        <v>33681</v>
      </c>
      <c r="G24" s="55">
        <f t="shared" si="4"/>
        <v>0</v>
      </c>
      <c r="H24" s="52">
        <f t="shared" si="5"/>
        <v>32700</v>
      </c>
      <c r="I24" s="106">
        <f t="shared" si="6"/>
        <v>0</v>
      </c>
      <c r="J24" s="107">
        <f t="shared" si="7"/>
        <v>2.54</v>
      </c>
      <c r="K24" s="107">
        <v>2.66</v>
      </c>
      <c r="L24" s="108">
        <f t="shared" si="8"/>
        <v>0</v>
      </c>
      <c r="M24" s="108">
        <f t="shared" si="9"/>
        <v>83058</v>
      </c>
      <c r="N24" s="109">
        <f t="shared" si="10"/>
        <v>83058</v>
      </c>
      <c r="O24" s="110">
        <v>2.68</v>
      </c>
      <c r="P24" s="107">
        <f t="shared" si="11"/>
        <v>2.6300000000000003</v>
      </c>
      <c r="Q24" s="111">
        <f t="shared" si="12"/>
        <v>0</v>
      </c>
      <c r="R24" s="112">
        <f t="shared" si="13"/>
        <v>5.0000000000000266E-2</v>
      </c>
      <c r="S24" s="108">
        <f t="shared" si="14"/>
        <v>0</v>
      </c>
      <c r="T24" s="113">
        <f t="shared" si="15"/>
        <v>0</v>
      </c>
      <c r="U24" s="38">
        <f t="shared" si="0"/>
        <v>32098</v>
      </c>
      <c r="V24" s="108">
        <f t="shared" si="16"/>
        <v>80956.959999999992</v>
      </c>
      <c r="W24" s="96">
        <v>25098</v>
      </c>
      <c r="X24" s="96">
        <v>241</v>
      </c>
      <c r="Y24" s="108">
        <f t="shared" si="17"/>
        <v>607.32000000000005</v>
      </c>
      <c r="AA24" s="126"/>
    </row>
    <row r="25" spans="1:27" x14ac:dyDescent="0.2">
      <c r="A25" s="83">
        <v>36565</v>
      </c>
      <c r="B25" s="85">
        <v>22325</v>
      </c>
      <c r="C25" s="87">
        <v>31661</v>
      </c>
      <c r="D25" s="15">
        <f t="shared" si="1"/>
        <v>32611</v>
      </c>
      <c r="E25" s="15">
        <f t="shared" si="2"/>
        <v>0</v>
      </c>
      <c r="F25" s="15">
        <f t="shared" si="3"/>
        <v>22995</v>
      </c>
      <c r="G25" s="55">
        <f t="shared" si="4"/>
        <v>8666</v>
      </c>
      <c r="H25" s="52">
        <f t="shared" si="5"/>
        <v>22325</v>
      </c>
      <c r="I25" s="106">
        <f t="shared" si="6"/>
        <v>0</v>
      </c>
      <c r="J25" s="107">
        <f t="shared" si="7"/>
        <v>2.54</v>
      </c>
      <c r="K25" s="107">
        <v>2.52</v>
      </c>
      <c r="L25" s="108">
        <f t="shared" si="8"/>
        <v>0</v>
      </c>
      <c r="M25" s="108">
        <f t="shared" si="9"/>
        <v>56705.5</v>
      </c>
      <c r="N25" s="109">
        <f t="shared" si="10"/>
        <v>56705.5</v>
      </c>
      <c r="O25" s="110">
        <v>2.54</v>
      </c>
      <c r="P25" s="107">
        <f t="shared" si="11"/>
        <v>2.4900000000000002</v>
      </c>
      <c r="Q25" s="111">
        <f t="shared" si="12"/>
        <v>8.9999999999999858E-2</v>
      </c>
      <c r="R25" s="112">
        <f t="shared" si="13"/>
        <v>0</v>
      </c>
      <c r="S25" s="108">
        <f t="shared" si="14"/>
        <v>779.94</v>
      </c>
      <c r="T25" s="113">
        <f t="shared" si="15"/>
        <v>0</v>
      </c>
      <c r="U25" s="38">
        <f t="shared" si="0"/>
        <v>31661</v>
      </c>
      <c r="V25" s="108">
        <f t="shared" si="16"/>
        <v>79855.72</v>
      </c>
      <c r="W25" s="96">
        <v>24661</v>
      </c>
      <c r="X25" s="96">
        <v>188</v>
      </c>
      <c r="Y25" s="108">
        <f t="shared" si="17"/>
        <v>473.76</v>
      </c>
      <c r="AA25" s="126"/>
    </row>
    <row r="26" spans="1:27" x14ac:dyDescent="0.2">
      <c r="A26" s="83">
        <v>36566</v>
      </c>
      <c r="B26" s="85">
        <v>2</v>
      </c>
      <c r="C26" s="87">
        <v>0</v>
      </c>
      <c r="D26" s="15">
        <f t="shared" si="1"/>
        <v>0</v>
      </c>
      <c r="E26" s="15">
        <f t="shared" si="2"/>
        <v>2</v>
      </c>
      <c r="F26" s="15">
        <f t="shared" si="3"/>
        <v>2</v>
      </c>
      <c r="G26" s="55">
        <f t="shared" si="4"/>
        <v>0</v>
      </c>
      <c r="H26" s="52">
        <f t="shared" si="5"/>
        <v>0</v>
      </c>
      <c r="I26" s="106">
        <f t="shared" si="6"/>
        <v>2</v>
      </c>
      <c r="J26" s="107">
        <f t="shared" si="7"/>
        <v>2.54</v>
      </c>
      <c r="K26" s="107">
        <v>2.54</v>
      </c>
      <c r="L26" s="108">
        <f t="shared" si="8"/>
        <v>5.08</v>
      </c>
      <c r="M26" s="108">
        <f t="shared" si="9"/>
        <v>0</v>
      </c>
      <c r="N26" s="109">
        <f t="shared" si="10"/>
        <v>5.08</v>
      </c>
      <c r="O26" s="110">
        <v>2.56</v>
      </c>
      <c r="P26" s="107">
        <f t="shared" si="11"/>
        <v>2.5100000000000002</v>
      </c>
      <c r="Q26" s="111">
        <f t="shared" si="12"/>
        <v>6.999999999999984E-2</v>
      </c>
      <c r="R26" s="112">
        <f t="shared" si="13"/>
        <v>0</v>
      </c>
      <c r="S26" s="108">
        <f t="shared" si="14"/>
        <v>0</v>
      </c>
      <c r="T26" s="113">
        <f t="shared" si="15"/>
        <v>0</v>
      </c>
      <c r="U26" s="38">
        <f t="shared" si="0"/>
        <v>0</v>
      </c>
      <c r="V26" s="108">
        <f t="shared" si="16"/>
        <v>0</v>
      </c>
      <c r="W26" s="96">
        <v>0</v>
      </c>
      <c r="X26" s="96">
        <f t="shared" ref="X26:X39" si="18">T69</f>
        <v>0</v>
      </c>
      <c r="Y26" s="108">
        <f t="shared" si="17"/>
        <v>0</v>
      </c>
      <c r="AA26" s="126"/>
    </row>
    <row r="27" spans="1:27" x14ac:dyDescent="0.2">
      <c r="A27" s="83">
        <v>36567</v>
      </c>
      <c r="B27" s="85">
        <v>2873</v>
      </c>
      <c r="C27" s="87">
        <v>0</v>
      </c>
      <c r="D27" s="15">
        <f t="shared" si="1"/>
        <v>0</v>
      </c>
      <c r="E27" s="15">
        <f t="shared" si="2"/>
        <v>2873</v>
      </c>
      <c r="F27" s="15">
        <f t="shared" si="3"/>
        <v>2959</v>
      </c>
      <c r="G27" s="55">
        <f t="shared" si="4"/>
        <v>0</v>
      </c>
      <c r="H27" s="52">
        <f t="shared" si="5"/>
        <v>0</v>
      </c>
      <c r="I27" s="106">
        <f t="shared" si="6"/>
        <v>2873</v>
      </c>
      <c r="J27" s="107">
        <f t="shared" si="7"/>
        <v>2.54</v>
      </c>
      <c r="K27" s="107">
        <v>2.5649999999999999</v>
      </c>
      <c r="L27" s="108">
        <f t="shared" si="8"/>
        <v>7369.25</v>
      </c>
      <c r="M27" s="108">
        <f t="shared" si="9"/>
        <v>0</v>
      </c>
      <c r="N27" s="109">
        <f t="shared" si="10"/>
        <v>7369.25</v>
      </c>
      <c r="O27" s="110">
        <v>2.585</v>
      </c>
      <c r="P27" s="107">
        <f t="shared" si="11"/>
        <v>2.5350000000000001</v>
      </c>
      <c r="Q27" s="111">
        <f t="shared" si="12"/>
        <v>4.4999999999999929E-2</v>
      </c>
      <c r="R27" s="112">
        <f t="shared" si="13"/>
        <v>0</v>
      </c>
      <c r="S27" s="108">
        <f t="shared" si="14"/>
        <v>0</v>
      </c>
      <c r="T27" s="113">
        <f t="shared" si="15"/>
        <v>0</v>
      </c>
      <c r="U27" s="38">
        <f t="shared" si="0"/>
        <v>0</v>
      </c>
      <c r="V27" s="108">
        <f t="shared" si="16"/>
        <v>0</v>
      </c>
      <c r="W27" s="96">
        <v>0</v>
      </c>
      <c r="X27" s="96">
        <f t="shared" si="18"/>
        <v>0</v>
      </c>
      <c r="Y27" s="108">
        <f t="shared" si="17"/>
        <v>0</v>
      </c>
      <c r="AA27" s="126"/>
    </row>
    <row r="28" spans="1:27" x14ac:dyDescent="0.2">
      <c r="A28" s="83">
        <v>36568</v>
      </c>
      <c r="B28" s="85">
        <v>0</v>
      </c>
      <c r="C28" s="87">
        <v>0</v>
      </c>
      <c r="D28" s="15">
        <f t="shared" si="1"/>
        <v>0</v>
      </c>
      <c r="E28" s="15">
        <f t="shared" si="2"/>
        <v>0</v>
      </c>
      <c r="F28" s="15">
        <f t="shared" si="3"/>
        <v>0</v>
      </c>
      <c r="G28" s="55">
        <f t="shared" si="4"/>
        <v>0</v>
      </c>
      <c r="H28" s="52">
        <f t="shared" si="5"/>
        <v>0</v>
      </c>
      <c r="I28" s="106">
        <f t="shared" si="6"/>
        <v>0</v>
      </c>
      <c r="J28" s="107">
        <f t="shared" si="7"/>
        <v>2.54</v>
      </c>
      <c r="K28" s="107">
        <v>2.5550000000000002</v>
      </c>
      <c r="L28" s="108">
        <f t="shared" si="8"/>
        <v>0</v>
      </c>
      <c r="M28" s="108">
        <f t="shared" si="9"/>
        <v>0</v>
      </c>
      <c r="N28" s="109">
        <f t="shared" si="10"/>
        <v>0</v>
      </c>
      <c r="O28" s="110">
        <v>2.5750000000000002</v>
      </c>
      <c r="P28" s="107">
        <f t="shared" si="11"/>
        <v>2.5250000000000004</v>
      </c>
      <c r="Q28" s="111">
        <f t="shared" si="12"/>
        <v>5.4999999999999716E-2</v>
      </c>
      <c r="R28" s="112">
        <f t="shared" si="13"/>
        <v>0</v>
      </c>
      <c r="S28" s="108">
        <f t="shared" si="14"/>
        <v>0</v>
      </c>
      <c r="T28" s="113">
        <f t="shared" si="15"/>
        <v>0</v>
      </c>
      <c r="U28" s="38">
        <f t="shared" si="0"/>
        <v>0</v>
      </c>
      <c r="V28" s="108">
        <f t="shared" si="16"/>
        <v>0</v>
      </c>
      <c r="W28" s="96">
        <v>0</v>
      </c>
      <c r="X28" s="96">
        <f t="shared" si="18"/>
        <v>0</v>
      </c>
      <c r="Y28" s="108">
        <f t="shared" si="17"/>
        <v>0</v>
      </c>
      <c r="AA28" s="126"/>
    </row>
    <row r="29" spans="1:27" x14ac:dyDescent="0.2">
      <c r="A29" s="83">
        <v>36569</v>
      </c>
      <c r="B29" s="85">
        <v>0</v>
      </c>
      <c r="C29" s="87">
        <v>0</v>
      </c>
      <c r="D29" s="15">
        <f t="shared" si="1"/>
        <v>0</v>
      </c>
      <c r="E29" s="15">
        <f t="shared" si="2"/>
        <v>0</v>
      </c>
      <c r="F29" s="15">
        <f t="shared" si="3"/>
        <v>0</v>
      </c>
      <c r="G29" s="55">
        <f t="shared" si="4"/>
        <v>0</v>
      </c>
      <c r="H29" s="52">
        <f t="shared" si="5"/>
        <v>0</v>
      </c>
      <c r="I29" s="106">
        <f t="shared" si="6"/>
        <v>0</v>
      </c>
      <c r="J29" s="107">
        <f t="shared" si="7"/>
        <v>2.54</v>
      </c>
      <c r="K29" s="107">
        <v>2.5550000000000002</v>
      </c>
      <c r="L29" s="108">
        <f t="shared" si="8"/>
        <v>0</v>
      </c>
      <c r="M29" s="108">
        <f t="shared" si="9"/>
        <v>0</v>
      </c>
      <c r="N29" s="109">
        <f t="shared" si="10"/>
        <v>0</v>
      </c>
      <c r="O29" s="110">
        <v>2.5750000000000002</v>
      </c>
      <c r="P29" s="107">
        <f t="shared" si="11"/>
        <v>2.5250000000000004</v>
      </c>
      <c r="Q29" s="111">
        <f t="shared" si="12"/>
        <v>5.4999999999999716E-2</v>
      </c>
      <c r="R29" s="112">
        <f t="shared" si="13"/>
        <v>0</v>
      </c>
      <c r="S29" s="108">
        <f t="shared" si="14"/>
        <v>0</v>
      </c>
      <c r="T29" s="113">
        <f t="shared" si="15"/>
        <v>0</v>
      </c>
      <c r="U29" s="38">
        <f t="shared" si="0"/>
        <v>0</v>
      </c>
      <c r="V29" s="108">
        <f t="shared" si="16"/>
        <v>0</v>
      </c>
      <c r="W29" s="96">
        <v>0</v>
      </c>
      <c r="X29" s="96">
        <f t="shared" si="18"/>
        <v>0</v>
      </c>
      <c r="Y29" s="108">
        <f t="shared" si="17"/>
        <v>0</v>
      </c>
      <c r="AA29" s="126"/>
    </row>
    <row r="30" spans="1:27" x14ac:dyDescent="0.2">
      <c r="A30" s="83">
        <v>36570</v>
      </c>
      <c r="B30" s="85">
        <v>29663</v>
      </c>
      <c r="C30" s="87">
        <v>29305</v>
      </c>
      <c r="D30" s="15">
        <f t="shared" si="1"/>
        <v>30184</v>
      </c>
      <c r="E30" s="15">
        <f t="shared" si="2"/>
        <v>0</v>
      </c>
      <c r="F30" s="15">
        <f t="shared" si="3"/>
        <v>30553</v>
      </c>
      <c r="G30" s="55">
        <f t="shared" si="4"/>
        <v>0</v>
      </c>
      <c r="H30" s="52">
        <f t="shared" si="5"/>
        <v>29663</v>
      </c>
      <c r="I30" s="106">
        <f t="shared" si="6"/>
        <v>0</v>
      </c>
      <c r="J30" s="107">
        <f t="shared" si="7"/>
        <v>2.54</v>
      </c>
      <c r="K30" s="107">
        <v>2.5550000000000002</v>
      </c>
      <c r="L30" s="108">
        <f t="shared" si="8"/>
        <v>0</v>
      </c>
      <c r="M30" s="108">
        <f t="shared" si="9"/>
        <v>75344.02</v>
      </c>
      <c r="N30" s="109">
        <f t="shared" si="10"/>
        <v>75344.02</v>
      </c>
      <c r="O30" s="110">
        <v>2.5750000000000002</v>
      </c>
      <c r="P30" s="107">
        <f t="shared" si="11"/>
        <v>2.5250000000000004</v>
      </c>
      <c r="Q30" s="111">
        <f t="shared" si="12"/>
        <v>5.4999999999999716E-2</v>
      </c>
      <c r="R30" s="112">
        <f t="shared" si="13"/>
        <v>0</v>
      </c>
      <c r="S30" s="108">
        <f t="shared" si="14"/>
        <v>0</v>
      </c>
      <c r="T30" s="113">
        <f t="shared" si="15"/>
        <v>0</v>
      </c>
      <c r="U30" s="38">
        <f t="shared" si="0"/>
        <v>29305</v>
      </c>
      <c r="V30" s="108">
        <f t="shared" si="16"/>
        <v>73918.600000000006</v>
      </c>
      <c r="W30" s="96">
        <v>22305</v>
      </c>
      <c r="X30" s="96">
        <f t="shared" si="18"/>
        <v>0</v>
      </c>
      <c r="Y30" s="108">
        <f t="shared" si="17"/>
        <v>0</v>
      </c>
      <c r="AA30" s="126"/>
    </row>
    <row r="31" spans="1:27" x14ac:dyDescent="0.2">
      <c r="A31" s="83">
        <v>36571</v>
      </c>
      <c r="B31" s="85">
        <v>31790</v>
      </c>
      <c r="C31" s="87">
        <v>31827</v>
      </c>
      <c r="D31" s="15">
        <f t="shared" si="1"/>
        <v>32782</v>
      </c>
      <c r="E31" s="15">
        <f t="shared" si="2"/>
        <v>0</v>
      </c>
      <c r="F31" s="15">
        <f t="shared" si="3"/>
        <v>32744</v>
      </c>
      <c r="G31" s="55">
        <f t="shared" si="4"/>
        <v>0</v>
      </c>
      <c r="H31" s="52">
        <f t="shared" si="5"/>
        <v>31790</v>
      </c>
      <c r="I31" s="106">
        <f t="shared" si="6"/>
        <v>0</v>
      </c>
      <c r="J31" s="107">
        <f t="shared" si="7"/>
        <v>2.54</v>
      </c>
      <c r="K31" s="107">
        <v>2.5350000000000001</v>
      </c>
      <c r="L31" s="108">
        <f t="shared" si="8"/>
        <v>0</v>
      </c>
      <c r="M31" s="108">
        <f t="shared" si="9"/>
        <v>80746.600000000006</v>
      </c>
      <c r="N31" s="109">
        <f t="shared" si="10"/>
        <v>80746.600000000006</v>
      </c>
      <c r="O31" s="110">
        <v>2.5550000000000002</v>
      </c>
      <c r="P31" s="107">
        <f t="shared" si="11"/>
        <v>2.5050000000000003</v>
      </c>
      <c r="Q31" s="111">
        <f t="shared" si="12"/>
        <v>7.4999999999999734E-2</v>
      </c>
      <c r="R31" s="112">
        <f t="shared" si="13"/>
        <v>0</v>
      </c>
      <c r="S31" s="108">
        <f t="shared" si="14"/>
        <v>0</v>
      </c>
      <c r="T31" s="113">
        <f t="shared" si="15"/>
        <v>0</v>
      </c>
      <c r="U31" s="38">
        <f t="shared" si="0"/>
        <v>31827</v>
      </c>
      <c r="V31" s="108">
        <f t="shared" si="16"/>
        <v>80274.040000000008</v>
      </c>
      <c r="W31" s="96">
        <v>24827</v>
      </c>
      <c r="X31" s="96">
        <f t="shared" si="18"/>
        <v>0</v>
      </c>
      <c r="Y31" s="108">
        <f t="shared" si="17"/>
        <v>0</v>
      </c>
      <c r="AA31" s="126"/>
    </row>
    <row r="32" spans="1:27" x14ac:dyDescent="0.2">
      <c r="A32" s="83">
        <v>36572</v>
      </c>
      <c r="B32" s="85">
        <v>35117</v>
      </c>
      <c r="C32" s="87">
        <v>36590</v>
      </c>
      <c r="D32" s="15">
        <f t="shared" si="1"/>
        <v>37688</v>
      </c>
      <c r="E32" s="15">
        <f t="shared" si="2"/>
        <v>0</v>
      </c>
      <c r="F32" s="15">
        <f t="shared" si="3"/>
        <v>36171</v>
      </c>
      <c r="G32" s="55">
        <f t="shared" si="4"/>
        <v>419</v>
      </c>
      <c r="H32" s="52">
        <f t="shared" si="5"/>
        <v>35117</v>
      </c>
      <c r="I32" s="106">
        <f t="shared" si="6"/>
        <v>0</v>
      </c>
      <c r="J32" s="107">
        <f t="shared" si="7"/>
        <v>2.54</v>
      </c>
      <c r="K32" s="107">
        <v>2.5499999999999998</v>
      </c>
      <c r="L32" s="108">
        <f t="shared" si="8"/>
        <v>0</v>
      </c>
      <c r="M32" s="108">
        <f t="shared" si="9"/>
        <v>89197.18</v>
      </c>
      <c r="N32" s="109">
        <f t="shared" si="10"/>
        <v>89197.18</v>
      </c>
      <c r="O32" s="110">
        <v>2.57</v>
      </c>
      <c r="P32" s="107">
        <f t="shared" si="11"/>
        <v>2.52</v>
      </c>
      <c r="Q32" s="111">
        <f t="shared" si="12"/>
        <v>6.0000000000000053E-2</v>
      </c>
      <c r="R32" s="112">
        <f t="shared" si="13"/>
        <v>0</v>
      </c>
      <c r="S32" s="108">
        <f t="shared" si="14"/>
        <v>25.14</v>
      </c>
      <c r="T32" s="113">
        <f t="shared" si="15"/>
        <v>0</v>
      </c>
      <c r="U32" s="38">
        <f t="shared" si="0"/>
        <v>36590</v>
      </c>
      <c r="V32" s="108">
        <f t="shared" si="16"/>
        <v>92276.800000000003</v>
      </c>
      <c r="W32" s="96">
        <v>29590</v>
      </c>
      <c r="X32" s="96">
        <f t="shared" si="18"/>
        <v>0</v>
      </c>
      <c r="Y32" s="108">
        <f t="shared" si="17"/>
        <v>0</v>
      </c>
      <c r="AA32" s="126"/>
    </row>
    <row r="33" spans="1:27" x14ac:dyDescent="0.2">
      <c r="A33" s="83">
        <v>36573</v>
      </c>
      <c r="B33" s="85">
        <v>37592</v>
      </c>
      <c r="C33" s="87">
        <v>38006</v>
      </c>
      <c r="D33" s="15">
        <f t="shared" si="1"/>
        <v>39146</v>
      </c>
      <c r="E33" s="15">
        <f t="shared" si="2"/>
        <v>0</v>
      </c>
      <c r="F33" s="15">
        <f t="shared" si="3"/>
        <v>38720</v>
      </c>
      <c r="G33" s="55">
        <f t="shared" si="4"/>
        <v>0</v>
      </c>
      <c r="H33" s="52">
        <f t="shared" si="5"/>
        <v>37592</v>
      </c>
      <c r="I33" s="106">
        <f t="shared" si="6"/>
        <v>0</v>
      </c>
      <c r="J33" s="107">
        <f t="shared" si="7"/>
        <v>2.54</v>
      </c>
      <c r="K33" s="107">
        <v>2.59</v>
      </c>
      <c r="L33" s="108">
        <f t="shared" si="8"/>
        <v>0</v>
      </c>
      <c r="M33" s="108">
        <f t="shared" si="9"/>
        <v>95483.68</v>
      </c>
      <c r="N33" s="109">
        <f t="shared" si="10"/>
        <v>95483.68</v>
      </c>
      <c r="O33" s="110">
        <v>2.61</v>
      </c>
      <c r="P33" s="107">
        <f t="shared" si="11"/>
        <v>2.56</v>
      </c>
      <c r="Q33" s="111">
        <f t="shared" si="12"/>
        <v>2.0000000000000018E-2</v>
      </c>
      <c r="R33" s="112">
        <f t="shared" si="13"/>
        <v>0</v>
      </c>
      <c r="S33" s="108">
        <f t="shared" si="14"/>
        <v>0</v>
      </c>
      <c r="T33" s="113">
        <f t="shared" si="15"/>
        <v>0</v>
      </c>
      <c r="U33" s="38">
        <f t="shared" si="0"/>
        <v>38006</v>
      </c>
      <c r="V33" s="108">
        <f t="shared" si="16"/>
        <v>95845.119999999995</v>
      </c>
      <c r="W33" s="96">
        <v>31006</v>
      </c>
      <c r="X33" s="96">
        <f t="shared" si="18"/>
        <v>0</v>
      </c>
      <c r="Y33" s="108">
        <f t="shared" si="17"/>
        <v>0</v>
      </c>
      <c r="AA33" s="126"/>
    </row>
    <row r="34" spans="1:27" x14ac:dyDescent="0.2">
      <c r="A34" s="83">
        <v>36574</v>
      </c>
      <c r="B34" s="85">
        <v>39996</v>
      </c>
      <c r="C34" s="87">
        <v>41143</v>
      </c>
      <c r="D34" s="15">
        <f t="shared" si="1"/>
        <v>42377</v>
      </c>
      <c r="E34" s="15">
        <f t="shared" si="2"/>
        <v>0</v>
      </c>
      <c r="F34" s="15">
        <f t="shared" si="3"/>
        <v>41196</v>
      </c>
      <c r="G34" s="55">
        <f t="shared" si="4"/>
        <v>0</v>
      </c>
      <c r="H34" s="52">
        <f t="shared" si="5"/>
        <v>39996</v>
      </c>
      <c r="I34" s="106">
        <f t="shared" si="6"/>
        <v>0</v>
      </c>
      <c r="J34" s="107">
        <f t="shared" si="7"/>
        <v>2.54</v>
      </c>
      <c r="K34" s="107">
        <v>2.59</v>
      </c>
      <c r="L34" s="108">
        <f t="shared" si="8"/>
        <v>0</v>
      </c>
      <c r="M34" s="108">
        <f t="shared" si="9"/>
        <v>101589.84</v>
      </c>
      <c r="N34" s="109">
        <f t="shared" si="10"/>
        <v>101589.84</v>
      </c>
      <c r="O34" s="110">
        <v>2.61</v>
      </c>
      <c r="P34" s="107">
        <f t="shared" si="11"/>
        <v>2.56</v>
      </c>
      <c r="Q34" s="111">
        <f t="shared" si="12"/>
        <v>2.0000000000000018E-2</v>
      </c>
      <c r="R34" s="112">
        <f t="shared" si="13"/>
        <v>0</v>
      </c>
      <c r="S34" s="108">
        <f t="shared" si="14"/>
        <v>0</v>
      </c>
      <c r="T34" s="113">
        <f t="shared" si="15"/>
        <v>0</v>
      </c>
      <c r="U34" s="38">
        <f t="shared" si="0"/>
        <v>41143</v>
      </c>
      <c r="V34" s="108">
        <f t="shared" si="16"/>
        <v>103750.36</v>
      </c>
      <c r="W34" s="96">
        <v>34143</v>
      </c>
      <c r="X34" s="96">
        <f t="shared" si="18"/>
        <v>0</v>
      </c>
      <c r="Y34" s="108">
        <f t="shared" si="17"/>
        <v>0</v>
      </c>
      <c r="AA34" s="126"/>
    </row>
    <row r="35" spans="1:27" x14ac:dyDescent="0.2">
      <c r="A35" s="83">
        <v>36575</v>
      </c>
      <c r="B35" s="85">
        <v>40246</v>
      </c>
      <c r="C35" s="87">
        <v>44551</v>
      </c>
      <c r="D35" s="15">
        <f t="shared" si="1"/>
        <v>45888</v>
      </c>
      <c r="E35" s="15">
        <f t="shared" si="2"/>
        <v>0</v>
      </c>
      <c r="F35" s="15">
        <f t="shared" si="3"/>
        <v>41453</v>
      </c>
      <c r="G35" s="55">
        <f t="shared" si="4"/>
        <v>3098</v>
      </c>
      <c r="H35" s="52">
        <f t="shared" si="5"/>
        <v>40246</v>
      </c>
      <c r="I35" s="106">
        <f t="shared" si="6"/>
        <v>0</v>
      </c>
      <c r="J35" s="107">
        <f t="shared" si="7"/>
        <v>2.54</v>
      </c>
      <c r="K35" s="107">
        <v>2.5950000000000002</v>
      </c>
      <c r="L35" s="108">
        <f t="shared" si="8"/>
        <v>0</v>
      </c>
      <c r="M35" s="108">
        <f t="shared" si="9"/>
        <v>102224.84</v>
      </c>
      <c r="N35" s="109">
        <f t="shared" si="10"/>
        <v>102224.84</v>
      </c>
      <c r="O35" s="110">
        <v>2.6150000000000002</v>
      </c>
      <c r="P35" s="107">
        <f t="shared" si="11"/>
        <v>2.5650000000000004</v>
      </c>
      <c r="Q35" s="111">
        <f t="shared" si="12"/>
        <v>1.499999999999968E-2</v>
      </c>
      <c r="R35" s="112">
        <f t="shared" si="13"/>
        <v>0</v>
      </c>
      <c r="S35" s="108">
        <f t="shared" si="14"/>
        <v>46.47</v>
      </c>
      <c r="T35" s="113">
        <f t="shared" si="15"/>
        <v>0</v>
      </c>
      <c r="U35" s="38">
        <f t="shared" si="0"/>
        <v>44551</v>
      </c>
      <c r="V35" s="108">
        <f t="shared" si="16"/>
        <v>112338.52</v>
      </c>
      <c r="W35" s="96">
        <v>37551</v>
      </c>
      <c r="X35" s="96">
        <f t="shared" si="18"/>
        <v>0</v>
      </c>
      <c r="Y35" s="108">
        <f t="shared" si="17"/>
        <v>0</v>
      </c>
      <c r="AA35" s="126"/>
    </row>
    <row r="36" spans="1:27" x14ac:dyDescent="0.2">
      <c r="A36" s="83">
        <v>36576</v>
      </c>
      <c r="B36" s="85">
        <v>40233</v>
      </c>
      <c r="C36" s="87">
        <v>42175</v>
      </c>
      <c r="D36" s="15">
        <f t="shared" si="1"/>
        <v>43440</v>
      </c>
      <c r="E36" s="15">
        <f t="shared" si="2"/>
        <v>0</v>
      </c>
      <c r="F36" s="15">
        <f t="shared" si="3"/>
        <v>41440</v>
      </c>
      <c r="G36" s="55">
        <f t="shared" si="4"/>
        <v>735</v>
      </c>
      <c r="H36" s="52">
        <f t="shared" si="5"/>
        <v>40233</v>
      </c>
      <c r="I36" s="106">
        <f t="shared" si="6"/>
        <v>0</v>
      </c>
      <c r="J36" s="107">
        <f t="shared" si="7"/>
        <v>2.54</v>
      </c>
      <c r="K36" s="107">
        <v>2.5950000000000002</v>
      </c>
      <c r="L36" s="108">
        <f t="shared" si="8"/>
        <v>0</v>
      </c>
      <c r="M36" s="108">
        <f t="shared" si="9"/>
        <v>102191.82</v>
      </c>
      <c r="N36" s="109">
        <f t="shared" si="10"/>
        <v>102191.82</v>
      </c>
      <c r="O36" s="110">
        <v>2.6150000000000002</v>
      </c>
      <c r="P36" s="107">
        <f t="shared" si="11"/>
        <v>2.5650000000000004</v>
      </c>
      <c r="Q36" s="111">
        <f t="shared" si="12"/>
        <v>1.499999999999968E-2</v>
      </c>
      <c r="R36" s="112">
        <f t="shared" si="13"/>
        <v>0</v>
      </c>
      <c r="S36" s="108">
        <f t="shared" si="14"/>
        <v>11.02</v>
      </c>
      <c r="T36" s="113">
        <f t="shared" si="15"/>
        <v>0</v>
      </c>
      <c r="U36" s="38">
        <f t="shared" si="0"/>
        <v>42175</v>
      </c>
      <c r="V36" s="108">
        <f t="shared" si="16"/>
        <v>106351</v>
      </c>
      <c r="W36" s="96">
        <v>35175</v>
      </c>
      <c r="X36" s="96">
        <f t="shared" si="18"/>
        <v>0</v>
      </c>
      <c r="Y36" s="108">
        <f t="shared" si="17"/>
        <v>0</v>
      </c>
      <c r="AA36" s="126"/>
    </row>
    <row r="37" spans="1:27" x14ac:dyDescent="0.2">
      <c r="A37" s="83">
        <v>36577</v>
      </c>
      <c r="B37" s="85">
        <v>40152</v>
      </c>
      <c r="C37" s="87">
        <v>40608</v>
      </c>
      <c r="D37" s="15">
        <f t="shared" si="1"/>
        <v>41826</v>
      </c>
      <c r="E37" s="15">
        <f t="shared" si="2"/>
        <v>0</v>
      </c>
      <c r="F37" s="15">
        <f t="shared" si="3"/>
        <v>41357</v>
      </c>
      <c r="G37" s="55">
        <f t="shared" si="4"/>
        <v>0</v>
      </c>
      <c r="H37" s="52">
        <f t="shared" si="5"/>
        <v>40152</v>
      </c>
      <c r="I37" s="106">
        <f t="shared" si="6"/>
        <v>0</v>
      </c>
      <c r="J37" s="107">
        <f t="shared" si="7"/>
        <v>2.54</v>
      </c>
      <c r="K37" s="107">
        <v>2.5950000000000002</v>
      </c>
      <c r="L37" s="108">
        <f t="shared" si="8"/>
        <v>0</v>
      </c>
      <c r="M37" s="108">
        <f t="shared" si="9"/>
        <v>101986.08</v>
      </c>
      <c r="N37" s="109">
        <f t="shared" si="10"/>
        <v>101986.08</v>
      </c>
      <c r="O37" s="110">
        <v>2.6150000000000002</v>
      </c>
      <c r="P37" s="107">
        <f t="shared" si="11"/>
        <v>2.5650000000000004</v>
      </c>
      <c r="Q37" s="111">
        <f t="shared" si="12"/>
        <v>1.499999999999968E-2</v>
      </c>
      <c r="R37" s="112">
        <f t="shared" si="13"/>
        <v>0</v>
      </c>
      <c r="S37" s="108">
        <f t="shared" si="14"/>
        <v>0</v>
      </c>
      <c r="T37" s="113">
        <f t="shared" si="15"/>
        <v>0</v>
      </c>
      <c r="U37" s="38">
        <f t="shared" si="0"/>
        <v>40608</v>
      </c>
      <c r="V37" s="108">
        <f t="shared" si="16"/>
        <v>102402.16</v>
      </c>
      <c r="W37" s="96">
        <v>33608</v>
      </c>
      <c r="X37" s="96">
        <f t="shared" si="18"/>
        <v>0</v>
      </c>
      <c r="Y37" s="108">
        <f t="shared" si="17"/>
        <v>0</v>
      </c>
      <c r="AA37" s="126"/>
    </row>
    <row r="38" spans="1:27" x14ac:dyDescent="0.2">
      <c r="A38" s="83">
        <v>36578</v>
      </c>
      <c r="B38" s="85">
        <v>37481</v>
      </c>
      <c r="C38" s="87">
        <v>38799</v>
      </c>
      <c r="D38" s="15">
        <f t="shared" si="1"/>
        <v>39963</v>
      </c>
      <c r="E38" s="15">
        <f t="shared" si="2"/>
        <v>0</v>
      </c>
      <c r="F38" s="15">
        <f t="shared" si="3"/>
        <v>38605</v>
      </c>
      <c r="G38" s="55">
        <f t="shared" si="4"/>
        <v>194</v>
      </c>
      <c r="H38" s="52">
        <f t="shared" si="5"/>
        <v>37481</v>
      </c>
      <c r="I38" s="106">
        <f t="shared" si="6"/>
        <v>0</v>
      </c>
      <c r="J38" s="107">
        <f t="shared" si="7"/>
        <v>2.54</v>
      </c>
      <c r="K38" s="107">
        <v>2.5950000000000002</v>
      </c>
      <c r="L38" s="108">
        <f t="shared" si="8"/>
        <v>0</v>
      </c>
      <c r="M38" s="108">
        <f t="shared" si="9"/>
        <v>95201.74</v>
      </c>
      <c r="N38" s="109">
        <f t="shared" si="10"/>
        <v>95201.74</v>
      </c>
      <c r="O38" s="110">
        <v>2.6150000000000002</v>
      </c>
      <c r="P38" s="107">
        <f t="shared" si="11"/>
        <v>2.5650000000000004</v>
      </c>
      <c r="Q38" s="111">
        <f t="shared" si="12"/>
        <v>1.499999999999968E-2</v>
      </c>
      <c r="R38" s="112">
        <f t="shared" si="13"/>
        <v>0</v>
      </c>
      <c r="S38" s="108">
        <f t="shared" si="14"/>
        <v>2.91</v>
      </c>
      <c r="T38" s="113">
        <f t="shared" si="15"/>
        <v>0</v>
      </c>
      <c r="U38" s="38">
        <f t="shared" si="0"/>
        <v>38799</v>
      </c>
      <c r="V38" s="108">
        <f t="shared" si="16"/>
        <v>97843.48</v>
      </c>
      <c r="W38" s="96">
        <v>31799</v>
      </c>
      <c r="X38" s="96">
        <f t="shared" si="18"/>
        <v>0</v>
      </c>
      <c r="Y38" s="108">
        <f t="shared" si="17"/>
        <v>0</v>
      </c>
      <c r="AA38" s="126"/>
    </row>
    <row r="39" spans="1:27" x14ac:dyDescent="0.2">
      <c r="A39" s="83">
        <v>36579</v>
      </c>
      <c r="B39" s="85">
        <v>40239</v>
      </c>
      <c r="C39" s="87">
        <v>39493</v>
      </c>
      <c r="D39" s="15">
        <f t="shared" si="1"/>
        <v>40678</v>
      </c>
      <c r="E39" s="15">
        <f t="shared" si="2"/>
        <v>0</v>
      </c>
      <c r="F39" s="15">
        <f t="shared" si="3"/>
        <v>41446</v>
      </c>
      <c r="G39" s="55">
        <f t="shared" si="4"/>
        <v>0</v>
      </c>
      <c r="H39" s="52">
        <f t="shared" si="5"/>
        <v>40239</v>
      </c>
      <c r="I39" s="106">
        <f t="shared" si="6"/>
        <v>0</v>
      </c>
      <c r="J39" s="107">
        <f t="shared" si="7"/>
        <v>2.54</v>
      </c>
      <c r="K39" s="107">
        <v>2.5249999999999999</v>
      </c>
      <c r="L39" s="108">
        <f t="shared" si="8"/>
        <v>0</v>
      </c>
      <c r="M39" s="108">
        <f t="shared" si="9"/>
        <v>102207.06</v>
      </c>
      <c r="N39" s="109">
        <f t="shared" si="10"/>
        <v>102207.06</v>
      </c>
      <c r="O39" s="110">
        <v>2.5449999999999999</v>
      </c>
      <c r="P39" s="107">
        <f t="shared" si="11"/>
        <v>2.4950000000000001</v>
      </c>
      <c r="Q39" s="111">
        <f t="shared" si="12"/>
        <v>8.4999999999999964E-2</v>
      </c>
      <c r="R39" s="112">
        <f t="shared" si="13"/>
        <v>0</v>
      </c>
      <c r="S39" s="108">
        <f t="shared" si="14"/>
        <v>0</v>
      </c>
      <c r="T39" s="113">
        <f t="shared" si="15"/>
        <v>0</v>
      </c>
      <c r="U39" s="38">
        <f t="shared" si="0"/>
        <v>39493</v>
      </c>
      <c r="V39" s="108">
        <f t="shared" si="16"/>
        <v>99592.36</v>
      </c>
      <c r="W39" s="96">
        <v>32493</v>
      </c>
      <c r="X39" s="96">
        <f t="shared" si="18"/>
        <v>0</v>
      </c>
      <c r="Y39" s="108">
        <f t="shared" si="17"/>
        <v>0</v>
      </c>
      <c r="AA39" s="126"/>
    </row>
    <row r="40" spans="1:27" x14ac:dyDescent="0.2">
      <c r="A40" s="83">
        <v>36580</v>
      </c>
      <c r="B40" s="85">
        <v>55770</v>
      </c>
      <c r="C40" s="87">
        <v>57950</v>
      </c>
      <c r="D40" s="15">
        <f t="shared" si="1"/>
        <v>59689</v>
      </c>
      <c r="E40" s="15">
        <f t="shared" si="2"/>
        <v>0</v>
      </c>
      <c r="F40" s="15">
        <f t="shared" si="3"/>
        <v>57443</v>
      </c>
      <c r="G40" s="55">
        <f t="shared" si="4"/>
        <v>507</v>
      </c>
      <c r="H40" s="52">
        <f t="shared" si="5"/>
        <v>55770</v>
      </c>
      <c r="I40" s="106">
        <f t="shared" si="6"/>
        <v>0</v>
      </c>
      <c r="J40" s="107">
        <f t="shared" si="7"/>
        <v>2.54</v>
      </c>
      <c r="K40" s="107">
        <v>2.4849999999999999</v>
      </c>
      <c r="L40" s="108">
        <f t="shared" si="8"/>
        <v>0</v>
      </c>
      <c r="M40" s="108">
        <f t="shared" si="9"/>
        <v>141655.79999999999</v>
      </c>
      <c r="N40" s="109">
        <f t="shared" si="10"/>
        <v>141655.79999999999</v>
      </c>
      <c r="O40" s="110">
        <v>2.5049999999999999</v>
      </c>
      <c r="P40" s="107">
        <f t="shared" si="11"/>
        <v>2.4550000000000001</v>
      </c>
      <c r="Q40" s="111">
        <f t="shared" si="12"/>
        <v>0.125</v>
      </c>
      <c r="R40" s="112">
        <f t="shared" si="13"/>
        <v>0</v>
      </c>
      <c r="S40" s="108">
        <f t="shared" si="14"/>
        <v>63.38</v>
      </c>
      <c r="T40" s="113">
        <f t="shared" si="15"/>
        <v>0</v>
      </c>
      <c r="U40" s="38">
        <f t="shared" si="0"/>
        <v>57950</v>
      </c>
      <c r="V40" s="108">
        <f t="shared" si="16"/>
        <v>146104</v>
      </c>
      <c r="W40" s="96">
        <v>50950</v>
      </c>
      <c r="X40" s="96">
        <v>274</v>
      </c>
      <c r="Y40" s="108">
        <f t="shared" si="17"/>
        <v>690.48</v>
      </c>
      <c r="AA40" s="126"/>
    </row>
    <row r="41" spans="1:27" x14ac:dyDescent="0.2">
      <c r="A41" s="83">
        <v>36581</v>
      </c>
      <c r="B41" s="85">
        <v>60467</v>
      </c>
      <c r="C41" s="87">
        <v>59484</v>
      </c>
      <c r="D41" s="15">
        <f t="shared" si="1"/>
        <v>61269</v>
      </c>
      <c r="E41" s="15">
        <f t="shared" si="2"/>
        <v>0</v>
      </c>
      <c r="F41" s="15">
        <f t="shared" si="3"/>
        <v>62281</v>
      </c>
      <c r="G41" s="55">
        <f t="shared" si="4"/>
        <v>0</v>
      </c>
      <c r="H41" s="52">
        <f t="shared" si="5"/>
        <v>60467</v>
      </c>
      <c r="I41" s="106">
        <f t="shared" si="6"/>
        <v>0</v>
      </c>
      <c r="J41" s="107">
        <f t="shared" si="7"/>
        <v>2.54</v>
      </c>
      <c r="K41" s="107">
        <v>2.5049999999999999</v>
      </c>
      <c r="L41" s="108">
        <f t="shared" si="8"/>
        <v>0</v>
      </c>
      <c r="M41" s="108">
        <f t="shared" si="9"/>
        <v>153586.18</v>
      </c>
      <c r="N41" s="109">
        <f t="shared" si="10"/>
        <v>153586.18</v>
      </c>
      <c r="O41" s="110">
        <v>2.5249999999999999</v>
      </c>
      <c r="P41" s="107">
        <f t="shared" si="11"/>
        <v>2.4750000000000001</v>
      </c>
      <c r="Q41" s="111">
        <f t="shared" si="12"/>
        <v>0.10499999999999998</v>
      </c>
      <c r="R41" s="112">
        <f t="shared" si="13"/>
        <v>0</v>
      </c>
      <c r="S41" s="108">
        <f t="shared" si="14"/>
        <v>0</v>
      </c>
      <c r="T41" s="113">
        <f t="shared" si="15"/>
        <v>0</v>
      </c>
      <c r="U41" s="38">
        <f t="shared" si="0"/>
        <v>59484</v>
      </c>
      <c r="V41" s="108">
        <f t="shared" si="16"/>
        <v>149969.68</v>
      </c>
      <c r="W41" s="96">
        <v>52484</v>
      </c>
      <c r="X41" s="96">
        <v>252</v>
      </c>
      <c r="Y41" s="108">
        <f t="shared" si="17"/>
        <v>635.04</v>
      </c>
      <c r="AA41" s="126"/>
    </row>
    <row r="42" spans="1:27" x14ac:dyDescent="0.2">
      <c r="A42" s="83">
        <v>36582</v>
      </c>
      <c r="B42" s="85">
        <v>60402</v>
      </c>
      <c r="C42" s="87">
        <v>59371</v>
      </c>
      <c r="D42" s="15">
        <f t="shared" si="1"/>
        <v>61152</v>
      </c>
      <c r="E42" s="15">
        <f t="shared" si="2"/>
        <v>0</v>
      </c>
      <c r="F42" s="15">
        <f t="shared" si="3"/>
        <v>62214</v>
      </c>
      <c r="G42" s="55">
        <f t="shared" si="4"/>
        <v>0</v>
      </c>
      <c r="H42" s="52">
        <f t="shared" si="5"/>
        <v>60402</v>
      </c>
      <c r="I42" s="106">
        <f t="shared" si="6"/>
        <v>0</v>
      </c>
      <c r="J42" s="107">
        <f t="shared" si="7"/>
        <v>2.54</v>
      </c>
      <c r="K42" s="107">
        <v>2.5049999999999999</v>
      </c>
      <c r="L42" s="108">
        <f t="shared" si="8"/>
        <v>0</v>
      </c>
      <c r="M42" s="108">
        <f t="shared" si="9"/>
        <v>153421.07999999999</v>
      </c>
      <c r="N42" s="109">
        <f t="shared" si="10"/>
        <v>153421.07999999999</v>
      </c>
      <c r="O42" s="110">
        <v>2.5249999999999999</v>
      </c>
      <c r="P42" s="107">
        <f t="shared" si="11"/>
        <v>2.4750000000000001</v>
      </c>
      <c r="Q42" s="111">
        <f t="shared" si="12"/>
        <v>0.10499999999999998</v>
      </c>
      <c r="R42" s="112">
        <f t="shared" si="13"/>
        <v>0</v>
      </c>
      <c r="S42" s="108">
        <f t="shared" si="14"/>
        <v>0</v>
      </c>
      <c r="T42" s="113">
        <f t="shared" si="15"/>
        <v>0</v>
      </c>
      <c r="U42" s="38">
        <f t="shared" si="0"/>
        <v>59371</v>
      </c>
      <c r="V42" s="108">
        <f t="shared" si="16"/>
        <v>149684.92000000001</v>
      </c>
      <c r="W42" s="96">
        <v>52371</v>
      </c>
      <c r="X42" s="96">
        <v>226</v>
      </c>
      <c r="Y42" s="108">
        <f t="shared" si="17"/>
        <v>569.52</v>
      </c>
      <c r="AA42" s="126"/>
    </row>
    <row r="43" spans="1:27" x14ac:dyDescent="0.2">
      <c r="A43" s="83">
        <v>36583</v>
      </c>
      <c r="B43" s="85">
        <v>60365</v>
      </c>
      <c r="C43" s="87">
        <v>59996</v>
      </c>
      <c r="D43" s="15">
        <f t="shared" si="1"/>
        <v>61796</v>
      </c>
      <c r="E43" s="15">
        <f t="shared" si="2"/>
        <v>0</v>
      </c>
      <c r="F43" s="15">
        <f t="shared" si="3"/>
        <v>62176</v>
      </c>
      <c r="G43" s="55">
        <f t="shared" si="4"/>
        <v>0</v>
      </c>
      <c r="H43" s="52">
        <f t="shared" si="5"/>
        <v>60365</v>
      </c>
      <c r="I43" s="106">
        <f t="shared" si="6"/>
        <v>0</v>
      </c>
      <c r="J43" s="107">
        <f t="shared" si="7"/>
        <v>2.54</v>
      </c>
      <c r="K43" s="107">
        <v>2.5049999999999999</v>
      </c>
      <c r="L43" s="108">
        <f t="shared" si="8"/>
        <v>0</v>
      </c>
      <c r="M43" s="108">
        <f t="shared" si="9"/>
        <v>153327.1</v>
      </c>
      <c r="N43" s="109">
        <f t="shared" si="10"/>
        <v>153327.1</v>
      </c>
      <c r="O43" s="110">
        <v>2.5249999999999999</v>
      </c>
      <c r="P43" s="107">
        <f t="shared" si="11"/>
        <v>2.4750000000000001</v>
      </c>
      <c r="Q43" s="111">
        <f t="shared" si="12"/>
        <v>0.10499999999999998</v>
      </c>
      <c r="R43" s="112">
        <f t="shared" si="13"/>
        <v>0</v>
      </c>
      <c r="S43" s="108">
        <f t="shared" si="14"/>
        <v>0</v>
      </c>
      <c r="T43" s="113">
        <f t="shared" si="15"/>
        <v>0</v>
      </c>
      <c r="U43" s="38">
        <f t="shared" si="0"/>
        <v>59996</v>
      </c>
      <c r="V43" s="108">
        <f t="shared" si="16"/>
        <v>151259.92000000001</v>
      </c>
      <c r="W43" s="96">
        <v>52996</v>
      </c>
      <c r="X43" s="96">
        <v>226</v>
      </c>
      <c r="Y43" s="108">
        <f t="shared" si="17"/>
        <v>569.52</v>
      </c>
      <c r="AA43" s="126"/>
    </row>
    <row r="44" spans="1:27" x14ac:dyDescent="0.2">
      <c r="A44" s="83">
        <v>36584</v>
      </c>
      <c r="B44" s="85">
        <v>41952</v>
      </c>
      <c r="C44" s="87">
        <v>43973</v>
      </c>
      <c r="D44" s="15">
        <f t="shared" si="1"/>
        <v>45292</v>
      </c>
      <c r="E44" s="15">
        <f t="shared" si="2"/>
        <v>0</v>
      </c>
      <c r="F44" s="15">
        <f t="shared" si="3"/>
        <v>43211</v>
      </c>
      <c r="G44" s="55">
        <f t="shared" si="4"/>
        <v>762</v>
      </c>
      <c r="H44" s="52">
        <f t="shared" si="5"/>
        <v>41952</v>
      </c>
      <c r="I44" s="106">
        <f t="shared" si="6"/>
        <v>0</v>
      </c>
      <c r="J44" s="107">
        <f t="shared" si="7"/>
        <v>2.54</v>
      </c>
      <c r="K44" s="107">
        <v>2.5049999999999999</v>
      </c>
      <c r="L44" s="108">
        <f t="shared" si="8"/>
        <v>0</v>
      </c>
      <c r="M44" s="108">
        <f t="shared" si="9"/>
        <v>106558.08</v>
      </c>
      <c r="N44" s="109">
        <f t="shared" si="10"/>
        <v>106558.08</v>
      </c>
      <c r="O44" s="110">
        <v>2.5249999999999999</v>
      </c>
      <c r="P44" s="107">
        <f t="shared" si="11"/>
        <v>2.4750000000000001</v>
      </c>
      <c r="Q44" s="111">
        <f t="shared" si="12"/>
        <v>0.10499999999999998</v>
      </c>
      <c r="R44" s="112">
        <f t="shared" si="13"/>
        <v>0</v>
      </c>
      <c r="S44" s="108">
        <f t="shared" si="14"/>
        <v>80.010000000000005</v>
      </c>
      <c r="T44" s="113">
        <f t="shared" si="15"/>
        <v>0</v>
      </c>
      <c r="U44" s="38">
        <f t="shared" si="0"/>
        <v>43973</v>
      </c>
      <c r="V44" s="108">
        <f t="shared" si="16"/>
        <v>110881.96</v>
      </c>
      <c r="W44" s="96">
        <v>36973</v>
      </c>
      <c r="X44" s="96">
        <v>174</v>
      </c>
      <c r="Y44" s="108">
        <f t="shared" si="17"/>
        <v>438.48</v>
      </c>
      <c r="AA44" s="126"/>
    </row>
    <row r="45" spans="1:27" x14ac:dyDescent="0.2">
      <c r="A45" s="83">
        <v>36585</v>
      </c>
      <c r="B45" s="85">
        <v>40063</v>
      </c>
      <c r="C45" s="87">
        <v>37593</v>
      </c>
      <c r="D45" s="15">
        <f t="shared" si="1"/>
        <v>38721</v>
      </c>
      <c r="E45" s="15">
        <f t="shared" si="2"/>
        <v>1342</v>
      </c>
      <c r="F45" s="15">
        <f t="shared" si="3"/>
        <v>41265</v>
      </c>
      <c r="G45" s="55">
        <f t="shared" si="4"/>
        <v>0</v>
      </c>
      <c r="H45" s="52">
        <f t="shared" si="5"/>
        <v>38721</v>
      </c>
      <c r="I45" s="106">
        <f t="shared" si="6"/>
        <v>1342</v>
      </c>
      <c r="J45" s="107">
        <f t="shared" si="7"/>
        <v>2.54</v>
      </c>
      <c r="K45" s="107">
        <v>2.5750000000000002</v>
      </c>
      <c r="L45" s="108">
        <f t="shared" si="8"/>
        <v>3455.65</v>
      </c>
      <c r="M45" s="108">
        <f t="shared" si="9"/>
        <v>98351.34</v>
      </c>
      <c r="N45" s="109">
        <f t="shared" si="10"/>
        <v>101806.98999999999</v>
      </c>
      <c r="O45" s="110">
        <v>2.5950000000000002</v>
      </c>
      <c r="P45" s="107">
        <f t="shared" si="11"/>
        <v>2.5450000000000004</v>
      </c>
      <c r="Q45" s="111">
        <f t="shared" si="12"/>
        <v>3.4999999999999698E-2</v>
      </c>
      <c r="R45" s="112">
        <f t="shared" si="13"/>
        <v>0</v>
      </c>
      <c r="S45" s="108">
        <f t="shared" si="14"/>
        <v>0</v>
      </c>
      <c r="T45" s="113">
        <f t="shared" si="15"/>
        <v>0</v>
      </c>
      <c r="U45" s="38">
        <f t="shared" si="0"/>
        <v>37593</v>
      </c>
      <c r="V45" s="108">
        <f t="shared" si="16"/>
        <v>94804.36</v>
      </c>
      <c r="W45" s="96">
        <v>30593</v>
      </c>
      <c r="X45" s="96">
        <v>118</v>
      </c>
      <c r="Y45" s="108">
        <f t="shared" si="17"/>
        <v>297.36</v>
      </c>
      <c r="AA45" s="126"/>
    </row>
    <row r="46" spans="1:27" x14ac:dyDescent="0.2">
      <c r="B46" s="38"/>
      <c r="C46" s="15">
        <v>0</v>
      </c>
      <c r="D46" s="15"/>
      <c r="E46" s="15"/>
      <c r="F46" s="15"/>
      <c r="G46" s="43"/>
      <c r="H46" s="52"/>
      <c r="I46" s="50"/>
      <c r="J46" s="15"/>
      <c r="K46" s="15"/>
      <c r="L46" s="15"/>
      <c r="M46" s="15"/>
      <c r="N46" s="43"/>
      <c r="O46" s="114"/>
      <c r="P46" s="15"/>
      <c r="Q46" s="15"/>
      <c r="R46" s="15"/>
      <c r="S46" s="15"/>
      <c r="T46" s="43"/>
      <c r="U46" s="38"/>
      <c r="V46" s="108"/>
      <c r="W46" s="96"/>
      <c r="X46" s="96"/>
      <c r="Y46" s="108">
        <f t="shared" si="17"/>
        <v>0</v>
      </c>
      <c r="AA46" s="126"/>
    </row>
    <row r="47" spans="1:27" x14ac:dyDescent="0.2">
      <c r="B47" s="38"/>
      <c r="C47" s="15">
        <v>0</v>
      </c>
      <c r="D47" s="15"/>
      <c r="E47" s="15"/>
      <c r="F47" s="15"/>
      <c r="G47" s="43"/>
      <c r="H47" s="52"/>
      <c r="I47" s="50"/>
      <c r="J47" s="15"/>
      <c r="K47" s="15"/>
      <c r="L47" s="15"/>
      <c r="M47" s="15"/>
      <c r="N47" s="43"/>
      <c r="O47" s="114"/>
      <c r="P47" s="15"/>
      <c r="Q47" s="15"/>
      <c r="R47" s="15"/>
      <c r="S47" s="15"/>
      <c r="T47" s="43"/>
      <c r="U47" s="38"/>
      <c r="V47" s="108"/>
      <c r="W47" s="38"/>
      <c r="X47" s="38"/>
      <c r="Y47" s="108">
        <f t="shared" si="17"/>
        <v>0</v>
      </c>
      <c r="AA47" s="126"/>
    </row>
    <row r="48" spans="1:27" ht="13.5" thickBot="1" x14ac:dyDescent="0.25">
      <c r="B48" s="39">
        <f>SUM(B17:B47)</f>
        <v>881657</v>
      </c>
      <c r="C48" s="21">
        <v>898242</v>
      </c>
      <c r="D48" s="21"/>
      <c r="E48" s="21"/>
      <c r="F48" s="21"/>
      <c r="G48" s="79">
        <f>SUM(G17:G47)</f>
        <v>17278</v>
      </c>
      <c r="H48" s="53">
        <f>SUM(H17:H47)</f>
        <v>875837</v>
      </c>
      <c r="I48" s="61">
        <f>SUM(I17:I47)</f>
        <v>5820</v>
      </c>
      <c r="J48" s="21"/>
      <c r="K48" s="21"/>
      <c r="L48" s="26">
        <f>SUM(L17:L47)</f>
        <v>15021.83</v>
      </c>
      <c r="M48" s="60">
        <f>SUM(M17:M45)</f>
        <v>2224625.98</v>
      </c>
      <c r="N48" s="46">
        <f>SUM(N17:N47)</f>
        <v>2239647.8100000005</v>
      </c>
      <c r="O48" s="76"/>
      <c r="P48" s="21"/>
      <c r="Q48" s="21"/>
      <c r="R48" s="21"/>
      <c r="S48" s="26">
        <f>SUM(S17:S47)</f>
        <v>1008.87</v>
      </c>
      <c r="T48" s="46">
        <f>SUM(T17:T47)</f>
        <v>519.73</v>
      </c>
      <c r="U48" s="39">
        <f>Q91</f>
        <v>898242</v>
      </c>
      <c r="V48" s="26">
        <f>R91</f>
        <v>2265166.61</v>
      </c>
      <c r="W48" s="39">
        <f>SUM(W17:W47)</f>
        <v>738565</v>
      </c>
      <c r="X48" s="39">
        <f>SUM(X17:X47)</f>
        <v>2704</v>
      </c>
      <c r="Y48" s="117">
        <f>SUM(Y17:Y47)</f>
        <v>6814.079999999999</v>
      </c>
      <c r="AA48" s="126"/>
    </row>
    <row r="49" spans="1:22" ht="13.5" thickTop="1" x14ac:dyDescent="0.2">
      <c r="B49" s="6"/>
      <c r="C49" s="6"/>
      <c r="D49" s="6"/>
      <c r="E49" s="6"/>
      <c r="F49" s="6"/>
      <c r="G49" s="6">
        <v>17227</v>
      </c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2" x14ac:dyDescent="0.2">
      <c r="B50" s="6"/>
      <c r="C50" s="6"/>
      <c r="D50" s="6"/>
      <c r="E50" s="6"/>
      <c r="F50" s="6"/>
      <c r="G50" s="62">
        <f>G48-G49</f>
        <v>51</v>
      </c>
      <c r="H50" t="s">
        <v>63</v>
      </c>
      <c r="I50" s="62">
        <f>H48</f>
        <v>875837</v>
      </c>
      <c r="J50" s="64">
        <f>M48</f>
        <v>2224625.98</v>
      </c>
      <c r="K50" s="6" t="s">
        <v>66</v>
      </c>
      <c r="L50" s="115">
        <f>C48-G48</f>
        <v>880964</v>
      </c>
      <c r="M50" s="64">
        <f>V48</f>
        <v>2265166.61</v>
      </c>
      <c r="N50" s="6"/>
      <c r="O50" s="6"/>
      <c r="P50" s="6" t="s">
        <v>74</v>
      </c>
      <c r="Q50" s="6" t="s">
        <v>80</v>
      </c>
      <c r="R50" s="6"/>
      <c r="S50" s="6"/>
      <c r="T50" s="7"/>
      <c r="U50" t="str">
        <f>Q93</f>
        <v>Avg. Price</v>
      </c>
      <c r="V50" s="116">
        <f>R93</f>
        <v>2.5217776612538714</v>
      </c>
    </row>
    <row r="51" spans="1:22" x14ac:dyDescent="0.2">
      <c r="B51" s="6"/>
      <c r="C51" s="6"/>
      <c r="D51" s="6"/>
      <c r="E51" s="6"/>
      <c r="F51" s="6"/>
      <c r="G51" s="6"/>
      <c r="H51" s="6" t="s">
        <v>64</v>
      </c>
      <c r="I51" s="63">
        <f>I48</f>
        <v>5820</v>
      </c>
      <c r="J51" s="64">
        <f>L48</f>
        <v>15021.83</v>
      </c>
      <c r="K51" s="6" t="s">
        <v>67</v>
      </c>
      <c r="L51" s="66">
        <f>G48</f>
        <v>17278</v>
      </c>
      <c r="M51" s="64">
        <f>T48</f>
        <v>519.73</v>
      </c>
      <c r="N51" s="6"/>
      <c r="O51" s="6"/>
      <c r="P51" s="6" t="s">
        <v>70</v>
      </c>
      <c r="Q51" s="6" t="s">
        <v>72</v>
      </c>
      <c r="R51" s="6"/>
      <c r="S51" s="6"/>
      <c r="T51" s="6"/>
    </row>
    <row r="52" spans="1:22" ht="13.5" thickBot="1" x14ac:dyDescent="0.25">
      <c r="B52" s="6"/>
      <c r="C52" s="6"/>
      <c r="D52" s="6"/>
      <c r="E52" s="6"/>
      <c r="F52" s="6"/>
      <c r="G52" s="6"/>
      <c r="H52" t="s">
        <v>85</v>
      </c>
      <c r="I52" s="128">
        <f>SUM(I50:I51)</f>
        <v>881657</v>
      </c>
      <c r="J52" s="30">
        <f>SUM(J50:J51)</f>
        <v>2239647.81</v>
      </c>
      <c r="K52" s="6" t="s">
        <v>85</v>
      </c>
      <c r="L52" s="68">
        <f ca="1">SUM(L50:L52)</f>
        <v>898242</v>
      </c>
      <c r="M52" s="69">
        <f>SUM(M50:M51)</f>
        <v>2265686.34</v>
      </c>
      <c r="N52" s="6"/>
      <c r="O52" s="6" t="s">
        <v>70</v>
      </c>
      <c r="P52" s="65">
        <f ca="1">I54-L52</f>
        <v>-16585</v>
      </c>
      <c r="Q52" s="69">
        <f>J54-M54</f>
        <v>-18215.579999999609</v>
      </c>
      <c r="R52" s="6"/>
      <c r="S52" s="6"/>
      <c r="T52" s="6"/>
    </row>
    <row r="53" spans="1:22" ht="13.5" thickTop="1" x14ac:dyDescent="0.2">
      <c r="B53" s="6"/>
      <c r="C53" s="6"/>
      <c r="D53" s="6"/>
      <c r="E53" s="6"/>
      <c r="F53" s="6"/>
      <c r="G53" s="6"/>
      <c r="H53" t="s">
        <v>78</v>
      </c>
      <c r="J53" s="116">
        <f>S48</f>
        <v>1008.87</v>
      </c>
      <c r="K53" s="6" t="s">
        <v>81</v>
      </c>
      <c r="L53" s="118">
        <v>-2704</v>
      </c>
      <c r="M53" s="119">
        <v>-6814.08</v>
      </c>
      <c r="N53" s="6"/>
      <c r="O53" s="6"/>
      <c r="P53" s="6"/>
      <c r="Q53" s="6"/>
      <c r="R53" s="6"/>
      <c r="S53" s="64"/>
      <c r="T53" s="6"/>
    </row>
    <row r="54" spans="1:22" ht="13.5" thickBot="1" x14ac:dyDescent="0.25">
      <c r="B54" s="6"/>
      <c r="C54" s="6"/>
      <c r="D54" s="6"/>
      <c r="E54" s="6"/>
      <c r="F54" s="6"/>
      <c r="G54" s="6"/>
      <c r="H54" s="6" t="s">
        <v>65</v>
      </c>
      <c r="I54" s="67">
        <f>SUM(H48:I48)</f>
        <v>881657</v>
      </c>
      <c r="J54" s="69">
        <f>SUM(J52:J53)</f>
        <v>2240656.6800000002</v>
      </c>
      <c r="K54" s="6" t="s">
        <v>82</v>
      </c>
      <c r="L54" s="63">
        <f ca="1">SUM(L52:L53)</f>
        <v>895538</v>
      </c>
      <c r="M54" s="64">
        <f>SUM(M52:M53)</f>
        <v>2258872.2599999998</v>
      </c>
      <c r="N54" s="6"/>
      <c r="O54" s="6"/>
      <c r="P54" s="6"/>
      <c r="Q54" s="6"/>
      <c r="R54" s="6"/>
      <c r="S54" s="6"/>
      <c r="T54" s="6"/>
    </row>
    <row r="55" spans="1:22" ht="13.5" thickTop="1" x14ac:dyDescent="0.2">
      <c r="B55" t="s">
        <v>36</v>
      </c>
      <c r="G55" t="s">
        <v>11</v>
      </c>
      <c r="K55" s="6"/>
      <c r="L55" s="63"/>
      <c r="M55" s="64"/>
    </row>
    <row r="56" spans="1:22" ht="13.5" thickBot="1" x14ac:dyDescent="0.25"/>
    <row r="57" spans="1:22" ht="13.5" thickTop="1" x14ac:dyDescent="0.2">
      <c r="B57" s="18"/>
      <c r="C57" s="18" t="s">
        <v>52</v>
      </c>
      <c r="D57" s="18"/>
      <c r="E57" s="18" t="s">
        <v>52</v>
      </c>
      <c r="F57" s="18"/>
      <c r="G57" s="18" t="s">
        <v>40</v>
      </c>
      <c r="H57" s="18" t="s">
        <v>52</v>
      </c>
      <c r="I57" s="18"/>
      <c r="J57" s="18" t="s">
        <v>52</v>
      </c>
      <c r="K57" s="18"/>
      <c r="L57" s="18" t="s">
        <v>52</v>
      </c>
      <c r="M57" s="18"/>
      <c r="N57" s="18" t="s">
        <v>52</v>
      </c>
      <c r="O57" s="18"/>
      <c r="P57" s="18" t="s">
        <v>52</v>
      </c>
      <c r="Q57" s="18" t="s">
        <v>5</v>
      </c>
      <c r="R57" s="18" t="s">
        <v>5</v>
      </c>
    </row>
    <row r="58" spans="1:22" x14ac:dyDescent="0.2">
      <c r="B58" s="19" t="s">
        <v>37</v>
      </c>
      <c r="C58" s="3" t="s">
        <v>32</v>
      </c>
      <c r="D58" s="19" t="s">
        <v>39</v>
      </c>
      <c r="E58" s="3" t="s">
        <v>31</v>
      </c>
      <c r="F58" s="19" t="s">
        <v>40</v>
      </c>
      <c r="G58" s="19" t="s">
        <v>84</v>
      </c>
      <c r="H58" s="3" t="s">
        <v>31</v>
      </c>
      <c r="I58" s="19" t="s">
        <v>41</v>
      </c>
      <c r="J58" s="3" t="s">
        <v>31</v>
      </c>
      <c r="K58" s="19" t="s">
        <v>43</v>
      </c>
      <c r="L58" s="3" t="s">
        <v>31</v>
      </c>
      <c r="M58" s="19" t="s">
        <v>45</v>
      </c>
      <c r="N58" s="3" t="s">
        <v>31</v>
      </c>
      <c r="O58" s="19" t="s">
        <v>46</v>
      </c>
      <c r="P58" s="23" t="s">
        <v>31</v>
      </c>
      <c r="Q58" s="29" t="s">
        <v>53</v>
      </c>
      <c r="R58" s="29" t="s">
        <v>6</v>
      </c>
    </row>
    <row r="59" spans="1:22" ht="13.5" thickBot="1" x14ac:dyDescent="0.25">
      <c r="B59" s="20" t="s">
        <v>38</v>
      </c>
      <c r="C59" s="22">
        <v>-0.05</v>
      </c>
      <c r="D59" s="20"/>
      <c r="E59" s="22">
        <v>-0.05</v>
      </c>
      <c r="F59" s="20" t="s">
        <v>51</v>
      </c>
      <c r="G59" s="20" t="s">
        <v>51</v>
      </c>
      <c r="H59" s="22">
        <v>-0.06</v>
      </c>
      <c r="I59" s="20" t="s">
        <v>42</v>
      </c>
      <c r="J59" s="22">
        <v>-0.05</v>
      </c>
      <c r="K59" s="20" t="s">
        <v>44</v>
      </c>
      <c r="L59" s="22">
        <v>-0.05</v>
      </c>
      <c r="M59" s="20"/>
      <c r="N59" s="70">
        <v>-3.7499999999999999E-2</v>
      </c>
      <c r="O59" s="20"/>
      <c r="P59" s="70">
        <v>-8.2500000000000004E-2</v>
      </c>
      <c r="Q59" s="22" t="s">
        <v>54</v>
      </c>
      <c r="R59" s="22"/>
    </row>
    <row r="60" spans="1:22" ht="13.5" thickTop="1" x14ac:dyDescent="0.2">
      <c r="A60" s="83">
        <v>36557</v>
      </c>
      <c r="B60" s="90">
        <v>0</v>
      </c>
      <c r="C60" s="101">
        <f t="shared" ref="C60:C88" si="19">($E$7+$C$59)*B60</f>
        <v>0</v>
      </c>
      <c r="D60" s="14"/>
      <c r="E60" s="14"/>
      <c r="F60" s="123">
        <f t="shared" ref="F60:F88" si="20">W17-X17</f>
        <v>0</v>
      </c>
      <c r="G60" s="90">
        <v>0</v>
      </c>
      <c r="H60" s="101">
        <f t="shared" ref="H60:H88" si="21">($E$7+$H$59)*G60</f>
        <v>0</v>
      </c>
      <c r="I60" s="14"/>
      <c r="J60" s="14"/>
      <c r="K60" s="14"/>
      <c r="L60" s="14"/>
      <c r="M60" s="14"/>
      <c r="N60" s="14"/>
      <c r="O60" s="14"/>
      <c r="P60" s="14"/>
      <c r="Q60" s="127">
        <f t="shared" ref="Q60:Q90" si="22">B60+D60+G60+I60+K60+M60+O60</f>
        <v>0</v>
      </c>
      <c r="R60" s="101">
        <f t="shared" ref="R60:R90" si="23">C60+E60+H60+J60+L60+N60+P60</f>
        <v>0</v>
      </c>
    </row>
    <row r="61" spans="1:22" x14ac:dyDescent="0.2">
      <c r="A61" s="83">
        <v>36558</v>
      </c>
      <c r="B61" s="91">
        <v>0</v>
      </c>
      <c r="C61" s="108">
        <f t="shared" si="19"/>
        <v>0</v>
      </c>
      <c r="D61" s="15"/>
      <c r="E61" s="15"/>
      <c r="F61" s="124">
        <f t="shared" si="20"/>
        <v>0</v>
      </c>
      <c r="G61" s="91">
        <v>0</v>
      </c>
      <c r="H61" s="125">
        <f t="shared" si="21"/>
        <v>0</v>
      </c>
      <c r="I61" s="15"/>
      <c r="J61" s="15"/>
      <c r="K61" s="15"/>
      <c r="L61" s="15"/>
      <c r="M61" s="15"/>
      <c r="N61" s="15"/>
      <c r="O61" s="15"/>
      <c r="P61" s="15"/>
      <c r="Q61" s="15">
        <f t="shared" si="22"/>
        <v>0</v>
      </c>
      <c r="R61" s="108">
        <f t="shared" si="23"/>
        <v>0</v>
      </c>
    </row>
    <row r="62" spans="1:22" x14ac:dyDescent="0.2">
      <c r="A62" s="83">
        <v>36559</v>
      </c>
      <c r="B62" s="91">
        <v>5000</v>
      </c>
      <c r="C62" s="108">
        <f t="shared" si="19"/>
        <v>12650.000000000002</v>
      </c>
      <c r="D62" s="15"/>
      <c r="E62" s="15"/>
      <c r="F62" s="124">
        <f t="shared" si="20"/>
        <v>0</v>
      </c>
      <c r="G62" s="91">
        <v>0</v>
      </c>
      <c r="H62" s="125">
        <f t="shared" si="21"/>
        <v>0</v>
      </c>
      <c r="I62" s="15"/>
      <c r="J62" s="15"/>
      <c r="K62" s="15"/>
      <c r="L62" s="15"/>
      <c r="M62" s="15"/>
      <c r="N62" s="15"/>
      <c r="O62" s="15"/>
      <c r="P62" s="15"/>
      <c r="Q62" s="15">
        <f t="shared" si="22"/>
        <v>5000</v>
      </c>
      <c r="R62" s="108">
        <f t="shared" si="23"/>
        <v>12650.000000000002</v>
      </c>
    </row>
    <row r="63" spans="1:22" x14ac:dyDescent="0.2">
      <c r="A63" s="83">
        <v>36560</v>
      </c>
      <c r="B63" s="91">
        <v>7677</v>
      </c>
      <c r="C63" s="108">
        <f t="shared" si="19"/>
        <v>19422.810000000001</v>
      </c>
      <c r="D63" s="15"/>
      <c r="E63" s="15"/>
      <c r="F63" s="124">
        <f t="shared" si="20"/>
        <v>24191</v>
      </c>
      <c r="G63" s="91">
        <v>24448</v>
      </c>
      <c r="H63" s="125">
        <f t="shared" si="21"/>
        <v>61608.959999999999</v>
      </c>
      <c r="I63" s="15"/>
      <c r="J63" s="15"/>
      <c r="K63" s="15"/>
      <c r="L63" s="15"/>
      <c r="M63" s="15"/>
      <c r="N63" s="15"/>
      <c r="O63" s="15"/>
      <c r="P63" s="15"/>
      <c r="Q63" s="15">
        <f t="shared" si="22"/>
        <v>32125</v>
      </c>
      <c r="R63" s="108">
        <f t="shared" si="23"/>
        <v>81031.77</v>
      </c>
    </row>
    <row r="64" spans="1:22" x14ac:dyDescent="0.2">
      <c r="A64" s="83">
        <v>36561</v>
      </c>
      <c r="B64" s="91">
        <v>7000</v>
      </c>
      <c r="C64" s="108">
        <f t="shared" si="19"/>
        <v>17710</v>
      </c>
      <c r="D64" s="15"/>
      <c r="E64" s="15"/>
      <c r="F64" s="124">
        <f t="shared" si="20"/>
        <v>24768</v>
      </c>
      <c r="G64" s="122">
        <v>25029</v>
      </c>
      <c r="H64" s="125">
        <f t="shared" si="21"/>
        <v>63073.08</v>
      </c>
      <c r="I64" s="15"/>
      <c r="J64" s="15"/>
      <c r="K64" s="15"/>
      <c r="L64" s="15"/>
      <c r="M64" s="15"/>
      <c r="N64" s="15"/>
      <c r="O64" s="15"/>
      <c r="P64" s="15"/>
      <c r="Q64" s="15">
        <f t="shared" si="22"/>
        <v>32029</v>
      </c>
      <c r="R64" s="108">
        <f t="shared" si="23"/>
        <v>80783.08</v>
      </c>
    </row>
    <row r="65" spans="1:18" x14ac:dyDescent="0.2">
      <c r="A65" s="83">
        <v>36562</v>
      </c>
      <c r="B65" s="91">
        <v>7000</v>
      </c>
      <c r="C65" s="108">
        <f t="shared" si="19"/>
        <v>17710</v>
      </c>
      <c r="D65" s="15"/>
      <c r="E65" s="15"/>
      <c r="F65" s="124">
        <f t="shared" si="20"/>
        <v>24760</v>
      </c>
      <c r="G65" s="91">
        <v>25008</v>
      </c>
      <c r="H65" s="125">
        <f t="shared" si="21"/>
        <v>63020.160000000003</v>
      </c>
      <c r="I65" s="15"/>
      <c r="J65" s="15"/>
      <c r="K65" s="15"/>
      <c r="L65" s="15"/>
      <c r="M65" s="15"/>
      <c r="N65" s="15"/>
      <c r="O65" s="15"/>
      <c r="P65" s="15"/>
      <c r="Q65" s="15">
        <f t="shared" si="22"/>
        <v>32008</v>
      </c>
      <c r="R65" s="108">
        <f t="shared" si="23"/>
        <v>80730.16</v>
      </c>
    </row>
    <row r="66" spans="1:18" x14ac:dyDescent="0.2">
      <c r="A66" s="83">
        <v>36563</v>
      </c>
      <c r="B66" s="91">
        <v>7000</v>
      </c>
      <c r="C66" s="108">
        <f t="shared" si="19"/>
        <v>17710</v>
      </c>
      <c r="D66" s="15"/>
      <c r="E66" s="15"/>
      <c r="F66" s="124">
        <f t="shared" si="20"/>
        <v>25218</v>
      </c>
      <c r="G66" s="91">
        <v>25457</v>
      </c>
      <c r="H66" s="125">
        <f t="shared" si="21"/>
        <v>64151.64</v>
      </c>
      <c r="I66" s="15"/>
      <c r="J66" s="15"/>
      <c r="K66" s="15"/>
      <c r="L66" s="15"/>
      <c r="M66" s="15"/>
      <c r="N66" s="15"/>
      <c r="O66" s="15"/>
      <c r="P66" s="15"/>
      <c r="Q66" s="15">
        <f t="shared" si="22"/>
        <v>32457</v>
      </c>
      <c r="R66" s="108">
        <f t="shared" si="23"/>
        <v>81861.64</v>
      </c>
    </row>
    <row r="67" spans="1:18" x14ac:dyDescent="0.2">
      <c r="A67" s="83">
        <v>36564</v>
      </c>
      <c r="B67" s="91">
        <v>7000</v>
      </c>
      <c r="C67" s="108">
        <f t="shared" si="19"/>
        <v>17710</v>
      </c>
      <c r="D67" s="15"/>
      <c r="E67" s="15"/>
      <c r="F67" s="124">
        <f t="shared" si="20"/>
        <v>24857</v>
      </c>
      <c r="G67" s="91">
        <v>25098</v>
      </c>
      <c r="H67" s="125">
        <f t="shared" si="21"/>
        <v>63246.96</v>
      </c>
      <c r="I67" s="15"/>
      <c r="J67" s="15"/>
      <c r="K67" s="15"/>
      <c r="L67" s="15"/>
      <c r="M67" s="15"/>
      <c r="N67" s="15"/>
      <c r="O67" s="15"/>
      <c r="P67" s="15"/>
      <c r="Q67" s="15">
        <f t="shared" si="22"/>
        <v>32098</v>
      </c>
      <c r="R67" s="108">
        <f t="shared" si="23"/>
        <v>80956.959999999992</v>
      </c>
    </row>
    <row r="68" spans="1:18" x14ac:dyDescent="0.2">
      <c r="A68" s="83">
        <v>36565</v>
      </c>
      <c r="B68" s="91">
        <v>7000</v>
      </c>
      <c r="C68" s="108">
        <f t="shared" si="19"/>
        <v>17710</v>
      </c>
      <c r="D68" s="15"/>
      <c r="E68" s="15"/>
      <c r="F68" s="124">
        <f t="shared" si="20"/>
        <v>24473</v>
      </c>
      <c r="G68" s="91">
        <v>24661</v>
      </c>
      <c r="H68" s="125">
        <f t="shared" si="21"/>
        <v>62145.72</v>
      </c>
      <c r="I68" s="15"/>
      <c r="J68" s="15"/>
      <c r="K68" s="15"/>
      <c r="L68" s="15"/>
      <c r="M68" s="15"/>
      <c r="N68" s="15"/>
      <c r="O68" s="15"/>
      <c r="P68" s="15"/>
      <c r="Q68" s="15">
        <f t="shared" si="22"/>
        <v>31661</v>
      </c>
      <c r="R68" s="108">
        <f t="shared" si="23"/>
        <v>79855.72</v>
      </c>
    </row>
    <row r="69" spans="1:18" x14ac:dyDescent="0.2">
      <c r="A69" s="83">
        <v>36566</v>
      </c>
      <c r="B69" s="91">
        <v>0</v>
      </c>
      <c r="C69" s="108">
        <f t="shared" si="19"/>
        <v>0</v>
      </c>
      <c r="D69" s="15"/>
      <c r="E69" s="15"/>
      <c r="F69" s="124">
        <f t="shared" si="20"/>
        <v>0</v>
      </c>
      <c r="G69" s="91">
        <v>0</v>
      </c>
      <c r="H69" s="125">
        <f t="shared" si="21"/>
        <v>0</v>
      </c>
      <c r="I69" s="15"/>
      <c r="J69" s="15"/>
      <c r="K69" s="15"/>
      <c r="L69" s="15"/>
      <c r="M69" s="15"/>
      <c r="N69" s="15"/>
      <c r="O69" s="15"/>
      <c r="P69" s="15"/>
      <c r="Q69" s="15">
        <f t="shared" si="22"/>
        <v>0</v>
      </c>
      <c r="R69" s="108">
        <f t="shared" si="23"/>
        <v>0</v>
      </c>
    </row>
    <row r="70" spans="1:18" x14ac:dyDescent="0.2">
      <c r="A70" s="83">
        <v>36567</v>
      </c>
      <c r="B70" s="91">
        <v>0</v>
      </c>
      <c r="C70" s="108">
        <f t="shared" si="19"/>
        <v>0</v>
      </c>
      <c r="D70" s="15"/>
      <c r="E70" s="15"/>
      <c r="F70" s="124">
        <f t="shared" si="20"/>
        <v>0</v>
      </c>
      <c r="G70" s="91">
        <v>0</v>
      </c>
      <c r="H70" s="125">
        <f t="shared" si="21"/>
        <v>0</v>
      </c>
      <c r="I70" s="15"/>
      <c r="J70" s="15"/>
      <c r="K70" s="15"/>
      <c r="L70" s="15"/>
      <c r="M70" s="15"/>
      <c r="N70" s="15"/>
      <c r="O70" s="15"/>
      <c r="P70" s="15"/>
      <c r="Q70" s="15">
        <f t="shared" si="22"/>
        <v>0</v>
      </c>
      <c r="R70" s="108">
        <f t="shared" si="23"/>
        <v>0</v>
      </c>
    </row>
    <row r="71" spans="1:18" x14ac:dyDescent="0.2">
      <c r="A71" s="83">
        <v>36568</v>
      </c>
      <c r="B71" s="91">
        <v>0</v>
      </c>
      <c r="C71" s="108">
        <f t="shared" si="19"/>
        <v>0</v>
      </c>
      <c r="D71" s="15"/>
      <c r="E71" s="15"/>
      <c r="F71" s="124">
        <f t="shared" si="20"/>
        <v>0</v>
      </c>
      <c r="G71" s="91">
        <v>0</v>
      </c>
      <c r="H71" s="125">
        <f t="shared" si="21"/>
        <v>0</v>
      </c>
      <c r="I71" s="15"/>
      <c r="J71" s="15"/>
      <c r="K71" s="15"/>
      <c r="L71" s="15"/>
      <c r="M71" s="15"/>
      <c r="N71" s="15"/>
      <c r="O71" s="15"/>
      <c r="P71" s="15"/>
      <c r="Q71" s="15">
        <f t="shared" si="22"/>
        <v>0</v>
      </c>
      <c r="R71" s="108">
        <f t="shared" si="23"/>
        <v>0</v>
      </c>
    </row>
    <row r="72" spans="1:18" x14ac:dyDescent="0.2">
      <c r="A72" s="83">
        <v>36569</v>
      </c>
      <c r="B72" s="91">
        <v>0</v>
      </c>
      <c r="C72" s="108">
        <f t="shared" si="19"/>
        <v>0</v>
      </c>
      <c r="D72" s="15"/>
      <c r="E72" s="15"/>
      <c r="F72" s="124">
        <f t="shared" si="20"/>
        <v>0</v>
      </c>
      <c r="G72" s="91">
        <v>0</v>
      </c>
      <c r="H72" s="125">
        <f t="shared" si="21"/>
        <v>0</v>
      </c>
      <c r="I72" s="15"/>
      <c r="J72" s="15"/>
      <c r="K72" s="15"/>
      <c r="L72" s="15"/>
      <c r="M72" s="15"/>
      <c r="N72" s="15"/>
      <c r="O72" s="15"/>
      <c r="P72" s="15"/>
      <c r="Q72" s="15">
        <f t="shared" si="22"/>
        <v>0</v>
      </c>
      <c r="R72" s="108">
        <f t="shared" si="23"/>
        <v>0</v>
      </c>
    </row>
    <row r="73" spans="1:18" x14ac:dyDescent="0.2">
      <c r="A73" s="83">
        <v>36570</v>
      </c>
      <c r="B73" s="91">
        <v>7000</v>
      </c>
      <c r="C73" s="108">
        <f t="shared" si="19"/>
        <v>17710</v>
      </c>
      <c r="D73" s="15"/>
      <c r="E73" s="15"/>
      <c r="F73" s="124">
        <f t="shared" si="20"/>
        <v>22305</v>
      </c>
      <c r="G73" s="91">
        <v>22305</v>
      </c>
      <c r="H73" s="125">
        <f t="shared" si="21"/>
        <v>56208.6</v>
      </c>
      <c r="I73" s="15"/>
      <c r="J73" s="15"/>
      <c r="K73" s="15"/>
      <c r="L73" s="15"/>
      <c r="M73" s="15"/>
      <c r="N73" s="15"/>
      <c r="O73" s="15"/>
      <c r="P73" s="15"/>
      <c r="Q73" s="15">
        <f t="shared" si="22"/>
        <v>29305</v>
      </c>
      <c r="R73" s="108">
        <f t="shared" si="23"/>
        <v>73918.600000000006</v>
      </c>
    </row>
    <row r="74" spans="1:18" x14ac:dyDescent="0.2">
      <c r="A74" s="83">
        <v>36571</v>
      </c>
      <c r="B74" s="91">
        <v>7000</v>
      </c>
      <c r="C74" s="108">
        <f t="shared" si="19"/>
        <v>17710</v>
      </c>
      <c r="D74" s="15"/>
      <c r="E74" s="15"/>
      <c r="F74" s="124">
        <f t="shared" si="20"/>
        <v>24827</v>
      </c>
      <c r="G74" s="91">
        <v>24827</v>
      </c>
      <c r="H74" s="125">
        <f t="shared" si="21"/>
        <v>62564.04</v>
      </c>
      <c r="I74" s="15"/>
      <c r="J74" s="15"/>
      <c r="K74" s="15"/>
      <c r="L74" s="15"/>
      <c r="M74" s="15"/>
      <c r="N74" s="15"/>
      <c r="O74" s="15"/>
      <c r="P74" s="15"/>
      <c r="Q74" s="15">
        <f t="shared" si="22"/>
        <v>31827</v>
      </c>
      <c r="R74" s="108">
        <f t="shared" si="23"/>
        <v>80274.040000000008</v>
      </c>
    </row>
    <row r="75" spans="1:18" x14ac:dyDescent="0.2">
      <c r="A75" s="83">
        <v>36572</v>
      </c>
      <c r="B75" s="91">
        <v>7000</v>
      </c>
      <c r="C75" s="108">
        <f t="shared" si="19"/>
        <v>17710</v>
      </c>
      <c r="D75" s="15"/>
      <c r="E75" s="15"/>
      <c r="F75" s="124">
        <f t="shared" si="20"/>
        <v>29590</v>
      </c>
      <c r="G75" s="91">
        <v>29590</v>
      </c>
      <c r="H75" s="125">
        <f t="shared" si="21"/>
        <v>74566.8</v>
      </c>
      <c r="I75" s="15"/>
      <c r="J75" s="15"/>
      <c r="K75" s="15"/>
      <c r="L75" s="15"/>
      <c r="M75" s="15"/>
      <c r="N75" s="15"/>
      <c r="O75" s="15"/>
      <c r="P75" s="15"/>
      <c r="Q75" s="15">
        <f t="shared" si="22"/>
        <v>36590</v>
      </c>
      <c r="R75" s="108">
        <f t="shared" si="23"/>
        <v>92276.800000000003</v>
      </c>
    </row>
    <row r="76" spans="1:18" x14ac:dyDescent="0.2">
      <c r="A76" s="83">
        <v>36573</v>
      </c>
      <c r="B76" s="91">
        <v>7000</v>
      </c>
      <c r="C76" s="108">
        <f t="shared" si="19"/>
        <v>17710</v>
      </c>
      <c r="D76" s="15"/>
      <c r="E76" s="15"/>
      <c r="F76" s="124">
        <f t="shared" si="20"/>
        <v>31006</v>
      </c>
      <c r="G76" s="91">
        <v>31006</v>
      </c>
      <c r="H76" s="125">
        <f t="shared" si="21"/>
        <v>78135.12</v>
      </c>
      <c r="I76" s="15"/>
      <c r="J76" s="15"/>
      <c r="K76" s="15"/>
      <c r="L76" s="15"/>
      <c r="M76" s="15"/>
      <c r="N76" s="15"/>
      <c r="O76" s="15"/>
      <c r="P76" s="15"/>
      <c r="Q76" s="15">
        <f t="shared" si="22"/>
        <v>38006</v>
      </c>
      <c r="R76" s="108">
        <f t="shared" si="23"/>
        <v>95845.119999999995</v>
      </c>
    </row>
    <row r="77" spans="1:18" x14ac:dyDescent="0.2">
      <c r="A77" s="83">
        <v>36574</v>
      </c>
      <c r="B77" s="91">
        <v>7000</v>
      </c>
      <c r="C77" s="108">
        <f t="shared" si="19"/>
        <v>17710</v>
      </c>
      <c r="D77" s="15"/>
      <c r="E77" s="15"/>
      <c r="F77" s="124">
        <f t="shared" si="20"/>
        <v>34143</v>
      </c>
      <c r="G77" s="91">
        <v>34143</v>
      </c>
      <c r="H77" s="125">
        <f t="shared" si="21"/>
        <v>86040.36</v>
      </c>
      <c r="I77" s="15"/>
      <c r="J77" s="15"/>
      <c r="K77" s="15"/>
      <c r="L77" s="15"/>
      <c r="M77" s="15"/>
      <c r="N77" s="15"/>
      <c r="O77" s="15"/>
      <c r="P77" s="15"/>
      <c r="Q77" s="15">
        <f t="shared" si="22"/>
        <v>41143</v>
      </c>
      <c r="R77" s="108">
        <f t="shared" si="23"/>
        <v>103750.36</v>
      </c>
    </row>
    <row r="78" spans="1:18" x14ac:dyDescent="0.2">
      <c r="A78" s="83">
        <v>36575</v>
      </c>
      <c r="B78" s="91">
        <v>7000</v>
      </c>
      <c r="C78" s="108">
        <f t="shared" si="19"/>
        <v>17710</v>
      </c>
      <c r="D78" s="15"/>
      <c r="E78" s="15"/>
      <c r="F78" s="124">
        <f t="shared" si="20"/>
        <v>37551</v>
      </c>
      <c r="G78" s="91">
        <v>37551</v>
      </c>
      <c r="H78" s="125">
        <f t="shared" si="21"/>
        <v>94628.52</v>
      </c>
      <c r="I78" s="15"/>
      <c r="J78" s="15"/>
      <c r="K78" s="15"/>
      <c r="L78" s="15"/>
      <c r="M78" s="15"/>
      <c r="N78" s="15"/>
      <c r="O78" s="15"/>
      <c r="P78" s="15"/>
      <c r="Q78" s="15">
        <f t="shared" si="22"/>
        <v>44551</v>
      </c>
      <c r="R78" s="108">
        <f t="shared" si="23"/>
        <v>112338.52</v>
      </c>
    </row>
    <row r="79" spans="1:18" x14ac:dyDescent="0.2">
      <c r="A79" s="83">
        <v>36576</v>
      </c>
      <c r="B79" s="91">
        <v>7000</v>
      </c>
      <c r="C79" s="108">
        <f t="shared" si="19"/>
        <v>17710</v>
      </c>
      <c r="D79" s="15"/>
      <c r="E79" s="15"/>
      <c r="F79" s="124">
        <f t="shared" si="20"/>
        <v>35175</v>
      </c>
      <c r="G79" s="91">
        <v>35175</v>
      </c>
      <c r="H79" s="125">
        <f t="shared" si="21"/>
        <v>88641</v>
      </c>
      <c r="I79" s="15"/>
      <c r="J79" s="15"/>
      <c r="K79" s="15"/>
      <c r="L79" s="15"/>
      <c r="M79" s="15"/>
      <c r="N79" s="15"/>
      <c r="O79" s="15"/>
      <c r="P79" s="15"/>
      <c r="Q79" s="15">
        <f t="shared" si="22"/>
        <v>42175</v>
      </c>
      <c r="R79" s="108">
        <f t="shared" si="23"/>
        <v>106351</v>
      </c>
    </row>
    <row r="80" spans="1:18" x14ac:dyDescent="0.2">
      <c r="A80" s="83">
        <v>36577</v>
      </c>
      <c r="B80" s="91">
        <v>7000</v>
      </c>
      <c r="C80" s="108">
        <f t="shared" si="19"/>
        <v>17710</v>
      </c>
      <c r="D80" s="15"/>
      <c r="E80" s="15"/>
      <c r="F80" s="124">
        <f t="shared" si="20"/>
        <v>33608</v>
      </c>
      <c r="G80" s="91">
        <v>33608</v>
      </c>
      <c r="H80" s="125">
        <f t="shared" si="21"/>
        <v>84692.160000000003</v>
      </c>
      <c r="I80" s="15"/>
      <c r="J80" s="15"/>
      <c r="K80" s="15"/>
      <c r="L80" s="15"/>
      <c r="M80" s="15"/>
      <c r="N80" s="15"/>
      <c r="O80" s="15"/>
      <c r="P80" s="15"/>
      <c r="Q80" s="15">
        <f t="shared" si="22"/>
        <v>40608</v>
      </c>
      <c r="R80" s="108">
        <f t="shared" si="23"/>
        <v>102402.16</v>
      </c>
    </row>
    <row r="81" spans="1:18" x14ac:dyDescent="0.2">
      <c r="A81" s="83">
        <v>36578</v>
      </c>
      <c r="B81" s="91">
        <v>7000</v>
      </c>
      <c r="C81" s="108">
        <f t="shared" si="19"/>
        <v>17710</v>
      </c>
      <c r="D81" s="15"/>
      <c r="E81" s="15"/>
      <c r="F81" s="124">
        <f t="shared" si="20"/>
        <v>31799</v>
      </c>
      <c r="G81" s="91">
        <v>31799</v>
      </c>
      <c r="H81" s="125">
        <f t="shared" si="21"/>
        <v>80133.48</v>
      </c>
      <c r="I81" s="15"/>
      <c r="J81" s="15"/>
      <c r="K81" s="15"/>
      <c r="L81" s="15"/>
      <c r="M81" s="15"/>
      <c r="N81" s="15"/>
      <c r="O81" s="15"/>
      <c r="P81" s="15"/>
      <c r="Q81" s="15">
        <f t="shared" si="22"/>
        <v>38799</v>
      </c>
      <c r="R81" s="108">
        <f t="shared" si="23"/>
        <v>97843.48</v>
      </c>
    </row>
    <row r="82" spans="1:18" x14ac:dyDescent="0.2">
      <c r="A82" s="83">
        <v>36579</v>
      </c>
      <c r="B82" s="91">
        <v>7000</v>
      </c>
      <c r="C82" s="108">
        <f t="shared" si="19"/>
        <v>17710</v>
      </c>
      <c r="D82" s="15"/>
      <c r="E82" s="15"/>
      <c r="F82" s="124">
        <f t="shared" si="20"/>
        <v>32493</v>
      </c>
      <c r="G82" s="91">
        <v>32493</v>
      </c>
      <c r="H82" s="125">
        <f t="shared" si="21"/>
        <v>81882.36</v>
      </c>
      <c r="I82" s="15"/>
      <c r="J82" s="15"/>
      <c r="K82" s="15"/>
      <c r="L82" s="15"/>
      <c r="M82" s="15"/>
      <c r="N82" s="15"/>
      <c r="O82" s="15"/>
      <c r="P82" s="15"/>
      <c r="Q82" s="15">
        <f t="shared" si="22"/>
        <v>39493</v>
      </c>
      <c r="R82" s="108">
        <f t="shared" si="23"/>
        <v>99592.36</v>
      </c>
    </row>
    <row r="83" spans="1:18" x14ac:dyDescent="0.2">
      <c r="A83" s="83">
        <v>36580</v>
      </c>
      <c r="B83" s="91">
        <v>7000</v>
      </c>
      <c r="C83" s="108">
        <f t="shared" si="19"/>
        <v>17710</v>
      </c>
      <c r="D83" s="15"/>
      <c r="E83" s="15"/>
      <c r="F83" s="124">
        <f t="shared" si="20"/>
        <v>50676</v>
      </c>
      <c r="G83" s="91">
        <v>50950</v>
      </c>
      <c r="H83" s="125">
        <f t="shared" si="21"/>
        <v>128394</v>
      </c>
      <c r="I83" s="15"/>
      <c r="J83" s="15"/>
      <c r="K83" s="15"/>
      <c r="L83" s="15"/>
      <c r="M83" s="15"/>
      <c r="N83" s="15"/>
      <c r="O83" s="15"/>
      <c r="P83" s="15"/>
      <c r="Q83" s="15">
        <f t="shared" si="22"/>
        <v>57950</v>
      </c>
      <c r="R83" s="108">
        <f t="shared" si="23"/>
        <v>146104</v>
      </c>
    </row>
    <row r="84" spans="1:18" x14ac:dyDescent="0.2">
      <c r="A84" s="83">
        <v>36581</v>
      </c>
      <c r="B84" s="91">
        <v>7000</v>
      </c>
      <c r="C84" s="108">
        <f t="shared" si="19"/>
        <v>17710</v>
      </c>
      <c r="D84" s="15"/>
      <c r="E84" s="15"/>
      <c r="F84" s="124">
        <f t="shared" si="20"/>
        <v>52232</v>
      </c>
      <c r="G84" s="91">
        <v>52484</v>
      </c>
      <c r="H84" s="125">
        <f t="shared" si="21"/>
        <v>132259.68</v>
      </c>
      <c r="I84" s="15"/>
      <c r="J84" s="15"/>
      <c r="K84" s="15"/>
      <c r="L84" s="15"/>
      <c r="M84" s="15"/>
      <c r="N84" s="15"/>
      <c r="O84" s="15"/>
      <c r="P84" s="15"/>
      <c r="Q84" s="15">
        <f t="shared" si="22"/>
        <v>59484</v>
      </c>
      <c r="R84" s="108">
        <f t="shared" si="23"/>
        <v>149969.68</v>
      </c>
    </row>
    <row r="85" spans="1:18" x14ac:dyDescent="0.2">
      <c r="A85" s="83">
        <v>36582</v>
      </c>
      <c r="B85" s="91">
        <v>7000</v>
      </c>
      <c r="C85" s="108">
        <f t="shared" si="19"/>
        <v>17710</v>
      </c>
      <c r="D85" s="15"/>
      <c r="E85" s="15"/>
      <c r="F85" s="124">
        <f t="shared" si="20"/>
        <v>52145</v>
      </c>
      <c r="G85" s="91">
        <v>52371</v>
      </c>
      <c r="H85" s="125">
        <f t="shared" si="21"/>
        <v>131974.92000000001</v>
      </c>
      <c r="I85" s="15"/>
      <c r="J85" s="15"/>
      <c r="K85" s="15"/>
      <c r="L85" s="15"/>
      <c r="M85" s="15"/>
      <c r="N85" s="15"/>
      <c r="O85" s="15"/>
      <c r="P85" s="15"/>
      <c r="Q85" s="15">
        <f t="shared" si="22"/>
        <v>59371</v>
      </c>
      <c r="R85" s="108">
        <f t="shared" si="23"/>
        <v>149684.92000000001</v>
      </c>
    </row>
    <row r="86" spans="1:18" x14ac:dyDescent="0.2">
      <c r="A86" s="83">
        <v>36583</v>
      </c>
      <c r="B86" s="91">
        <v>7000</v>
      </c>
      <c r="C86" s="108">
        <f t="shared" si="19"/>
        <v>17710</v>
      </c>
      <c r="D86" s="15"/>
      <c r="E86" s="15"/>
      <c r="F86" s="124">
        <f t="shared" si="20"/>
        <v>52770</v>
      </c>
      <c r="G86" s="91">
        <v>52996</v>
      </c>
      <c r="H86" s="125">
        <f t="shared" si="21"/>
        <v>133549.92000000001</v>
      </c>
      <c r="I86" s="15"/>
      <c r="J86" s="15"/>
      <c r="K86" s="15"/>
      <c r="L86" s="15"/>
      <c r="M86" s="15"/>
      <c r="N86" s="15"/>
      <c r="O86" s="15"/>
      <c r="P86" s="15"/>
      <c r="Q86" s="15">
        <f t="shared" si="22"/>
        <v>59996</v>
      </c>
      <c r="R86" s="108">
        <f t="shared" si="23"/>
        <v>151259.92000000001</v>
      </c>
    </row>
    <row r="87" spans="1:18" x14ac:dyDescent="0.2">
      <c r="A87" s="83">
        <v>36584</v>
      </c>
      <c r="B87" s="91">
        <v>7000</v>
      </c>
      <c r="C87" s="108">
        <f t="shared" si="19"/>
        <v>17710</v>
      </c>
      <c r="D87" s="15"/>
      <c r="E87" s="15"/>
      <c r="F87" s="124">
        <f t="shared" si="20"/>
        <v>36799</v>
      </c>
      <c r="G87" s="91">
        <v>36973</v>
      </c>
      <c r="H87" s="125">
        <f t="shared" si="21"/>
        <v>93171.96</v>
      </c>
      <c r="I87" s="15"/>
      <c r="J87" s="15"/>
      <c r="K87" s="15"/>
      <c r="L87" s="15"/>
      <c r="M87" s="15"/>
      <c r="N87" s="15"/>
      <c r="O87" s="15"/>
      <c r="P87" s="15"/>
      <c r="Q87" s="15">
        <f t="shared" si="22"/>
        <v>43973</v>
      </c>
      <c r="R87" s="108">
        <f t="shared" si="23"/>
        <v>110881.96</v>
      </c>
    </row>
    <row r="88" spans="1:18" x14ac:dyDescent="0.2">
      <c r="A88" s="83">
        <v>36585</v>
      </c>
      <c r="B88" s="91">
        <v>7000</v>
      </c>
      <c r="C88" s="108">
        <f t="shared" si="19"/>
        <v>17710</v>
      </c>
      <c r="D88" s="15"/>
      <c r="E88" s="15"/>
      <c r="F88" s="124">
        <f t="shared" si="20"/>
        <v>30475</v>
      </c>
      <c r="G88" s="91">
        <v>30593</v>
      </c>
      <c r="H88" s="125">
        <f t="shared" si="21"/>
        <v>77094.36</v>
      </c>
      <c r="I88" s="15"/>
      <c r="J88" s="15"/>
      <c r="K88" s="15"/>
      <c r="L88" s="15"/>
      <c r="M88" s="15"/>
      <c r="N88" s="15"/>
      <c r="O88" s="15"/>
      <c r="P88" s="15"/>
      <c r="Q88" s="15">
        <f t="shared" si="22"/>
        <v>37593</v>
      </c>
      <c r="R88" s="108">
        <f t="shared" si="23"/>
        <v>94804.36</v>
      </c>
    </row>
    <row r="89" spans="1:18" x14ac:dyDescent="0.2">
      <c r="A89" s="6">
        <v>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>
        <f t="shared" si="22"/>
        <v>0</v>
      </c>
      <c r="R89" s="108">
        <f t="shared" si="23"/>
        <v>0</v>
      </c>
    </row>
    <row r="90" spans="1:18" x14ac:dyDescent="0.2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>
        <f t="shared" si="22"/>
        <v>0</v>
      </c>
      <c r="R90" s="108">
        <f t="shared" si="23"/>
        <v>0</v>
      </c>
    </row>
    <row r="91" spans="1:18" ht="13.5" thickBot="1" x14ac:dyDescent="0.25">
      <c r="B91" s="21">
        <f>SUM(B60:B90)</f>
        <v>159677</v>
      </c>
      <c r="C91" s="26">
        <f>($E$7+$C$59)*B91</f>
        <v>403982.81000000006</v>
      </c>
      <c r="D91" s="27">
        <f>SUM(D60:D90)</f>
        <v>0</v>
      </c>
      <c r="E91" s="26">
        <f>SUM(E60:E90)</f>
        <v>0</v>
      </c>
      <c r="F91" s="21">
        <f>W48-X48</f>
        <v>735861</v>
      </c>
      <c r="G91" s="21">
        <f>SUM(G60:G88)</f>
        <v>738565</v>
      </c>
      <c r="H91" s="26">
        <f>($E$7+$H$59)*F91</f>
        <v>1854369.72</v>
      </c>
      <c r="I91" s="27">
        <f>SUM(I60:I89)</f>
        <v>0</v>
      </c>
      <c r="J91" s="26">
        <f>SUM(J60:J90)</f>
        <v>0</v>
      </c>
      <c r="K91" s="27">
        <f>SUM(K60:K89)</f>
        <v>0</v>
      </c>
      <c r="L91" s="26">
        <f>SUM(L60:L90)</f>
        <v>0</v>
      </c>
      <c r="M91" s="27">
        <f>SUM(M60:M89)</f>
        <v>0</v>
      </c>
      <c r="N91" s="26">
        <f>SUM(N60:N90)</f>
        <v>0</v>
      </c>
      <c r="O91" s="27">
        <f>SUM(O60:O89)</f>
        <v>0</v>
      </c>
      <c r="P91" s="26">
        <f>SUM(P60:P90)</f>
        <v>0</v>
      </c>
      <c r="Q91" s="21">
        <f>SUM(Q60:Q90)</f>
        <v>898242</v>
      </c>
      <c r="R91" s="26">
        <f>SUM(R60:R90)</f>
        <v>2265166.61</v>
      </c>
    </row>
    <row r="92" spans="1:18" ht="13.5" thickTop="1" x14ac:dyDescent="0.2">
      <c r="B92" s="16"/>
      <c r="Q92" t="s">
        <v>83</v>
      </c>
    </row>
    <row r="93" spans="1:18" x14ac:dyDescent="0.2">
      <c r="B93" s="17"/>
      <c r="Q93" t="s">
        <v>55</v>
      </c>
      <c r="R93" s="30">
        <f>R91/Q91</f>
        <v>2.5217776612538714</v>
      </c>
    </row>
  </sheetData>
  <printOptions headings="1"/>
  <pageMargins left="0.2" right="0.4" top="0.5" bottom="0.5" header="0.5" footer="0.5"/>
  <pageSetup paperSize="5" scale="41" orientation="landscape" r:id="rId1"/>
  <headerFooter alignWithMargins="0">
    <oddFooter>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Master w revd allocations FINAL</vt:lpstr>
      <vt:lpstr>Master!Print_Area</vt:lpstr>
      <vt:lpstr>'Master w revd allocations FINAL'!Print_Area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briley</dc:creator>
  <cp:lastModifiedBy>Felienne</cp:lastModifiedBy>
  <cp:lastPrinted>2000-08-04T20:52:31Z</cp:lastPrinted>
  <dcterms:created xsi:type="dcterms:W3CDTF">2000-04-05T15:26:38Z</dcterms:created>
  <dcterms:modified xsi:type="dcterms:W3CDTF">2014-09-03T13:52:10Z</dcterms:modified>
</cp:coreProperties>
</file>