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Sheet1!$A$1:$N$112</definedName>
  </definedNames>
  <calcPr calcId="152511"/>
</workbook>
</file>

<file path=xl/calcChain.xml><?xml version="1.0" encoding="utf-8"?>
<calcChain xmlns="http://schemas.openxmlformats.org/spreadsheetml/2006/main">
  <c r="C14" i="1" l="1"/>
  <c r="D15" i="1"/>
  <c r="D16" i="1"/>
  <c r="C21" i="1"/>
  <c r="C24" i="1"/>
  <c r="C30" i="1"/>
  <c r="D31" i="1"/>
  <c r="L70" i="1" s="1"/>
  <c r="D32" i="1"/>
  <c r="D33" i="1"/>
  <c r="D34" i="1"/>
  <c r="C39" i="1"/>
  <c r="C62" i="1" s="1"/>
  <c r="D40" i="1"/>
  <c r="D41" i="1"/>
  <c r="K89" i="1" s="1"/>
  <c r="K93" i="1" s="1"/>
  <c r="C44" i="1"/>
  <c r="D45" i="1"/>
  <c r="B72" i="1" s="1"/>
  <c r="C49" i="1"/>
  <c r="D50" i="1"/>
  <c r="C54" i="1"/>
  <c r="D54" i="1"/>
  <c r="B74" i="1" s="1"/>
  <c r="N74" i="1" s="1"/>
  <c r="C55" i="1"/>
  <c r="D55" i="1"/>
  <c r="C56" i="1"/>
  <c r="D56" i="1"/>
  <c r="C63" i="1"/>
  <c r="C64" i="1"/>
  <c r="B68" i="1"/>
  <c r="C68" i="1"/>
  <c r="D68" i="1"/>
  <c r="E69" i="1"/>
  <c r="F69" i="1"/>
  <c r="G69" i="1"/>
  <c r="N69" i="1" s="1"/>
  <c r="H69" i="1"/>
  <c r="I69" i="1"/>
  <c r="J69" i="1"/>
  <c r="K69" i="1"/>
  <c r="L69" i="1"/>
  <c r="M69" i="1"/>
  <c r="G71" i="1"/>
  <c r="H71" i="1"/>
  <c r="I71" i="1"/>
  <c r="N71" i="1" s="1"/>
  <c r="J71" i="1"/>
  <c r="K71" i="1"/>
  <c r="L71" i="1"/>
  <c r="M71" i="1"/>
  <c r="J73" i="1"/>
  <c r="N73" i="1" s="1"/>
  <c r="K73" i="1"/>
  <c r="L73" i="1"/>
  <c r="M73" i="1"/>
  <c r="C74" i="1"/>
  <c r="D74" i="1"/>
  <c r="E74" i="1"/>
  <c r="F74" i="1"/>
  <c r="G74" i="1"/>
  <c r="H74" i="1"/>
  <c r="I74" i="1"/>
  <c r="J74" i="1"/>
  <c r="K74" i="1"/>
  <c r="L74" i="1"/>
  <c r="M74" i="1"/>
  <c r="E75" i="1"/>
  <c r="M76" i="1"/>
  <c r="M77" i="1"/>
  <c r="M78" i="1"/>
  <c r="M79" i="1"/>
  <c r="M80" i="1"/>
  <c r="E85" i="1"/>
  <c r="E93" i="1" s="1"/>
  <c r="F85" i="1"/>
  <c r="F93" i="1" s="1"/>
  <c r="G85" i="1"/>
  <c r="G93" i="1" s="1"/>
  <c r="H85" i="1"/>
  <c r="I85" i="1"/>
  <c r="I93" i="1" s="1"/>
  <c r="J85" i="1"/>
  <c r="K85" i="1"/>
  <c r="L85" i="1"/>
  <c r="M85" i="1"/>
  <c r="M93" i="1" s="1"/>
  <c r="B86" i="1"/>
  <c r="N86" i="1" s="1"/>
  <c r="C86" i="1"/>
  <c r="D86" i="1"/>
  <c r="N87" i="1"/>
  <c r="N88" i="1"/>
  <c r="G89" i="1"/>
  <c r="H89" i="1"/>
  <c r="H93" i="1" s="1"/>
  <c r="I89" i="1"/>
  <c r="M89" i="1"/>
  <c r="N90" i="1"/>
  <c r="B91" i="1"/>
  <c r="N91" i="1"/>
  <c r="B92" i="1"/>
  <c r="N92" i="1" s="1"/>
  <c r="C92" i="1"/>
  <c r="D92" i="1"/>
  <c r="E92" i="1"/>
  <c r="F92" i="1"/>
  <c r="G92" i="1"/>
  <c r="H92" i="1"/>
  <c r="I92" i="1"/>
  <c r="J92" i="1"/>
  <c r="K92" i="1"/>
  <c r="L92" i="1"/>
  <c r="M92" i="1"/>
  <c r="C93" i="1"/>
  <c r="D93" i="1"/>
  <c r="N95" i="1"/>
  <c r="N96" i="1"/>
  <c r="B101" i="1"/>
  <c r="B104" i="1" s="1"/>
  <c r="C101" i="1"/>
  <c r="C104" i="1" s="1"/>
  <c r="D101" i="1"/>
  <c r="D104" i="1" s="1"/>
  <c r="C102" i="1"/>
  <c r="N102" i="1" s="1"/>
  <c r="D102" i="1"/>
  <c r="E102" i="1"/>
  <c r="E104" i="1" s="1"/>
  <c r="F102" i="1"/>
  <c r="G102" i="1"/>
  <c r="H102" i="1"/>
  <c r="I102" i="1"/>
  <c r="I104" i="1" s="1"/>
  <c r="J102" i="1"/>
  <c r="K102" i="1"/>
  <c r="L102" i="1"/>
  <c r="M102" i="1"/>
  <c r="M104" i="1" s="1"/>
  <c r="B103" i="1"/>
  <c r="N103" i="1" s="1"/>
  <c r="C103" i="1"/>
  <c r="D103" i="1"/>
  <c r="F104" i="1"/>
  <c r="G104" i="1"/>
  <c r="H104" i="1"/>
  <c r="J104" i="1"/>
  <c r="K104" i="1"/>
  <c r="L104" i="1"/>
  <c r="N108" i="1"/>
  <c r="B109" i="1"/>
  <c r="N109" i="1" s="1"/>
  <c r="C109" i="1"/>
  <c r="C110" i="1"/>
  <c r="D110" i="1"/>
  <c r="E110" i="1"/>
  <c r="F110" i="1"/>
  <c r="G110" i="1"/>
  <c r="H110" i="1"/>
  <c r="I110" i="1"/>
  <c r="J110" i="1"/>
  <c r="K110" i="1"/>
  <c r="L110" i="1"/>
  <c r="M110" i="1"/>
  <c r="L75" i="1" l="1"/>
  <c r="N104" i="1"/>
  <c r="J75" i="1"/>
  <c r="B75" i="1"/>
  <c r="J70" i="1"/>
  <c r="N101" i="1"/>
  <c r="J89" i="1"/>
  <c r="J93" i="1" s="1"/>
  <c r="K70" i="1"/>
  <c r="K75" i="1" s="1"/>
  <c r="N68" i="1"/>
  <c r="C61" i="1"/>
  <c r="C65" i="1" s="1"/>
  <c r="N85" i="1"/>
  <c r="D72" i="1"/>
  <c r="D75" i="1" s="1"/>
  <c r="I70" i="1"/>
  <c r="I75" i="1" s="1"/>
  <c r="B93" i="1"/>
  <c r="C72" i="1"/>
  <c r="N72" i="1" s="1"/>
  <c r="H70" i="1"/>
  <c r="H75" i="1" s="1"/>
  <c r="G70" i="1"/>
  <c r="G75" i="1" s="1"/>
  <c r="B110" i="1"/>
  <c r="N110" i="1" s="1"/>
  <c r="L89" i="1"/>
  <c r="L93" i="1" s="1"/>
  <c r="M70" i="1"/>
  <c r="M75" i="1" s="1"/>
  <c r="F70" i="1"/>
  <c r="N93" i="1" l="1"/>
  <c r="N97" i="1" s="1"/>
  <c r="C75" i="1"/>
  <c r="F75" i="1"/>
  <c r="N70" i="1"/>
  <c r="N89" i="1"/>
  <c r="N75" i="1"/>
  <c r="N81" i="1" s="1"/>
  <c r="N112" i="1" s="1"/>
</calcChain>
</file>

<file path=xl/sharedStrings.xml><?xml version="1.0" encoding="utf-8"?>
<sst xmlns="http://schemas.openxmlformats.org/spreadsheetml/2006/main" count="108" uniqueCount="63">
  <si>
    <t>Per Month</t>
  </si>
  <si>
    <t>5/98 - 12/98</t>
  </si>
  <si>
    <t>AIG</t>
  </si>
  <si>
    <t>7/97 - 3/98</t>
  </si>
  <si>
    <t>CLECO</t>
  </si>
  <si>
    <t>9/98 - 1/99</t>
  </si>
  <si>
    <t>CILCO</t>
  </si>
  <si>
    <t>Sempra #1:</t>
  </si>
  <si>
    <t>6/98 - 12/98</t>
  </si>
  <si>
    <t>DEMAND</t>
  </si>
  <si>
    <t>INJ/WD FEE</t>
  </si>
  <si>
    <t>TOTAL</t>
  </si>
  <si>
    <t>4/98 - 12/98</t>
  </si>
  <si>
    <t>Sempra #2:</t>
  </si>
  <si>
    <t>1/98 - 3/98</t>
  </si>
  <si>
    <t>INCOME</t>
  </si>
  <si>
    <t>REVENUE</t>
  </si>
  <si>
    <t>Cannon Interest 1997:</t>
  </si>
  <si>
    <t>Cannon Interest 1998:</t>
  </si>
  <si>
    <t>Cannon 97</t>
  </si>
  <si>
    <t>Cannon 98</t>
  </si>
  <si>
    <t>Sempra #1</t>
  </si>
  <si>
    <t>Sempra #2</t>
  </si>
  <si>
    <t>4/98 - 3/99</t>
  </si>
  <si>
    <t>Revenue by month:</t>
  </si>
  <si>
    <t>Income Received in 1998:</t>
  </si>
  <si>
    <t>Cannon Interest 1999:</t>
  </si>
  <si>
    <t>(Payment received in 1997)</t>
  </si>
  <si>
    <t>Payment Received Jan.1998</t>
  </si>
  <si>
    <t>Payment Received Mar.1998</t>
  </si>
  <si>
    <t>Payment Due Oct.1998</t>
  </si>
  <si>
    <t>Payment Due Jan.1999</t>
  </si>
  <si>
    <t>Payment Received June1998</t>
  </si>
  <si>
    <t>Payment Received June 1998</t>
  </si>
  <si>
    <t>Payment Received May1998</t>
  </si>
  <si>
    <t>Income Received in 1999:</t>
  </si>
  <si>
    <t>(Includes $175,000.00 Due upon signing of the contract for the 1999 contract)</t>
  </si>
  <si>
    <t>Payment due December 1998</t>
  </si>
  <si>
    <t>Due December 1998</t>
  </si>
  <si>
    <t>In December 1998</t>
  </si>
  <si>
    <t>Cannon 99</t>
  </si>
  <si>
    <t>Additional 1998 Deals:</t>
  </si>
  <si>
    <t>Sempra 98</t>
  </si>
  <si>
    <t>1/99 - 12/99</t>
  </si>
  <si>
    <t>1/00 - 3/00</t>
  </si>
  <si>
    <t>Income Received in 2000:</t>
  </si>
  <si>
    <t>Income Received in 1997:</t>
  </si>
  <si>
    <t>Cilco $50,000/month</t>
  </si>
  <si>
    <t>Third Party Storage Revenue</t>
  </si>
  <si>
    <t>Payment due February 1999</t>
  </si>
  <si>
    <t>In February 1999</t>
  </si>
  <si>
    <t>Sempra 2/99</t>
  </si>
  <si>
    <t>Total 1999 Revenue:</t>
  </si>
  <si>
    <t>Sempra #3</t>
  </si>
  <si>
    <t>Sempra #3:</t>
  </si>
  <si>
    <t>Payment Due May 28, 1999</t>
  </si>
  <si>
    <t>Cannon Interest 2000:</t>
  </si>
  <si>
    <t>Payment Due November 19, 1999</t>
  </si>
  <si>
    <t>($987,000.00 Due 1/99 for Cannon 1999 and $700,000.00 Due 11/19/99 for Cannon 2000  plus Cilco $50,000/month)</t>
  </si>
  <si>
    <t>Cannon 00</t>
  </si>
  <si>
    <t>Sempra 12/99</t>
  </si>
  <si>
    <t>Payment Due December 1, 1999</t>
  </si>
  <si>
    <t>Sempra 12-79851-503: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</si>
</sst>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7" fontId="0" fillId="0" borderId="0" xfId="0" applyNumberFormat="1"/>
    <xf numFmtId="8" fontId="0" fillId="0" borderId="0" xfId="0" applyNumberFormat="1"/>
    <xf numFmtId="8" fontId="0" fillId="0" borderId="1" xfId="0" applyNumberFormat="1" applyBorder="1"/>
    <xf numFmtId="0" fontId="2" fillId="0" borderId="0" xfId="0" applyFont="1"/>
    <xf numFmtId="0" fontId="0" fillId="0" borderId="0" xfId="0" applyAlignment="1">
      <alignment horizontal="center"/>
    </xf>
    <xf numFmtId="8" fontId="1" fillId="0" borderId="0" xfId="0" applyNumberFormat="1" applyFont="1"/>
    <xf numFmtId="8" fontId="1" fillId="0" borderId="1" xfId="0" applyNumberFormat="1" applyFont="1" applyBorder="1"/>
    <xf numFmtId="8" fontId="0" fillId="0" borderId="2" xfId="0" applyNumberFormat="1" applyBorder="1"/>
    <xf numFmtId="8" fontId="0" fillId="0" borderId="0" xfId="0" applyNumberFormat="1" applyBorder="1"/>
    <xf numFmtId="8" fontId="1" fillId="0" borderId="0" xfId="0" applyNumberFormat="1" applyFont="1" applyBorder="1"/>
    <xf numFmtId="8" fontId="3" fillId="0" borderId="1" xfId="0" applyNumberFormat="1" applyFont="1" applyBorder="1"/>
    <xf numFmtId="8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3"/>
  <sheetViews>
    <sheetView tabSelected="1" topLeftCell="A53" workbookViewId="0">
      <selection activeCell="A53" sqref="A53"/>
    </sheetView>
  </sheetViews>
  <sheetFormatPr defaultRowHeight="12.75" x14ac:dyDescent="0.2"/>
  <cols>
    <col min="1" max="1" width="10.5703125" customWidth="1"/>
    <col min="2" max="2" width="11.7109375" bestFit="1" customWidth="1"/>
    <col min="3" max="3" width="14" customWidth="1"/>
    <col min="4" max="4" width="13.28515625" bestFit="1" customWidth="1"/>
    <col min="5" max="8" width="11.7109375" bestFit="1" customWidth="1"/>
    <col min="9" max="9" width="13.28515625" bestFit="1" customWidth="1"/>
    <col min="10" max="13" width="11.7109375" bestFit="1" customWidth="1"/>
    <col min="14" max="14" width="13.28515625" bestFit="1" customWidth="1"/>
    <col min="16" max="16" width="13.28515625" bestFit="1" customWidth="1"/>
  </cols>
  <sheetData>
    <row r="1" spans="1:13" ht="23.25" x14ac:dyDescent="0.35">
      <c r="A1" s="4" t="s">
        <v>48</v>
      </c>
    </row>
    <row r="2" spans="1:13" x14ac:dyDescent="0.2">
      <c r="A2" t="s">
        <v>17</v>
      </c>
    </row>
    <row r="3" spans="1:13" x14ac:dyDescent="0.2">
      <c r="C3" t="s">
        <v>15</v>
      </c>
      <c r="D3" t="s">
        <v>16</v>
      </c>
    </row>
    <row r="4" spans="1:13" x14ac:dyDescent="0.2">
      <c r="A4" t="s">
        <v>14</v>
      </c>
      <c r="B4" s="2"/>
      <c r="C4" s="2"/>
      <c r="D4" s="2">
        <v>50000</v>
      </c>
      <c r="E4" s="2" t="s">
        <v>0</v>
      </c>
      <c r="F4" s="2" t="s">
        <v>27</v>
      </c>
      <c r="G4" s="2"/>
      <c r="H4" s="2"/>
      <c r="I4" s="2"/>
      <c r="J4" s="2"/>
      <c r="K4" s="2"/>
      <c r="L4" s="2"/>
      <c r="M4" s="2"/>
    </row>
    <row r="5" spans="1:13" ht="6" customHeight="1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">
      <c r="A6" t="s">
        <v>18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">
      <c r="B7" s="2"/>
      <c r="C7" s="2">
        <v>90000</v>
      </c>
      <c r="D7" s="2" t="s">
        <v>28</v>
      </c>
      <c r="E7" s="2"/>
      <c r="F7" s="2"/>
      <c r="G7" s="2"/>
      <c r="H7" s="2"/>
      <c r="I7" s="2"/>
      <c r="J7" s="2"/>
      <c r="K7" s="2"/>
      <c r="L7" s="2"/>
      <c r="M7" s="2"/>
    </row>
    <row r="8" spans="1:13" x14ac:dyDescent="0.2">
      <c r="B8" s="2"/>
      <c r="C8" s="2">
        <v>160000</v>
      </c>
      <c r="D8" s="2" t="s">
        <v>28</v>
      </c>
      <c r="E8" s="2"/>
      <c r="F8" s="2"/>
      <c r="G8" s="2"/>
      <c r="H8" s="2"/>
      <c r="I8" s="2"/>
      <c r="J8" s="2"/>
      <c r="K8" s="2"/>
      <c r="L8" s="2"/>
      <c r="M8" s="2"/>
    </row>
    <row r="9" spans="1:13" x14ac:dyDescent="0.2">
      <c r="B9" s="2"/>
      <c r="C9" s="2">
        <v>317000</v>
      </c>
      <c r="D9" s="2" t="s">
        <v>29</v>
      </c>
      <c r="E9" s="2"/>
      <c r="F9" s="2"/>
      <c r="G9" s="2"/>
      <c r="H9" s="2"/>
      <c r="I9" s="2"/>
      <c r="J9" s="2"/>
      <c r="K9" s="2"/>
      <c r="L9" s="2"/>
      <c r="M9" s="2"/>
    </row>
    <row r="10" spans="1:13" x14ac:dyDescent="0.2">
      <c r="B10" s="2"/>
      <c r="C10" s="2">
        <v>1025000</v>
      </c>
      <c r="D10" s="2" t="s">
        <v>29</v>
      </c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">
      <c r="B11" s="2"/>
      <c r="C11" s="2">
        <v>208320</v>
      </c>
      <c r="D11" s="2" t="s">
        <v>37</v>
      </c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">
      <c r="B12" s="2"/>
      <c r="C12" s="2">
        <v>202026.8</v>
      </c>
      <c r="D12" s="2" t="s">
        <v>37</v>
      </c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">
      <c r="B13" s="2"/>
      <c r="C13" s="2">
        <v>100000</v>
      </c>
      <c r="D13" s="2" t="s">
        <v>37</v>
      </c>
      <c r="E13" s="2"/>
      <c r="F13" s="2"/>
      <c r="G13" s="2"/>
      <c r="H13" s="2"/>
      <c r="I13" s="2"/>
      <c r="J13" s="2"/>
      <c r="K13" s="2"/>
      <c r="L13" s="2"/>
      <c r="M13" s="2"/>
    </row>
    <row r="14" spans="1:13" ht="13.5" thickBot="1" x14ac:dyDescent="0.25">
      <c r="B14" s="2"/>
      <c r="C14" s="3">
        <f>SUM(C7:C13)</f>
        <v>2102346.7999999998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3.5" thickTop="1" x14ac:dyDescent="0.2">
      <c r="A15" t="s">
        <v>23</v>
      </c>
      <c r="B15" s="2"/>
      <c r="C15" s="2"/>
      <c r="D15" s="2">
        <f>SUM(C7:C10)/12</f>
        <v>132666.66666666666</v>
      </c>
      <c r="E15" s="2" t="s">
        <v>0</v>
      </c>
      <c r="F15" s="2"/>
      <c r="G15" s="2"/>
      <c r="H15" s="2"/>
      <c r="I15" s="2"/>
      <c r="J15" s="2"/>
      <c r="K15" s="2"/>
      <c r="L15" s="2"/>
      <c r="M15" s="2"/>
    </row>
    <row r="16" spans="1:13" x14ac:dyDescent="0.2">
      <c r="B16" s="2"/>
      <c r="C16" s="2"/>
      <c r="D16" s="2">
        <f>SUM(C11:C13)</f>
        <v>510346.8</v>
      </c>
      <c r="E16" s="2" t="s">
        <v>38</v>
      </c>
      <c r="F16" s="2"/>
      <c r="G16" s="2"/>
      <c r="H16" s="2"/>
      <c r="I16" s="2"/>
      <c r="J16" s="2"/>
      <c r="K16" s="2"/>
      <c r="L16" s="2"/>
      <c r="M16" s="2"/>
    </row>
    <row r="17" spans="1:13" ht="6.75" customHeight="1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">
      <c r="A18" t="s">
        <v>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">
      <c r="A19" s="1"/>
      <c r="B19" s="2"/>
      <c r="C19" s="6">
        <v>175000</v>
      </c>
      <c r="D19" s="6" t="s">
        <v>30</v>
      </c>
      <c r="E19" s="6"/>
      <c r="F19" s="2"/>
      <c r="G19" s="2"/>
      <c r="H19" s="2"/>
      <c r="I19" s="2"/>
      <c r="J19" s="2"/>
      <c r="K19" s="2"/>
      <c r="L19" s="2"/>
      <c r="M19" s="2"/>
    </row>
    <row r="20" spans="1:13" x14ac:dyDescent="0.2">
      <c r="A20" s="1"/>
      <c r="B20" s="2"/>
      <c r="C20" s="6">
        <v>987000</v>
      </c>
      <c r="D20" s="6" t="s">
        <v>31</v>
      </c>
      <c r="E20" s="6"/>
      <c r="F20" s="2"/>
      <c r="G20" s="2"/>
      <c r="H20" s="2"/>
      <c r="I20" s="2"/>
      <c r="J20" s="2"/>
      <c r="K20" s="2"/>
      <c r="L20" s="2"/>
      <c r="M20" s="2"/>
    </row>
    <row r="21" spans="1:13" ht="13.5" thickBot="1" x14ac:dyDescent="0.25">
      <c r="B21" s="2"/>
      <c r="C21" s="7">
        <f>SUM(C19:C20)</f>
        <v>1162000</v>
      </c>
      <c r="D21" s="6"/>
      <c r="E21" s="6"/>
      <c r="F21" s="2"/>
      <c r="G21" s="2"/>
      <c r="H21" s="2"/>
      <c r="I21" s="2"/>
      <c r="J21" s="2"/>
      <c r="K21" s="2"/>
      <c r="L21" s="2"/>
      <c r="M21" s="2"/>
    </row>
    <row r="22" spans="1:13" ht="13.5" thickTop="1" x14ac:dyDescent="0.2">
      <c r="B22" s="2"/>
      <c r="C22" s="10"/>
      <c r="D22" s="6"/>
      <c r="E22" s="6"/>
      <c r="F22" s="2"/>
      <c r="G22" s="2"/>
      <c r="H22" s="2"/>
      <c r="I22" s="2"/>
      <c r="J22" s="2"/>
      <c r="K22" s="2"/>
      <c r="L22" s="2"/>
      <c r="M22" s="2"/>
    </row>
    <row r="23" spans="1:13" x14ac:dyDescent="0.2">
      <c r="A23" t="s">
        <v>56</v>
      </c>
      <c r="B23" s="2"/>
      <c r="C23" s="6">
        <v>700000</v>
      </c>
      <c r="D23" s="6" t="s">
        <v>57</v>
      </c>
      <c r="E23" s="6"/>
      <c r="F23" s="2"/>
      <c r="G23" s="2"/>
      <c r="H23" s="2"/>
      <c r="I23" s="2"/>
      <c r="J23" s="2"/>
      <c r="K23" s="2"/>
      <c r="L23" s="2"/>
      <c r="M23" s="2"/>
    </row>
    <row r="24" spans="1:13" ht="13.5" thickBot="1" x14ac:dyDescent="0.25">
      <c r="B24" s="2"/>
      <c r="C24" s="11">
        <f>SUM(C23)</f>
        <v>700000</v>
      </c>
      <c r="D24" s="6"/>
      <c r="E24" s="6"/>
      <c r="F24" s="2"/>
      <c r="G24" s="2"/>
      <c r="H24" s="2"/>
      <c r="I24" s="2"/>
      <c r="J24" s="2"/>
      <c r="K24" s="2"/>
      <c r="L24" s="2"/>
      <c r="M24" s="2"/>
    </row>
    <row r="25" spans="1:13" ht="8.25" customHeight="1" thickTop="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">
      <c r="A26" t="s">
        <v>7</v>
      </c>
      <c r="B26" s="2"/>
      <c r="C26" s="2">
        <v>190000</v>
      </c>
      <c r="D26" s="2" t="s">
        <v>34</v>
      </c>
      <c r="E26" s="2"/>
      <c r="F26" s="2"/>
      <c r="G26" s="2"/>
      <c r="H26" s="2"/>
      <c r="I26" s="2"/>
      <c r="J26" s="2"/>
      <c r="K26" s="2"/>
      <c r="L26" s="2"/>
      <c r="M26" s="2"/>
    </row>
    <row r="27" spans="1:13" x14ac:dyDescent="0.2">
      <c r="B27" s="2"/>
      <c r="C27" s="2">
        <v>35000</v>
      </c>
      <c r="D27" s="2" t="s">
        <v>37</v>
      </c>
      <c r="E27" s="2"/>
      <c r="F27" s="2"/>
      <c r="G27" s="2"/>
      <c r="H27" s="2"/>
      <c r="I27" s="2"/>
      <c r="J27" s="2"/>
      <c r="K27" s="2"/>
      <c r="L27" s="2"/>
      <c r="M27" s="2"/>
    </row>
    <row r="28" spans="1:13" x14ac:dyDescent="0.2">
      <c r="B28" s="2"/>
      <c r="C28" s="2">
        <v>20000</v>
      </c>
      <c r="D28" s="2" t="s">
        <v>37</v>
      </c>
      <c r="E28" s="2"/>
      <c r="F28" s="2"/>
      <c r="G28" s="2"/>
      <c r="H28" s="2"/>
      <c r="I28" s="2"/>
      <c r="J28" s="2"/>
      <c r="K28" s="2"/>
      <c r="L28" s="2"/>
      <c r="M28" s="2"/>
    </row>
    <row r="29" spans="1:13" x14ac:dyDescent="0.2">
      <c r="B29" s="2"/>
      <c r="C29" s="2">
        <v>110000</v>
      </c>
      <c r="D29" s="2" t="s">
        <v>49</v>
      </c>
      <c r="E29" s="2"/>
      <c r="F29" s="2"/>
      <c r="G29" s="2"/>
      <c r="H29" s="2"/>
      <c r="I29" s="2"/>
      <c r="J29" s="2"/>
      <c r="K29" s="2"/>
      <c r="L29" s="2"/>
      <c r="M29" s="2"/>
    </row>
    <row r="30" spans="1:13" ht="13.5" thickBot="1" x14ac:dyDescent="0.25">
      <c r="B30" s="2"/>
      <c r="C30" s="3">
        <f>SUM(C26:C29)</f>
        <v>355000</v>
      </c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3.5" thickTop="1" x14ac:dyDescent="0.2">
      <c r="A31" t="s">
        <v>1</v>
      </c>
      <c r="B31" s="2"/>
      <c r="C31" s="2"/>
      <c r="D31" s="2">
        <f>C26/8</f>
        <v>23750</v>
      </c>
      <c r="E31" s="2" t="s">
        <v>0</v>
      </c>
      <c r="F31" s="2"/>
      <c r="G31" s="2"/>
      <c r="H31" s="2"/>
      <c r="I31" s="2"/>
      <c r="J31" s="2"/>
      <c r="K31" s="2"/>
      <c r="L31" s="2"/>
      <c r="M31" s="2"/>
    </row>
    <row r="32" spans="1:13" x14ac:dyDescent="0.2">
      <c r="B32" s="2"/>
      <c r="C32" s="2"/>
      <c r="D32" s="2">
        <f>C27</f>
        <v>35000</v>
      </c>
      <c r="E32" s="2" t="s">
        <v>39</v>
      </c>
      <c r="F32" s="2"/>
      <c r="G32" s="2"/>
      <c r="H32" s="2"/>
      <c r="I32" s="2"/>
      <c r="J32" s="2"/>
      <c r="K32" s="2"/>
      <c r="L32" s="2"/>
      <c r="M32" s="2"/>
    </row>
    <row r="33" spans="1:13" x14ac:dyDescent="0.2">
      <c r="B33" s="2"/>
      <c r="C33" s="2"/>
      <c r="D33" s="2">
        <f>C28</f>
        <v>20000</v>
      </c>
      <c r="E33" s="2" t="s">
        <v>39</v>
      </c>
      <c r="F33" s="2"/>
      <c r="G33" s="2"/>
      <c r="H33" s="2"/>
      <c r="I33" s="2"/>
      <c r="J33" s="2"/>
      <c r="K33" s="2"/>
      <c r="L33" s="2"/>
      <c r="M33" s="2"/>
    </row>
    <row r="34" spans="1:13" x14ac:dyDescent="0.2">
      <c r="B34" s="2"/>
      <c r="C34" s="2"/>
      <c r="D34" s="2">
        <f>C29</f>
        <v>110000</v>
      </c>
      <c r="E34" s="2" t="s">
        <v>50</v>
      </c>
      <c r="F34" s="2"/>
      <c r="G34" s="2"/>
      <c r="H34" s="2"/>
      <c r="I34" s="2"/>
      <c r="J34" s="2"/>
      <c r="K34" s="2"/>
      <c r="L34" s="2"/>
      <c r="M34" s="2"/>
    </row>
    <row r="35" spans="1:13" ht="6.75" customHeight="1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x14ac:dyDescent="0.2">
      <c r="A36" t="s">
        <v>13</v>
      </c>
      <c r="B36" s="2"/>
      <c r="C36" s="2">
        <v>220000</v>
      </c>
      <c r="D36" s="2" t="s">
        <v>32</v>
      </c>
      <c r="E36" s="2"/>
      <c r="F36" s="2"/>
      <c r="G36" s="2"/>
      <c r="H36" s="2"/>
      <c r="I36" s="2"/>
      <c r="J36" s="2"/>
      <c r="K36" s="2"/>
      <c r="L36" s="2"/>
      <c r="M36" s="2"/>
    </row>
    <row r="37" spans="1:13" x14ac:dyDescent="0.2">
      <c r="A37" t="s">
        <v>54</v>
      </c>
      <c r="B37" s="2"/>
      <c r="C37" s="2">
        <v>185000</v>
      </c>
      <c r="D37" s="2" t="s">
        <v>55</v>
      </c>
      <c r="E37" s="2"/>
      <c r="F37" s="2"/>
      <c r="G37" s="2"/>
      <c r="H37" s="2"/>
      <c r="I37" s="2"/>
      <c r="J37" s="2"/>
      <c r="K37" s="2"/>
      <c r="L37" s="2"/>
      <c r="M37" s="2"/>
    </row>
    <row r="38" spans="1:13" x14ac:dyDescent="0.2">
      <c r="A38" t="s">
        <v>62</v>
      </c>
      <c r="B38" s="2"/>
      <c r="C38" s="2">
        <v>36500</v>
      </c>
      <c r="D38" s="2" t="s">
        <v>61</v>
      </c>
      <c r="E38" s="2"/>
      <c r="F38" s="2"/>
      <c r="G38" s="2"/>
      <c r="H38" s="2"/>
      <c r="I38" s="2"/>
      <c r="J38" s="2"/>
      <c r="K38" s="2"/>
      <c r="L38" s="2"/>
      <c r="M38" s="2"/>
    </row>
    <row r="39" spans="1:13" ht="13.5" thickBot="1" x14ac:dyDescent="0.25">
      <c r="B39" s="2"/>
      <c r="C39" s="3">
        <f>SUM(C36:C38)</f>
        <v>441500</v>
      </c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3.5" thickTop="1" x14ac:dyDescent="0.2">
      <c r="A40" t="s">
        <v>8</v>
      </c>
      <c r="B40" s="2"/>
      <c r="C40" s="2"/>
      <c r="D40" s="2">
        <f>C36/7</f>
        <v>31428.571428571428</v>
      </c>
      <c r="E40" s="2" t="s">
        <v>0</v>
      </c>
      <c r="F40" s="2"/>
      <c r="G40" s="2"/>
      <c r="H40" s="2"/>
      <c r="I40" s="2"/>
      <c r="J40" s="2"/>
      <c r="K40" s="2"/>
      <c r="L40" s="2"/>
      <c r="M40" s="2"/>
    </row>
    <row r="41" spans="1:13" ht="13.5" customHeight="1" x14ac:dyDescent="0.2">
      <c r="B41" s="2"/>
      <c r="C41" s="2"/>
      <c r="D41" s="2">
        <f>C37/7</f>
        <v>26428.571428571428</v>
      </c>
      <c r="E41" s="2" t="s">
        <v>0</v>
      </c>
      <c r="F41" s="2"/>
      <c r="G41" s="2"/>
      <c r="H41" s="2"/>
      <c r="I41" s="2"/>
      <c r="J41" s="2"/>
      <c r="K41" s="2"/>
      <c r="L41" s="2"/>
      <c r="M41" s="2"/>
    </row>
    <row r="42" spans="1:13" x14ac:dyDescent="0.2">
      <c r="A42" t="s">
        <v>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idden="1" x14ac:dyDescent="0.2">
      <c r="B43" s="2"/>
      <c r="C43" s="2">
        <v>130000</v>
      </c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3.5" hidden="1" thickBot="1" x14ac:dyDescent="0.25">
      <c r="B44" s="2"/>
      <c r="C44" s="3">
        <f>SUM(C43)</f>
        <v>130000</v>
      </c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2">
      <c r="A45" t="s">
        <v>3</v>
      </c>
      <c r="B45" s="2"/>
      <c r="C45" s="2"/>
      <c r="D45" s="2">
        <f>C44/9</f>
        <v>14444.444444444445</v>
      </c>
      <c r="E45" s="2" t="s">
        <v>0</v>
      </c>
      <c r="F45" s="2" t="s">
        <v>27</v>
      </c>
      <c r="G45" s="2"/>
      <c r="H45" s="2"/>
      <c r="I45" s="2"/>
      <c r="J45" s="2"/>
      <c r="K45" s="2"/>
      <c r="L45" s="2"/>
      <c r="M45" s="2"/>
    </row>
    <row r="46" spans="1:13" ht="6" customHeight="1" x14ac:dyDescent="0.2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2">
      <c r="A47" t="s">
        <v>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2">
      <c r="B48" s="2"/>
      <c r="C48" s="2">
        <v>75000</v>
      </c>
      <c r="D48" s="2" t="s">
        <v>33</v>
      </c>
      <c r="E48" s="2"/>
      <c r="F48" s="2"/>
      <c r="G48" s="2"/>
      <c r="H48" s="2"/>
      <c r="I48" s="2"/>
      <c r="J48" s="2"/>
      <c r="K48" s="2"/>
      <c r="L48" s="2"/>
      <c r="M48" s="2"/>
    </row>
    <row r="49" spans="1:13" ht="13.5" thickBot="1" x14ac:dyDescent="0.25">
      <c r="B49" s="2"/>
      <c r="C49" s="3">
        <f>SUM(C48)</f>
        <v>75000</v>
      </c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3.5" thickTop="1" x14ac:dyDescent="0.2">
      <c r="A50" t="s">
        <v>5</v>
      </c>
      <c r="B50" s="2"/>
      <c r="C50" s="2"/>
      <c r="D50" s="2">
        <f>C49/5</f>
        <v>15000</v>
      </c>
      <c r="E50" s="2" t="s">
        <v>0</v>
      </c>
      <c r="F50" s="2"/>
      <c r="G50" s="2"/>
      <c r="H50" s="2"/>
      <c r="I50" s="2"/>
      <c r="J50" s="2"/>
      <c r="K50" s="2"/>
      <c r="L50" s="2"/>
      <c r="M50" s="2"/>
    </row>
    <row r="51" spans="1:13" ht="6" customHeight="1" x14ac:dyDescent="0.2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2">
      <c r="A52" t="s">
        <v>6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2">
      <c r="B53" s="2" t="s">
        <v>9</v>
      </c>
      <c r="C53" s="2" t="s">
        <v>10</v>
      </c>
      <c r="D53" s="2" t="s">
        <v>11</v>
      </c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2">
      <c r="A54" s="1">
        <v>35796</v>
      </c>
      <c r="B54" s="2">
        <v>100000</v>
      </c>
      <c r="C54" s="2">
        <f>811396*0.015</f>
        <v>12170.939999999999</v>
      </c>
      <c r="D54" s="2">
        <f>SUM(B54:C54)</f>
        <v>112170.94</v>
      </c>
      <c r="E54" s="2" t="s">
        <v>0</v>
      </c>
      <c r="F54" s="2"/>
      <c r="G54" s="2"/>
      <c r="H54" s="2"/>
      <c r="I54" s="2"/>
      <c r="J54" s="2"/>
      <c r="K54" s="2"/>
      <c r="L54" s="2"/>
      <c r="M54" s="2"/>
    </row>
    <row r="55" spans="1:13" x14ac:dyDescent="0.2">
      <c r="A55" s="1">
        <v>35827</v>
      </c>
      <c r="B55" s="2">
        <v>100000</v>
      </c>
      <c r="C55" s="2">
        <f>382000*0.015</f>
        <v>5730</v>
      </c>
      <c r="D55" s="2">
        <f>SUM(B55:C55)</f>
        <v>105730</v>
      </c>
      <c r="E55" s="2" t="s">
        <v>0</v>
      </c>
      <c r="F55" s="2"/>
      <c r="G55" s="2"/>
      <c r="H55" s="2"/>
      <c r="I55" s="2"/>
      <c r="J55" s="2"/>
      <c r="K55" s="2"/>
      <c r="L55" s="2"/>
      <c r="M55" s="2"/>
    </row>
    <row r="56" spans="1:13" x14ac:dyDescent="0.2">
      <c r="A56" s="1">
        <v>35855</v>
      </c>
      <c r="B56" s="2">
        <v>100000</v>
      </c>
      <c r="C56" s="2">
        <f>258873*0.015</f>
        <v>3883.0949999999998</v>
      </c>
      <c r="D56" s="2">
        <f>SUM(B56:C56)</f>
        <v>103883.095</v>
      </c>
      <c r="E56" s="2" t="s">
        <v>0</v>
      </c>
      <c r="F56" s="2"/>
      <c r="G56" s="2"/>
      <c r="H56" s="2"/>
      <c r="I56" s="2"/>
      <c r="J56" s="2"/>
      <c r="K56" s="2"/>
      <c r="L56" s="2"/>
      <c r="M56" s="2"/>
    </row>
    <row r="57" spans="1:13" x14ac:dyDescent="0.2">
      <c r="A57" t="s">
        <v>12</v>
      </c>
      <c r="B57" s="2"/>
      <c r="C57" s="2"/>
      <c r="D57" s="2">
        <v>50000</v>
      </c>
      <c r="E57" s="2" t="s">
        <v>0</v>
      </c>
      <c r="F57" s="2"/>
      <c r="G57" s="2"/>
      <c r="H57" s="2"/>
      <c r="I57" s="2"/>
      <c r="J57" s="2"/>
      <c r="K57" s="2"/>
      <c r="L57" s="2"/>
      <c r="M57" s="2"/>
    </row>
    <row r="58" spans="1:13" x14ac:dyDescent="0.2">
      <c r="A58" t="s">
        <v>43</v>
      </c>
      <c r="B58" s="2"/>
      <c r="C58" s="2"/>
      <c r="D58" s="2">
        <v>50000</v>
      </c>
      <c r="E58" s="2" t="s">
        <v>0</v>
      </c>
      <c r="F58" s="2"/>
      <c r="G58" s="2"/>
      <c r="H58" s="2"/>
      <c r="I58" s="2"/>
      <c r="J58" s="2"/>
      <c r="K58" s="2"/>
      <c r="L58" s="2"/>
      <c r="M58" s="2"/>
    </row>
    <row r="59" spans="1:13" x14ac:dyDescent="0.2">
      <c r="A59" t="s">
        <v>44</v>
      </c>
      <c r="B59" s="2"/>
      <c r="C59" s="2"/>
      <c r="D59" s="2">
        <v>50000</v>
      </c>
      <c r="E59" s="2" t="s">
        <v>0</v>
      </c>
      <c r="F59" s="2"/>
      <c r="G59" s="2"/>
      <c r="H59" s="2"/>
      <c r="I59" s="2"/>
      <c r="J59" s="2"/>
      <c r="K59" s="2"/>
      <c r="L59" s="2"/>
      <c r="M59" s="2"/>
    </row>
    <row r="60" spans="1:13" ht="6.75" customHeight="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2">
      <c r="A61" t="s">
        <v>46</v>
      </c>
      <c r="B61" s="2"/>
      <c r="C61" s="2">
        <f>SUM(B68:D72)</f>
        <v>193333.33333333331</v>
      </c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2">
      <c r="A62" t="s">
        <v>25</v>
      </c>
      <c r="C62" s="2">
        <f>SUM(D54:D56)+(D57*9)+C49+C39+C30+C14+C19</f>
        <v>3920630.835</v>
      </c>
      <c r="D62" s="6" t="s">
        <v>36</v>
      </c>
      <c r="E62" s="6"/>
      <c r="F62" s="6"/>
      <c r="G62" s="6"/>
      <c r="H62" s="6"/>
      <c r="I62" s="6"/>
      <c r="J62" s="6"/>
      <c r="K62" s="6"/>
      <c r="L62" s="2"/>
      <c r="M62" s="2"/>
    </row>
    <row r="63" spans="1:13" x14ac:dyDescent="0.2">
      <c r="A63" t="s">
        <v>35</v>
      </c>
      <c r="B63" s="2"/>
      <c r="C63" s="2">
        <f>$C$20+(D58*12)+C23</f>
        <v>2287000</v>
      </c>
      <c r="D63" s="6" t="s">
        <v>58</v>
      </c>
      <c r="E63" s="6"/>
      <c r="F63" s="6"/>
      <c r="G63" s="6"/>
      <c r="H63" s="6"/>
      <c r="I63" s="6"/>
      <c r="J63" s="6"/>
      <c r="K63" s="6"/>
      <c r="L63" s="2"/>
      <c r="M63" s="2"/>
    </row>
    <row r="64" spans="1:13" ht="13.5" thickBot="1" x14ac:dyDescent="0.25">
      <c r="A64" t="s">
        <v>45</v>
      </c>
      <c r="B64" s="2"/>
      <c r="C64" s="2">
        <f>(D59*3)</f>
        <v>150000</v>
      </c>
      <c r="D64" s="6" t="s">
        <v>47</v>
      </c>
      <c r="E64" s="6"/>
      <c r="F64" s="6"/>
      <c r="G64" s="6"/>
      <c r="H64" s="6"/>
      <c r="I64" s="6"/>
      <c r="J64" s="6"/>
      <c r="K64" s="6"/>
      <c r="L64" s="2"/>
      <c r="M64" s="2"/>
    </row>
    <row r="65" spans="1:14" ht="14.25" thickTop="1" thickBot="1" x14ac:dyDescent="0.25">
      <c r="B65" s="2"/>
      <c r="C65" s="8">
        <f>SUM(C61:C64)</f>
        <v>6550964.168333333</v>
      </c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4" ht="13.5" thickTop="1" x14ac:dyDescent="0.2">
      <c r="A66" t="s">
        <v>24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4" x14ac:dyDescent="0.2">
      <c r="B67" s="1">
        <v>35796</v>
      </c>
      <c r="C67" s="1">
        <v>35827</v>
      </c>
      <c r="D67" s="1">
        <v>35855</v>
      </c>
      <c r="E67" s="1">
        <v>35886</v>
      </c>
      <c r="F67" s="1">
        <v>35916</v>
      </c>
      <c r="G67" s="1">
        <v>35947</v>
      </c>
      <c r="H67" s="1">
        <v>35977</v>
      </c>
      <c r="I67" s="1">
        <v>36008</v>
      </c>
      <c r="J67" s="1">
        <v>36039</v>
      </c>
      <c r="K67" s="1">
        <v>36069</v>
      </c>
      <c r="L67" s="1">
        <v>36100</v>
      </c>
      <c r="M67" s="1">
        <v>36130</v>
      </c>
      <c r="N67" s="5" t="s">
        <v>11</v>
      </c>
    </row>
    <row r="68" spans="1:14" x14ac:dyDescent="0.2">
      <c r="A68" t="s">
        <v>19</v>
      </c>
      <c r="B68" s="2">
        <f>$D$4</f>
        <v>50000</v>
      </c>
      <c r="C68" s="2">
        <f>$D$4</f>
        <v>50000</v>
      </c>
      <c r="D68" s="2">
        <f>$D$4</f>
        <v>50000</v>
      </c>
      <c r="E68" s="2"/>
      <c r="F68" s="2"/>
      <c r="G68" s="2"/>
      <c r="H68" s="2"/>
      <c r="I68" s="2"/>
      <c r="J68" s="2"/>
      <c r="K68" s="2"/>
      <c r="L68" s="2"/>
      <c r="M68" s="2"/>
      <c r="N68" s="2">
        <f t="shared" ref="N68:N74" si="0">SUM(B68:M68)</f>
        <v>150000</v>
      </c>
    </row>
    <row r="69" spans="1:14" x14ac:dyDescent="0.2">
      <c r="A69" t="s">
        <v>20</v>
      </c>
      <c r="B69" s="2"/>
      <c r="C69" s="2"/>
      <c r="D69" s="2"/>
      <c r="E69" s="2">
        <f>$D$15</f>
        <v>132666.66666666666</v>
      </c>
      <c r="F69" s="2">
        <f t="shared" ref="F69:M69" si="1">$D$15</f>
        <v>132666.66666666666</v>
      </c>
      <c r="G69" s="2">
        <f t="shared" si="1"/>
        <v>132666.66666666666</v>
      </c>
      <c r="H69" s="2">
        <f t="shared" si="1"/>
        <v>132666.66666666666</v>
      </c>
      <c r="I69" s="2">
        <f t="shared" si="1"/>
        <v>132666.66666666666</v>
      </c>
      <c r="J69" s="2">
        <f t="shared" si="1"/>
        <v>132666.66666666666</v>
      </c>
      <c r="K69" s="2">
        <f t="shared" si="1"/>
        <v>132666.66666666666</v>
      </c>
      <c r="L69" s="2">
        <f t="shared" si="1"/>
        <v>132666.66666666666</v>
      </c>
      <c r="M69" s="2">
        <f t="shared" si="1"/>
        <v>132666.66666666666</v>
      </c>
      <c r="N69" s="2">
        <f t="shared" si="0"/>
        <v>1194000</v>
      </c>
    </row>
    <row r="70" spans="1:14" x14ac:dyDescent="0.2">
      <c r="A70" t="s">
        <v>21</v>
      </c>
      <c r="B70" s="2"/>
      <c r="C70" s="2"/>
      <c r="D70" s="2"/>
      <c r="E70" s="2"/>
      <c r="F70" s="2">
        <f>$D$31</f>
        <v>23750</v>
      </c>
      <c r="G70" s="2">
        <f t="shared" ref="G70:M70" si="2">$D$31</f>
        <v>23750</v>
      </c>
      <c r="H70" s="2">
        <f t="shared" si="2"/>
        <v>23750</v>
      </c>
      <c r="I70" s="2">
        <f t="shared" si="2"/>
        <v>23750</v>
      </c>
      <c r="J70" s="2">
        <f t="shared" si="2"/>
        <v>23750</v>
      </c>
      <c r="K70" s="2">
        <f t="shared" si="2"/>
        <v>23750</v>
      </c>
      <c r="L70" s="2">
        <f t="shared" si="2"/>
        <v>23750</v>
      </c>
      <c r="M70" s="2">
        <f t="shared" si="2"/>
        <v>23750</v>
      </c>
      <c r="N70" s="2">
        <f t="shared" si="0"/>
        <v>190000</v>
      </c>
    </row>
    <row r="71" spans="1:14" x14ac:dyDescent="0.2">
      <c r="A71" t="s">
        <v>22</v>
      </c>
      <c r="B71" s="2"/>
      <c r="C71" s="2"/>
      <c r="D71" s="2"/>
      <c r="E71" s="2"/>
      <c r="F71" s="2"/>
      <c r="G71" s="2">
        <f>$D$40</f>
        <v>31428.571428571428</v>
      </c>
      <c r="H71" s="2">
        <f t="shared" ref="H71:M71" si="3">$D$40</f>
        <v>31428.571428571428</v>
      </c>
      <c r="I71" s="2">
        <f t="shared" si="3"/>
        <v>31428.571428571428</v>
      </c>
      <c r="J71" s="2">
        <f t="shared" si="3"/>
        <v>31428.571428571428</v>
      </c>
      <c r="K71" s="2">
        <f t="shared" si="3"/>
        <v>31428.571428571428</v>
      </c>
      <c r="L71" s="2">
        <f t="shared" si="3"/>
        <v>31428.571428571428</v>
      </c>
      <c r="M71" s="2">
        <f t="shared" si="3"/>
        <v>31428.571428571428</v>
      </c>
      <c r="N71" s="2">
        <f t="shared" si="0"/>
        <v>219999.99999999997</v>
      </c>
    </row>
    <row r="72" spans="1:14" x14ac:dyDescent="0.2">
      <c r="A72" t="s">
        <v>2</v>
      </c>
      <c r="B72" s="2">
        <f>$D$45</f>
        <v>14444.444444444445</v>
      </c>
      <c r="C72" s="2">
        <f>$D$45</f>
        <v>14444.444444444445</v>
      </c>
      <c r="D72" s="2">
        <f>$D$45</f>
        <v>14444.444444444445</v>
      </c>
      <c r="E72" s="2"/>
      <c r="F72" s="2"/>
      <c r="G72" s="2"/>
      <c r="H72" s="2"/>
      <c r="I72" s="2"/>
      <c r="J72" s="2"/>
      <c r="K72" s="2"/>
      <c r="L72" s="2"/>
      <c r="M72" s="2"/>
      <c r="N72" s="2">
        <f t="shared" si="0"/>
        <v>43333.333333333336</v>
      </c>
    </row>
    <row r="73" spans="1:14" x14ac:dyDescent="0.2">
      <c r="A73" t="s">
        <v>4</v>
      </c>
      <c r="B73" s="2"/>
      <c r="C73" s="2"/>
      <c r="D73" s="2"/>
      <c r="E73" s="2"/>
      <c r="F73" s="2"/>
      <c r="G73" s="2"/>
      <c r="H73" s="2"/>
      <c r="I73" s="2"/>
      <c r="J73" s="2">
        <f>$D$50</f>
        <v>15000</v>
      </c>
      <c r="K73" s="2">
        <f>$D$50</f>
        <v>15000</v>
      </c>
      <c r="L73" s="2">
        <f>$D$50</f>
        <v>15000</v>
      </c>
      <c r="M73" s="2">
        <f>$D$50</f>
        <v>15000</v>
      </c>
      <c r="N73" s="2">
        <f t="shared" si="0"/>
        <v>60000</v>
      </c>
    </row>
    <row r="74" spans="1:14" x14ac:dyDescent="0.2">
      <c r="A74" t="s">
        <v>6</v>
      </c>
      <c r="B74" s="2">
        <f>D54</f>
        <v>112170.94</v>
      </c>
      <c r="C74" s="2">
        <f>D55</f>
        <v>105730</v>
      </c>
      <c r="D74" s="2">
        <f>D56</f>
        <v>103883.095</v>
      </c>
      <c r="E74" s="2">
        <f>$D$57</f>
        <v>50000</v>
      </c>
      <c r="F74" s="2">
        <f t="shared" ref="F74:M74" si="4">$D$57</f>
        <v>50000</v>
      </c>
      <c r="G74" s="2">
        <f t="shared" si="4"/>
        <v>50000</v>
      </c>
      <c r="H74" s="2">
        <f t="shared" si="4"/>
        <v>50000</v>
      </c>
      <c r="I74" s="2">
        <f t="shared" si="4"/>
        <v>50000</v>
      </c>
      <c r="J74" s="2">
        <f t="shared" si="4"/>
        <v>50000</v>
      </c>
      <c r="K74" s="2">
        <f t="shared" si="4"/>
        <v>50000</v>
      </c>
      <c r="L74" s="2">
        <f t="shared" si="4"/>
        <v>50000</v>
      </c>
      <c r="M74" s="2">
        <f t="shared" si="4"/>
        <v>50000</v>
      </c>
      <c r="N74" s="2">
        <f t="shared" si="0"/>
        <v>771784.03500000003</v>
      </c>
    </row>
    <row r="75" spans="1:14" ht="13.5" thickBot="1" x14ac:dyDescent="0.25">
      <c r="B75" s="3">
        <f>SUM(B68:B74)</f>
        <v>176615.38444444444</v>
      </c>
      <c r="C75" s="3">
        <f t="shared" ref="C75:M75" si="5">SUM(C68:C74)</f>
        <v>170174.44444444444</v>
      </c>
      <c r="D75" s="3">
        <f t="shared" si="5"/>
        <v>168327.53944444444</v>
      </c>
      <c r="E75" s="3">
        <f t="shared" si="5"/>
        <v>182666.66666666666</v>
      </c>
      <c r="F75" s="3">
        <f t="shared" si="5"/>
        <v>206416.66666666666</v>
      </c>
      <c r="G75" s="3">
        <f t="shared" si="5"/>
        <v>237845.23809523808</v>
      </c>
      <c r="H75" s="3">
        <f t="shared" si="5"/>
        <v>237845.23809523808</v>
      </c>
      <c r="I75" s="3">
        <f t="shared" si="5"/>
        <v>237845.23809523808</v>
      </c>
      <c r="J75" s="3">
        <f t="shared" si="5"/>
        <v>252845.23809523808</v>
      </c>
      <c r="K75" s="3">
        <f t="shared" si="5"/>
        <v>252845.23809523808</v>
      </c>
      <c r="L75" s="3">
        <f t="shared" si="5"/>
        <v>252845.23809523808</v>
      </c>
      <c r="M75" s="3">
        <f t="shared" si="5"/>
        <v>252845.23809523808</v>
      </c>
      <c r="N75" s="3">
        <f>SUM(N68:N74)</f>
        <v>2629117.3683333332</v>
      </c>
    </row>
    <row r="76" spans="1:14" ht="13.5" thickTop="1" x14ac:dyDescent="0.2">
      <c r="A76" t="s">
        <v>41</v>
      </c>
      <c r="C76" t="s">
        <v>20</v>
      </c>
      <c r="K76" s="2"/>
      <c r="M76" s="2">
        <f>C11</f>
        <v>208320</v>
      </c>
    </row>
    <row r="77" spans="1:14" x14ac:dyDescent="0.2">
      <c r="C77" t="s">
        <v>20</v>
      </c>
      <c r="M77" s="2">
        <f>C12</f>
        <v>202026.8</v>
      </c>
    </row>
    <row r="78" spans="1:14" x14ac:dyDescent="0.2">
      <c r="C78" t="s">
        <v>20</v>
      </c>
      <c r="M78" s="2">
        <f>C13</f>
        <v>100000</v>
      </c>
    </row>
    <row r="79" spans="1:14" x14ac:dyDescent="0.2">
      <c r="C79" t="s">
        <v>42</v>
      </c>
      <c r="M79" s="2">
        <f>C27</f>
        <v>35000</v>
      </c>
    </row>
    <row r="80" spans="1:14" x14ac:dyDescent="0.2">
      <c r="C80" t="s">
        <v>42</v>
      </c>
      <c r="M80" s="2">
        <f>C28</f>
        <v>20000</v>
      </c>
    </row>
    <row r="81" spans="1:14" ht="13.5" thickBot="1" x14ac:dyDescent="0.25">
      <c r="N81" s="3">
        <f>SUM(B76:M80)+N75</f>
        <v>3194464.168333333</v>
      </c>
    </row>
    <row r="82" spans="1:14" ht="7.5" customHeight="1" thickTop="1" x14ac:dyDescent="0.2"/>
    <row r="83" spans="1:14" x14ac:dyDescent="0.2">
      <c r="A83" t="s">
        <v>24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4" x14ac:dyDescent="0.2">
      <c r="B84" s="1">
        <v>36161</v>
      </c>
      <c r="C84" s="1">
        <v>36192</v>
      </c>
      <c r="D84" s="1">
        <v>36220</v>
      </c>
      <c r="E84" s="1">
        <v>36251</v>
      </c>
      <c r="F84" s="1">
        <v>36281</v>
      </c>
      <c r="G84" s="1">
        <v>36312</v>
      </c>
      <c r="H84" s="1">
        <v>36342</v>
      </c>
      <c r="I84" s="1">
        <v>36373</v>
      </c>
      <c r="J84" s="1">
        <v>36404</v>
      </c>
      <c r="K84" s="1">
        <v>36434</v>
      </c>
      <c r="L84" s="1">
        <v>36465</v>
      </c>
      <c r="M84" s="1">
        <v>36495</v>
      </c>
      <c r="N84" s="5" t="s">
        <v>11</v>
      </c>
    </row>
    <row r="85" spans="1:14" x14ac:dyDescent="0.2">
      <c r="A85" t="s">
        <v>40</v>
      </c>
      <c r="B85" s="2"/>
      <c r="C85" s="2"/>
      <c r="D85" s="2"/>
      <c r="E85" s="2">
        <f t="shared" ref="E85:M85" si="6">$C$21/12</f>
        <v>96833.333333333328</v>
      </c>
      <c r="F85" s="2">
        <f t="shared" si="6"/>
        <v>96833.333333333328</v>
      </c>
      <c r="G85" s="2">
        <f t="shared" si="6"/>
        <v>96833.333333333328</v>
      </c>
      <c r="H85" s="2">
        <f t="shared" si="6"/>
        <v>96833.333333333328</v>
      </c>
      <c r="I85" s="2">
        <f t="shared" si="6"/>
        <v>96833.333333333328</v>
      </c>
      <c r="J85" s="2">
        <f t="shared" si="6"/>
        <v>96833.333333333328</v>
      </c>
      <c r="K85" s="2">
        <f t="shared" si="6"/>
        <v>96833.333333333328</v>
      </c>
      <c r="L85" s="2">
        <f t="shared" si="6"/>
        <v>96833.333333333328</v>
      </c>
      <c r="M85" s="2">
        <f t="shared" si="6"/>
        <v>96833.333333333328</v>
      </c>
      <c r="N85" s="2">
        <f t="shared" ref="N85:N92" si="7">SUM(B85:M85)</f>
        <v>871500.00000000012</v>
      </c>
    </row>
    <row r="86" spans="1:14" x14ac:dyDescent="0.2">
      <c r="A86" t="s">
        <v>20</v>
      </c>
      <c r="B86" s="2">
        <f>$D$15</f>
        <v>132666.66666666666</v>
      </c>
      <c r="C86" s="2">
        <f>$D$15</f>
        <v>132666.66666666666</v>
      </c>
      <c r="D86" s="2">
        <f>$D$15</f>
        <v>132666.66666666666</v>
      </c>
      <c r="E86" s="2"/>
      <c r="F86" s="2"/>
      <c r="G86" s="2"/>
      <c r="H86" s="2"/>
      <c r="I86" s="2"/>
      <c r="J86" s="2"/>
      <c r="K86" s="2"/>
      <c r="L86" s="2"/>
      <c r="M86" s="2"/>
      <c r="N86" s="2">
        <f t="shared" si="7"/>
        <v>398000</v>
      </c>
    </row>
    <row r="87" spans="1:14" x14ac:dyDescent="0.2">
      <c r="A87" t="s">
        <v>21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>
        <f t="shared" si="7"/>
        <v>0</v>
      </c>
    </row>
    <row r="88" spans="1:14" x14ac:dyDescent="0.2">
      <c r="A88" t="s">
        <v>22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>
        <f t="shared" si="7"/>
        <v>0</v>
      </c>
    </row>
    <row r="89" spans="1:14" x14ac:dyDescent="0.2">
      <c r="A89" t="s">
        <v>53</v>
      </c>
      <c r="B89" s="2"/>
      <c r="C89" s="2"/>
      <c r="D89" s="2"/>
      <c r="E89" s="2"/>
      <c r="F89" s="2"/>
      <c r="G89" s="2">
        <f>$D$41</f>
        <v>26428.571428571428</v>
      </c>
      <c r="H89" s="2">
        <f t="shared" ref="H89:M89" si="8">$D$41</f>
        <v>26428.571428571428</v>
      </c>
      <c r="I89" s="2">
        <f t="shared" si="8"/>
        <v>26428.571428571428</v>
      </c>
      <c r="J89" s="2">
        <f t="shared" si="8"/>
        <v>26428.571428571428</v>
      </c>
      <c r="K89" s="2">
        <f t="shared" si="8"/>
        <v>26428.571428571428</v>
      </c>
      <c r="L89" s="2">
        <f t="shared" si="8"/>
        <v>26428.571428571428</v>
      </c>
      <c r="M89" s="2">
        <f t="shared" si="8"/>
        <v>26428.571428571428</v>
      </c>
      <c r="N89" s="2">
        <f>SUM(G89:M89)</f>
        <v>184999.99999999997</v>
      </c>
    </row>
    <row r="90" spans="1:14" x14ac:dyDescent="0.2">
      <c r="A90" t="s">
        <v>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>
        <f t="shared" si="7"/>
        <v>0</v>
      </c>
    </row>
    <row r="91" spans="1:14" x14ac:dyDescent="0.2">
      <c r="A91" t="s">
        <v>4</v>
      </c>
      <c r="B91" s="2">
        <f>$D$50</f>
        <v>15000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>
        <f t="shared" si="7"/>
        <v>15000</v>
      </c>
    </row>
    <row r="92" spans="1:14" x14ac:dyDescent="0.2">
      <c r="A92" t="s">
        <v>6</v>
      </c>
      <c r="B92" s="2">
        <f>$D$58</f>
        <v>50000</v>
      </c>
      <c r="C92" s="2">
        <f>$D$58</f>
        <v>50000</v>
      </c>
      <c r="D92" s="2">
        <f>$D$58</f>
        <v>50000</v>
      </c>
      <c r="E92" s="2">
        <f>$D$58</f>
        <v>50000</v>
      </c>
      <c r="F92" s="2">
        <f t="shared" ref="F92:M92" si="9">$D$58</f>
        <v>50000</v>
      </c>
      <c r="G92" s="2">
        <f t="shared" si="9"/>
        <v>50000</v>
      </c>
      <c r="H92" s="2">
        <f t="shared" si="9"/>
        <v>50000</v>
      </c>
      <c r="I92" s="2">
        <f t="shared" si="9"/>
        <v>50000</v>
      </c>
      <c r="J92" s="2">
        <f t="shared" si="9"/>
        <v>50000</v>
      </c>
      <c r="K92" s="2">
        <f t="shared" si="9"/>
        <v>50000</v>
      </c>
      <c r="L92" s="2">
        <f t="shared" si="9"/>
        <v>50000</v>
      </c>
      <c r="M92" s="2">
        <f t="shared" si="9"/>
        <v>50000</v>
      </c>
      <c r="N92" s="2">
        <f t="shared" si="7"/>
        <v>600000</v>
      </c>
    </row>
    <row r="93" spans="1:14" ht="13.5" thickBot="1" x14ac:dyDescent="0.25">
      <c r="B93" s="3">
        <f t="shared" ref="B93:M93" si="10">SUM(B85:B92)</f>
        <v>197666.66666666666</v>
      </c>
      <c r="C93" s="3">
        <f t="shared" si="10"/>
        <v>182666.66666666666</v>
      </c>
      <c r="D93" s="3">
        <f t="shared" si="10"/>
        <v>182666.66666666666</v>
      </c>
      <c r="E93" s="3">
        <f t="shared" si="10"/>
        <v>146833.33333333331</v>
      </c>
      <c r="F93" s="3">
        <f t="shared" si="10"/>
        <v>146833.33333333331</v>
      </c>
      <c r="G93" s="3">
        <f t="shared" si="10"/>
        <v>173261.90476190476</v>
      </c>
      <c r="H93" s="3">
        <f t="shared" si="10"/>
        <v>173261.90476190476</v>
      </c>
      <c r="I93" s="3">
        <f t="shared" si="10"/>
        <v>173261.90476190476</v>
      </c>
      <c r="J93" s="3">
        <f t="shared" si="10"/>
        <v>173261.90476190476</v>
      </c>
      <c r="K93" s="3">
        <f t="shared" si="10"/>
        <v>173261.90476190476</v>
      </c>
      <c r="L93" s="3">
        <f t="shared" si="10"/>
        <v>173261.90476190476</v>
      </c>
      <c r="M93" s="3">
        <f t="shared" si="10"/>
        <v>173261.90476190476</v>
      </c>
      <c r="N93" s="3">
        <f>SUM(B93:M93)</f>
        <v>2069500.0000000002</v>
      </c>
    </row>
    <row r="94" spans="1:14" ht="13.5" thickTop="1" x14ac:dyDescent="0.2">
      <c r="A94" t="s">
        <v>41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</row>
    <row r="95" spans="1:14" x14ac:dyDescent="0.2">
      <c r="B95" s="9" t="s">
        <v>51</v>
      </c>
      <c r="C95" s="9">
        <v>110000</v>
      </c>
      <c r="D95" s="9"/>
      <c r="E95" s="9"/>
      <c r="F95" s="9"/>
      <c r="G95" s="9"/>
      <c r="H95" s="9"/>
      <c r="I95" s="9"/>
      <c r="J95" s="9"/>
      <c r="K95" s="9"/>
      <c r="L95" s="9"/>
      <c r="M95" s="9"/>
      <c r="N95" s="2">
        <f>C95</f>
        <v>110000</v>
      </c>
    </row>
    <row r="96" spans="1:14" x14ac:dyDescent="0.2">
      <c r="B96" s="9" t="s">
        <v>60</v>
      </c>
      <c r="C96" s="9">
        <v>36500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2">
        <f>C96</f>
        <v>36500</v>
      </c>
    </row>
    <row r="97" spans="1:16" ht="13.5" thickBot="1" x14ac:dyDescent="0.25">
      <c r="A97" t="s">
        <v>52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3">
        <f>SUM(N93:N96)</f>
        <v>2216000</v>
      </c>
    </row>
    <row r="98" spans="1:16" ht="11.25" customHeight="1" thickTop="1" x14ac:dyDescent="0.2">
      <c r="K98" s="2"/>
      <c r="M98" s="2"/>
    </row>
    <row r="99" spans="1:16" x14ac:dyDescent="0.2">
      <c r="A99" t="s">
        <v>24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6" x14ac:dyDescent="0.2">
      <c r="B100" s="1">
        <v>36526</v>
      </c>
      <c r="C100" s="1">
        <v>36557</v>
      </c>
      <c r="D100" s="1">
        <v>36586</v>
      </c>
      <c r="E100" s="1">
        <v>36617</v>
      </c>
      <c r="F100" s="1">
        <v>36647</v>
      </c>
      <c r="G100" s="1">
        <v>36678</v>
      </c>
      <c r="H100" s="1">
        <v>36708</v>
      </c>
      <c r="I100" s="1">
        <v>36739</v>
      </c>
      <c r="J100" s="1">
        <v>36770</v>
      </c>
      <c r="K100" s="1">
        <v>36800</v>
      </c>
      <c r="L100" s="1">
        <v>36831</v>
      </c>
      <c r="M100" s="1">
        <v>36861</v>
      </c>
      <c r="N100" s="5" t="s">
        <v>11</v>
      </c>
    </row>
    <row r="101" spans="1:16" x14ac:dyDescent="0.2">
      <c r="A101" t="s">
        <v>40</v>
      </c>
      <c r="B101" s="2">
        <f>$C$21/12</f>
        <v>96833.333333333328</v>
      </c>
      <c r="C101" s="2">
        <f>$C$21/12</f>
        <v>96833.333333333328</v>
      </c>
      <c r="D101" s="2">
        <f>$C$21/12</f>
        <v>96833.333333333328</v>
      </c>
      <c r="E101" s="2"/>
      <c r="F101" s="2"/>
      <c r="G101" s="2"/>
      <c r="H101" s="2"/>
      <c r="I101" s="2"/>
      <c r="J101" s="2"/>
      <c r="K101" s="2"/>
      <c r="L101" s="2"/>
      <c r="M101" s="2"/>
      <c r="N101" s="2">
        <f>SUM(B101:M101)</f>
        <v>290500</v>
      </c>
    </row>
    <row r="102" spans="1:16" x14ac:dyDescent="0.2">
      <c r="A102" t="s">
        <v>59</v>
      </c>
      <c r="B102" s="2"/>
      <c r="C102" s="2">
        <f>$C$23/13</f>
        <v>53846.153846153844</v>
      </c>
      <c r="D102" s="2">
        <f>$C$23/13</f>
        <v>53846.153846153844</v>
      </c>
      <c r="E102" s="2">
        <f>$C$23/13</f>
        <v>53846.153846153844</v>
      </c>
      <c r="F102" s="2">
        <f t="shared" ref="F102:M102" si="11">$C$23/13</f>
        <v>53846.153846153844</v>
      </c>
      <c r="G102" s="2">
        <f t="shared" si="11"/>
        <v>53846.153846153844</v>
      </c>
      <c r="H102" s="2">
        <f t="shared" si="11"/>
        <v>53846.153846153844</v>
      </c>
      <c r="I102" s="2">
        <f t="shared" si="11"/>
        <v>53846.153846153844</v>
      </c>
      <c r="J102" s="2">
        <f t="shared" si="11"/>
        <v>53846.153846153844</v>
      </c>
      <c r="K102" s="2">
        <f t="shared" si="11"/>
        <v>53846.153846153844</v>
      </c>
      <c r="L102" s="2">
        <f t="shared" si="11"/>
        <v>53846.153846153844</v>
      </c>
      <c r="M102" s="2">
        <f t="shared" si="11"/>
        <v>53846.153846153844</v>
      </c>
      <c r="N102" s="2">
        <f>SUM(B102:M102)</f>
        <v>592307.69230769249</v>
      </c>
    </row>
    <row r="103" spans="1:16" x14ac:dyDescent="0.2">
      <c r="A103" t="s">
        <v>6</v>
      </c>
      <c r="B103" s="2">
        <f>$D$58</f>
        <v>50000</v>
      </c>
      <c r="C103" s="2">
        <f>$D$58</f>
        <v>50000</v>
      </c>
      <c r="D103" s="2">
        <f>$D$58</f>
        <v>50000</v>
      </c>
      <c r="E103" s="2"/>
      <c r="F103" s="2"/>
      <c r="G103" s="2"/>
      <c r="H103" s="2"/>
      <c r="I103" s="2"/>
      <c r="J103" s="2"/>
      <c r="K103" s="2"/>
      <c r="L103" s="2"/>
      <c r="M103" s="2"/>
      <c r="N103" s="2">
        <f>SUM(B103:M103)</f>
        <v>150000</v>
      </c>
      <c r="P103" s="2"/>
    </row>
    <row r="104" spans="1:16" ht="13.5" thickBot="1" x14ac:dyDescent="0.25">
      <c r="B104" s="3">
        <f t="shared" ref="B104:M104" si="12">SUM(B101:B103)</f>
        <v>146833.33333333331</v>
      </c>
      <c r="C104" s="3">
        <f t="shared" si="12"/>
        <v>200679.48717948719</v>
      </c>
      <c r="D104" s="3">
        <f t="shared" si="12"/>
        <v>200679.48717948719</v>
      </c>
      <c r="E104" s="3">
        <f t="shared" si="12"/>
        <v>53846.153846153844</v>
      </c>
      <c r="F104" s="3">
        <f t="shared" si="12"/>
        <v>53846.153846153844</v>
      </c>
      <c r="G104" s="3">
        <f t="shared" si="12"/>
        <v>53846.153846153844</v>
      </c>
      <c r="H104" s="3">
        <f t="shared" si="12"/>
        <v>53846.153846153844</v>
      </c>
      <c r="I104" s="3">
        <f t="shared" si="12"/>
        <v>53846.153846153844</v>
      </c>
      <c r="J104" s="3">
        <f t="shared" si="12"/>
        <v>53846.153846153844</v>
      </c>
      <c r="K104" s="3">
        <f t="shared" si="12"/>
        <v>53846.153846153844</v>
      </c>
      <c r="L104" s="3">
        <f t="shared" si="12"/>
        <v>53846.153846153844</v>
      </c>
      <c r="M104" s="3">
        <f t="shared" si="12"/>
        <v>53846.153846153844</v>
      </c>
      <c r="N104" s="3">
        <f>SUM(B104:M104)</f>
        <v>1032807.6923076926</v>
      </c>
      <c r="P104" s="2"/>
    </row>
    <row r="105" spans="1:16" ht="13.5" thickTop="1" x14ac:dyDescent="0.2">
      <c r="P105" s="2"/>
    </row>
    <row r="106" spans="1:16" x14ac:dyDescent="0.2">
      <c r="A106" t="s">
        <v>24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6" x14ac:dyDescent="0.2">
      <c r="B107" s="1">
        <v>36526</v>
      </c>
      <c r="C107" s="1">
        <v>36557</v>
      </c>
      <c r="D107" s="1">
        <v>36586</v>
      </c>
      <c r="E107" s="1">
        <v>36617</v>
      </c>
      <c r="F107" s="1">
        <v>36647</v>
      </c>
      <c r="G107" s="1">
        <v>36678</v>
      </c>
      <c r="H107" s="1">
        <v>36708</v>
      </c>
      <c r="I107" s="1">
        <v>36739</v>
      </c>
      <c r="J107" s="1">
        <v>36770</v>
      </c>
      <c r="K107" s="1">
        <v>36800</v>
      </c>
      <c r="L107" s="1">
        <v>36831</v>
      </c>
      <c r="M107" s="1">
        <v>36861</v>
      </c>
      <c r="N107" s="5" t="s">
        <v>11</v>
      </c>
    </row>
    <row r="108" spans="1:16" x14ac:dyDescent="0.2">
      <c r="A108" t="s">
        <v>40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>
        <f>SUM(B108:M108)</f>
        <v>0</v>
      </c>
    </row>
    <row r="109" spans="1:16" x14ac:dyDescent="0.2">
      <c r="A109" t="s">
        <v>59</v>
      </c>
      <c r="B109" s="2">
        <f>$C$23/13</f>
        <v>53846.153846153844</v>
      </c>
      <c r="C109" s="2">
        <f>$C$23/13</f>
        <v>53846.153846153844</v>
      </c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>
        <f>SUM(B109:M109)</f>
        <v>107692.30769230769</v>
      </c>
    </row>
    <row r="110" spans="1:16" ht="13.5" thickBot="1" x14ac:dyDescent="0.25">
      <c r="B110" s="3">
        <f t="shared" ref="B110:M110" si="13">SUM(B108:B109)</f>
        <v>53846.153846153844</v>
      </c>
      <c r="C110" s="3">
        <f t="shared" si="13"/>
        <v>53846.153846153844</v>
      </c>
      <c r="D110" s="3">
        <f t="shared" si="13"/>
        <v>0</v>
      </c>
      <c r="E110" s="3">
        <f t="shared" si="13"/>
        <v>0</v>
      </c>
      <c r="F110" s="3">
        <f t="shared" si="13"/>
        <v>0</v>
      </c>
      <c r="G110" s="3">
        <f t="shared" si="13"/>
        <v>0</v>
      </c>
      <c r="H110" s="3">
        <f t="shared" si="13"/>
        <v>0</v>
      </c>
      <c r="I110" s="3">
        <f t="shared" si="13"/>
        <v>0</v>
      </c>
      <c r="J110" s="3">
        <f t="shared" si="13"/>
        <v>0</v>
      </c>
      <c r="K110" s="3">
        <f t="shared" si="13"/>
        <v>0</v>
      </c>
      <c r="L110" s="3">
        <f t="shared" si="13"/>
        <v>0</v>
      </c>
      <c r="M110" s="3">
        <f t="shared" si="13"/>
        <v>0</v>
      </c>
      <c r="N110" s="3">
        <f>SUM(B110:M110)</f>
        <v>107692.30769230769</v>
      </c>
    </row>
    <row r="111" spans="1:16" ht="14.25" thickTop="1" thickBot="1" x14ac:dyDescent="0.25"/>
    <row r="112" spans="1:16" ht="14.25" thickTop="1" thickBot="1" x14ac:dyDescent="0.25">
      <c r="N112" s="12">
        <f>SUM(N81,N97,N104,N110)</f>
        <v>6550964.1683333339</v>
      </c>
    </row>
    <row r="113" ht="13.5" thickTop="1" x14ac:dyDescent="0.2"/>
  </sheetData>
  <pageMargins left="0.21" right="0.23" top="0.33" bottom="0.35" header="0.17" footer="0.19"/>
  <pageSetup scale="70" fitToHeight="2" orientation="landscape" r:id="rId1"/>
  <headerFooter alignWithMargins="0">
    <oddHeader>&amp;LPrepared by:  Kenny Soignet&amp;R&amp;D     &amp;T</oddHeader>
    <oddFooter>&amp;LFile Name:   &amp;F</oddFooter>
  </headerFooter>
  <rowBreaks count="1" manualBreakCount="1">
    <brk id="6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1999-11-12T21:40:44Z</cp:lastPrinted>
  <dcterms:created xsi:type="dcterms:W3CDTF">1998-10-19T18:13:32Z</dcterms:created>
  <dcterms:modified xsi:type="dcterms:W3CDTF">2014-09-03T14:13:03Z</dcterms:modified>
</cp:coreProperties>
</file>