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Sheet1!$A:$N</definedName>
  </definedNames>
  <calcPr calcId="152511" fullCalcOnLoad="1"/>
</workbook>
</file>

<file path=xl/calcChain.xml><?xml version="1.0" encoding="utf-8"?>
<calcChain xmlns="http://schemas.openxmlformats.org/spreadsheetml/2006/main">
  <c r="B1" i="1" l="1"/>
  <c r="C3" i="1"/>
  <c r="C4" i="1"/>
  <c r="M4" i="1" s="1"/>
  <c r="F4" i="1"/>
  <c r="I4" i="1" s="1"/>
  <c r="C5" i="1"/>
  <c r="A5" i="1" s="1"/>
  <c r="F5" i="1"/>
  <c r="F3" i="1" s="1"/>
  <c r="F7" i="1"/>
  <c r="I7" i="1"/>
  <c r="M7" i="1"/>
  <c r="F9" i="1"/>
  <c r="I9" i="1" s="1"/>
  <c r="M8" i="1" s="1"/>
  <c r="C13" i="1"/>
  <c r="F13" i="1"/>
  <c r="I13" i="1"/>
  <c r="C14" i="1"/>
  <c r="F14" i="1"/>
  <c r="I14" i="1"/>
  <c r="C16" i="1"/>
  <c r="I16" i="1" s="1"/>
  <c r="F16" i="1"/>
  <c r="F15" i="1" s="1"/>
  <c r="C17" i="1"/>
  <c r="I17" i="1" s="1"/>
  <c r="F17" i="1"/>
  <c r="C18" i="1"/>
  <c r="F18" i="1"/>
  <c r="I18" i="1"/>
  <c r="C19" i="1"/>
  <c r="I19" i="1" s="1"/>
  <c r="F19" i="1"/>
  <c r="C22" i="1"/>
  <c r="F22" i="1"/>
  <c r="I22" i="1"/>
  <c r="M10" i="1" s="1"/>
  <c r="A25" i="1"/>
  <c r="F25" i="1"/>
  <c r="F37" i="1" s="1"/>
  <c r="I25" i="1"/>
  <c r="A26" i="1"/>
  <c r="F26" i="1"/>
  <c r="I26" i="1"/>
  <c r="A27" i="1"/>
  <c r="F27" i="1"/>
  <c r="I27" i="1" s="1"/>
  <c r="A28" i="1"/>
  <c r="F28" i="1"/>
  <c r="I28" i="1" s="1"/>
  <c r="A29" i="1"/>
  <c r="F29" i="1"/>
  <c r="I29" i="1"/>
  <c r="A30" i="1"/>
  <c r="F30" i="1"/>
  <c r="I30" i="1"/>
  <c r="A31" i="1"/>
  <c r="F31" i="1"/>
  <c r="I31" i="1"/>
  <c r="A32" i="1"/>
  <c r="F32" i="1"/>
  <c r="I32" i="1"/>
  <c r="A33" i="1"/>
  <c r="F33" i="1"/>
  <c r="I33" i="1"/>
  <c r="A34" i="1"/>
  <c r="F34" i="1"/>
  <c r="I34" i="1"/>
  <c r="A35" i="1"/>
  <c r="F35" i="1"/>
  <c r="I35" i="1" s="1"/>
  <c r="A36" i="1"/>
  <c r="F36" i="1"/>
  <c r="I36" i="1" s="1"/>
  <c r="B41" i="1"/>
  <c r="C43" i="1"/>
  <c r="C45" i="1" s="1"/>
  <c r="A45" i="1" s="1"/>
  <c r="C44" i="1"/>
  <c r="M44" i="1"/>
  <c r="I47" i="1"/>
  <c r="M47" i="1" s="1"/>
  <c r="I49" i="1"/>
  <c r="M48" i="1" s="1"/>
  <c r="M51" i="1"/>
  <c r="C53" i="1"/>
  <c r="I53" i="1" s="1"/>
  <c r="F53" i="1"/>
  <c r="C54" i="1"/>
  <c r="I54" i="1" s="1"/>
  <c r="F54" i="1"/>
  <c r="C55" i="1"/>
  <c r="F55" i="1"/>
  <c r="I55" i="1"/>
  <c r="C56" i="1"/>
  <c r="F56" i="1"/>
  <c r="F60" i="1" s="1"/>
  <c r="I56" i="1"/>
  <c r="C57" i="1"/>
  <c r="F57" i="1"/>
  <c r="I57" i="1"/>
  <c r="K57" i="1"/>
  <c r="L57" i="1"/>
  <c r="C58" i="1"/>
  <c r="F58" i="1"/>
  <c r="I58" i="1"/>
  <c r="K58" i="1"/>
  <c r="L58" i="1"/>
  <c r="C59" i="1"/>
  <c r="F59" i="1"/>
  <c r="I59" i="1"/>
  <c r="K59" i="1"/>
  <c r="L59" i="1"/>
  <c r="K60" i="1"/>
  <c r="L60" i="1"/>
  <c r="K61" i="1"/>
  <c r="L61" i="1"/>
  <c r="C62" i="1"/>
  <c r="I62" i="1" s="1"/>
  <c r="M50" i="1" s="1"/>
  <c r="F62" i="1"/>
  <c r="K62" i="1"/>
  <c r="L62" i="1"/>
  <c r="K63" i="1"/>
  <c r="L63" i="1"/>
  <c r="I64" i="1"/>
  <c r="K64" i="1"/>
  <c r="L64" i="1"/>
  <c r="I37" i="1" l="1"/>
  <c r="M11" i="1" s="1"/>
  <c r="I60" i="1"/>
  <c r="I20" i="1"/>
  <c r="F20" i="1"/>
  <c r="C15" i="1"/>
  <c r="I15" i="1" s="1"/>
  <c r="C60" i="1"/>
  <c r="C20" i="1"/>
  <c r="M43" i="1" l="1"/>
  <c r="M45" i="1" s="1"/>
  <c r="K45" i="1" s="1"/>
  <c r="M49" i="1"/>
  <c r="M52" i="1" s="1"/>
  <c r="M3" i="1"/>
  <c r="M9" i="1"/>
  <c r="M12" i="1" s="1"/>
  <c r="M5" i="1" l="1"/>
  <c r="K5" i="1" s="1"/>
  <c r="I3" i="1"/>
  <c r="I5" i="1" s="1"/>
</calcChain>
</file>

<file path=xl/sharedStrings.xml><?xml version="1.0" encoding="utf-8"?>
<sst xmlns="http://schemas.openxmlformats.org/spreadsheetml/2006/main" count="65" uniqueCount="26">
  <si>
    <t>Tx Desk</t>
  </si>
  <si>
    <t>3rd Party</t>
  </si>
  <si>
    <t>Sitara</t>
  </si>
  <si>
    <t>HL&amp;P</t>
  </si>
  <si>
    <t>CP&amp;L</t>
  </si>
  <si>
    <t>(Bayport)</t>
  </si>
  <si>
    <t>(Texas City)</t>
  </si>
  <si>
    <t>Net Utilities</t>
  </si>
  <si>
    <t xml:space="preserve"> </t>
  </si>
  <si>
    <t>Adjusted Sitara</t>
  </si>
  <si>
    <t>Miscellaneous</t>
  </si>
  <si>
    <t>Total Miscellaneous</t>
  </si>
  <si>
    <t>New Gas Day</t>
  </si>
  <si>
    <t>Ending Gas Day</t>
  </si>
  <si>
    <t>Linepack</t>
  </si>
  <si>
    <t>A/S Balance</t>
  </si>
  <si>
    <t>Utilities</t>
  </si>
  <si>
    <t>Entex</t>
  </si>
  <si>
    <t>Cogens</t>
  </si>
  <si>
    <t>Tufco</t>
  </si>
  <si>
    <t>SCADA Industrials</t>
  </si>
  <si>
    <t>Total Adjustments</t>
  </si>
  <si>
    <t>Estimated Capacities</t>
  </si>
  <si>
    <t>Difference</t>
  </si>
  <si>
    <t>Gas Control Est</t>
  </si>
  <si>
    <t>Gas Control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</si>
</sst>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mmmm\ d\,\ yy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/>
    <xf numFmtId="164" fontId="0" fillId="2" borderId="0" xfId="0" applyNumberFormat="1" applyFill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1" fillId="3" borderId="0" xfId="0" applyNumberFormat="1" applyFon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2" xfId="0" applyNumberFormat="1" applyFill="1" applyBorder="1"/>
    <xf numFmtId="164" fontId="0" fillId="3" borderId="3" xfId="0" applyNumberForma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0" fillId="3" borderId="4" xfId="0" applyNumberFormat="1" applyFill="1" applyBorder="1"/>
    <xf numFmtId="164" fontId="1" fillId="2" borderId="5" xfId="0" applyNumberFormat="1" applyFont="1" applyFill="1" applyBorder="1"/>
    <xf numFmtId="164" fontId="0" fillId="3" borderId="6" xfId="0" applyNumberFormat="1" applyFill="1" applyBorder="1" applyAlignment="1">
      <alignment horizontal="right"/>
    </xf>
    <xf numFmtId="164" fontId="1" fillId="2" borderId="7" xfId="0" applyNumberFormat="1" applyFont="1" applyFill="1" applyBorder="1"/>
    <xf numFmtId="164" fontId="0" fillId="3" borderId="8" xfId="0" applyNumberForma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64" fontId="0" fillId="2" borderId="5" xfId="0" applyNumberFormat="1" applyFill="1" applyBorder="1"/>
    <xf numFmtId="164" fontId="0" fillId="3" borderId="0" xfId="0" applyNumberFormat="1" applyFill="1" applyBorder="1" applyAlignment="1"/>
    <xf numFmtId="164" fontId="0" fillId="2" borderId="5" xfId="0" applyNumberFormat="1" applyFill="1" applyBorder="1" applyAlignment="1">
      <alignment horizontal="right"/>
    </xf>
    <xf numFmtId="164" fontId="0" fillId="2" borderId="7" xfId="0" applyNumberFormat="1" applyFill="1" applyBorder="1"/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164" fontId="0" fillId="2" borderId="8" xfId="0" applyNumberFormat="1" applyFill="1" applyBorder="1" applyAlignment="1">
      <alignment horizontal="right"/>
    </xf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1" fillId="2" borderId="9" xfId="0" applyNumberFormat="1" applyFon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centerContinuous"/>
    </xf>
    <xf numFmtId="164" fontId="0" fillId="2" borderId="10" xfId="0" applyNumberFormat="1" applyFill="1" applyBorder="1" applyAlignment="1">
      <alignment horizontal="centerContinuous"/>
    </xf>
    <xf numFmtId="164" fontId="0" fillId="2" borderId="11" xfId="0" applyNumberFormat="1" applyFill="1" applyBorder="1" applyAlignment="1">
      <alignment horizontal="centerContinuous"/>
    </xf>
    <xf numFmtId="164" fontId="0" fillId="3" borderId="1" xfId="0" applyNumberFormat="1" applyFill="1" applyBorder="1" applyAlignment="1">
      <alignment horizontal="center"/>
    </xf>
    <xf numFmtId="164" fontId="1" fillId="2" borderId="2" xfId="0" applyNumberFormat="1" applyFont="1" applyFill="1" applyBorder="1"/>
    <xf numFmtId="164" fontId="1" fillId="2" borderId="5" xfId="0" applyNumberFormat="1" applyFont="1" applyFill="1" applyBorder="1" applyAlignment="1">
      <alignment horizontal="right"/>
    </xf>
    <xf numFmtId="1" fontId="2" fillId="2" borderId="6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right"/>
      <protection hidden="1"/>
    </xf>
    <xf numFmtId="2" fontId="2" fillId="2" borderId="5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centerContinuous"/>
    </xf>
    <xf numFmtId="164" fontId="1" fillId="2" borderId="11" xfId="0" applyNumberFormat="1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0ECTGASC/TxPos/Tx12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K\HPLMOR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1">
          <cell r="C31">
            <v>-384769</v>
          </cell>
          <cell r="D31">
            <v>-257136</v>
          </cell>
        </row>
        <row r="32">
          <cell r="C32">
            <v>-90618</v>
          </cell>
          <cell r="D32">
            <v>-90618</v>
          </cell>
        </row>
        <row r="37">
          <cell r="C37">
            <v>230000</v>
          </cell>
        </row>
        <row r="40">
          <cell r="C40">
            <v>30000</v>
          </cell>
        </row>
        <row r="41">
          <cell r="C41">
            <v>43542</v>
          </cell>
        </row>
        <row r="42">
          <cell r="C42">
            <v>35000</v>
          </cell>
        </row>
        <row r="45">
          <cell r="C45">
            <v>73000</v>
          </cell>
        </row>
        <row r="46">
          <cell r="C46">
            <v>98000</v>
          </cell>
        </row>
        <row r="48">
          <cell r="C48">
            <v>777050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COVER"/>
      <sheetName val="ADJUSTED"/>
      <sheetName val="HPLR Report"/>
      <sheetName val="HPLC RTU FLOW"/>
      <sheetName val="HPLC NON RTU FLOW"/>
      <sheetName val="Zone Worksheet"/>
    </sheetNames>
    <sheetDataSet>
      <sheetData sheetId="0"/>
      <sheetData sheetId="1">
        <row r="4">
          <cell r="C4">
            <v>36521.605131828706</v>
          </cell>
          <cell r="D4">
            <v>36522.605131828706</v>
          </cell>
        </row>
        <row r="8">
          <cell r="E8">
            <v>-4.915</v>
          </cell>
        </row>
        <row r="17">
          <cell r="C17">
            <v>-370</v>
          </cell>
        </row>
        <row r="31">
          <cell r="D31">
            <v>-19.93426513671875</v>
          </cell>
        </row>
        <row r="33">
          <cell r="C33">
            <v>0</v>
          </cell>
        </row>
        <row r="60">
          <cell r="D60" t="str">
            <v>THOMPSONVILLE</v>
          </cell>
          <cell r="E60">
            <v>71.471250915527349</v>
          </cell>
        </row>
        <row r="61">
          <cell r="D61" t="str">
            <v>A-S 809</v>
          </cell>
          <cell r="E61">
            <v>99.49072265625</v>
          </cell>
        </row>
        <row r="62">
          <cell r="D62" t="str">
            <v>A-S 813</v>
          </cell>
          <cell r="E62">
            <v>125.44752502441406</v>
          </cell>
        </row>
        <row r="63">
          <cell r="D63" t="str">
            <v>FROM KATY/BAMMEL</v>
          </cell>
          <cell r="E63">
            <v>80</v>
          </cell>
        </row>
        <row r="64">
          <cell r="D64" t="str">
            <v>A/S OVERALL</v>
          </cell>
          <cell r="E64" t="str">
            <v>+225 to flat</v>
          </cell>
        </row>
        <row r="65">
          <cell r="D65" t="str">
            <v>TEXOMA NORTH</v>
          </cell>
          <cell r="E65" t="str">
            <v>+30 to -20</v>
          </cell>
        </row>
        <row r="66">
          <cell r="D66" t="str">
            <v>BEAUMONT MARKET</v>
          </cell>
          <cell r="E66" t="str">
            <v>+40 to -10</v>
          </cell>
        </row>
        <row r="67">
          <cell r="D67" t="str">
            <v>TEXOMA TOTAL</v>
          </cell>
          <cell r="E67" t="str">
            <v>+30 to -10</v>
          </cell>
        </row>
        <row r="83">
          <cell r="C83">
            <v>225.15425109863281</v>
          </cell>
          <cell r="D83">
            <v>235</v>
          </cell>
        </row>
        <row r="84">
          <cell r="C84">
            <v>37.776630401611328</v>
          </cell>
          <cell r="D84">
            <v>35</v>
          </cell>
        </row>
        <row r="86">
          <cell r="C86">
            <v>45.643146514892578</v>
          </cell>
          <cell r="D86">
            <v>45</v>
          </cell>
        </row>
        <row r="90">
          <cell r="C90">
            <v>31.38</v>
          </cell>
          <cell r="D90">
            <v>40</v>
          </cell>
        </row>
        <row r="91">
          <cell r="C91">
            <v>71.625602722167969</v>
          </cell>
          <cell r="D91">
            <v>72</v>
          </cell>
        </row>
        <row r="92">
          <cell r="C92">
            <v>97.768783569335938</v>
          </cell>
          <cell r="D92">
            <v>97</v>
          </cell>
        </row>
        <row r="146">
          <cell r="F146">
            <v>798.06648010015488</v>
          </cell>
        </row>
      </sheetData>
      <sheetData sheetId="2">
        <row r="18">
          <cell r="C18" t="str">
            <v>test</v>
          </cell>
          <cell r="D18">
            <v>5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C23" t="str">
            <v xml:space="preserve"> </v>
          </cell>
          <cell r="D23">
            <v>0</v>
          </cell>
        </row>
        <row r="24">
          <cell r="C24" t="str">
            <v xml:space="preserve"> </v>
          </cell>
          <cell r="D24">
            <v>0</v>
          </cell>
        </row>
        <row r="25">
          <cell r="C25" t="str">
            <v xml:space="preserve"> </v>
          </cell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C28" t="str">
            <v xml:space="preserve"> </v>
          </cell>
          <cell r="D28">
            <v>0</v>
          </cell>
        </row>
        <row r="29">
          <cell r="C29" t="str">
            <v xml:space="preserve"> </v>
          </cell>
          <cell r="D29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zoomScale="85" workbookViewId="0"/>
  </sheetViews>
  <sheetFormatPr defaultColWidth="25.42578125" defaultRowHeight="12.75" x14ac:dyDescent="0.2"/>
  <cols>
    <col min="1" max="1" width="19.5703125" style="1" customWidth="1"/>
    <col min="2" max="2" width="5.5703125" style="1" customWidth="1"/>
    <col min="3" max="3" width="8" style="2" customWidth="1"/>
    <col min="4" max="5" width="5.5703125" style="2" customWidth="1"/>
    <col min="6" max="6" width="8" style="2" customWidth="1"/>
    <col min="7" max="8" width="5.5703125" style="2" customWidth="1"/>
    <col min="9" max="9" width="8" style="2" customWidth="1"/>
    <col min="10" max="10" width="5.5703125" style="1" customWidth="1"/>
    <col min="11" max="11" width="19.5703125" style="1" customWidth="1"/>
    <col min="12" max="15" width="10.42578125" style="1" customWidth="1"/>
    <col min="16" max="16384" width="25.42578125" style="1"/>
  </cols>
  <sheetData>
    <row r="1" spans="1:14" x14ac:dyDescent="0.2">
      <c r="A1" s="40" t="s">
        <v>13</v>
      </c>
      <c r="B1" s="41">
        <f>[2]COVER!$C$4</f>
        <v>36521.605131828706</v>
      </c>
      <c r="C1" s="42"/>
      <c r="D1" s="43"/>
      <c r="L1" s="2"/>
      <c r="M1" s="2"/>
      <c r="N1" s="2"/>
    </row>
    <row r="2" spans="1:14" x14ac:dyDescent="0.2">
      <c r="A2" s="45"/>
      <c r="B2" s="12"/>
      <c r="C2" s="13" t="s">
        <v>2</v>
      </c>
      <c r="D2" s="13"/>
      <c r="E2" s="14"/>
      <c r="F2" s="14" t="s">
        <v>24</v>
      </c>
      <c r="G2" s="14"/>
      <c r="H2" s="13"/>
      <c r="I2" s="13" t="s">
        <v>23</v>
      </c>
      <c r="J2" s="15"/>
      <c r="K2" s="11"/>
      <c r="L2" s="28"/>
      <c r="M2" s="14" t="s">
        <v>9</v>
      </c>
      <c r="N2" s="29"/>
    </row>
    <row r="3" spans="1:14" x14ac:dyDescent="0.2">
      <c r="A3" s="16" t="s">
        <v>0</v>
      </c>
      <c r="B3" s="8"/>
      <c r="C3" s="9">
        <f>[1]Sheet1!C31/1000</f>
        <v>-384.76900000000001</v>
      </c>
      <c r="D3" s="9"/>
      <c r="E3" s="10"/>
      <c r="F3" s="10">
        <f>F5-F4</f>
        <v>-279.38200000000001</v>
      </c>
      <c r="G3" s="10"/>
      <c r="H3" s="9"/>
      <c r="I3" s="9">
        <f>F3-M3</f>
        <v>101.27562927007682</v>
      </c>
      <c r="J3" s="17"/>
      <c r="K3" s="16" t="s">
        <v>0</v>
      </c>
      <c r="L3" s="23"/>
      <c r="M3" s="10">
        <f>SUM(I20,I22,I37,C3,I7)</f>
        <v>-380.65762927007682</v>
      </c>
      <c r="N3" s="30"/>
    </row>
    <row r="4" spans="1:14" x14ac:dyDescent="0.2">
      <c r="A4" s="18" t="s">
        <v>1</v>
      </c>
      <c r="B4" s="5"/>
      <c r="C4" s="6">
        <f>[1]Sheet1!C32/1000</f>
        <v>-90.617999999999995</v>
      </c>
      <c r="D4" s="6"/>
      <c r="E4" s="7"/>
      <c r="F4" s="7">
        <f>C4</f>
        <v>-90.617999999999995</v>
      </c>
      <c r="G4" s="7"/>
      <c r="H4" s="6"/>
      <c r="I4" s="6">
        <f>F4-M4</f>
        <v>0</v>
      </c>
      <c r="J4" s="19"/>
      <c r="K4" s="18" t="s">
        <v>1</v>
      </c>
      <c r="L4" s="31"/>
      <c r="M4" s="7">
        <f>C4</f>
        <v>-90.617999999999995</v>
      </c>
      <c r="N4" s="32"/>
    </row>
    <row r="5" spans="1:14" x14ac:dyDescent="0.2">
      <c r="A5" s="16" t="str">
        <f>IF(C5&gt;0,"Bammel Injection","Bammel Withdrawal")</f>
        <v>Bammel Withdrawal</v>
      </c>
      <c r="B5" s="8"/>
      <c r="C5" s="9">
        <f>SUM(C3:C4)</f>
        <v>-475.387</v>
      </c>
      <c r="D5" s="9"/>
      <c r="E5" s="10"/>
      <c r="F5" s="20">
        <f>[2]COVER!$C$17</f>
        <v>-370</v>
      </c>
      <c r="G5" s="10"/>
      <c r="H5" s="9"/>
      <c r="I5" s="9">
        <f>SUM(I3:I4)</f>
        <v>101.27562927007682</v>
      </c>
      <c r="J5" s="17"/>
      <c r="K5" s="16" t="str">
        <f>IF(M5&gt;0,"Bammel Injection","Bammel Withdrawal")</f>
        <v>Bammel Withdrawal</v>
      </c>
      <c r="L5" s="23"/>
      <c r="M5" s="10">
        <f>SUM(M3:M4)</f>
        <v>-471.27562927007682</v>
      </c>
      <c r="N5" s="30"/>
    </row>
    <row r="6" spans="1:14" x14ac:dyDescent="0.2">
      <c r="A6" s="16"/>
      <c r="B6" s="9"/>
      <c r="C6" s="9"/>
      <c r="D6" s="9"/>
      <c r="E6" s="10"/>
      <c r="F6" s="10"/>
      <c r="G6" s="10"/>
      <c r="H6" s="9"/>
      <c r="I6" s="9"/>
      <c r="J6" s="17"/>
      <c r="K6" s="21"/>
      <c r="L6" s="21"/>
      <c r="M6" s="33"/>
      <c r="N6" s="34"/>
    </row>
    <row r="7" spans="1:14" x14ac:dyDescent="0.2">
      <c r="A7" s="16" t="s">
        <v>14</v>
      </c>
      <c r="B7" s="9"/>
      <c r="C7" s="9">
        <v>0</v>
      </c>
      <c r="D7" s="9"/>
      <c r="E7" s="10"/>
      <c r="F7" s="10">
        <f>[2]COVER!$D$31</f>
        <v>-19.93426513671875</v>
      </c>
      <c r="G7" s="10"/>
      <c r="H7" s="9"/>
      <c r="I7" s="9">
        <f>C7-F7</f>
        <v>19.93426513671875</v>
      </c>
      <c r="J7" s="17"/>
      <c r="K7" s="16" t="s">
        <v>14</v>
      </c>
      <c r="L7" s="21"/>
      <c r="M7" s="33">
        <f>I7</f>
        <v>19.93426513671875</v>
      </c>
      <c r="N7" s="34"/>
    </row>
    <row r="8" spans="1:14" x14ac:dyDescent="0.2">
      <c r="A8" s="16"/>
      <c r="B8" s="9"/>
      <c r="C8" s="9"/>
      <c r="D8" s="9"/>
      <c r="E8" s="10"/>
      <c r="F8" s="10"/>
      <c r="G8" s="10"/>
      <c r="H8" s="9"/>
      <c r="I8" s="9"/>
      <c r="J8" s="17"/>
      <c r="K8" s="16" t="s">
        <v>15</v>
      </c>
      <c r="L8" s="21"/>
      <c r="M8" s="33">
        <f>I9</f>
        <v>0</v>
      </c>
      <c r="N8" s="34"/>
    </row>
    <row r="9" spans="1:14" x14ac:dyDescent="0.2">
      <c r="A9" s="16" t="s">
        <v>15</v>
      </c>
      <c r="B9" s="9"/>
      <c r="C9" s="9">
        <v>0</v>
      </c>
      <c r="D9" s="9"/>
      <c r="E9" s="10"/>
      <c r="F9" s="10">
        <f>[2]COVER!$C$33</f>
        <v>0</v>
      </c>
      <c r="G9" s="10"/>
      <c r="H9" s="9"/>
      <c r="I9" s="9">
        <f>C9-F9</f>
        <v>0</v>
      </c>
      <c r="J9" s="17"/>
      <c r="K9" s="16" t="s">
        <v>7</v>
      </c>
      <c r="L9" s="21"/>
      <c r="M9" s="33">
        <f>I20</f>
        <v>0.19358569335937759</v>
      </c>
      <c r="N9" s="34"/>
    </row>
    <row r="10" spans="1:14" x14ac:dyDescent="0.2">
      <c r="A10" s="16"/>
      <c r="B10" s="9"/>
      <c r="C10" s="9"/>
      <c r="D10" s="9"/>
      <c r="E10" s="10"/>
      <c r="F10" s="10"/>
      <c r="G10" s="10"/>
      <c r="H10" s="9"/>
      <c r="I10" s="9"/>
      <c r="J10" s="17"/>
      <c r="K10" s="16" t="s">
        <v>20</v>
      </c>
      <c r="L10" s="21"/>
      <c r="M10" s="33">
        <f>I22</f>
        <v>-21.016480100154922</v>
      </c>
      <c r="N10" s="34"/>
    </row>
    <row r="11" spans="1:14" x14ac:dyDescent="0.2">
      <c r="A11" s="16"/>
      <c r="B11" s="9"/>
      <c r="C11" s="9"/>
      <c r="D11" s="9"/>
      <c r="E11" s="10"/>
      <c r="F11" s="10"/>
      <c r="G11" s="10"/>
      <c r="H11" s="9"/>
      <c r="I11" s="9"/>
      <c r="J11" s="17"/>
      <c r="K11" s="18" t="s">
        <v>10</v>
      </c>
      <c r="L11" s="24"/>
      <c r="M11" s="3">
        <f>I37</f>
        <v>5</v>
      </c>
      <c r="N11" s="35"/>
    </row>
    <row r="12" spans="1:14" x14ac:dyDescent="0.2">
      <c r="A12" s="16" t="s">
        <v>16</v>
      </c>
      <c r="B12" s="8"/>
      <c r="C12" s="9"/>
      <c r="D12" s="22"/>
      <c r="E12" s="10"/>
      <c r="F12" s="10"/>
      <c r="G12" s="10"/>
      <c r="H12" s="9"/>
      <c r="I12" s="9"/>
      <c r="J12" s="17"/>
      <c r="K12" s="36" t="s">
        <v>21</v>
      </c>
      <c r="L12" s="37"/>
      <c r="M12" s="38">
        <f>SUM(M7:M11)</f>
        <v>4.1113707299232054</v>
      </c>
      <c r="N12" s="39"/>
    </row>
    <row r="13" spans="1:14" x14ac:dyDescent="0.2">
      <c r="A13" s="16" t="s">
        <v>17</v>
      </c>
      <c r="B13" s="9"/>
      <c r="C13" s="9">
        <f>[1]Sheet1!$C$37/1000</f>
        <v>230</v>
      </c>
      <c r="D13" s="9"/>
      <c r="E13" s="10"/>
      <c r="F13" s="10">
        <f>[2]COVER!$C$83</f>
        <v>225.15425109863281</v>
      </c>
      <c r="G13" s="10"/>
      <c r="H13" s="9"/>
      <c r="I13" s="9">
        <f t="shared" ref="I13:I19" si="0">C13-F13</f>
        <v>4.8457489013671875</v>
      </c>
      <c r="J13" s="17"/>
      <c r="K13" s="21"/>
      <c r="L13" s="33"/>
      <c r="M13" s="33"/>
      <c r="N13" s="33"/>
    </row>
    <row r="14" spans="1:14" x14ac:dyDescent="0.2">
      <c r="A14" s="16" t="s">
        <v>3</v>
      </c>
      <c r="B14" s="9"/>
      <c r="C14" s="9">
        <f>[1]Sheet1!$C$41/1000</f>
        <v>43.542000000000002</v>
      </c>
      <c r="D14" s="9"/>
      <c r="E14" s="10"/>
      <c r="F14" s="10">
        <f>[2]COVER!$C$86</f>
        <v>45.643146514892578</v>
      </c>
      <c r="G14" s="10"/>
      <c r="H14" s="9"/>
      <c r="I14" s="9">
        <f t="shared" si="0"/>
        <v>-2.1011465148925765</v>
      </c>
      <c r="J14" s="17"/>
      <c r="K14" s="21"/>
      <c r="L14" s="33"/>
      <c r="M14" s="33" t="s">
        <v>8</v>
      </c>
      <c r="N14" s="33"/>
    </row>
    <row r="15" spans="1:14" x14ac:dyDescent="0.2">
      <c r="A15" s="16" t="s">
        <v>18</v>
      </c>
      <c r="B15" s="9"/>
      <c r="C15" s="9">
        <f>SUM(C16:C17)</f>
        <v>171</v>
      </c>
      <c r="D15" s="9"/>
      <c r="E15" s="10"/>
      <c r="F15" s="10">
        <f>SUM(F16:F17)</f>
        <v>169.39438629150391</v>
      </c>
      <c r="G15" s="10"/>
      <c r="H15" s="9"/>
      <c r="I15" s="9">
        <f t="shared" si="0"/>
        <v>1.6056137084960937</v>
      </c>
      <c r="J15" s="17"/>
    </row>
    <row r="16" spans="1:14" x14ac:dyDescent="0.2">
      <c r="A16" s="46" t="s">
        <v>5</v>
      </c>
      <c r="B16" s="9"/>
      <c r="C16" s="9">
        <f>[1]Sheet1!$C$45/1000</f>
        <v>73</v>
      </c>
      <c r="D16" s="9"/>
      <c r="E16" s="10"/>
      <c r="F16" s="10">
        <f>[2]COVER!$C$91</f>
        <v>71.625602722167969</v>
      </c>
      <c r="G16" s="10"/>
      <c r="H16" s="9"/>
      <c r="I16" s="9">
        <f t="shared" si="0"/>
        <v>1.3743972778320313</v>
      </c>
      <c r="J16" s="17"/>
    </row>
    <row r="17" spans="1:11" x14ac:dyDescent="0.2">
      <c r="A17" s="46" t="s">
        <v>6</v>
      </c>
      <c r="B17" s="9"/>
      <c r="C17" s="9">
        <f>[1]Sheet1!$C$46/1000</f>
        <v>98</v>
      </c>
      <c r="D17" s="9"/>
      <c r="E17" s="10"/>
      <c r="F17" s="10">
        <f>[2]COVER!$C$92</f>
        <v>97.768783569335938</v>
      </c>
      <c r="G17" s="10"/>
      <c r="H17" s="9"/>
      <c r="I17" s="9">
        <f t="shared" si="0"/>
        <v>0.2312164306640625</v>
      </c>
      <c r="J17" s="9"/>
      <c r="K17" s="21"/>
    </row>
    <row r="18" spans="1:11" x14ac:dyDescent="0.2">
      <c r="A18" s="16" t="s">
        <v>4</v>
      </c>
      <c r="B18" s="9"/>
      <c r="C18" s="9">
        <f>[1]Sheet1!$C$40/1000</f>
        <v>30</v>
      </c>
      <c r="D18" s="9"/>
      <c r="E18" s="10"/>
      <c r="F18" s="10">
        <f>[2]COVER!$C$84</f>
        <v>37.776630401611328</v>
      </c>
      <c r="G18" s="10"/>
      <c r="H18" s="9"/>
      <c r="I18" s="9">
        <f t="shared" si="0"/>
        <v>-7.7766304016113281</v>
      </c>
      <c r="J18" s="9"/>
      <c r="K18" s="21"/>
    </row>
    <row r="19" spans="1:11" x14ac:dyDescent="0.2">
      <c r="A19" s="18" t="s">
        <v>19</v>
      </c>
      <c r="B19" s="6"/>
      <c r="C19" s="6">
        <f>[1]Sheet1!$C$42/1000</f>
        <v>35</v>
      </c>
      <c r="D19" s="6"/>
      <c r="E19" s="7"/>
      <c r="F19" s="7">
        <f>[2]COVER!$C$90</f>
        <v>31.38</v>
      </c>
      <c r="G19" s="7"/>
      <c r="H19" s="6"/>
      <c r="I19" s="6">
        <f t="shared" si="0"/>
        <v>3.620000000000001</v>
      </c>
      <c r="J19" s="6"/>
      <c r="K19" s="21"/>
    </row>
    <row r="20" spans="1:11" x14ac:dyDescent="0.2">
      <c r="A20" s="16" t="s">
        <v>7</v>
      </c>
      <c r="B20" s="8"/>
      <c r="C20" s="9">
        <f>SUM(C16:C19,C13:C14)</f>
        <v>509.54200000000003</v>
      </c>
      <c r="D20" s="9"/>
      <c r="E20" s="10"/>
      <c r="F20" s="10">
        <f>SUM(F16:F19,F13:F14)</f>
        <v>509.34841430664062</v>
      </c>
      <c r="G20" s="10"/>
      <c r="H20" s="9"/>
      <c r="I20" s="9">
        <f>SUM(I16:I19,I13:I14)</f>
        <v>0.19358569335937759</v>
      </c>
      <c r="J20" s="9"/>
      <c r="K20" s="21"/>
    </row>
    <row r="21" spans="1:11" x14ac:dyDescent="0.2">
      <c r="A21" s="16"/>
      <c r="B21" s="9"/>
      <c r="C21" s="9"/>
      <c r="D21" s="9"/>
      <c r="E21" s="10"/>
      <c r="F21" s="10"/>
      <c r="G21" s="10"/>
      <c r="H21" s="9"/>
      <c r="I21" s="9"/>
      <c r="J21" s="9"/>
      <c r="K21" s="21"/>
    </row>
    <row r="22" spans="1:11" x14ac:dyDescent="0.2">
      <c r="A22" s="16" t="s">
        <v>20</v>
      </c>
      <c r="B22" s="8"/>
      <c r="C22" s="9">
        <f>[1]Sheet1!$C$48/1000</f>
        <v>777.05</v>
      </c>
      <c r="D22" s="9"/>
      <c r="E22" s="10"/>
      <c r="F22" s="10">
        <f>[2]COVER!$F$146</f>
        <v>798.06648010015488</v>
      </c>
      <c r="G22" s="10"/>
      <c r="H22" s="9"/>
      <c r="I22" s="9">
        <f>C22-F22</f>
        <v>-21.016480100154922</v>
      </c>
      <c r="J22" s="9"/>
      <c r="K22" s="21"/>
    </row>
    <row r="23" spans="1:11" x14ac:dyDescent="0.2">
      <c r="A23" s="16"/>
      <c r="B23" s="10"/>
      <c r="C23" s="10"/>
      <c r="D23" s="10"/>
      <c r="E23" s="10"/>
      <c r="F23" s="10"/>
      <c r="G23" s="10"/>
      <c r="H23" s="9"/>
      <c r="I23" s="9"/>
      <c r="J23" s="9"/>
      <c r="K23" s="21"/>
    </row>
    <row r="24" spans="1:11" x14ac:dyDescent="0.2">
      <c r="A24" s="16" t="s">
        <v>10</v>
      </c>
      <c r="B24" s="20"/>
      <c r="C24" s="25" t="s">
        <v>8</v>
      </c>
      <c r="D24" s="10"/>
      <c r="E24" s="10"/>
      <c r="F24" s="10" t="s">
        <v>8</v>
      </c>
      <c r="G24" s="10"/>
      <c r="H24" s="9"/>
      <c r="I24" s="9"/>
      <c r="J24" s="9"/>
      <c r="K24" s="21"/>
    </row>
    <row r="25" spans="1:11" x14ac:dyDescent="0.2">
      <c r="A25" s="26" t="str">
        <f>IF([2]ADJUSTED!C18&lt;&gt;0,[2]ADJUSTED!C18," ")</f>
        <v>test</v>
      </c>
      <c r="B25" s="10"/>
      <c r="C25" s="10"/>
      <c r="D25" s="10"/>
      <c r="E25" s="10"/>
      <c r="F25" s="10">
        <f>IF([2]ADJUSTED!D18&lt;&gt;0,[2]ADJUSTED!D18," ")</f>
        <v>5</v>
      </c>
      <c r="G25" s="10"/>
      <c r="H25" s="9"/>
      <c r="I25" s="9">
        <f>F25</f>
        <v>5</v>
      </c>
      <c r="J25" s="9"/>
      <c r="K25" s="21"/>
    </row>
    <row r="26" spans="1:11" x14ac:dyDescent="0.2">
      <c r="A26" s="26" t="str">
        <f>IF([2]ADJUSTED!C19&lt;&gt;0,[2]ADJUSTED!C19," ")</f>
        <v xml:space="preserve"> </v>
      </c>
      <c r="B26" s="10"/>
      <c r="C26" s="10"/>
      <c r="D26" s="10"/>
      <c r="E26" s="10"/>
      <c r="F26" s="10" t="str">
        <f>IF([2]ADJUSTED!D19&lt;&gt;0,[2]ADJUSTED!D19," ")</f>
        <v xml:space="preserve"> </v>
      </c>
      <c r="G26" s="10"/>
      <c r="H26" s="9"/>
      <c r="I26" s="9" t="str">
        <f t="shared" ref="I26:I36" si="1">F26</f>
        <v xml:space="preserve"> </v>
      </c>
      <c r="J26" s="9"/>
      <c r="K26" s="21"/>
    </row>
    <row r="27" spans="1:11" x14ac:dyDescent="0.2">
      <c r="A27" s="26" t="str">
        <f>IF([2]ADJUSTED!C20&lt;&gt;0,[2]ADJUSTED!C20," ")</f>
        <v xml:space="preserve"> </v>
      </c>
      <c r="B27" s="10"/>
      <c r="C27" s="10" t="s">
        <v>8</v>
      </c>
      <c r="D27" s="10"/>
      <c r="E27" s="10"/>
      <c r="F27" s="10" t="str">
        <f>IF([2]ADJUSTED!D20&lt;&gt;0,[2]ADJUSTED!D20," ")</f>
        <v xml:space="preserve"> </v>
      </c>
      <c r="G27" s="10"/>
      <c r="H27" s="9"/>
      <c r="I27" s="9" t="str">
        <f t="shared" si="1"/>
        <v xml:space="preserve"> </v>
      </c>
      <c r="J27" s="9"/>
      <c r="K27" s="21"/>
    </row>
    <row r="28" spans="1:11" x14ac:dyDescent="0.2">
      <c r="A28" s="26" t="str">
        <f>IF([2]ADJUSTED!C21&lt;&gt;0,[2]ADJUSTED!C21," ")</f>
        <v xml:space="preserve"> </v>
      </c>
      <c r="B28" s="10"/>
      <c r="C28" s="10"/>
      <c r="D28" s="10"/>
      <c r="E28" s="10"/>
      <c r="F28" s="10" t="str">
        <f>IF([2]ADJUSTED!D21&lt;&gt;0,[2]ADJUSTED!D21," ")</f>
        <v xml:space="preserve"> </v>
      </c>
      <c r="G28" s="10"/>
      <c r="H28" s="9"/>
      <c r="I28" s="9" t="str">
        <f t="shared" si="1"/>
        <v xml:space="preserve"> </v>
      </c>
      <c r="J28" s="9"/>
      <c r="K28" s="21"/>
    </row>
    <row r="29" spans="1:11" x14ac:dyDescent="0.2">
      <c r="A29" s="26" t="str">
        <f>IF([2]ADJUSTED!C22&lt;&gt;0,[2]ADJUSTED!C22," ")</f>
        <v xml:space="preserve"> </v>
      </c>
      <c r="B29" s="10"/>
      <c r="C29" s="10"/>
      <c r="D29" s="10"/>
      <c r="E29" s="10"/>
      <c r="F29" s="10" t="str">
        <f>IF([2]ADJUSTED!D22&lt;&gt;0,[2]ADJUSTED!D22," ")</f>
        <v xml:space="preserve"> </v>
      </c>
      <c r="G29" s="10"/>
      <c r="H29" s="9"/>
      <c r="I29" s="9" t="str">
        <f t="shared" si="1"/>
        <v xml:space="preserve"> </v>
      </c>
      <c r="J29" s="9"/>
      <c r="K29" s="21"/>
    </row>
    <row r="30" spans="1:11" x14ac:dyDescent="0.2">
      <c r="A30" s="26" t="str">
        <f>IF([2]ADJUSTED!C23&lt;&gt;0,[2]ADJUSTED!C23," ")</f>
        <v xml:space="preserve"> </v>
      </c>
      <c r="B30" s="10"/>
      <c r="C30" s="10"/>
      <c r="D30" s="10"/>
      <c r="E30" s="10"/>
      <c r="F30" s="10" t="str">
        <f>IF([2]ADJUSTED!D23&lt;&gt;0,[2]ADJUSTED!D23," ")</f>
        <v xml:space="preserve"> </v>
      </c>
      <c r="G30" s="10"/>
      <c r="H30" s="9"/>
      <c r="I30" s="9" t="str">
        <f t="shared" si="1"/>
        <v xml:space="preserve"> </v>
      </c>
      <c r="J30" s="9"/>
      <c r="K30" s="21"/>
    </row>
    <row r="31" spans="1:11" x14ac:dyDescent="0.2">
      <c r="A31" s="26" t="str">
        <f>IF([2]ADJUSTED!C24&lt;&gt;0,[2]ADJUSTED!C24," ")</f>
        <v xml:space="preserve"> </v>
      </c>
      <c r="B31" s="10"/>
      <c r="C31" s="10"/>
      <c r="D31" s="10"/>
      <c r="E31" s="10"/>
      <c r="F31" s="10" t="str">
        <f>IF([2]ADJUSTED!D24&lt;&gt;0,[2]ADJUSTED!D24," ")</f>
        <v xml:space="preserve"> </v>
      </c>
      <c r="G31" s="10"/>
      <c r="H31" s="9"/>
      <c r="I31" s="9" t="str">
        <f t="shared" si="1"/>
        <v xml:space="preserve"> </v>
      </c>
      <c r="J31" s="9"/>
      <c r="K31" s="21"/>
    </row>
    <row r="32" spans="1:11" x14ac:dyDescent="0.2">
      <c r="A32" s="26" t="str">
        <f>IF([2]ADJUSTED!C25&lt;&gt;0,[2]ADJUSTED!C25," ")</f>
        <v xml:space="preserve"> </v>
      </c>
      <c r="B32" s="10"/>
      <c r="C32" s="10"/>
      <c r="D32" s="10"/>
      <c r="E32" s="10"/>
      <c r="F32" s="10" t="str">
        <f>IF([2]ADJUSTED!D25&lt;&gt;0,[2]ADJUSTED!D25," ")</f>
        <v xml:space="preserve"> </v>
      </c>
      <c r="G32" s="10"/>
      <c r="H32" s="9"/>
      <c r="I32" s="9" t="str">
        <f t="shared" si="1"/>
        <v xml:space="preserve"> </v>
      </c>
      <c r="J32" s="9"/>
      <c r="K32" s="21"/>
    </row>
    <row r="33" spans="1:14" x14ac:dyDescent="0.2">
      <c r="A33" s="26" t="str">
        <f>IF([2]ADJUSTED!C26&lt;&gt;0,[2]ADJUSTED!C26," ")</f>
        <v xml:space="preserve"> </v>
      </c>
      <c r="B33" s="10"/>
      <c r="C33" s="10"/>
      <c r="D33" s="10"/>
      <c r="E33" s="10"/>
      <c r="F33" s="10" t="str">
        <f>IF([2]ADJUSTED!D26&lt;&gt;0,[2]ADJUSTED!D26," ")</f>
        <v xml:space="preserve"> </v>
      </c>
      <c r="G33" s="10"/>
      <c r="H33" s="9"/>
      <c r="I33" s="9" t="str">
        <f t="shared" si="1"/>
        <v xml:space="preserve"> </v>
      </c>
      <c r="J33" s="9"/>
      <c r="K33" s="21"/>
    </row>
    <row r="34" spans="1:14" x14ac:dyDescent="0.2">
      <c r="A34" s="26" t="str">
        <f>IF([2]ADJUSTED!C27&lt;&gt;0,[2]ADJUSTED!C27," ")</f>
        <v xml:space="preserve"> </v>
      </c>
      <c r="B34" s="10"/>
      <c r="C34" s="10"/>
      <c r="D34" s="10"/>
      <c r="E34" s="10"/>
      <c r="F34" s="10" t="str">
        <f>IF([2]ADJUSTED!D27&lt;&gt;0,[2]ADJUSTED!D27," ")</f>
        <v xml:space="preserve"> </v>
      </c>
      <c r="G34" s="10"/>
      <c r="H34" s="9"/>
      <c r="I34" s="9" t="str">
        <f t="shared" si="1"/>
        <v xml:space="preserve"> </v>
      </c>
      <c r="J34" s="9"/>
      <c r="K34" s="21"/>
    </row>
    <row r="35" spans="1:14" x14ac:dyDescent="0.2">
      <c r="A35" s="26" t="str">
        <f>IF([2]ADJUSTED!C28&lt;&gt;0,[2]ADJUSTED!C28," ")</f>
        <v xml:space="preserve"> </v>
      </c>
      <c r="B35" s="10"/>
      <c r="C35" s="10"/>
      <c r="D35" s="10"/>
      <c r="E35" s="10"/>
      <c r="F35" s="10" t="str">
        <f>IF([2]ADJUSTED!D28&lt;&gt;0,[2]ADJUSTED!D28," ")</f>
        <v xml:space="preserve"> </v>
      </c>
      <c r="G35" s="10"/>
      <c r="H35" s="9"/>
      <c r="I35" s="9" t="str">
        <f t="shared" si="1"/>
        <v xml:space="preserve"> </v>
      </c>
      <c r="J35" s="9"/>
      <c r="K35" s="21"/>
    </row>
    <row r="36" spans="1:14" x14ac:dyDescent="0.2">
      <c r="A36" s="27" t="str">
        <f>IF([2]ADJUSTED!C29&lt;&gt;0,[2]ADJUSTED!C29," ")</f>
        <v xml:space="preserve"> </v>
      </c>
      <c r="B36" s="7"/>
      <c r="C36" s="7"/>
      <c r="D36" s="7"/>
      <c r="E36" s="7"/>
      <c r="F36" s="7" t="str">
        <f>IF([2]ADJUSTED!D29&lt;&gt;0,[2]ADJUSTED!D29," ")</f>
        <v xml:space="preserve"> </v>
      </c>
      <c r="G36" s="7"/>
      <c r="H36" s="6"/>
      <c r="I36" s="6" t="str">
        <f t="shared" si="1"/>
        <v xml:space="preserve"> </v>
      </c>
      <c r="J36" s="6"/>
      <c r="K36" s="21"/>
    </row>
    <row r="37" spans="1:14" x14ac:dyDescent="0.2">
      <c r="A37" s="18" t="s">
        <v>11</v>
      </c>
      <c r="B37" s="7"/>
      <c r="C37" s="7"/>
      <c r="D37" s="7"/>
      <c r="E37" s="7"/>
      <c r="F37" s="7">
        <f>SUM(F25:F36)</f>
        <v>5</v>
      </c>
      <c r="G37" s="7"/>
      <c r="H37" s="6"/>
      <c r="I37" s="6">
        <f>SUM(I25:I36)</f>
        <v>5</v>
      </c>
      <c r="J37" s="6"/>
      <c r="K37" s="21"/>
    </row>
    <row r="38" spans="1:14" x14ac:dyDescent="0.2">
      <c r="B38" s="4"/>
      <c r="C38" s="4"/>
      <c r="D38" s="4"/>
      <c r="E38" s="4"/>
      <c r="F38" s="4"/>
      <c r="G38" s="4"/>
      <c r="H38" s="4"/>
      <c r="I38" s="4"/>
      <c r="J38" s="4"/>
    </row>
    <row r="41" spans="1:14" x14ac:dyDescent="0.2">
      <c r="A41" s="40" t="s">
        <v>12</v>
      </c>
      <c r="B41" s="41">
        <f>[2]COVER!$D$4</f>
        <v>36522.605131828706</v>
      </c>
      <c r="C41" s="42"/>
      <c r="D41" s="43"/>
    </row>
    <row r="42" spans="1:14" x14ac:dyDescent="0.2">
      <c r="A42" s="11"/>
      <c r="B42" s="12"/>
      <c r="C42" s="13" t="s">
        <v>2</v>
      </c>
      <c r="D42" s="13"/>
      <c r="E42" s="14"/>
      <c r="F42" s="14" t="s">
        <v>25</v>
      </c>
      <c r="G42" s="14"/>
      <c r="H42" s="13"/>
      <c r="I42" s="13" t="s">
        <v>23</v>
      </c>
      <c r="J42" s="15"/>
      <c r="K42" s="11"/>
      <c r="L42" s="28"/>
      <c r="M42" s="14" t="s">
        <v>9</v>
      </c>
      <c r="N42" s="29"/>
    </row>
    <row r="43" spans="1:14" x14ac:dyDescent="0.2">
      <c r="A43" s="16" t="s">
        <v>0</v>
      </c>
      <c r="B43" s="8"/>
      <c r="C43" s="9">
        <f>[1]Sheet1!D31/1000</f>
        <v>-257.13600000000002</v>
      </c>
      <c r="D43" s="9"/>
      <c r="E43" s="10"/>
      <c r="F43" s="10"/>
      <c r="G43" s="10"/>
      <c r="H43" s="9"/>
      <c r="I43" s="9" t="s">
        <v>8</v>
      </c>
      <c r="J43" s="17"/>
      <c r="K43" s="16" t="s">
        <v>0</v>
      </c>
      <c r="L43" s="23"/>
      <c r="M43" s="10">
        <f>SUM(I60,I62,I77,C43,I47)</f>
        <v>-287.69548010015501</v>
      </c>
      <c r="N43" s="30"/>
    </row>
    <row r="44" spans="1:14" x14ac:dyDescent="0.2">
      <c r="A44" s="18" t="s">
        <v>1</v>
      </c>
      <c r="B44" s="5"/>
      <c r="C44" s="6">
        <f>[1]Sheet1!D32/1000</f>
        <v>-90.617999999999995</v>
      </c>
      <c r="D44" s="6"/>
      <c r="E44" s="7"/>
      <c r="F44" s="7"/>
      <c r="G44" s="7"/>
      <c r="H44" s="6"/>
      <c r="I44" s="6" t="s">
        <v>8</v>
      </c>
      <c r="J44" s="19"/>
      <c r="K44" s="18" t="s">
        <v>1</v>
      </c>
      <c r="L44" s="31"/>
      <c r="M44" s="7">
        <f>C44</f>
        <v>-90.617999999999995</v>
      </c>
      <c r="N44" s="32"/>
    </row>
    <row r="45" spans="1:14" x14ac:dyDescent="0.2">
      <c r="A45" s="16" t="str">
        <f>IF(C45&gt;0,"Bammel Injection","Bammel Withdrawal")</f>
        <v>Bammel Withdrawal</v>
      </c>
      <c r="B45" s="8"/>
      <c r="C45" s="9">
        <f>SUM(C43:C44)</f>
        <v>-347.75400000000002</v>
      </c>
      <c r="D45" s="9"/>
      <c r="E45" s="10"/>
      <c r="F45" s="20"/>
      <c r="G45" s="10"/>
      <c r="H45" s="9"/>
      <c r="I45" s="9" t="s">
        <v>8</v>
      </c>
      <c r="J45" s="17"/>
      <c r="K45" s="16" t="str">
        <f>IF(M45&gt;0,"Bammel Injection","Bammel Withdrawal")</f>
        <v>Bammel Withdrawal</v>
      </c>
      <c r="L45" s="23"/>
      <c r="M45" s="10">
        <f>SUM(M43:M44)</f>
        <v>-378.313480100155</v>
      </c>
      <c r="N45" s="30"/>
    </row>
    <row r="46" spans="1:14" x14ac:dyDescent="0.2">
      <c r="A46" s="16"/>
      <c r="B46" s="9"/>
      <c r="C46" s="9"/>
      <c r="D46" s="9"/>
      <c r="E46" s="10"/>
      <c r="F46" s="10"/>
      <c r="G46" s="10"/>
      <c r="H46" s="9"/>
      <c r="I46" s="9"/>
      <c r="J46" s="17"/>
      <c r="K46" s="21"/>
      <c r="L46" s="21"/>
      <c r="M46" s="33"/>
      <c r="N46" s="34"/>
    </row>
    <row r="47" spans="1:14" x14ac:dyDescent="0.2">
      <c r="A47" s="16" t="s">
        <v>14</v>
      </c>
      <c r="B47" s="9"/>
      <c r="C47" s="9">
        <v>0</v>
      </c>
      <c r="D47" s="9"/>
      <c r="E47" s="10"/>
      <c r="F47" s="10">
        <v>0</v>
      </c>
      <c r="G47" s="10"/>
      <c r="H47" s="9"/>
      <c r="I47" s="9">
        <f>C47-F47</f>
        <v>0</v>
      </c>
      <c r="J47" s="17"/>
      <c r="K47" s="16" t="s">
        <v>14</v>
      </c>
      <c r="L47" s="21"/>
      <c r="M47" s="33">
        <f>I47</f>
        <v>0</v>
      </c>
      <c r="N47" s="34"/>
    </row>
    <row r="48" spans="1:14" x14ac:dyDescent="0.2">
      <c r="A48" s="16"/>
      <c r="B48" s="9"/>
      <c r="C48" s="9"/>
      <c r="D48" s="9"/>
      <c r="E48" s="10"/>
      <c r="F48" s="10"/>
      <c r="G48" s="10"/>
      <c r="H48" s="9"/>
      <c r="I48" s="9"/>
      <c r="J48" s="17"/>
      <c r="K48" s="16" t="s">
        <v>15</v>
      </c>
      <c r="L48" s="21"/>
      <c r="M48" s="33">
        <f>I49</f>
        <v>0</v>
      </c>
      <c r="N48" s="34"/>
    </row>
    <row r="49" spans="1:14" x14ac:dyDescent="0.2">
      <c r="A49" s="16" t="s">
        <v>15</v>
      </c>
      <c r="B49" s="9"/>
      <c r="C49" s="9">
        <v>0</v>
      </c>
      <c r="D49" s="9"/>
      <c r="E49" s="10"/>
      <c r="F49" s="10">
        <v>0</v>
      </c>
      <c r="G49" s="10"/>
      <c r="H49" s="9"/>
      <c r="I49" s="9">
        <f>C49-F49</f>
        <v>0</v>
      </c>
      <c r="J49" s="17"/>
      <c r="K49" s="16" t="s">
        <v>7</v>
      </c>
      <c r="L49" s="21"/>
      <c r="M49" s="33">
        <f>I60</f>
        <v>-14.457999999999998</v>
      </c>
      <c r="N49" s="34"/>
    </row>
    <row r="50" spans="1:14" x14ac:dyDescent="0.2">
      <c r="A50" s="16"/>
      <c r="B50" s="9"/>
      <c r="C50" s="9"/>
      <c r="D50" s="9"/>
      <c r="E50" s="10"/>
      <c r="F50" s="10"/>
      <c r="G50" s="10"/>
      <c r="H50" s="9"/>
      <c r="I50" s="9"/>
      <c r="J50" s="17"/>
      <c r="K50" s="16" t="s">
        <v>20</v>
      </c>
      <c r="L50" s="21"/>
      <c r="M50" s="33">
        <f>I62</f>
        <v>-16.101480100154959</v>
      </c>
      <c r="N50" s="34"/>
    </row>
    <row r="51" spans="1:14" x14ac:dyDescent="0.2">
      <c r="A51" s="16"/>
      <c r="B51" s="9"/>
      <c r="C51" s="9"/>
      <c r="D51" s="9"/>
      <c r="E51" s="10"/>
      <c r="F51" s="10"/>
      <c r="G51" s="10"/>
      <c r="H51" s="9"/>
      <c r="I51" s="9"/>
      <c r="J51" s="17"/>
      <c r="K51" s="18" t="s">
        <v>10</v>
      </c>
      <c r="L51" s="24"/>
      <c r="M51" s="3">
        <f>I77</f>
        <v>0</v>
      </c>
      <c r="N51" s="35"/>
    </row>
    <row r="52" spans="1:14" x14ac:dyDescent="0.2">
      <c r="A52" s="16" t="s">
        <v>16</v>
      </c>
      <c r="B52" s="8"/>
      <c r="C52" s="9"/>
      <c r="D52" s="22"/>
      <c r="E52" s="10"/>
      <c r="F52" s="10"/>
      <c r="G52" s="10"/>
      <c r="H52" s="9"/>
      <c r="I52" s="9"/>
      <c r="J52" s="17"/>
      <c r="K52" s="36" t="s">
        <v>21</v>
      </c>
      <c r="L52" s="37"/>
      <c r="M52" s="38">
        <f>SUM(M47:M51)</f>
        <v>-30.559480100154957</v>
      </c>
      <c r="N52" s="39"/>
    </row>
    <row r="53" spans="1:14" x14ac:dyDescent="0.2">
      <c r="A53" s="16" t="s">
        <v>17</v>
      </c>
      <c r="B53" s="9"/>
      <c r="C53" s="9">
        <f>[1]Sheet1!$C$37/1000</f>
        <v>230</v>
      </c>
      <c r="D53" s="9"/>
      <c r="E53" s="10"/>
      <c r="F53" s="10">
        <f>[2]COVER!$D$83</f>
        <v>235</v>
      </c>
      <c r="G53" s="10"/>
      <c r="H53" s="9"/>
      <c r="I53" s="9">
        <f t="shared" ref="I53:I59" si="2">C53-F53</f>
        <v>-5</v>
      </c>
      <c r="J53" s="17"/>
      <c r="K53" s="21"/>
      <c r="L53" s="33"/>
      <c r="M53" s="33"/>
      <c r="N53" s="33"/>
    </row>
    <row r="54" spans="1:14" x14ac:dyDescent="0.2">
      <c r="A54" s="16" t="s">
        <v>3</v>
      </c>
      <c r="B54" s="9"/>
      <c r="C54" s="9">
        <f>[1]Sheet1!$C$41/1000</f>
        <v>43.542000000000002</v>
      </c>
      <c r="D54" s="9"/>
      <c r="E54" s="10"/>
      <c r="F54" s="10">
        <f>[2]COVER!$D$86</f>
        <v>45</v>
      </c>
      <c r="G54" s="10"/>
      <c r="H54" s="9"/>
      <c r="I54" s="9">
        <f t="shared" si="2"/>
        <v>-1.4579999999999984</v>
      </c>
      <c r="J54" s="17"/>
    </row>
    <row r="55" spans="1:14" x14ac:dyDescent="0.2">
      <c r="A55" s="16" t="s">
        <v>18</v>
      </c>
      <c r="B55" s="9"/>
      <c r="C55" s="9">
        <f>SUM(C56:C57)</f>
        <v>171</v>
      </c>
      <c r="D55" s="9"/>
      <c r="E55" s="10"/>
      <c r="F55" s="10">
        <f>SUM(F56:F57)</f>
        <v>169</v>
      </c>
      <c r="G55" s="10"/>
      <c r="H55" s="9"/>
      <c r="I55" s="9">
        <f t="shared" si="2"/>
        <v>2</v>
      </c>
      <c r="J55" s="17"/>
    </row>
    <row r="56" spans="1:14" x14ac:dyDescent="0.2">
      <c r="A56" s="46" t="s">
        <v>5</v>
      </c>
      <c r="B56" s="9"/>
      <c r="C56" s="9">
        <f>[1]Sheet1!$C$45/1000</f>
        <v>73</v>
      </c>
      <c r="D56" s="9"/>
      <c r="E56" s="10"/>
      <c r="F56" s="10">
        <f>[2]COVER!$D$91</f>
        <v>72</v>
      </c>
      <c r="G56" s="10"/>
      <c r="H56" s="9"/>
      <c r="I56" s="9">
        <f t="shared" si="2"/>
        <v>1</v>
      </c>
      <c r="J56" s="17"/>
      <c r="K56" s="54" t="s">
        <v>22</v>
      </c>
      <c r="L56" s="55"/>
    </row>
    <row r="57" spans="1:14" x14ac:dyDescent="0.2">
      <c r="A57" s="46" t="s">
        <v>6</v>
      </c>
      <c r="B57" s="9"/>
      <c r="C57" s="9">
        <f>[1]Sheet1!$C$46/1000</f>
        <v>98</v>
      </c>
      <c r="D57" s="9"/>
      <c r="E57" s="10"/>
      <c r="F57" s="10">
        <f>[2]COVER!$D$92</f>
        <v>97</v>
      </c>
      <c r="G57" s="10"/>
      <c r="H57" s="9"/>
      <c r="I57" s="9">
        <f t="shared" si="2"/>
        <v>1</v>
      </c>
      <c r="J57" s="17"/>
      <c r="K57" s="51" t="str">
        <f>[2]COVER!D60</f>
        <v>THOMPSONVILLE</v>
      </c>
      <c r="L57" s="47">
        <f>[2]COVER!E60</f>
        <v>71.471250915527349</v>
      </c>
    </row>
    <row r="58" spans="1:14" x14ac:dyDescent="0.2">
      <c r="A58" s="16" t="s">
        <v>4</v>
      </c>
      <c r="B58" s="9"/>
      <c r="C58" s="9">
        <f>[1]Sheet1!$C$40/1000</f>
        <v>30</v>
      </c>
      <c r="D58" s="9"/>
      <c r="E58" s="10"/>
      <c r="F58" s="10">
        <f>[2]COVER!$D$84</f>
        <v>35</v>
      </c>
      <c r="G58" s="10"/>
      <c r="H58" s="9"/>
      <c r="I58" s="9">
        <f t="shared" si="2"/>
        <v>-5</v>
      </c>
      <c r="J58" s="17"/>
      <c r="K58" s="52" t="str">
        <f>[2]COVER!D61</f>
        <v>A-S 809</v>
      </c>
      <c r="L58" s="47">
        <f>[2]COVER!E61</f>
        <v>99.49072265625</v>
      </c>
    </row>
    <row r="59" spans="1:14" x14ac:dyDescent="0.2">
      <c r="A59" s="18" t="s">
        <v>19</v>
      </c>
      <c r="B59" s="6"/>
      <c r="C59" s="6">
        <f>[1]Sheet1!$C$42/1000</f>
        <v>35</v>
      </c>
      <c r="D59" s="6"/>
      <c r="E59" s="7"/>
      <c r="F59" s="7">
        <f>[2]COVER!$D$90</f>
        <v>40</v>
      </c>
      <c r="G59" s="7"/>
      <c r="H59" s="6"/>
      <c r="I59" s="6">
        <f t="shared" si="2"/>
        <v>-5</v>
      </c>
      <c r="J59" s="19"/>
      <c r="K59" s="52" t="str">
        <f>[2]COVER!D62</f>
        <v>A-S 813</v>
      </c>
      <c r="L59" s="47">
        <f>[2]COVER!E62</f>
        <v>125.44752502441406</v>
      </c>
    </row>
    <row r="60" spans="1:14" x14ac:dyDescent="0.2">
      <c r="A60" s="16" t="s">
        <v>7</v>
      </c>
      <c r="B60" s="8"/>
      <c r="C60" s="9">
        <f>SUM(C56:C59,C53:C54)</f>
        <v>509.54200000000003</v>
      </c>
      <c r="D60" s="9"/>
      <c r="E60" s="10"/>
      <c r="F60" s="10">
        <f>SUM(F56:F59,F53:F54)</f>
        <v>524</v>
      </c>
      <c r="G60" s="10"/>
      <c r="H60" s="9"/>
      <c r="I60" s="9">
        <f>SUM(I56:I59,I53:I54)</f>
        <v>-14.457999999999998</v>
      </c>
      <c r="J60" s="17"/>
      <c r="K60" s="52" t="str">
        <f>[2]COVER!D63</f>
        <v>FROM KATY/BAMMEL</v>
      </c>
      <c r="L60" s="48">
        <f>[2]COVER!E63</f>
        <v>80</v>
      </c>
    </row>
    <row r="61" spans="1:14" x14ac:dyDescent="0.2">
      <c r="A61" s="16"/>
      <c r="B61" s="9"/>
      <c r="C61" s="9"/>
      <c r="D61" s="9"/>
      <c r="E61" s="10"/>
      <c r="F61" s="10"/>
      <c r="G61" s="10"/>
      <c r="H61" s="9"/>
      <c r="I61" s="9"/>
      <c r="J61" s="17"/>
      <c r="K61" s="51" t="str">
        <f>[2]COVER!D64</f>
        <v>A/S OVERALL</v>
      </c>
      <c r="L61" s="49" t="str">
        <f>[2]COVER!E64</f>
        <v>+225 to flat</v>
      </c>
    </row>
    <row r="62" spans="1:14" x14ac:dyDescent="0.2">
      <c r="A62" s="16" t="s">
        <v>20</v>
      </c>
      <c r="B62" s="8"/>
      <c r="C62" s="9">
        <f>[1]Sheet1!$C$48/1000</f>
        <v>777.05</v>
      </c>
      <c r="D62" s="9"/>
      <c r="E62" s="10"/>
      <c r="F62" s="10">
        <f>[2]COVER!$F$146+[2]COVER!$E$8</f>
        <v>793.15148010015491</v>
      </c>
      <c r="G62" s="10"/>
      <c r="H62" s="9"/>
      <c r="I62" s="9">
        <f>C62-F62</f>
        <v>-16.101480100154959</v>
      </c>
      <c r="J62" s="17"/>
      <c r="K62" s="52" t="str">
        <f>[2]COVER!D65</f>
        <v>TEXOMA NORTH</v>
      </c>
      <c r="L62" s="49" t="str">
        <f>[2]COVER!E65</f>
        <v>+30 to -20</v>
      </c>
    </row>
    <row r="63" spans="1:14" x14ac:dyDescent="0.2">
      <c r="A63" s="21"/>
      <c r="B63" s="9"/>
      <c r="C63" s="9"/>
      <c r="D63" s="9"/>
      <c r="E63" s="10"/>
      <c r="F63" s="10"/>
      <c r="G63" s="10"/>
      <c r="H63" s="9"/>
      <c r="I63" s="9"/>
      <c r="J63" s="17"/>
      <c r="K63" s="52" t="str">
        <f>[2]COVER!D66</f>
        <v>BEAUMONT MARKET</v>
      </c>
      <c r="L63" s="49" t="str">
        <f>[2]COVER!E66</f>
        <v>+40 to -10</v>
      </c>
    </row>
    <row r="64" spans="1:14" x14ac:dyDescent="0.2">
      <c r="A64" s="18" t="s">
        <v>10</v>
      </c>
      <c r="B64" s="5"/>
      <c r="C64" s="44">
        <v>0</v>
      </c>
      <c r="D64" s="6"/>
      <c r="E64" s="7"/>
      <c r="F64" s="7">
        <v>0</v>
      </c>
      <c r="G64" s="7"/>
      <c r="H64" s="6"/>
      <c r="I64" s="6">
        <f>C64-F64</f>
        <v>0</v>
      </c>
      <c r="J64" s="19"/>
      <c r="K64" s="53" t="str">
        <f>[2]COVER!D67</f>
        <v>TEXOMA TOTAL</v>
      </c>
      <c r="L64" s="50" t="str">
        <f>[2]COVER!E67</f>
        <v>+30 to -10</v>
      </c>
    </row>
  </sheetData>
  <pageMargins left="0.5" right="0.5" top="1" bottom="1" header="0.5" footer="0.5"/>
  <pageSetup scale="75" orientation="portrait" r:id="rId1"/>
  <headerFooter alignWithMargins="0">
    <oddHeader>&amp;L&amp;D&amp;C&amp;"Arial,Bold"&amp;12HPL Morning Summary&amp;R&amp;T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etisdal</dc:creator>
  <cp:lastModifiedBy>Felienne</cp:lastModifiedBy>
  <cp:lastPrinted>1999-12-28T20:26:23Z</cp:lastPrinted>
  <dcterms:created xsi:type="dcterms:W3CDTF">1999-12-27T22:17:57Z</dcterms:created>
  <dcterms:modified xsi:type="dcterms:W3CDTF">2014-09-03T14:13:27Z</dcterms:modified>
</cp:coreProperties>
</file>