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465" windowWidth="13695" windowHeight="8400" tabRatio="773"/>
  </bookViews>
  <sheets>
    <sheet name="Avails 4-1 " sheetId="21" r:id="rId1"/>
    <sheet name="Avails 4-6" sheetId="23" r:id="rId2"/>
    <sheet name="Prebid Info" sheetId="5" r:id="rId3"/>
    <sheet name="Devon Noms" sheetId="4" r:id="rId4"/>
    <sheet name="CoOwner Vols" sheetId="6" r:id="rId5"/>
    <sheet name="BDOL" sheetId="7" r:id="rId6"/>
    <sheet name="CCNG " sheetId="8" r:id="rId7"/>
    <sheet name="CSGT" sheetId="9" r:id="rId8"/>
    <sheet name="DEFS" sheetId="10" r:id="rId9"/>
    <sheet name="ETXG" sheetId="11" r:id="rId10"/>
    <sheet name="GPPP" sheetId="13" r:id="rId11"/>
    <sheet name="GEPL" sheetId="12" r:id="rId12"/>
    <sheet name="HPL" sheetId="14" r:id="rId13"/>
    <sheet name="KMID" sheetId="15" r:id="rId14"/>
    <sheet name="LONE" sheetId="16" r:id="rId15"/>
    <sheet name="MTPC" sheetId="17" r:id="rId16"/>
    <sheet name="TOMC" sheetId="18" r:id="rId17"/>
    <sheet name="Avails 4-1  (2)" sheetId="22" r:id="rId18"/>
  </sheets>
  <definedNames>
    <definedName name="_xlnm.Print_Area" localSheetId="4">'CoOwner Vols'!$A$22:$N$103</definedName>
    <definedName name="_xlnm.Print_Area" localSheetId="3">'Devon Noms'!$A$1:$I$98</definedName>
    <definedName name="_xlnm.Print_Titles" localSheetId="3">'Devon Noms'!$1:$9</definedName>
  </definedNames>
  <calcPr calcId="152511" fullCalcOnLoad="1"/>
</workbook>
</file>

<file path=xl/calcChain.xml><?xml version="1.0" encoding="utf-8"?>
<calcChain xmlns="http://schemas.openxmlformats.org/spreadsheetml/2006/main">
  <c r="F6" i="21" l="1"/>
  <c r="H6" i="21" s="1"/>
  <c r="F7" i="21"/>
  <c r="F8" i="21" s="1"/>
  <c r="H7" i="21"/>
  <c r="D8" i="21"/>
  <c r="E8" i="21"/>
  <c r="G8" i="21"/>
  <c r="H8" i="21" s="1"/>
  <c r="F10" i="21"/>
  <c r="H10" i="21"/>
  <c r="H14" i="21" s="1"/>
  <c r="F11" i="21"/>
  <c r="H11" i="21"/>
  <c r="F12" i="21"/>
  <c r="H12" i="21"/>
  <c r="E13" i="21"/>
  <c r="F13" i="21" s="1"/>
  <c r="H13" i="21" s="1"/>
  <c r="D14" i="21"/>
  <c r="E14" i="21"/>
  <c r="F14" i="21"/>
  <c r="G14" i="21"/>
  <c r="F16" i="21"/>
  <c r="H16" i="21" s="1"/>
  <c r="F18" i="21"/>
  <c r="H18" i="21"/>
  <c r="F19" i="21"/>
  <c r="F21" i="21" s="1"/>
  <c r="H19" i="21"/>
  <c r="H21" i="21" s="1"/>
  <c r="F20" i="21"/>
  <c r="H20" i="21"/>
  <c r="D21" i="21"/>
  <c r="E21" i="21"/>
  <c r="G21" i="21"/>
  <c r="F23" i="21"/>
  <c r="F24" i="21"/>
  <c r="H24" i="21"/>
  <c r="F25" i="21"/>
  <c r="H25" i="21"/>
  <c r="F26" i="21"/>
  <c r="H26" i="21"/>
  <c r="F27" i="21"/>
  <c r="H27" i="21" s="1"/>
  <c r="F28" i="21"/>
  <c r="H28" i="21"/>
  <c r="I28" i="21"/>
  <c r="F29" i="21"/>
  <c r="H29" i="21"/>
  <c r="F30" i="21"/>
  <c r="H30" i="21"/>
  <c r="F31" i="21"/>
  <c r="H31" i="21"/>
  <c r="D32" i="21"/>
  <c r="E32" i="21"/>
  <c r="G32" i="21"/>
  <c r="F34" i="21"/>
  <c r="H34" i="21" s="1"/>
  <c r="F36" i="21"/>
  <c r="H36" i="21"/>
  <c r="F37" i="21"/>
  <c r="H37" i="21" s="1"/>
  <c r="F38" i="21"/>
  <c r="F39" i="21" s="1"/>
  <c r="H38" i="21"/>
  <c r="D39" i="21"/>
  <c r="E39" i="21"/>
  <c r="G39" i="21"/>
  <c r="F6" i="22"/>
  <c r="H6" i="22"/>
  <c r="F7" i="22"/>
  <c r="F8" i="22" s="1"/>
  <c r="H7" i="22"/>
  <c r="D8" i="22"/>
  <c r="E8" i="22"/>
  <c r="G8" i="22"/>
  <c r="F10" i="22"/>
  <c r="F11" i="22"/>
  <c r="H11" i="22"/>
  <c r="F12" i="22"/>
  <c r="H12" i="22" s="1"/>
  <c r="G13" i="22"/>
  <c r="D14" i="22"/>
  <c r="F16" i="22"/>
  <c r="H16" i="22"/>
  <c r="F18" i="22"/>
  <c r="H18" i="22" s="1"/>
  <c r="F19" i="22"/>
  <c r="H19" i="22"/>
  <c r="F20" i="22"/>
  <c r="H20" i="22" s="1"/>
  <c r="D21" i="22"/>
  <c r="E21" i="22"/>
  <c r="F21" i="22"/>
  <c r="G21" i="22"/>
  <c r="F23" i="22"/>
  <c r="H23" i="22" s="1"/>
  <c r="F24" i="22"/>
  <c r="H24" i="22"/>
  <c r="F25" i="22"/>
  <c r="H25" i="22" s="1"/>
  <c r="F26" i="22"/>
  <c r="H26" i="22"/>
  <c r="F27" i="22"/>
  <c r="H27" i="22" s="1"/>
  <c r="F28" i="22"/>
  <c r="H28" i="22"/>
  <c r="I28" i="22"/>
  <c r="F29" i="22"/>
  <c r="H29" i="22" s="1"/>
  <c r="F30" i="22"/>
  <c r="H30" i="22"/>
  <c r="F31" i="22"/>
  <c r="H31" i="22" s="1"/>
  <c r="D32" i="22"/>
  <c r="E32" i="22"/>
  <c r="G32" i="22"/>
  <c r="F34" i="22"/>
  <c r="H34" i="22" s="1"/>
  <c r="F36" i="22"/>
  <c r="H36" i="22"/>
  <c r="F37" i="22"/>
  <c r="F39" i="22" s="1"/>
  <c r="H39" i="22" s="1"/>
  <c r="F38" i="22"/>
  <c r="H38" i="22"/>
  <c r="D39" i="22"/>
  <c r="E39" i="22"/>
  <c r="G39" i="22"/>
  <c r="D46" i="22"/>
  <c r="D47" i="22"/>
  <c r="E47" i="22"/>
  <c r="C48" i="22"/>
  <c r="E50" i="22"/>
  <c r="E51" i="22"/>
  <c r="F6" i="23"/>
  <c r="H6" i="23"/>
  <c r="F7" i="23"/>
  <c r="H7" i="23" s="1"/>
  <c r="D8" i="23"/>
  <c r="E8" i="23"/>
  <c r="F8" i="23"/>
  <c r="H8" i="23" s="1"/>
  <c r="G8" i="23"/>
  <c r="F10" i="23"/>
  <c r="F11" i="23"/>
  <c r="H11" i="23"/>
  <c r="F12" i="23"/>
  <c r="H12" i="23" s="1"/>
  <c r="D14" i="23"/>
  <c r="F16" i="23"/>
  <c r="H16" i="23" s="1"/>
  <c r="F18" i="23"/>
  <c r="H18" i="23"/>
  <c r="F19" i="23"/>
  <c r="F21" i="23" s="1"/>
  <c r="F20" i="23"/>
  <c r="H20" i="23"/>
  <c r="D21" i="23"/>
  <c r="E21" i="23"/>
  <c r="G21" i="23"/>
  <c r="F23" i="23"/>
  <c r="F24" i="23"/>
  <c r="H24" i="23"/>
  <c r="F25" i="23"/>
  <c r="H25" i="23" s="1"/>
  <c r="F26" i="23"/>
  <c r="H26" i="23"/>
  <c r="F27" i="23"/>
  <c r="H27" i="23" s="1"/>
  <c r="F28" i="23"/>
  <c r="H28" i="23"/>
  <c r="I28" i="23"/>
  <c r="F29" i="23"/>
  <c r="H29" i="23"/>
  <c r="F30" i="23"/>
  <c r="H30" i="23"/>
  <c r="F31" i="23"/>
  <c r="H31" i="23"/>
  <c r="D32" i="23"/>
  <c r="E32" i="23"/>
  <c r="G32" i="23"/>
  <c r="F34" i="23"/>
  <c r="H34" i="23" s="1"/>
  <c r="F36" i="23"/>
  <c r="H36" i="23"/>
  <c r="F37" i="23"/>
  <c r="H37" i="23" s="1"/>
  <c r="F38" i="23"/>
  <c r="F39" i="23" s="1"/>
  <c r="H38" i="23"/>
  <c r="D39" i="23"/>
  <c r="E39" i="23"/>
  <c r="G39" i="23"/>
  <c r="H39" i="23" s="1"/>
  <c r="D46" i="23"/>
  <c r="E46" i="23"/>
  <c r="D47" i="23"/>
  <c r="D48" i="23" s="1"/>
  <c r="E47" i="23"/>
  <c r="E51" i="23" s="1"/>
  <c r="C48" i="23"/>
  <c r="E50" i="23"/>
  <c r="K20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M51" i="6"/>
  <c r="N51" i="6"/>
  <c r="N52" i="6"/>
  <c r="O60" i="6" s="1"/>
  <c r="N53" i="6"/>
  <c r="N54" i="6"/>
  <c r="N55" i="6"/>
  <c r="N56" i="6"/>
  <c r="N57" i="6"/>
  <c r="N58" i="6"/>
  <c r="N59" i="6"/>
  <c r="M60" i="6"/>
  <c r="M61" i="6" s="1"/>
  <c r="N60" i="6"/>
  <c r="K61" i="6"/>
  <c r="K66" i="6"/>
  <c r="K71" i="6"/>
  <c r="M76" i="6"/>
  <c r="J77" i="6"/>
  <c r="M77" i="6"/>
  <c r="M79" i="6"/>
  <c r="M82" i="6"/>
  <c r="M95" i="6"/>
  <c r="M96" i="6"/>
  <c r="K97" i="6"/>
  <c r="M97" i="6"/>
  <c r="N97" i="6"/>
  <c r="K103" i="6"/>
  <c r="K107" i="6"/>
  <c r="D11" i="4"/>
  <c r="E11" i="4"/>
  <c r="G11" i="4" s="1"/>
  <c r="D12" i="4"/>
  <c r="E12" i="4"/>
  <c r="D13" i="4"/>
  <c r="E13" i="4"/>
  <c r="D14" i="4"/>
  <c r="E14" i="4"/>
  <c r="D15" i="4"/>
  <c r="E15" i="4"/>
  <c r="G15" i="4"/>
  <c r="D16" i="4"/>
  <c r="E16" i="4"/>
  <c r="D17" i="4"/>
  <c r="E17" i="4"/>
  <c r="G17" i="4"/>
  <c r="D18" i="4"/>
  <c r="E18" i="4"/>
  <c r="D19" i="4"/>
  <c r="E19" i="4"/>
  <c r="G19" i="4"/>
  <c r="D20" i="4"/>
  <c r="E20" i="4"/>
  <c r="D21" i="4"/>
  <c r="E21" i="4"/>
  <c r="G21" i="4"/>
  <c r="D22" i="4"/>
  <c r="E22" i="4"/>
  <c r="D23" i="4"/>
  <c r="E23" i="4"/>
  <c r="G23" i="4"/>
  <c r="D24" i="4"/>
  <c r="E24" i="4"/>
  <c r="D25" i="4"/>
  <c r="E25" i="4"/>
  <c r="G25" i="4"/>
  <c r="D26" i="4"/>
  <c r="E26" i="4"/>
  <c r="D27" i="4"/>
  <c r="E27" i="4"/>
  <c r="G27" i="4" s="1"/>
  <c r="D28" i="4"/>
  <c r="E28" i="4"/>
  <c r="D29" i="4"/>
  <c r="E29" i="4"/>
  <c r="D30" i="4"/>
  <c r="E30" i="4"/>
  <c r="D31" i="4"/>
  <c r="E31" i="4"/>
  <c r="G31" i="4"/>
  <c r="D32" i="4"/>
  <c r="E32" i="4"/>
  <c r="D33" i="4"/>
  <c r="E33" i="4"/>
  <c r="G33" i="4"/>
  <c r="D34" i="4"/>
  <c r="E34" i="4"/>
  <c r="D35" i="4"/>
  <c r="E35" i="4"/>
  <c r="G35" i="4"/>
  <c r="D36" i="4"/>
  <c r="E36" i="4"/>
  <c r="D37" i="4"/>
  <c r="E37" i="4"/>
  <c r="G37" i="4"/>
  <c r="D38" i="4"/>
  <c r="E38" i="4"/>
  <c r="D39" i="4"/>
  <c r="E39" i="4"/>
  <c r="G39" i="4"/>
  <c r="D40" i="4"/>
  <c r="E40" i="4"/>
  <c r="D41" i="4"/>
  <c r="E41" i="4"/>
  <c r="G41" i="4"/>
  <c r="D42" i="4"/>
  <c r="E42" i="4"/>
  <c r="D43" i="4"/>
  <c r="E43" i="4"/>
  <c r="G43" i="4" s="1"/>
  <c r="D44" i="4"/>
  <c r="E44" i="4"/>
  <c r="D45" i="4"/>
  <c r="E45" i="4"/>
  <c r="D46" i="4"/>
  <c r="E46" i="4"/>
  <c r="D47" i="4"/>
  <c r="E47" i="4"/>
  <c r="G47" i="4"/>
  <c r="D48" i="4"/>
  <c r="E48" i="4"/>
  <c r="D49" i="4"/>
  <c r="E49" i="4"/>
  <c r="G49" i="4"/>
  <c r="D50" i="4"/>
  <c r="E50" i="4"/>
  <c r="D51" i="4"/>
  <c r="E51" i="4"/>
  <c r="G51" i="4"/>
  <c r="D52" i="4"/>
  <c r="E52" i="4"/>
  <c r="D53" i="4"/>
  <c r="E53" i="4"/>
  <c r="G53" i="4"/>
  <c r="D54" i="4"/>
  <c r="E54" i="4"/>
  <c r="D55" i="4"/>
  <c r="D97" i="4" s="1"/>
  <c r="D56" i="4"/>
  <c r="E56" i="4" s="1"/>
  <c r="G56" i="4" s="1"/>
  <c r="D57" i="4"/>
  <c r="E57" i="4"/>
  <c r="G57" i="4"/>
  <c r="D58" i="4"/>
  <c r="E58" i="4"/>
  <c r="G58" i="4"/>
  <c r="D59" i="4"/>
  <c r="E59" i="4" s="1"/>
  <c r="D60" i="4"/>
  <c r="E60" i="4"/>
  <c r="D61" i="4"/>
  <c r="E61" i="4" s="1"/>
  <c r="D62" i="4"/>
  <c r="E62" i="4" s="1"/>
  <c r="D63" i="4"/>
  <c r="E63" i="4" s="1"/>
  <c r="D64" i="4"/>
  <c r="E64" i="4" s="1"/>
  <c r="G64" i="4" s="1"/>
  <c r="H64" i="4"/>
  <c r="D65" i="4"/>
  <c r="E65" i="4"/>
  <c r="G65" i="4"/>
  <c r="D66" i="4"/>
  <c r="E66" i="4"/>
  <c r="D67" i="4"/>
  <c r="E67" i="4"/>
  <c r="D68" i="4"/>
  <c r="E68" i="4" s="1"/>
  <c r="D69" i="4"/>
  <c r="E69" i="4"/>
  <c r="D70" i="4"/>
  <c r="E70" i="4" s="1"/>
  <c r="G70" i="4" s="1"/>
  <c r="I70" i="4" s="1"/>
  <c r="H70" i="4"/>
  <c r="D71" i="4"/>
  <c r="E71" i="4"/>
  <c r="G71" i="4"/>
  <c r="D72" i="4"/>
  <c r="E72" i="4"/>
  <c r="G72" i="4"/>
  <c r="D73" i="4"/>
  <c r="E73" i="4" s="1"/>
  <c r="D74" i="4"/>
  <c r="E74" i="4"/>
  <c r="D75" i="4"/>
  <c r="E75" i="4" s="1"/>
  <c r="G75" i="4" s="1"/>
  <c r="I75" i="4" s="1"/>
  <c r="H75" i="4"/>
  <c r="D76" i="4"/>
  <c r="E76" i="4"/>
  <c r="H76" i="4" s="1"/>
  <c r="G76" i="4"/>
  <c r="D77" i="4"/>
  <c r="E77" i="4"/>
  <c r="G77" i="4"/>
  <c r="H77" i="4"/>
  <c r="D78" i="4"/>
  <c r="E78" i="4"/>
  <c r="G78" i="4"/>
  <c r="D79" i="4"/>
  <c r="E79" i="4"/>
  <c r="G79" i="4"/>
  <c r="D80" i="4"/>
  <c r="E80" i="4" s="1"/>
  <c r="D81" i="4"/>
  <c r="E81" i="4" s="1"/>
  <c r="G81" i="4" s="1"/>
  <c r="H81" i="4"/>
  <c r="D82" i="4"/>
  <c r="E82" i="4"/>
  <c r="G82" i="4"/>
  <c r="H82" i="4"/>
  <c r="D83" i="4"/>
  <c r="E83" i="4"/>
  <c r="D84" i="4"/>
  <c r="E84" i="4"/>
  <c r="G84" i="4"/>
  <c r="D85" i="4"/>
  <c r="E85" i="4"/>
  <c r="D86" i="4"/>
  <c r="E86" i="4"/>
  <c r="D87" i="4"/>
  <c r="E87" i="4" s="1"/>
  <c r="G87" i="4" s="1"/>
  <c r="H87" i="4"/>
  <c r="D88" i="4"/>
  <c r="E88" i="4" s="1"/>
  <c r="G88" i="4" s="1"/>
  <c r="D89" i="4"/>
  <c r="E89" i="4"/>
  <c r="G89" i="4"/>
  <c r="H89" i="4"/>
  <c r="D90" i="4"/>
  <c r="E90" i="4"/>
  <c r="G90" i="4"/>
  <c r="D91" i="4"/>
  <c r="E91" i="4"/>
  <c r="G91" i="4"/>
  <c r="D92" i="4"/>
  <c r="E92" i="4" s="1"/>
  <c r="D93" i="4"/>
  <c r="E93" i="4" s="1"/>
  <c r="G93" i="4" s="1"/>
  <c r="H93" i="4"/>
  <c r="D94" i="4"/>
  <c r="E94" i="4" s="1"/>
  <c r="G94" i="4" s="1"/>
  <c r="D95" i="4"/>
  <c r="E95" i="4" s="1"/>
  <c r="G95" i="4" s="1"/>
  <c r="H95" i="4"/>
  <c r="D96" i="4"/>
  <c r="E96" i="4" s="1"/>
  <c r="G96" i="4" s="1"/>
  <c r="I96" i="4" s="1"/>
  <c r="H96" i="4"/>
  <c r="B97" i="4"/>
  <c r="G11" i="11"/>
  <c r="D4" i="12"/>
  <c r="D8" i="12"/>
  <c r="D10" i="12"/>
  <c r="D16" i="12"/>
  <c r="D27" i="12"/>
  <c r="D28" i="12"/>
  <c r="D29" i="12"/>
  <c r="C30" i="12"/>
  <c r="D30" i="12"/>
  <c r="G31" i="12"/>
  <c r="C16" i="13"/>
  <c r="D16" i="13"/>
  <c r="E16" i="13"/>
  <c r="C17" i="13"/>
  <c r="D17" i="13" s="1"/>
  <c r="E17" i="13" s="1"/>
  <c r="B30" i="17"/>
  <c r="F3" i="5"/>
  <c r="F4" i="5"/>
  <c r="F5" i="5"/>
  <c r="F6" i="5"/>
  <c r="B7" i="5"/>
  <c r="C7" i="5"/>
  <c r="F7" i="5"/>
  <c r="E9" i="5"/>
  <c r="F9" i="5" s="1"/>
  <c r="F10" i="5"/>
  <c r="F11" i="5"/>
  <c r="F12" i="5"/>
  <c r="F13" i="5"/>
  <c r="F14" i="5"/>
  <c r="B16" i="5"/>
  <c r="C16" i="5"/>
  <c r="G62" i="4" l="1"/>
  <c r="H62" i="4"/>
  <c r="H57" i="4"/>
  <c r="I57" i="4" s="1"/>
  <c r="G38" i="4"/>
  <c r="H38" i="4" s="1"/>
  <c r="G22" i="4"/>
  <c r="H22" i="4"/>
  <c r="H71" i="4"/>
  <c r="I71" i="4" s="1"/>
  <c r="G60" i="4"/>
  <c r="H60" i="4"/>
  <c r="H41" i="4"/>
  <c r="G28" i="4"/>
  <c r="H28" i="4" s="1"/>
  <c r="G48" i="4"/>
  <c r="H48" i="4"/>
  <c r="G32" i="4"/>
  <c r="H32" i="4"/>
  <c r="G80" i="4"/>
  <c r="H80" i="4" s="1"/>
  <c r="G54" i="4"/>
  <c r="H54" i="4"/>
  <c r="H35" i="4"/>
  <c r="G13" i="23"/>
  <c r="O61" i="6"/>
  <c r="Q61" i="6" s="1"/>
  <c r="I91" i="4"/>
  <c r="G68" i="4"/>
  <c r="H68" i="4" s="1"/>
  <c r="G44" i="4"/>
  <c r="H44" i="4"/>
  <c r="H25" i="4"/>
  <c r="G12" i="4"/>
  <c r="H12" i="4"/>
  <c r="F32" i="22"/>
  <c r="H91" i="4"/>
  <c r="G85" i="4"/>
  <c r="H85" i="4" s="1"/>
  <c r="I82" i="4"/>
  <c r="H79" i="4"/>
  <c r="I79" i="4" s="1"/>
  <c r="G74" i="4"/>
  <c r="H74" i="4"/>
  <c r="G67" i="4"/>
  <c r="H67" i="4" s="1"/>
  <c r="G50" i="4"/>
  <c r="H50" i="4"/>
  <c r="H47" i="4"/>
  <c r="G34" i="4"/>
  <c r="H34" i="4"/>
  <c r="H31" i="4"/>
  <c r="G18" i="4"/>
  <c r="H18" i="4" s="1"/>
  <c r="H15" i="4"/>
  <c r="E48" i="23"/>
  <c r="E52" i="23" s="1"/>
  <c r="E13" i="23" s="1"/>
  <c r="H32" i="22"/>
  <c r="H21" i="22"/>
  <c r="F32" i="21"/>
  <c r="H23" i="21"/>
  <c r="H32" i="21" s="1"/>
  <c r="E16" i="5"/>
  <c r="F16" i="5"/>
  <c r="H94" i="4"/>
  <c r="H88" i="4"/>
  <c r="I64" i="4"/>
  <c r="G59" i="4"/>
  <c r="H59" i="4"/>
  <c r="H56" i="4"/>
  <c r="I56" i="4" s="1"/>
  <c r="H53" i="4"/>
  <c r="G40" i="4"/>
  <c r="H40" i="4"/>
  <c r="H37" i="4"/>
  <c r="G24" i="4"/>
  <c r="H24" i="4"/>
  <c r="H21" i="4"/>
  <c r="H19" i="23"/>
  <c r="H21" i="23" s="1"/>
  <c r="H37" i="22"/>
  <c r="G83" i="4"/>
  <c r="H83" i="4"/>
  <c r="G69" i="4"/>
  <c r="H69" i="4"/>
  <c r="G16" i="4"/>
  <c r="H16" i="4"/>
  <c r="G61" i="4"/>
  <c r="H61" i="4" s="1"/>
  <c r="O51" i="6"/>
  <c r="H92" i="4"/>
  <c r="G92" i="4"/>
  <c r="G86" i="4"/>
  <c r="H86" i="4"/>
  <c r="H51" i="4"/>
  <c r="H19" i="4"/>
  <c r="I90" i="4"/>
  <c r="I88" i="4"/>
  <c r="G73" i="4"/>
  <c r="H73" i="4"/>
  <c r="G66" i="4"/>
  <c r="H66" i="4"/>
  <c r="G46" i="4"/>
  <c r="H46" i="4"/>
  <c r="H43" i="4"/>
  <c r="G30" i="4"/>
  <c r="H30" i="4" s="1"/>
  <c r="H27" i="4"/>
  <c r="G14" i="4"/>
  <c r="H14" i="4"/>
  <c r="H11" i="4"/>
  <c r="F32" i="23"/>
  <c r="H23" i="23"/>
  <c r="H32" i="23" s="1"/>
  <c r="D48" i="22"/>
  <c r="E46" i="22"/>
  <c r="E48" i="22" s="1"/>
  <c r="E52" i="22" s="1"/>
  <c r="E13" i="22" s="1"/>
  <c r="H90" i="4"/>
  <c r="H84" i="4"/>
  <c r="H78" i="4"/>
  <c r="I78" i="4" s="1"/>
  <c r="I72" i="4"/>
  <c r="G63" i="4"/>
  <c r="H63" i="4" s="1"/>
  <c r="H58" i="4"/>
  <c r="I58" i="4" s="1"/>
  <c r="G52" i="4"/>
  <c r="H52" i="4"/>
  <c r="H49" i="4"/>
  <c r="G36" i="4"/>
  <c r="H36" i="4"/>
  <c r="H33" i="4"/>
  <c r="G20" i="4"/>
  <c r="H20" i="4" s="1"/>
  <c r="H17" i="4"/>
  <c r="H39" i="21"/>
  <c r="I81" i="4"/>
  <c r="H72" i="4"/>
  <c r="H65" i="4"/>
  <c r="I65" i="4" s="1"/>
  <c r="E55" i="4"/>
  <c r="E97" i="4" s="1"/>
  <c r="G45" i="4"/>
  <c r="H45" i="4" s="1"/>
  <c r="G42" i="4"/>
  <c r="H42" i="4" s="1"/>
  <c r="H39" i="4"/>
  <c r="G29" i="4"/>
  <c r="H29" i="4" s="1"/>
  <c r="G26" i="4"/>
  <c r="H26" i="4"/>
  <c r="H23" i="4"/>
  <c r="G13" i="4"/>
  <c r="H13" i="4" s="1"/>
  <c r="Q60" i="6"/>
  <c r="H8" i="22"/>
  <c r="G97" i="4" l="1"/>
  <c r="I74" i="4"/>
  <c r="I69" i="4"/>
  <c r="F13" i="23"/>
  <c r="E14" i="23"/>
  <c r="I54" i="4"/>
  <c r="G55" i="4"/>
  <c r="H55" i="4"/>
  <c r="H97" i="4" s="1"/>
  <c r="G10" i="23"/>
  <c r="G10" i="22"/>
  <c r="Q51" i="6"/>
  <c r="I66" i="4"/>
  <c r="I85" i="4"/>
  <c r="F13" i="22"/>
  <c r="E14" i="22"/>
  <c r="I86" i="4"/>
  <c r="I63" i="4"/>
  <c r="I92" i="4"/>
  <c r="I80" i="4"/>
  <c r="I55" i="4" l="1"/>
  <c r="H13" i="23"/>
  <c r="F14" i="23"/>
  <c r="G14" i="23"/>
  <c r="H10" i="23"/>
  <c r="H14" i="23" s="1"/>
  <c r="F14" i="22"/>
  <c r="H13" i="22"/>
  <c r="G14" i="22"/>
  <c r="H10" i="22"/>
  <c r="H14" i="22" l="1"/>
</calcChain>
</file>

<file path=xl/sharedStrings.xml><?xml version="1.0" encoding="utf-8"?>
<sst xmlns="http://schemas.openxmlformats.org/spreadsheetml/2006/main" count="1145" uniqueCount="564">
  <si>
    <t>DEVON ENERGY CORPORATION</t>
  </si>
  <si>
    <t>APRIL 2000 NOMINATIONS</t>
  </si>
  <si>
    <t>CTP NAME</t>
  </si>
  <si>
    <t>GROSS VOLUME (MMBtu/d</t>
  </si>
  <si>
    <t>PVR %</t>
  </si>
  <si>
    <t>PVR VOLUME</t>
  </si>
  <si>
    <t>AVAILABLE AFTER PVR</t>
  </si>
  <si>
    <t>DBQ %</t>
  </si>
  <si>
    <t>DBQ AVAIL</t>
  </si>
  <si>
    <t>REMAINDER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</si>
  <si>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</si>
  <si>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</si>
  <si>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</si>
  <si>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</si>
  <si>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</si>
  <si>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</si>
  <si>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A SR MTR 004746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</si>
  <si>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</si>
  <si>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</si>
  <si>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</si>
  <si>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</si>
  <si>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</si>
  <si>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</si>
  <si>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</si>
  <si>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</si>
  <si>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</si>
  <si>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</si>
  <si>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</si>
  <si>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</si>
  <si>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</si>
  <si>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</si>
  <si>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</si>
  <si>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</si>
  <si>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294 TENN MTR 011567 - BT OPERATING</t>
  </si>
  <si>
    <t>EI 313 OCS-G-2608</t>
  </si>
  <si>
    <t>EI 314 - EXXON OP. - COL. MTR 623</t>
  </si>
  <si>
    <t>WC 560/561 - NEWFIELD</t>
  </si>
  <si>
    <t>WC BLK 53 S/2 - ZILKHA</t>
  </si>
  <si>
    <t>ESTIMATE</t>
  </si>
  <si>
    <t>WC 49/SP3 - SONAT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</si>
  <si>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</si>
  <si>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</si>
  <si>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</si>
  <si>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</si>
  <si>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</si>
  <si>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</si>
  <si>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</si>
  <si>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</si>
  <si>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</si>
  <si>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537/552A</t>
  </si>
  <si>
    <t>WC 551</t>
  </si>
  <si>
    <t>WC 560</t>
  </si>
  <si>
    <t>WC 587</t>
  </si>
  <si>
    <t xml:space="preserve">GARDEN BANKS 128 </t>
  </si>
  <si>
    <t>GARDEN BANKS 161/162 - DEVON</t>
  </si>
  <si>
    <r>
      <t>GARDEN BANKS 161/162 -</t>
    </r>
    <r>
      <rPr>
        <b/>
        <sz val="10"/>
        <rFont val="Arial"/>
        <family val="2"/>
      </rPr>
      <t xml:space="preserve"> ENTERPRISE</t>
    </r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</si>
  <si>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</si>
  <si>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</si>
  <si>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</si>
  <si>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</si>
  <si>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</si>
  <si>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</si>
  <si>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</si>
  <si>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</si>
  <si>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</si>
  <si>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</si>
  <si>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</si>
  <si>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</si>
  <si>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</si>
  <si>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</si>
  <si>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</si>
  <si>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</si>
  <si>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</si>
  <si>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</si>
  <si>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</si>
  <si>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</si>
  <si>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</si>
  <si>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</si>
  <si>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</si>
  <si>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</si>
  <si>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TREVINO PLANT GAS SALES</t>
  </si>
  <si>
    <t>VOLPE FIELD CP</t>
  </si>
  <si>
    <t>VOLPE, SE</t>
  </si>
  <si>
    <t>WASKOM - JETER #2</t>
  </si>
  <si>
    <t>WASCOM CP</t>
  </si>
  <si>
    <t>WC 165 (291) ANR</t>
  </si>
  <si>
    <t>PATTERSON (SONAT METER)</t>
  </si>
  <si>
    <t>ELMGROVE - HUTCHINSON 9 - 1</t>
  </si>
  <si>
    <t>REDFISH POINT CP</t>
  </si>
  <si>
    <t>ELMGROVE - ELSTON 20-1</t>
  </si>
  <si>
    <t>HAYNES 17,18 CP</t>
  </si>
  <si>
    <t>HAYNES PLANT</t>
  </si>
  <si>
    <t>JENNINGS PLANT</t>
  </si>
  <si>
    <t>SLIGO, NORTH</t>
  </si>
  <si>
    <t>CARTHAGE - AMERICAN CENTRAL</t>
  </si>
  <si>
    <t>CARTHAGE - KOCH</t>
  </si>
  <si>
    <t>VIRGINIA</t>
  </si>
  <si>
    <t>Supply</t>
  </si>
  <si>
    <t>Market</t>
  </si>
  <si>
    <t>Net</t>
  </si>
  <si>
    <t>Comments</t>
  </si>
  <si>
    <t>Devon</t>
  </si>
  <si>
    <t>Other</t>
  </si>
  <si>
    <t>BDOL</t>
  </si>
  <si>
    <t>Spinnaker sale to Dow</t>
  </si>
  <si>
    <t>CCNG</t>
  </si>
  <si>
    <t>Devon Sale to CCNG</t>
  </si>
  <si>
    <t>CSGT</t>
  </si>
  <si>
    <t>DEFS</t>
  </si>
  <si>
    <t>Expired</t>
  </si>
  <si>
    <t>ETXG</t>
  </si>
  <si>
    <t>GEMC</t>
  </si>
  <si>
    <t>GPPP</t>
  </si>
  <si>
    <t>Devon Pdn to HPL / Tenn Zn 0</t>
  </si>
  <si>
    <t>KMID</t>
  </si>
  <si>
    <t>Devon sale to Delhi (KMID)</t>
  </si>
  <si>
    <t>LONE</t>
  </si>
  <si>
    <t>Devon sale to TXU Energy</t>
  </si>
  <si>
    <t>MTPC</t>
  </si>
  <si>
    <t>Devon sale to MTPL</t>
  </si>
  <si>
    <t>TOMC</t>
  </si>
  <si>
    <t>Kerr McGee to HPL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</si>
  <si>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</si>
  <si>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</si>
  <si>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</si>
  <si>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</si>
  <si>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</si>
  <si>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</si>
  <si>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</si>
  <si>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</si>
  <si>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</si>
  <si>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</si>
  <si>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</si>
  <si>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</si>
  <si>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</si>
  <si>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</si>
  <si>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</si>
  <si>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</si>
  <si>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</si>
  <si>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</si>
  <si>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</si>
  <si>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</si>
  <si>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</si>
  <si>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</si>
  <si>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</si>
  <si>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</si>
  <si>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</si>
  <si>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</si>
  <si>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</si>
  <si>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</si>
  <si>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</si>
  <si>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</si>
  <si>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</si>
  <si>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</si>
  <si>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</si>
  <si>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Clayton Williams</t>
  </si>
  <si>
    <t>Am-Central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</si>
  <si>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</si>
  <si>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</si>
  <si>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</si>
  <si>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</si>
  <si>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</si>
  <si>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</si>
  <si>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</si>
  <si>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</si>
  <si>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</si>
  <si>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</si>
  <si>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</si>
  <si>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</si>
  <si>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</si>
  <si>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</si>
  <si>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</si>
  <si>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</si>
  <si>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</si>
  <si>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</si>
  <si>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</si>
  <si>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</si>
  <si>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</si>
  <si>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</si>
  <si>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</si>
  <si>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</si>
  <si>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</si>
  <si>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</si>
  <si>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</si>
  <si>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</si>
  <si>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</si>
  <si>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</si>
  <si>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</si>
  <si>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</si>
  <si>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</si>
  <si>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</si>
  <si>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</si>
  <si>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</si>
  <si>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</si>
  <si>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</si>
  <si>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</si>
  <si>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</si>
  <si>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</si>
  <si>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</si>
  <si>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</si>
  <si>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</si>
  <si>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</si>
  <si>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</si>
  <si>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</si>
  <si>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</si>
  <si>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</si>
  <si>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</si>
  <si>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</si>
  <si>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</si>
  <si>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</si>
  <si>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Koch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</si>
  <si>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</si>
  <si>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</si>
  <si>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</si>
  <si>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</si>
  <si>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</si>
  <si>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</si>
  <si>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</si>
  <si>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</si>
  <si>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</si>
  <si>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</si>
  <si>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</si>
  <si>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</si>
  <si>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</si>
  <si>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</si>
  <si>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</si>
  <si>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</si>
  <si>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</si>
  <si>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</si>
  <si>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</si>
  <si>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</si>
  <si>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</si>
  <si>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</si>
  <si>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</si>
  <si>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</si>
  <si>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</si>
  <si>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</si>
  <si>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</si>
  <si>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Comitas C.P.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</si>
  <si>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</si>
  <si>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</si>
  <si>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</si>
  <si>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</si>
  <si>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</si>
  <si>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</si>
  <si>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Haynes Plant</t>
  </si>
  <si>
    <t>S. Comitas</t>
  </si>
  <si>
    <t>South Comitas</t>
  </si>
  <si>
    <t>Snyder Oil</t>
  </si>
  <si>
    <t>Tejas Plant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</si>
  <si>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</si>
  <si>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</si>
  <si>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</si>
  <si>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</si>
  <si>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</si>
  <si>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</si>
  <si>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</si>
  <si>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</si>
  <si>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</si>
  <si>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</si>
  <si>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</si>
  <si>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</si>
  <si>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</si>
  <si>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</si>
  <si>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</si>
  <si>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</si>
  <si>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</si>
  <si>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</si>
  <si>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</si>
  <si>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</si>
  <si>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Volpe S.E.</t>
  </si>
  <si>
    <t>MBR Resour</t>
  </si>
  <si>
    <t>TOTAL SOUTH TEXAS</t>
  </si>
  <si>
    <t>SANDTRAP</t>
  </si>
  <si>
    <t>Hunt Petroleum</t>
  </si>
  <si>
    <t>Sandtrap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</si>
  <si>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</si>
  <si>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</si>
  <si>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</si>
  <si>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</si>
  <si>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</si>
  <si>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</si>
  <si>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</si>
  <si>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</si>
  <si>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</si>
  <si>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</si>
  <si>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</si>
  <si>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Purchase</t>
  </si>
  <si>
    <t>From Spinnaker</t>
  </si>
  <si>
    <t>At Galveston Island 250L (GI 250L)</t>
  </si>
  <si>
    <t>Price is GD-.08 plus transport and dehydration (.138)</t>
  </si>
  <si>
    <t>$.123 Transport (Contract BDPL-064-GTSA)</t>
  </si>
  <si>
    <t>$.015 Dehy Fee (Contract MEI-056-DA)</t>
  </si>
  <si>
    <t>Sale</t>
  </si>
  <si>
    <t>To Dow</t>
  </si>
  <si>
    <t>At its Plant Inlet in Brazoria County (AEF1 - Dow Plant)</t>
  </si>
  <si>
    <t>At GD HSC-.07</t>
  </si>
  <si>
    <t>Term</t>
  </si>
  <si>
    <t>30 days starting 1/7/99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</si>
  <si>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</si>
  <si>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</si>
  <si>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</si>
  <si>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</si>
  <si>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</si>
  <si>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</si>
  <si>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</si>
  <si>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</si>
  <si>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Fax 713-227-7626</t>
  </si>
  <si>
    <t>Transport - Mary Jean Krinke 713-227-7660 x155</t>
  </si>
  <si>
    <t>Deal Numbers</t>
  </si>
  <si>
    <t xml:space="preserve">Jan </t>
  </si>
  <si>
    <t>Feb</t>
  </si>
  <si>
    <t>Mar</t>
  </si>
  <si>
    <t>Swing</t>
  </si>
  <si>
    <t xml:space="preserve">P </t>
  </si>
  <si>
    <t>S</t>
  </si>
  <si>
    <t>Tsp</t>
  </si>
  <si>
    <t>Base</t>
  </si>
  <si>
    <t>Mar Vols</t>
  </si>
  <si>
    <t>Swin</t>
  </si>
  <si>
    <t>base</t>
  </si>
  <si>
    <t>From Devon</t>
  </si>
  <si>
    <t>At the Virginia Point (Mtr 3358)</t>
  </si>
  <si>
    <t>Price is IF-.10 for base vols and GDA for swing vols</t>
  </si>
  <si>
    <t xml:space="preserve">To CCNG </t>
  </si>
  <si>
    <t>Price is IF-.07 for the full volume</t>
  </si>
  <si>
    <t xml:space="preserve">Term </t>
  </si>
  <si>
    <t>Thru 6/2001</t>
  </si>
  <si>
    <t>No noms required</t>
  </si>
  <si>
    <t>Point sale on Corpus Christi Nat Gas</t>
  </si>
  <si>
    <t>Volume of 900</t>
  </si>
  <si>
    <t>At Brazos 368 (B368)</t>
  </si>
  <si>
    <t>For IF-.08 for base vols &amp; GDA-.08 for swing vols</t>
  </si>
  <si>
    <t xml:space="preserve">Plus $.18 Transport </t>
  </si>
  <si>
    <t>At Cowtrap Facility (864101)</t>
  </si>
  <si>
    <t>Operated By Coastal States Gas</t>
  </si>
  <si>
    <t>Roy Cutsinger @ Coastal States Gas 713-877-6550</t>
  </si>
  <si>
    <t>For IF-.07 for base vols &amp; GDA-.07 for swing vols</t>
  </si>
  <si>
    <t>Will be extended per Nelson</t>
  </si>
  <si>
    <t>CSGT does not require nominations</t>
  </si>
  <si>
    <t>Jan vols are approximately 1233 MMBtu</t>
  </si>
  <si>
    <t>Jan &amp; Feb</t>
  </si>
  <si>
    <t>P - 144271</t>
  </si>
  <si>
    <t>S - 144273</t>
  </si>
  <si>
    <t>T - 148795</t>
  </si>
  <si>
    <t>P - 144264</t>
  </si>
  <si>
    <t>S - 144265</t>
  </si>
  <si>
    <t>From Republic Royalty</t>
  </si>
  <si>
    <t>At Felmont #1 (Mtr 58798 - Felmont #1)</t>
  </si>
  <si>
    <t>For 91% of HSC FOM</t>
  </si>
  <si>
    <t>To Duke Energy Field Services</t>
  </si>
  <si>
    <t>For 92% of HSC FOM</t>
  </si>
  <si>
    <t>Evergreen</t>
  </si>
  <si>
    <t>Jackie Schneider handles nominations</t>
  </si>
  <si>
    <t>tel 915-682-1966</t>
  </si>
  <si>
    <t>fax 915-682-7441</t>
  </si>
  <si>
    <t>We make 1% of HSC IFERC</t>
  </si>
  <si>
    <t>We then turn around and pay Jackie $.01 agent fee</t>
  </si>
  <si>
    <t>No noms on our part</t>
  </si>
  <si>
    <t>140 MMBtu/day</t>
  </si>
  <si>
    <t>We will be terminating this evergreen deal</t>
  </si>
  <si>
    <t>Reciept and Delivery of Gas from Felmont #1 attributable to</t>
  </si>
  <si>
    <t xml:space="preserve">  Republic Royalty's interest at wellhead.Duke Energy </t>
  </si>
  <si>
    <t xml:space="preserve">  purchases the gas at the wellhead and delivers it to its</t>
  </si>
  <si>
    <t xml:space="preserve">  own market.  CES is kept whole on MMBtu delivered at</t>
  </si>
  <si>
    <t xml:space="preserve">  wellhead.</t>
  </si>
  <si>
    <t>P - 143558</t>
  </si>
  <si>
    <t>S - 143559</t>
  </si>
  <si>
    <t>From Devon and some Co-workers</t>
  </si>
  <si>
    <t>Some of the vols comes off of Koch Gathering System</t>
  </si>
  <si>
    <t>At Carthage Hub</t>
  </si>
  <si>
    <t>For IF (Basket of Indeces) for base vols and GDA Carthage for swing vols</t>
  </si>
  <si>
    <t>Firm Sales</t>
  </si>
  <si>
    <t>To</t>
  </si>
  <si>
    <t>Point</t>
  </si>
  <si>
    <t>Price</t>
  </si>
  <si>
    <t>Volume</t>
  </si>
  <si>
    <t>Sitara #</t>
  </si>
  <si>
    <t xml:space="preserve">KN LP </t>
  </si>
  <si>
    <t>Tailgate</t>
  </si>
  <si>
    <t>I-.0325</t>
  </si>
  <si>
    <t>Thru 3/00</t>
  </si>
  <si>
    <t>Trig-.1075</t>
  </si>
  <si>
    <t>Western</t>
  </si>
  <si>
    <t>I-.04</t>
  </si>
  <si>
    <t>East Ohio</t>
  </si>
  <si>
    <t>TGT</t>
  </si>
  <si>
    <t>I-.0375</t>
  </si>
  <si>
    <t>Altra</t>
  </si>
  <si>
    <t>Trig-.07</t>
  </si>
  <si>
    <t>TXU Lonestar</t>
  </si>
  <si>
    <t>Lonestar</t>
  </si>
  <si>
    <t>I-.0275</t>
  </si>
  <si>
    <t>Thru 2/00</t>
  </si>
  <si>
    <t>I-.025</t>
  </si>
  <si>
    <t>Swing Sales</t>
  </si>
  <si>
    <t>LS - Call</t>
  </si>
  <si>
    <t>GD+.02</t>
  </si>
  <si>
    <t>Remaining volumes are sold mostly as baseload</t>
  </si>
  <si>
    <t>Meters</t>
  </si>
  <si>
    <t>ETGS/Lonestar - Panola</t>
  </si>
  <si>
    <t>Eastrans/HPL-Carthage Hub</t>
  </si>
  <si>
    <t>From</t>
  </si>
  <si>
    <t>Meter</t>
  </si>
  <si>
    <t>Index</t>
  </si>
  <si>
    <t>Premium</t>
  </si>
  <si>
    <t>Sitara</t>
  </si>
  <si>
    <t>IF</t>
  </si>
  <si>
    <t>GDA</t>
  </si>
  <si>
    <t>E. McFaddin</t>
  </si>
  <si>
    <t>19-1043-00</t>
  </si>
  <si>
    <t>31-504-04</t>
  </si>
  <si>
    <t>S. Davis</t>
  </si>
  <si>
    <t>21-022-08</t>
  </si>
  <si>
    <t>440-559</t>
  </si>
  <si>
    <t>440-557</t>
  </si>
  <si>
    <t>Haynes 17,18</t>
  </si>
  <si>
    <t>23-603-01</t>
  </si>
  <si>
    <t>Jennings Plant</t>
  </si>
  <si>
    <t>440-565</t>
  </si>
  <si>
    <t>Co-Owners (Devon)</t>
  </si>
  <si>
    <t xml:space="preserve">Tejas </t>
  </si>
  <si>
    <t>141897,141974,144946,144953</t>
  </si>
  <si>
    <t>31-504-01</t>
  </si>
  <si>
    <t>141932,141962,141979,142401,</t>
  </si>
  <si>
    <t>142422,142819,144962</t>
  </si>
  <si>
    <t>142401,142422,144962</t>
  </si>
  <si>
    <t>142422,143600,144962</t>
  </si>
  <si>
    <t>Gulf Energy</t>
  </si>
  <si>
    <t>To HPL</t>
  </si>
  <si>
    <t>Swing Volumes</t>
  </si>
  <si>
    <t>6351 (T-ville)</t>
  </si>
  <si>
    <t>Swing volumes are transported into HPL</t>
  </si>
  <si>
    <t xml:space="preserve">From Devon </t>
  </si>
  <si>
    <t>At the Gulf Plains Processing Plant (8348)</t>
  </si>
  <si>
    <t>For IF-.09 (Base vols) and GD AD</t>
  </si>
  <si>
    <t>Vols are transported into HPL</t>
  </si>
  <si>
    <t>Stella Morris confirms this point</t>
  </si>
  <si>
    <t>All of the gas is given to us at the Gulf Plains Plant.</t>
  </si>
  <si>
    <t>Volumes are about 13,000</t>
  </si>
  <si>
    <t>Devon determines base/swing breakout</t>
  </si>
  <si>
    <t>Deal #'s</t>
  </si>
  <si>
    <t>Jan</t>
  </si>
  <si>
    <t>P</t>
  </si>
  <si>
    <t>DD</t>
  </si>
  <si>
    <t xml:space="preserve">From Entex </t>
  </si>
  <si>
    <t>At Channelview (Mtr 1373)</t>
  </si>
  <si>
    <t>For IF-.005</t>
  </si>
  <si>
    <t>To Equistar</t>
  </si>
  <si>
    <t>For Greater of IF-.07 or $2.00</t>
  </si>
  <si>
    <t>Expires 1/2000</t>
  </si>
  <si>
    <t>Volume of 5000</t>
  </si>
  <si>
    <t>Vols from Devon and Coowners</t>
  </si>
  <si>
    <t>At Various Points</t>
  </si>
  <si>
    <t>Comitas (LL-1-0030)</t>
  </si>
  <si>
    <t>Volpe (LL-1-0027)</t>
  </si>
  <si>
    <t>For IF-.13 (Base vols) and GDA-.14 (Swing Vols)</t>
  </si>
  <si>
    <t>Sold to the marketing affiliate at the wellhead</t>
  </si>
  <si>
    <t>For IF-.12</t>
  </si>
  <si>
    <t>Volumes of 1286 for january</t>
  </si>
  <si>
    <t>1194 Base</t>
  </si>
  <si>
    <t>92 Swing</t>
  </si>
  <si>
    <t>*</t>
  </si>
  <si>
    <t>At Sandtrap</t>
  </si>
  <si>
    <t>For IF -.12 (base) and GDA-.13 (swing)</t>
  </si>
  <si>
    <t>To TXU Energy</t>
  </si>
  <si>
    <t>For IF-.09</t>
  </si>
  <si>
    <t>Devon is thru 6/01</t>
  </si>
  <si>
    <t>TXU is thru 11/00</t>
  </si>
  <si>
    <t>TXU picks up the gas at the Fairway Plant</t>
  </si>
  <si>
    <t>Doug Fritz At TXU 713-210-5023</t>
  </si>
  <si>
    <t>Hunt is the operator</t>
  </si>
  <si>
    <t>Gas is Devon's and other working interest owners</t>
  </si>
  <si>
    <t>Meter 178477</t>
  </si>
  <si>
    <t>CoOwners</t>
  </si>
  <si>
    <t>Hall (5576)</t>
  </si>
  <si>
    <t>Hankamer (5905)</t>
  </si>
  <si>
    <t>Greta Toc (5553)</t>
  </si>
  <si>
    <t>Jennings Ranch (446)</t>
  </si>
  <si>
    <t>For IF-.10 (Base) and GD-.11 (Swing) volumes</t>
  </si>
  <si>
    <t>To Midcon TX Pipeline</t>
  </si>
  <si>
    <t>At the various Points</t>
  </si>
  <si>
    <t>Sell to Matthew Gorden at Midcon TX 713-369-8862</t>
  </si>
  <si>
    <t>Deals</t>
  </si>
  <si>
    <t>Gaither</t>
  </si>
  <si>
    <t>Hankamer Field</t>
  </si>
  <si>
    <t>jan</t>
  </si>
  <si>
    <t>feb</t>
  </si>
  <si>
    <t>march est</t>
  </si>
  <si>
    <t>From Kerr McGee</t>
  </si>
  <si>
    <t>At Matagorda Island 587</t>
  </si>
  <si>
    <t>At GDA Tetco STX+.01</t>
  </si>
  <si>
    <t>Transported from the terminus of Tomcat</t>
  </si>
  <si>
    <t>into HPL (Mtr 14940)</t>
  </si>
  <si>
    <t>Thru 4/00. Contract is being renegotiated</t>
  </si>
  <si>
    <t>P-141125</t>
  </si>
  <si>
    <t>S-144230</t>
  </si>
  <si>
    <t>Maria Mendez at CES will be moving to Kerr McGee</t>
  </si>
  <si>
    <t>She will continue to handle the noms on TOMC</t>
  </si>
  <si>
    <t>She will notify us of any changes/issues</t>
  </si>
  <si>
    <t>Maria 713-693-2565</t>
  </si>
  <si>
    <t>Anadarko operated MI 587</t>
  </si>
  <si>
    <t>Caren McCombs 281-876-8601</t>
  </si>
  <si>
    <t>Current volumes are about 2000 MMBtu/d</t>
  </si>
  <si>
    <t>Devon (PennzEnergy) South Texas Properties</t>
  </si>
  <si>
    <t>Pipeline</t>
  </si>
  <si>
    <t>Location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</si>
  <si>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</si>
  <si>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</si>
  <si>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</si>
  <si>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</si>
  <si>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</si>
  <si>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</si>
  <si>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</si>
  <si>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</si>
  <si>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</si>
  <si>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Kyle-Exxon</t>
  </si>
  <si>
    <t>Ruby-Lacy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</si>
  <si>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</si>
  <si>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</si>
  <si>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</si>
  <si>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</si>
  <si>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</si>
  <si>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</si>
  <si>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LL-1-0030</t>
  </si>
  <si>
    <t>Termed up with Delhi (evergreen)</t>
  </si>
  <si>
    <t>E. Mcfaddin</t>
  </si>
  <si>
    <t>Termed up with Gulf Energy (evergreen)</t>
  </si>
  <si>
    <t>Comitas South</t>
  </si>
  <si>
    <t>Jennings 63 Plant</t>
  </si>
  <si>
    <t>Termed up with Tejas thru 12/00</t>
  </si>
  <si>
    <t>Haynes 17, 18</t>
  </si>
  <si>
    <t>Trevino Plant</t>
  </si>
  <si>
    <t>Garza Plant</t>
  </si>
  <si>
    <t>440-552</t>
  </si>
  <si>
    <t>Trevino Plant gas is sometimes re-routed through Garza Plant</t>
  </si>
  <si>
    <t>Davis South</t>
  </si>
  <si>
    <t>Lone Star</t>
  </si>
  <si>
    <t>Termed up with TXU Energy thru 11/00</t>
  </si>
  <si>
    <t>Midcon Texas</t>
  </si>
  <si>
    <t>Greta / TOC</t>
  </si>
  <si>
    <t>Hall Plant</t>
  </si>
  <si>
    <t>Jennings Ranch</t>
  </si>
  <si>
    <t>Apr</t>
  </si>
  <si>
    <t>3500 makeup is taken out</t>
  </si>
  <si>
    <t>Devon base</t>
  </si>
  <si>
    <t>Devon Swing</t>
  </si>
  <si>
    <t>MTM - Terminate for 4/99</t>
  </si>
  <si>
    <t>Koch (Net of PVR)*</t>
  </si>
  <si>
    <t>Gross</t>
  </si>
  <si>
    <t>CoOwner</t>
  </si>
  <si>
    <t>PVR</t>
  </si>
  <si>
    <t>Deal #</t>
  </si>
  <si>
    <t>Total Gross</t>
  </si>
  <si>
    <t>Total Net</t>
  </si>
  <si>
    <t>AC</t>
  </si>
  <si>
    <t>Koch at Carthage</t>
  </si>
  <si>
    <t xml:space="preserve">Effective:  </t>
  </si>
  <si>
    <t xml:space="preserve"> Total</t>
  </si>
  <si>
    <t>Am Central</t>
  </si>
  <si>
    <t>From 554 to 454</t>
  </si>
  <si>
    <t>From 119 to 98</t>
  </si>
  <si>
    <t>From 1713 to 1306</t>
  </si>
  <si>
    <t>Since the WIO vols changed midmonth, instead of changing each one to reflect the net vol I only changed the following: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</si>
</sst>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74" formatCode="_(* #,##0_);_(* \(#,##0\);_(* &quot;-&quot;??_);_(@_)"/>
    <numFmt numFmtId="175" formatCode="_(&quot;$&quot;* #,##0.000_);_(&quot;$&quot;* \(#,##0.000\);_(&quot;$&quot;* &quot;-&quot;??_);_(@_)"/>
    <numFmt numFmtId="176" formatCode="mm/yy"/>
    <numFmt numFmtId="182" formatCode="#,##0.000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0" fontId="3" fillId="0" borderId="0" xfId="0" applyFon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49" fontId="8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9" fillId="0" borderId="0" xfId="0" applyFont="1"/>
    <xf numFmtId="17" fontId="0" fillId="3" borderId="0" xfId="0" quotePrefix="1" applyNumberFormat="1" applyFill="1"/>
    <xf numFmtId="0" fontId="7" fillId="0" borderId="0" xfId="0" applyFont="1"/>
    <xf numFmtId="44" fontId="1" fillId="3" borderId="0" xfId="2" applyFill="1"/>
    <xf numFmtId="0" fontId="0" fillId="3" borderId="0" xfId="0" applyFill="1"/>
    <xf numFmtId="49" fontId="0" fillId="0" borderId="0" xfId="0" applyNumberFormat="1"/>
    <xf numFmtId="0" fontId="10" fillId="0" borderId="0" xfId="0" applyFont="1"/>
    <xf numFmtId="0" fontId="11" fillId="0" borderId="0" xfId="0" applyFont="1" applyAlignment="1">
      <alignment horizontal="centerContinuous"/>
    </xf>
    <xf numFmtId="49" fontId="11" fillId="0" borderId="0" xfId="0" applyNumberFormat="1" applyFont="1"/>
    <xf numFmtId="0" fontId="11" fillId="0" borderId="0" xfId="0" applyFont="1" applyAlignment="1">
      <alignment horizontal="center"/>
    </xf>
    <xf numFmtId="9" fontId="11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1" fillId="3" borderId="0" xfId="1" applyNumberFormat="1" applyFont="1" applyFill="1" applyAlignment="1">
      <alignment horizontal="center"/>
    </xf>
    <xf numFmtId="9" fontId="7" fillId="0" borderId="0" xfId="3" applyFont="1" applyAlignment="1">
      <alignment horizontal="center"/>
    </xf>
    <xf numFmtId="44" fontId="7" fillId="0" borderId="0" xfId="2" applyFont="1" applyAlignment="1">
      <alignment horizontal="center"/>
    </xf>
    <xf numFmtId="0" fontId="7" fillId="3" borderId="0" xfId="0" applyFont="1" applyFill="1" applyAlignment="1">
      <alignment horizontal="center"/>
    </xf>
    <xf numFmtId="49" fontId="0" fillId="3" borderId="10" xfId="0" applyNumberFormat="1" applyFill="1" applyBorder="1"/>
    <xf numFmtId="0" fontId="0" fillId="3" borderId="10" xfId="0" applyFill="1" applyBorder="1"/>
    <xf numFmtId="9" fontId="1" fillId="3" borderId="10" xfId="3" applyFill="1" applyBorder="1" applyAlignment="1">
      <alignment horizontal="center"/>
    </xf>
    <xf numFmtId="44" fontId="1" fillId="3" borderId="10" xfId="2" applyFill="1" applyBorder="1" applyAlignment="1">
      <alignment horizontal="center"/>
    </xf>
    <xf numFmtId="1" fontId="1" fillId="3" borderId="1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7" fillId="0" borderId="0" xfId="0" applyNumberFormat="1" applyFont="1" applyAlignment="1">
      <alignment horizontal="center"/>
    </xf>
    <xf numFmtId="49" fontId="0" fillId="0" borderId="10" xfId="0" applyNumberFormat="1" applyBorder="1"/>
    <xf numFmtId="0" fontId="0" fillId="0" borderId="10" xfId="0" applyBorder="1"/>
    <xf numFmtId="9" fontId="1" fillId="0" borderId="10" xfId="3" applyBorder="1" applyAlignment="1">
      <alignment horizontal="center"/>
    </xf>
    <xf numFmtId="44" fontId="1" fillId="0" borderId="10" xfId="2" applyBorder="1" applyAlignment="1">
      <alignment horizontal="center"/>
    </xf>
    <xf numFmtId="174" fontId="1" fillId="0" borderId="10" xfId="1" applyNumberFormat="1" applyFont="1" applyFill="1" applyBorder="1" applyAlignment="1">
      <alignment horizontal="center"/>
    </xf>
    <xf numFmtId="175" fontId="1" fillId="0" borderId="10" xfId="2" applyNumberFormat="1" applyBorder="1" applyAlignment="1">
      <alignment horizontal="center"/>
    </xf>
    <xf numFmtId="0" fontId="7" fillId="0" borderId="10" xfId="0" applyFont="1" applyBorder="1"/>
    <xf numFmtId="9" fontId="7" fillId="0" borderId="10" xfId="3" applyFont="1" applyBorder="1" applyAlignment="1">
      <alignment horizontal="center"/>
    </xf>
    <xf numFmtId="44" fontId="7" fillId="0" borderId="10" xfId="2" applyFont="1" applyBorder="1" applyAlignment="1">
      <alignment horizontal="center"/>
    </xf>
    <xf numFmtId="174" fontId="7" fillId="0" borderId="10" xfId="1" applyNumberFormat="1" applyFont="1" applyFill="1" applyBorder="1" applyAlignment="1">
      <alignment horizontal="center"/>
    </xf>
    <xf numFmtId="0" fontId="5" fillId="0" borderId="10" xfId="0" applyFont="1" applyBorder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Continuous"/>
    </xf>
    <xf numFmtId="49" fontId="0" fillId="0" borderId="11" xfId="0" applyNumberFormat="1" applyBorder="1"/>
    <xf numFmtId="49" fontId="0" fillId="0" borderId="12" xfId="0" applyNumberFormat="1" applyBorder="1"/>
    <xf numFmtId="0" fontId="0" fillId="0" borderId="13" xfId="0" applyBorder="1"/>
    <xf numFmtId="49" fontId="0" fillId="0" borderId="14" xfId="0" applyNumberFormat="1" applyBorder="1"/>
    <xf numFmtId="49" fontId="0" fillId="0" borderId="15" xfId="0" applyNumberFormat="1" applyBorder="1"/>
    <xf numFmtId="0" fontId="0" fillId="0" borderId="0" xfId="0" applyBorder="1"/>
    <xf numFmtId="49" fontId="5" fillId="0" borderId="10" xfId="0" applyNumberFormat="1" applyFont="1" applyBorder="1"/>
    <xf numFmtId="9" fontId="5" fillId="0" borderId="10" xfId="3" applyFont="1" applyBorder="1" applyAlignment="1">
      <alignment horizontal="center"/>
    </xf>
    <xf numFmtId="49" fontId="5" fillId="0" borderId="11" xfId="0" applyNumberFormat="1" applyFont="1" applyBorder="1"/>
    <xf numFmtId="49" fontId="5" fillId="0" borderId="12" xfId="0" applyNumberFormat="1" applyFont="1" applyBorder="1"/>
    <xf numFmtId="0" fontId="5" fillId="0" borderId="13" xfId="0" applyFont="1" applyBorder="1"/>
    <xf numFmtId="49" fontId="5" fillId="0" borderId="15" xfId="0" applyNumberFormat="1" applyFont="1" applyBorder="1"/>
    <xf numFmtId="0" fontId="5" fillId="0" borderId="0" xfId="0" applyFont="1" applyBorder="1"/>
    <xf numFmtId="49" fontId="5" fillId="0" borderId="16" xfId="0" applyNumberFormat="1" applyFont="1" applyBorder="1"/>
    <xf numFmtId="0" fontId="5" fillId="0" borderId="2" xfId="0" applyFont="1" applyBorder="1"/>
    <xf numFmtId="0" fontId="4" fillId="0" borderId="0" xfId="0" applyFont="1"/>
    <xf numFmtId="174" fontId="0" fillId="0" borderId="0" xfId="0" applyNumberFormat="1"/>
    <xf numFmtId="49" fontId="0" fillId="0" borderId="16" xfId="0" applyNumberFormat="1" applyBorder="1"/>
    <xf numFmtId="0" fontId="0" fillId="0" borderId="12" xfId="0" applyBorder="1"/>
    <xf numFmtId="0" fontId="0" fillId="0" borderId="16" xfId="0" applyBorder="1"/>
    <xf numFmtId="14" fontId="2" fillId="0" borderId="0" xfId="0" applyNumberFormat="1" applyFont="1" applyAlignment="1">
      <alignment horizontal="left"/>
    </xf>
    <xf numFmtId="0" fontId="5" fillId="0" borderId="16" xfId="0" applyFont="1" applyBorder="1"/>
    <xf numFmtId="0" fontId="7" fillId="0" borderId="0" xfId="0" applyFont="1" applyFill="1" applyAlignment="1">
      <alignment horizontal="center"/>
    </xf>
    <xf numFmtId="49" fontId="0" fillId="0" borderId="10" xfId="0" applyNumberFormat="1" applyFill="1" applyBorder="1"/>
    <xf numFmtId="0" fontId="0" fillId="0" borderId="10" xfId="0" applyFill="1" applyBorder="1"/>
    <xf numFmtId="9" fontId="1" fillId="0" borderId="10" xfId="3" applyFill="1" applyBorder="1" applyAlignment="1">
      <alignment horizontal="center"/>
    </xf>
    <xf numFmtId="44" fontId="1" fillId="0" borderId="10" xfId="2" applyFill="1" applyBorder="1" applyAlignment="1">
      <alignment horizontal="center"/>
    </xf>
    <xf numFmtId="1" fontId="7" fillId="0" borderId="10" xfId="1" applyNumberFormat="1" applyFont="1" applyFill="1" applyBorder="1" applyAlignment="1">
      <alignment horizontal="right"/>
    </xf>
    <xf numFmtId="44" fontId="1" fillId="0" borderId="10" xfId="2" applyFont="1" applyFill="1" applyBorder="1" applyAlignment="1">
      <alignment horizontal="center"/>
    </xf>
    <xf numFmtId="1" fontId="1" fillId="0" borderId="10" xfId="1" applyNumberFormat="1" applyFill="1" applyBorder="1" applyAlignment="1">
      <alignment horizontal="right"/>
    </xf>
    <xf numFmtId="49" fontId="5" fillId="0" borderId="10" xfId="0" applyNumberFormat="1" applyFont="1" applyFill="1" applyBorder="1"/>
    <xf numFmtId="0" fontId="5" fillId="0" borderId="10" xfId="0" applyFont="1" applyFill="1" applyBorder="1"/>
    <xf numFmtId="0" fontId="4" fillId="0" borderId="10" xfId="0" applyFont="1" applyFill="1" applyBorder="1"/>
    <xf numFmtId="9" fontId="5" fillId="0" borderId="10" xfId="3" applyFont="1" applyFill="1" applyBorder="1" applyAlignment="1">
      <alignment horizontal="center"/>
    </xf>
    <xf numFmtId="44" fontId="5" fillId="0" borderId="10" xfId="2" applyFont="1" applyFill="1" applyBorder="1" applyAlignment="1">
      <alignment horizontal="center"/>
    </xf>
    <xf numFmtId="174" fontId="5" fillId="0" borderId="10" xfId="1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49" fontId="5" fillId="0" borderId="11" xfId="0" applyNumberFormat="1" applyFont="1" applyFill="1" applyBorder="1"/>
    <xf numFmtId="0" fontId="5" fillId="0" borderId="0" xfId="0" applyFont="1" applyFill="1" applyBorder="1"/>
    <xf numFmtId="49" fontId="5" fillId="0" borderId="12" xfId="0" applyNumberFormat="1" applyFont="1" applyFill="1" applyBorder="1"/>
    <xf numFmtId="0" fontId="5" fillId="0" borderId="13" xfId="0" applyFont="1" applyFill="1" applyBorder="1"/>
    <xf numFmtId="49" fontId="5" fillId="0" borderId="17" xfId="0" applyNumberFormat="1" applyFont="1" applyFill="1" applyBorder="1"/>
    <xf numFmtId="49" fontId="0" fillId="0" borderId="12" xfId="0" applyNumberFormat="1" applyFill="1" applyBorder="1"/>
    <xf numFmtId="0" fontId="0" fillId="0" borderId="13" xfId="0" applyFill="1" applyBorder="1"/>
    <xf numFmtId="49" fontId="0" fillId="0" borderId="17" xfId="0" applyNumberFormat="1" applyFill="1" applyBorder="1"/>
    <xf numFmtId="0" fontId="0" fillId="0" borderId="10" xfId="0" quotePrefix="1" applyFill="1" applyBorder="1"/>
    <xf numFmtId="44" fontId="1" fillId="0" borderId="10" xfId="2" applyFont="1" applyBorder="1" applyAlignment="1">
      <alignment horizontal="center"/>
    </xf>
    <xf numFmtId="49" fontId="0" fillId="0" borderId="14" xfId="0" applyNumberFormat="1" applyFill="1" applyBorder="1"/>
    <xf numFmtId="0" fontId="4" fillId="0" borderId="10" xfId="0" applyFont="1" applyBorder="1"/>
    <xf numFmtId="0" fontId="0" fillId="0" borderId="0" xfId="0" applyAlignment="1">
      <alignment horizontal="right"/>
    </xf>
    <xf numFmtId="0" fontId="13" fillId="0" borderId="0" xfId="0" applyFont="1"/>
    <xf numFmtId="0" fontId="5" fillId="0" borderId="0" xfId="0" applyFont="1"/>
    <xf numFmtId="0" fontId="0" fillId="0" borderId="0" xfId="0" quotePrefix="1"/>
    <xf numFmtId="0" fontId="2" fillId="0" borderId="0" xfId="0" applyFont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" fontId="0" fillId="0" borderId="0" xfId="0" applyNumberFormat="1"/>
    <xf numFmtId="0" fontId="2" fillId="0" borderId="0" xfId="0" applyNumberFormat="1" applyFont="1" applyAlignment="1">
      <alignment horizontal="center"/>
    </xf>
    <xf numFmtId="174" fontId="1" fillId="0" borderId="0" xfId="1" applyNumberFormat="1"/>
    <xf numFmtId="0" fontId="5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174" fontId="2" fillId="0" borderId="0" xfId="1" applyNumberFormat="1" applyFont="1"/>
    <xf numFmtId="0" fontId="2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0" xfId="0" quotePrefix="1" applyAlignment="1">
      <alignment horizontal="center"/>
    </xf>
    <xf numFmtId="0" fontId="15" fillId="0" borderId="0" xfId="0" applyFont="1" applyAlignment="1">
      <alignment horizontal="center"/>
    </xf>
    <xf numFmtId="176" fontId="4" fillId="0" borderId="0" xfId="0" applyNumberFormat="1" applyFont="1" applyAlignment="1">
      <alignment horizontal="left"/>
    </xf>
    <xf numFmtId="174" fontId="1" fillId="0" borderId="0" xfId="1" applyNumberFormat="1" applyFont="1" applyAlignment="1">
      <alignment horizontal="center"/>
    </xf>
    <xf numFmtId="174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182" fontId="1" fillId="0" borderId="0" xfId="1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174" fontId="4" fillId="0" borderId="0" xfId="0" applyNumberFormat="1" applyFont="1" applyAlignment="1">
      <alignment horizontal="center"/>
    </xf>
    <xf numFmtId="174" fontId="1" fillId="0" borderId="4" xfId="1" applyNumberFormat="1" applyFont="1" applyBorder="1" applyAlignment="1">
      <alignment horizontal="center"/>
    </xf>
    <xf numFmtId="174" fontId="1" fillId="0" borderId="5" xfId="1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right"/>
    </xf>
    <xf numFmtId="3" fontId="1" fillId="0" borderId="0" xfId="1" applyNumberFormat="1" applyBorder="1" applyAlignment="1">
      <alignment horizontal="center"/>
    </xf>
    <xf numFmtId="3" fontId="1" fillId="0" borderId="7" xfId="1" applyNumberFormat="1" applyBorder="1" applyAlignment="1">
      <alignment horizontal="center"/>
    </xf>
    <xf numFmtId="0" fontId="0" fillId="0" borderId="8" xfId="0" applyBorder="1"/>
    <xf numFmtId="3" fontId="2" fillId="0" borderId="1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/>
    <xf numFmtId="174" fontId="1" fillId="0" borderId="4" xfId="1" applyNumberFormat="1" applyBorder="1"/>
    <xf numFmtId="3" fontId="1" fillId="0" borderId="4" xfId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174" fontId="1" fillId="0" borderId="0" xfId="1" applyNumberFormat="1" applyBorder="1"/>
    <xf numFmtId="0" fontId="5" fillId="0" borderId="7" xfId="1" applyNumberFormat="1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" xfId="0" applyBorder="1"/>
    <xf numFmtId="174" fontId="1" fillId="0" borderId="1" xfId="1" applyNumberFormat="1" applyBorder="1"/>
    <xf numFmtId="3" fontId="5" fillId="0" borderId="1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174" fontId="1" fillId="0" borderId="19" xfId="1" applyNumberFormat="1" applyBorder="1"/>
    <xf numFmtId="0" fontId="5" fillId="0" borderId="19" xfId="1" applyNumberFormat="1" applyFont="1" applyBorder="1" applyAlignment="1">
      <alignment horizontal="center"/>
    </xf>
    <xf numFmtId="0" fontId="4" fillId="0" borderId="19" xfId="1" applyNumberFormat="1" applyFont="1" applyBorder="1" applyAlignment="1">
      <alignment horizontal="center"/>
    </xf>
    <xf numFmtId="0" fontId="0" fillId="0" borderId="20" xfId="0" applyBorder="1" applyAlignment="1">
      <alignment wrapText="1"/>
    </xf>
    <xf numFmtId="0" fontId="0" fillId="0" borderId="15" xfId="0" applyBorder="1"/>
    <xf numFmtId="0" fontId="5" fillId="0" borderId="0" xfId="1" applyNumberFormat="1" applyFont="1" applyBorder="1" applyAlignment="1">
      <alignment horizontal="center"/>
    </xf>
    <xf numFmtId="0" fontId="4" fillId="0" borderId="0" xfId="1" applyNumberFormat="1" applyFont="1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" xfId="0" applyBorder="1" applyAlignment="1">
      <alignment horizontal="center"/>
    </xf>
    <xf numFmtId="174" fontId="2" fillId="0" borderId="2" xfId="1" applyNumberFormat="1" applyFont="1" applyBorder="1"/>
    <xf numFmtId="0" fontId="2" fillId="0" borderId="2" xfId="1" applyNumberFormat="1" applyFont="1" applyBorder="1" applyAlignment="1">
      <alignment horizontal="center"/>
    </xf>
    <xf numFmtId="0" fontId="0" fillId="0" borderId="22" xfId="0" applyBorder="1" applyAlignment="1">
      <alignment wrapText="1"/>
    </xf>
    <xf numFmtId="0" fontId="0" fillId="0" borderId="18" xfId="0" applyBorder="1" applyAlignment="1">
      <alignment horizontal="left"/>
    </xf>
    <xf numFmtId="1" fontId="4" fillId="0" borderId="19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" fontId="2" fillId="0" borderId="2" xfId="1" applyNumberFormat="1" applyFont="1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174" fontId="1" fillId="0" borderId="23" xfId="1" applyNumberFormat="1" applyBorder="1"/>
    <xf numFmtId="0" fontId="2" fillId="0" borderId="23" xfId="1" applyNumberFormat="1" applyFont="1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19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4" fillId="0" borderId="23" xfId="1" applyNumberFormat="1" applyFont="1" applyBorder="1" applyAlignment="1">
      <alignment horizontal="center"/>
    </xf>
    <xf numFmtId="174" fontId="0" fillId="0" borderId="22" xfId="0" applyNumberFormat="1" applyBorder="1" applyAlignment="1">
      <alignment wrapText="1"/>
    </xf>
    <xf numFmtId="3" fontId="4" fillId="0" borderId="0" xfId="1" applyNumberFormat="1" applyFont="1" applyBorder="1" applyAlignment="1">
      <alignment horizontal="center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174" fontId="1" fillId="0" borderId="19" xfId="1" applyNumberFormat="1" applyBorder="1" applyAlignment="1">
      <alignment horizontal="center"/>
    </xf>
    <xf numFmtId="174" fontId="1" fillId="0" borderId="0" xfId="1" applyNumberFormat="1" applyBorder="1" applyAlignment="1">
      <alignment horizontal="center"/>
    </xf>
    <xf numFmtId="174" fontId="2" fillId="0" borderId="2" xfId="1" applyNumberFormat="1" applyFont="1" applyBorder="1" applyAlignment="1">
      <alignment horizontal="center"/>
    </xf>
    <xf numFmtId="174" fontId="1" fillId="0" borderId="23" xfId="1" applyNumberFormat="1" applyBorder="1" applyAlignment="1">
      <alignment horizontal="center"/>
    </xf>
    <xf numFmtId="0" fontId="0" fillId="0" borderId="7" xfId="0" applyBorder="1" applyAlignment="1">
      <alignment horizontal="center"/>
    </xf>
    <xf numFmtId="174" fontId="1" fillId="0" borderId="4" xfId="1" applyNumberFormat="1" applyBorder="1" applyAlignment="1">
      <alignment horizontal="center"/>
    </xf>
    <xf numFmtId="174" fontId="1" fillId="0" borderId="1" xfId="1" applyNumberForma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4" fontId="1" fillId="0" borderId="12" xfId="2" applyBorder="1" applyAlignment="1">
      <alignment horizontal="center"/>
    </xf>
    <xf numFmtId="44" fontId="5" fillId="0" borderId="12" xfId="2" applyFont="1" applyBorder="1" applyAlignment="1">
      <alignment horizontal="center"/>
    </xf>
    <xf numFmtId="44" fontId="12" fillId="0" borderId="12" xfId="2" applyFont="1" applyBorder="1" applyAlignment="1">
      <alignment horizontal="center"/>
    </xf>
    <xf numFmtId="44" fontId="7" fillId="0" borderId="12" xfId="2" applyFont="1" applyBorder="1" applyAlignment="1">
      <alignment horizontal="center"/>
    </xf>
    <xf numFmtId="1" fontId="1" fillId="3" borderId="11" xfId="1" applyNumberFormat="1" applyFill="1" applyBorder="1" applyAlignment="1">
      <alignment horizontal="center"/>
    </xf>
    <xf numFmtId="1" fontId="1" fillId="3" borderId="14" xfId="1" applyNumberFormat="1" applyFill="1" applyBorder="1" applyAlignment="1">
      <alignment horizontal="center"/>
    </xf>
    <xf numFmtId="174" fontId="1" fillId="2" borderId="24" xfId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74" fontId="5" fillId="2" borderId="24" xfId="1" applyNumberFormat="1" applyFont="1" applyFill="1" applyBorder="1" applyAlignment="1">
      <alignment horizontal="center"/>
    </xf>
    <xf numFmtId="174" fontId="12" fillId="2" borderId="24" xfId="1" applyNumberFormat="1" applyFont="1" applyFill="1" applyBorder="1" applyAlignment="1">
      <alignment horizontal="center"/>
    </xf>
    <xf numFmtId="174" fontId="7" fillId="0" borderId="25" xfId="1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74" fontId="1" fillId="2" borderId="26" xfId="1" applyNumberFormat="1" applyFont="1" applyFill="1" applyBorder="1" applyAlignment="1">
      <alignment horizontal="center"/>
    </xf>
    <xf numFmtId="1" fontId="2" fillId="0" borderId="27" xfId="1" applyNumberFormat="1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abSelected="1" workbookViewId="0"/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140" customWidth="1"/>
    <col min="7" max="7" width="10.28515625" style="141" customWidth="1"/>
    <col min="8" max="8" width="11.7109375" style="141" bestFit="1" customWidth="1"/>
    <col min="9" max="9" width="28.5703125" customWidth="1"/>
  </cols>
  <sheetData>
    <row r="1" spans="1:9" x14ac:dyDescent="0.2">
      <c r="A1" s="139" t="s">
        <v>504</v>
      </c>
    </row>
    <row r="2" spans="1:9" x14ac:dyDescent="0.2">
      <c r="A2" s="142">
        <v>36617</v>
      </c>
    </row>
    <row r="3" spans="1:9" ht="14.25" customHeight="1" x14ac:dyDescent="0.2">
      <c r="A3" s="134"/>
      <c r="B3" s="134"/>
      <c r="C3" s="134"/>
      <c r="D3" s="134"/>
      <c r="E3" s="134"/>
      <c r="F3" s="143"/>
      <c r="G3" s="143"/>
      <c r="H3" s="143"/>
      <c r="I3" s="134"/>
    </row>
    <row r="4" spans="1:9" ht="19.5" customHeight="1" x14ac:dyDescent="0.2">
      <c r="A4" s="4" t="s">
        <v>505</v>
      </c>
      <c r="B4" s="4" t="s">
        <v>506</v>
      </c>
      <c r="C4" s="4" t="s">
        <v>403</v>
      </c>
      <c r="D4" s="4" t="s">
        <v>317</v>
      </c>
      <c r="E4" s="4" t="s">
        <v>313</v>
      </c>
      <c r="F4" s="143" t="s">
        <v>507</v>
      </c>
      <c r="G4" s="143" t="s">
        <v>508</v>
      </c>
      <c r="H4" s="143" t="s">
        <v>509</v>
      </c>
      <c r="I4" s="134" t="s">
        <v>510</v>
      </c>
    </row>
    <row r="6" spans="1:9" ht="15.95" customHeight="1" x14ac:dyDescent="0.2">
      <c r="A6" t="s">
        <v>511</v>
      </c>
      <c r="B6" t="s">
        <v>511</v>
      </c>
      <c r="C6" s="26" t="s">
        <v>512</v>
      </c>
      <c r="D6" s="144">
        <v>8718</v>
      </c>
      <c r="E6" s="144">
        <v>459</v>
      </c>
      <c r="F6" s="145">
        <f>+D6+E6</f>
        <v>9177</v>
      </c>
      <c r="G6" s="146">
        <v>0</v>
      </c>
      <c r="H6" s="145">
        <f>+G6+F6</f>
        <v>9177</v>
      </c>
    </row>
    <row r="7" spans="1:9" ht="15.95" customHeight="1" x14ac:dyDescent="0.2">
      <c r="B7" t="s">
        <v>513</v>
      </c>
      <c r="C7" s="26" t="s">
        <v>512</v>
      </c>
      <c r="D7" s="144">
        <v>3132</v>
      </c>
      <c r="E7" s="144">
        <v>165</v>
      </c>
      <c r="F7" s="145">
        <f>+D7+E7</f>
        <v>3297</v>
      </c>
      <c r="G7" s="146">
        <v>0</v>
      </c>
      <c r="H7" s="145">
        <f>+G7+F7</f>
        <v>3297</v>
      </c>
    </row>
    <row r="8" spans="1:9" ht="15.95" customHeight="1" x14ac:dyDescent="0.2">
      <c r="C8" s="26"/>
      <c r="D8" s="147">
        <f>SUM(D6:D7)</f>
        <v>11850</v>
      </c>
      <c r="E8" s="147">
        <f>SUM(E6:E7)</f>
        <v>624</v>
      </c>
      <c r="F8" s="148">
        <f>SUM(F6:F7)</f>
        <v>12474</v>
      </c>
      <c r="G8" s="148">
        <f>SUM(G6:G7)</f>
        <v>0</v>
      </c>
      <c r="H8" s="148">
        <f>+G8+F8</f>
        <v>12474</v>
      </c>
    </row>
    <row r="9" spans="1:9" ht="15.95" customHeight="1" x14ac:dyDescent="0.2">
      <c r="C9" s="26"/>
      <c r="D9" s="144"/>
      <c r="E9" s="144"/>
      <c r="F9" s="145"/>
      <c r="G9" s="149"/>
      <c r="H9" s="149"/>
    </row>
    <row r="10" spans="1:9" ht="15.95" customHeight="1" x14ac:dyDescent="0.2">
      <c r="A10" s="39" t="s">
        <v>514</v>
      </c>
      <c r="B10" t="s">
        <v>515</v>
      </c>
      <c r="C10" s="26" t="s">
        <v>379</v>
      </c>
      <c r="D10" s="144">
        <v>64255</v>
      </c>
      <c r="E10" s="144">
        <v>7139</v>
      </c>
      <c r="F10" s="145">
        <f>+D10+E10</f>
        <v>71394</v>
      </c>
      <c r="G10" s="146">
        <v>1210</v>
      </c>
      <c r="H10" s="145">
        <f>+F10+G10</f>
        <v>72604</v>
      </c>
      <c r="I10" t="s">
        <v>544</v>
      </c>
    </row>
    <row r="11" spans="1:9" ht="15.95" customHeight="1" x14ac:dyDescent="0.2">
      <c r="B11" t="s">
        <v>516</v>
      </c>
      <c r="C11" s="26" t="s">
        <v>379</v>
      </c>
      <c r="D11" s="144">
        <v>0</v>
      </c>
      <c r="E11" s="144">
        <v>500</v>
      </c>
      <c r="F11" s="145">
        <f>+D11+E11</f>
        <v>500</v>
      </c>
      <c r="G11" s="146">
        <v>0</v>
      </c>
      <c r="H11" s="145">
        <f>+F11+G11</f>
        <v>500</v>
      </c>
    </row>
    <row r="12" spans="1:9" ht="15.95" customHeight="1" x14ac:dyDescent="0.2">
      <c r="B12" t="s">
        <v>517</v>
      </c>
      <c r="C12" s="26" t="s">
        <v>379</v>
      </c>
      <c r="D12" s="144">
        <v>0</v>
      </c>
      <c r="E12" s="144">
        <v>250</v>
      </c>
      <c r="F12" s="145">
        <f>+D12+E12</f>
        <v>250</v>
      </c>
      <c r="G12" s="146">
        <v>0</v>
      </c>
      <c r="H12" s="145">
        <f>+F12+G12</f>
        <v>250</v>
      </c>
    </row>
    <row r="13" spans="1:9" ht="15.95" customHeight="1" x14ac:dyDescent="0.2">
      <c r="B13" t="s">
        <v>548</v>
      </c>
      <c r="C13" s="26" t="s">
        <v>379</v>
      </c>
      <c r="D13" s="144">
        <v>9600</v>
      </c>
      <c r="E13" s="144">
        <f>1067+4686</f>
        <v>5753</v>
      </c>
      <c r="F13" s="145">
        <f>+D13+E13</f>
        <v>15353</v>
      </c>
      <c r="G13" s="146">
        <v>1858</v>
      </c>
      <c r="H13" s="145">
        <f>+F13+G13</f>
        <v>17211</v>
      </c>
      <c r="I13" t="s">
        <v>518</v>
      </c>
    </row>
    <row r="14" spans="1:9" ht="15.95" customHeight="1" x14ac:dyDescent="0.2">
      <c r="C14" s="26"/>
      <c r="D14" s="147">
        <f>SUM(D10:D13)</f>
        <v>73855</v>
      </c>
      <c r="E14" s="147">
        <f>SUM(E10:E13)</f>
        <v>13642</v>
      </c>
      <c r="F14" s="148">
        <f>SUM(F10:F13)</f>
        <v>87497</v>
      </c>
      <c r="G14" s="148">
        <f>SUM(G10:G13)</f>
        <v>3068</v>
      </c>
      <c r="H14" s="148">
        <f>SUM(H10:H13)</f>
        <v>90565</v>
      </c>
    </row>
    <row r="15" spans="1:9" ht="15.95" customHeight="1" x14ac:dyDescent="0.2">
      <c r="C15" s="26"/>
      <c r="D15" s="144"/>
      <c r="E15" s="144"/>
      <c r="F15" s="145"/>
      <c r="G15" s="149"/>
      <c r="H15" s="149"/>
    </row>
    <row r="16" spans="1:9" ht="15.95" customHeight="1" x14ac:dyDescent="0.2">
      <c r="A16" t="s">
        <v>519</v>
      </c>
      <c r="B16" t="s">
        <v>520</v>
      </c>
      <c r="C16" s="26">
        <v>3358</v>
      </c>
      <c r="D16" s="144">
        <v>1009</v>
      </c>
      <c r="E16" s="144">
        <v>88</v>
      </c>
      <c r="F16" s="148">
        <f>+D16+E16</f>
        <v>1097</v>
      </c>
      <c r="G16" s="148">
        <v>0</v>
      </c>
      <c r="H16" s="148">
        <f>+F16+G16</f>
        <v>1097</v>
      </c>
    </row>
    <row r="17" spans="1:9" ht="15.95" customHeight="1" x14ac:dyDescent="0.2">
      <c r="C17" s="26"/>
      <c r="D17" s="144"/>
      <c r="E17" s="144"/>
      <c r="F17" s="145"/>
      <c r="G17" s="149"/>
      <c r="H17" s="149"/>
    </row>
    <row r="18" spans="1:9" ht="15.95" customHeight="1" x14ac:dyDescent="0.2">
      <c r="A18" t="s">
        <v>521</v>
      </c>
      <c r="B18" t="s">
        <v>522</v>
      </c>
      <c r="C18" s="26" t="s">
        <v>523</v>
      </c>
      <c r="D18" s="144">
        <v>1179</v>
      </c>
      <c r="E18" s="144">
        <v>102</v>
      </c>
      <c r="F18" s="145">
        <f>+D18+E18</f>
        <v>1281</v>
      </c>
      <c r="G18" s="146">
        <v>0</v>
      </c>
      <c r="H18" s="145">
        <f>+F18</f>
        <v>1281</v>
      </c>
    </row>
    <row r="19" spans="1:9" ht="15.95" customHeight="1" x14ac:dyDescent="0.2">
      <c r="B19" t="s">
        <v>270</v>
      </c>
      <c r="C19" s="26" t="s">
        <v>523</v>
      </c>
      <c r="D19" s="144">
        <v>41</v>
      </c>
      <c r="E19" s="144">
        <v>4</v>
      </c>
      <c r="F19" s="145">
        <f>+D19+E19</f>
        <v>45</v>
      </c>
      <c r="G19" s="146">
        <v>7</v>
      </c>
      <c r="H19" s="145">
        <f>+G19+F19</f>
        <v>52</v>
      </c>
    </row>
    <row r="20" spans="1:9" ht="15.95" customHeight="1" x14ac:dyDescent="0.2">
      <c r="B20" t="s">
        <v>238</v>
      </c>
      <c r="C20" s="26" t="s">
        <v>524</v>
      </c>
      <c r="D20" s="144">
        <v>631</v>
      </c>
      <c r="E20" s="144">
        <v>55</v>
      </c>
      <c r="F20" s="145">
        <f>+D20+E20</f>
        <v>686</v>
      </c>
      <c r="G20" s="146">
        <v>315</v>
      </c>
      <c r="H20" s="145">
        <f>+G20+F20</f>
        <v>1001</v>
      </c>
    </row>
    <row r="21" spans="1:9" ht="15.95" customHeight="1" x14ac:dyDescent="0.2">
      <c r="C21" s="26"/>
      <c r="D21" s="147">
        <f>SUM(D18:D20)</f>
        <v>1851</v>
      </c>
      <c r="E21" s="147">
        <f>SUM(E18:E20)</f>
        <v>161</v>
      </c>
      <c r="F21" s="148">
        <f>SUM(F18:F20)</f>
        <v>2012</v>
      </c>
      <c r="G21" s="148">
        <f>SUM(G18:G20)</f>
        <v>322</v>
      </c>
      <c r="H21" s="148">
        <f>SUM(H18:H20)</f>
        <v>2334</v>
      </c>
      <c r="I21" t="s">
        <v>525</v>
      </c>
    </row>
    <row r="22" spans="1:9" ht="15.95" customHeight="1" x14ac:dyDescent="0.2">
      <c r="C22" s="26"/>
      <c r="D22" s="144"/>
      <c r="E22" s="144"/>
      <c r="F22" s="145"/>
      <c r="G22" s="149"/>
      <c r="H22" s="149"/>
    </row>
    <row r="23" spans="1:9" ht="15.95" customHeight="1" x14ac:dyDescent="0.2">
      <c r="A23" t="s">
        <v>428</v>
      </c>
      <c r="B23" t="s">
        <v>526</v>
      </c>
      <c r="C23" s="150" t="s">
        <v>410</v>
      </c>
      <c r="D23" s="144">
        <v>439</v>
      </c>
      <c r="E23" s="144">
        <v>33</v>
      </c>
      <c r="F23" s="145">
        <f t="shared" ref="F23:F31" si="0">+D23+E23</f>
        <v>472</v>
      </c>
      <c r="G23" s="146">
        <v>0</v>
      </c>
      <c r="H23" s="145">
        <f t="shared" ref="H23:H31" si="1">+F23+G23</f>
        <v>472</v>
      </c>
      <c r="I23" t="s">
        <v>527</v>
      </c>
    </row>
    <row r="24" spans="1:9" ht="15.95" customHeight="1" x14ac:dyDescent="0.2">
      <c r="B24" t="s">
        <v>528</v>
      </c>
      <c r="C24" s="150" t="s">
        <v>414</v>
      </c>
      <c r="D24" s="144">
        <v>857</v>
      </c>
      <c r="E24" s="144">
        <v>74</v>
      </c>
      <c r="F24" s="145">
        <f t="shared" si="0"/>
        <v>931</v>
      </c>
      <c r="G24" s="146">
        <v>446</v>
      </c>
      <c r="H24" s="145">
        <f t="shared" si="1"/>
        <v>1377</v>
      </c>
    </row>
    <row r="25" spans="1:9" ht="15.95" customHeight="1" x14ac:dyDescent="0.2">
      <c r="B25" t="s">
        <v>249</v>
      </c>
      <c r="C25" s="26">
        <v>29320</v>
      </c>
      <c r="D25" s="144">
        <v>106</v>
      </c>
      <c r="E25" s="144">
        <v>9</v>
      </c>
      <c r="F25" s="145">
        <f t="shared" si="0"/>
        <v>115</v>
      </c>
      <c r="G25" s="146">
        <v>4</v>
      </c>
      <c r="H25" s="145">
        <f t="shared" si="1"/>
        <v>119</v>
      </c>
    </row>
    <row r="26" spans="1:9" ht="15.95" customHeight="1" x14ac:dyDescent="0.2">
      <c r="B26" t="s">
        <v>529</v>
      </c>
      <c r="C26" s="150" t="s">
        <v>419</v>
      </c>
      <c r="D26" s="144">
        <v>6642</v>
      </c>
      <c r="E26" s="144">
        <v>578</v>
      </c>
      <c r="F26" s="145">
        <f t="shared" si="0"/>
        <v>7220</v>
      </c>
      <c r="G26" s="146">
        <v>0</v>
      </c>
      <c r="H26" s="145">
        <f t="shared" si="1"/>
        <v>7220</v>
      </c>
      <c r="I26" t="s">
        <v>530</v>
      </c>
    </row>
    <row r="27" spans="1:9" ht="15.95" customHeight="1" x14ac:dyDescent="0.2">
      <c r="B27" t="s">
        <v>245</v>
      </c>
      <c r="C27" s="150" t="s">
        <v>415</v>
      </c>
      <c r="D27" s="144">
        <v>180</v>
      </c>
      <c r="E27" s="144">
        <v>16</v>
      </c>
      <c r="F27" s="145">
        <f t="shared" si="0"/>
        <v>196</v>
      </c>
      <c r="G27" s="146">
        <v>30</v>
      </c>
      <c r="H27" s="145">
        <f t="shared" si="1"/>
        <v>226</v>
      </c>
      <c r="I27" t="s">
        <v>547</v>
      </c>
    </row>
    <row r="28" spans="1:9" ht="15.95" customHeight="1" x14ac:dyDescent="0.2">
      <c r="B28" t="s">
        <v>531</v>
      </c>
      <c r="C28" s="150" t="s">
        <v>417</v>
      </c>
      <c r="D28" s="144">
        <v>1592</v>
      </c>
      <c r="E28" s="144">
        <v>138</v>
      </c>
      <c r="F28" s="145">
        <f t="shared" si="0"/>
        <v>1730</v>
      </c>
      <c r="G28" s="146">
        <v>283</v>
      </c>
      <c r="H28" s="145">
        <f t="shared" si="1"/>
        <v>2013</v>
      </c>
      <c r="I28" t="str">
        <f>+I27</f>
        <v>MTM - Terminate for 4/99</v>
      </c>
    </row>
    <row r="29" spans="1:9" ht="15.95" customHeight="1" x14ac:dyDescent="0.2">
      <c r="B29" t="s">
        <v>532</v>
      </c>
      <c r="C29" s="150" t="s">
        <v>411</v>
      </c>
      <c r="D29" s="144">
        <v>4478</v>
      </c>
      <c r="E29" s="144">
        <v>389</v>
      </c>
      <c r="F29" s="145">
        <f t="shared" si="0"/>
        <v>4867</v>
      </c>
      <c r="G29" s="146">
        <v>361</v>
      </c>
      <c r="H29" s="145">
        <f t="shared" si="1"/>
        <v>5228</v>
      </c>
    </row>
    <row r="30" spans="1:9" ht="15.95" customHeight="1" x14ac:dyDescent="0.2">
      <c r="B30" t="s">
        <v>533</v>
      </c>
      <c r="C30" s="150" t="s">
        <v>534</v>
      </c>
      <c r="D30" s="144"/>
      <c r="E30" s="144"/>
      <c r="F30" s="145">
        <f t="shared" si="0"/>
        <v>0</v>
      </c>
      <c r="G30" s="146">
        <v>0</v>
      </c>
      <c r="H30" s="145">
        <f t="shared" si="1"/>
        <v>0</v>
      </c>
      <c r="I30" t="s">
        <v>535</v>
      </c>
    </row>
    <row r="31" spans="1:9" ht="15.95" customHeight="1" x14ac:dyDescent="0.2">
      <c r="B31" t="s">
        <v>536</v>
      </c>
      <c r="C31" s="150" t="s">
        <v>413</v>
      </c>
      <c r="D31" s="144">
        <v>0</v>
      </c>
      <c r="E31" s="144">
        <v>71</v>
      </c>
      <c r="F31" s="145">
        <f t="shared" si="0"/>
        <v>71</v>
      </c>
      <c r="G31" s="146">
        <v>0</v>
      </c>
      <c r="H31" s="145">
        <f t="shared" si="1"/>
        <v>71</v>
      </c>
    </row>
    <row r="32" spans="1:9" ht="15.95" customHeight="1" x14ac:dyDescent="0.2">
      <c r="C32" s="26"/>
      <c r="D32" s="147">
        <f>SUM(D23:D31)</f>
        <v>14294</v>
      </c>
      <c r="E32" s="147">
        <f>SUM(E23:E31)</f>
        <v>1308</v>
      </c>
      <c r="F32" s="148">
        <f>SUM(F23:F31)</f>
        <v>15602</v>
      </c>
      <c r="G32" s="148">
        <f>SUM(G23:G31)</f>
        <v>1124</v>
      </c>
      <c r="H32" s="148">
        <f>SUM(H23:H31)</f>
        <v>16726</v>
      </c>
    </row>
    <row r="33" spans="1:9" ht="15.95" customHeight="1" x14ac:dyDescent="0.2">
      <c r="C33" s="26"/>
      <c r="D33" s="144"/>
      <c r="E33" s="144"/>
      <c r="F33" s="145"/>
      <c r="G33" s="149"/>
      <c r="H33" s="149"/>
    </row>
    <row r="34" spans="1:9" ht="15.95" customHeight="1" x14ac:dyDescent="0.2">
      <c r="A34" t="s">
        <v>537</v>
      </c>
      <c r="B34" t="s">
        <v>275</v>
      </c>
      <c r="C34" s="26">
        <v>178477</v>
      </c>
      <c r="D34" s="144">
        <v>3805</v>
      </c>
      <c r="E34" s="144">
        <v>423</v>
      </c>
      <c r="F34" s="148">
        <f>+D34+E34</f>
        <v>4228</v>
      </c>
      <c r="G34" s="146">
        <v>702</v>
      </c>
      <c r="H34" s="148">
        <f>+F34+G34</f>
        <v>4930</v>
      </c>
      <c r="I34" t="s">
        <v>538</v>
      </c>
    </row>
    <row r="35" spans="1:9" ht="15.95" customHeight="1" x14ac:dyDescent="0.2">
      <c r="C35" s="26"/>
      <c r="D35" s="144"/>
      <c r="E35" s="144"/>
      <c r="F35" s="145"/>
      <c r="G35" s="149"/>
      <c r="H35" s="149"/>
    </row>
    <row r="36" spans="1:9" ht="15.95" customHeight="1" x14ac:dyDescent="0.2">
      <c r="A36" t="s">
        <v>539</v>
      </c>
      <c r="B36" t="s">
        <v>540</v>
      </c>
      <c r="C36" s="26">
        <v>5553</v>
      </c>
      <c r="D36" s="144">
        <v>353</v>
      </c>
      <c r="E36" s="144">
        <v>27</v>
      </c>
      <c r="F36" s="145">
        <f>+D36+E36</f>
        <v>380</v>
      </c>
      <c r="G36" s="146">
        <v>0</v>
      </c>
      <c r="H36" s="145">
        <f>+G36+F36</f>
        <v>380</v>
      </c>
    </row>
    <row r="37" spans="1:9" ht="15.95" customHeight="1" x14ac:dyDescent="0.2">
      <c r="B37" t="s">
        <v>541</v>
      </c>
      <c r="C37" s="26">
        <v>5576</v>
      </c>
      <c r="D37" s="144">
        <v>703</v>
      </c>
      <c r="E37" s="144">
        <v>61</v>
      </c>
      <c r="F37" s="145">
        <f>+D37+E37</f>
        <v>764</v>
      </c>
      <c r="G37" s="146">
        <v>0</v>
      </c>
      <c r="H37" s="145">
        <f>+G37+F37</f>
        <v>764</v>
      </c>
    </row>
    <row r="38" spans="1:9" ht="15.95" customHeight="1" x14ac:dyDescent="0.2">
      <c r="B38" t="s">
        <v>542</v>
      </c>
      <c r="C38" s="26">
        <v>446</v>
      </c>
      <c r="D38" s="144">
        <v>1229</v>
      </c>
      <c r="E38" s="144">
        <v>107</v>
      </c>
      <c r="F38" s="145">
        <f>+D38+E38</f>
        <v>1336</v>
      </c>
      <c r="G38" s="146">
        <v>0</v>
      </c>
      <c r="H38" s="145">
        <f>+G38+F38</f>
        <v>1336</v>
      </c>
    </row>
    <row r="39" spans="1:9" ht="15.95" customHeight="1" x14ac:dyDescent="0.2">
      <c r="C39" s="26"/>
      <c r="D39" s="147">
        <f>SUM(D36:D38)</f>
        <v>2285</v>
      </c>
      <c r="E39" s="147">
        <f>SUM(E36:E38)</f>
        <v>195</v>
      </c>
      <c r="F39" s="148">
        <f>SUM(F36:F38)</f>
        <v>2480</v>
      </c>
      <c r="G39" s="148">
        <f>SUM(G36:G38)</f>
        <v>0</v>
      </c>
      <c r="H39" s="148">
        <f>+G39+F39</f>
        <v>2480</v>
      </c>
      <c r="I39" s="97"/>
    </row>
    <row r="40" spans="1:9" x14ac:dyDescent="0.2">
      <c r="C40" s="26"/>
      <c r="D40" s="144"/>
      <c r="E40" s="144"/>
      <c r="F40" s="145"/>
      <c r="G40" s="149"/>
      <c r="H40" s="149"/>
    </row>
    <row r="41" spans="1:9" x14ac:dyDescent="0.2">
      <c r="C41" s="26"/>
      <c r="D41" s="144"/>
      <c r="E41" s="144"/>
      <c r="F41" s="145"/>
      <c r="G41" s="149"/>
      <c r="H41" s="149"/>
    </row>
    <row r="42" spans="1:9" x14ac:dyDescent="0.2">
      <c r="C42" s="26"/>
      <c r="D42" s="144"/>
      <c r="E42" s="144"/>
      <c r="F42" s="145"/>
      <c r="G42" s="149"/>
      <c r="H42" s="149"/>
    </row>
    <row r="43" spans="1:9" x14ac:dyDescent="0.2">
      <c r="B43" s="26"/>
      <c r="D43" s="157"/>
      <c r="F43" s="145"/>
      <c r="G43" s="149"/>
      <c r="H43" s="149"/>
    </row>
    <row r="44" spans="1:9" x14ac:dyDescent="0.2">
      <c r="B44" s="26"/>
      <c r="C44" s="26"/>
      <c r="D44" s="153"/>
      <c r="E44" s="153"/>
      <c r="F44" s="145"/>
      <c r="G44" s="149"/>
      <c r="H44" s="149"/>
    </row>
    <row r="45" spans="1:9" x14ac:dyDescent="0.2">
      <c r="F45" s="145"/>
      <c r="G45" s="149"/>
      <c r="H45" s="149"/>
    </row>
    <row r="46" spans="1:9" x14ac:dyDescent="0.2">
      <c r="B46" s="130"/>
      <c r="C46" s="155"/>
      <c r="D46" s="155"/>
      <c r="E46" s="155"/>
      <c r="F46" s="145"/>
      <c r="G46" s="149"/>
      <c r="H46" s="149"/>
    </row>
    <row r="47" spans="1:9" x14ac:dyDescent="0.2">
      <c r="B47" s="130"/>
      <c r="C47" s="155"/>
      <c r="D47" s="155"/>
      <c r="E47" s="155"/>
      <c r="F47" s="145"/>
      <c r="G47" s="149"/>
      <c r="H47" s="149"/>
    </row>
    <row r="48" spans="1:9" x14ac:dyDescent="0.2">
      <c r="C48" s="156"/>
      <c r="D48" s="156"/>
      <c r="E48" s="156"/>
      <c r="F48" s="145"/>
      <c r="G48" s="149"/>
      <c r="H48" s="149"/>
    </row>
    <row r="49" spans="2:8" x14ac:dyDescent="0.2">
      <c r="D49" s="144"/>
      <c r="E49" s="144"/>
      <c r="F49" s="145"/>
      <c r="G49" s="149"/>
      <c r="H49" s="149"/>
    </row>
    <row r="50" spans="2:8" x14ac:dyDescent="0.2">
      <c r="B50" s="130"/>
      <c r="D50" s="144"/>
      <c r="E50" s="155"/>
      <c r="F50" s="26"/>
      <c r="H50" s="149"/>
    </row>
    <row r="51" spans="2:8" x14ac:dyDescent="0.2">
      <c r="B51" s="130"/>
      <c r="D51" s="144"/>
      <c r="E51" s="155"/>
      <c r="F51" s="145"/>
      <c r="H51" s="149"/>
    </row>
    <row r="52" spans="2:8" x14ac:dyDescent="0.2">
      <c r="B52" s="130"/>
      <c r="D52" s="144"/>
      <c r="E52" s="158"/>
      <c r="F52" s="26"/>
      <c r="G52" s="149"/>
      <c r="H52" s="149"/>
    </row>
    <row r="53" spans="2:8" x14ac:dyDescent="0.2">
      <c r="D53" s="144"/>
      <c r="E53" s="144"/>
      <c r="F53" s="145"/>
      <c r="G53" s="149"/>
      <c r="H53" s="149"/>
    </row>
    <row r="54" spans="2:8" x14ac:dyDescent="0.2">
      <c r="D54" s="144"/>
      <c r="E54" s="144"/>
      <c r="F54" s="145"/>
      <c r="G54" s="149"/>
      <c r="H54" s="149"/>
    </row>
    <row r="55" spans="2:8" x14ac:dyDescent="0.2">
      <c r="D55" s="144"/>
      <c r="E55" s="144"/>
      <c r="F55" s="145"/>
      <c r="G55" s="149"/>
      <c r="H55" s="149"/>
    </row>
  </sheetData>
  <pageMargins left="0.75" right="0.75" top="1" bottom="1" header="0.5" footer="0.5"/>
  <pageSetup scale="5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12" workbookViewId="0">
      <selection activeCell="A45" sqref="A45"/>
    </sheetView>
  </sheetViews>
  <sheetFormatPr defaultRowHeight="12.75" x14ac:dyDescent="0.2"/>
  <cols>
    <col min="1" max="1" width="12.7109375" bestFit="1" customWidth="1"/>
    <col min="2" max="2" width="11.28515625" customWidth="1"/>
    <col min="3" max="3" width="12" bestFit="1" customWidth="1"/>
  </cols>
  <sheetData>
    <row r="1" spans="1:9" x14ac:dyDescent="0.2">
      <c r="A1" t="s">
        <v>287</v>
      </c>
    </row>
    <row r="2" spans="1:9" x14ac:dyDescent="0.2">
      <c r="B2" t="s">
        <v>368</v>
      </c>
    </row>
    <row r="3" spans="1:9" x14ac:dyDescent="0.2">
      <c r="B3" t="s">
        <v>369</v>
      </c>
    </row>
    <row r="4" spans="1:9" x14ac:dyDescent="0.2">
      <c r="B4" t="s">
        <v>370</v>
      </c>
    </row>
    <row r="5" spans="1:9" x14ac:dyDescent="0.2">
      <c r="B5" t="s">
        <v>371</v>
      </c>
    </row>
    <row r="6" spans="1:9" x14ac:dyDescent="0.2">
      <c r="A6" t="s">
        <v>293</v>
      </c>
    </row>
    <row r="7" spans="1:9" x14ac:dyDescent="0.2">
      <c r="B7" t="s">
        <v>372</v>
      </c>
      <c r="C7" s="4" t="s">
        <v>373</v>
      </c>
      <c r="D7" s="4" t="s">
        <v>374</v>
      </c>
      <c r="E7" s="4" t="s">
        <v>375</v>
      </c>
      <c r="F7" s="4" t="s">
        <v>297</v>
      </c>
      <c r="G7" s="4" t="s">
        <v>376</v>
      </c>
      <c r="H7" s="4" t="s">
        <v>377</v>
      </c>
    </row>
    <row r="8" spans="1:9" x14ac:dyDescent="0.2">
      <c r="C8" s="26" t="s">
        <v>378</v>
      </c>
      <c r="D8" s="26" t="s">
        <v>379</v>
      </c>
      <c r="E8" s="26" t="s">
        <v>380</v>
      </c>
      <c r="F8" s="26" t="s">
        <v>381</v>
      </c>
      <c r="G8" s="26">
        <v>10000</v>
      </c>
      <c r="H8" s="26">
        <v>142877</v>
      </c>
    </row>
    <row r="9" spans="1:9" x14ac:dyDescent="0.2">
      <c r="C9" s="26" t="s">
        <v>378</v>
      </c>
      <c r="D9" s="26" t="s">
        <v>379</v>
      </c>
      <c r="E9" s="26" t="s">
        <v>382</v>
      </c>
      <c r="F9" s="26" t="s">
        <v>381</v>
      </c>
      <c r="G9" s="26">
        <v>10000</v>
      </c>
      <c r="H9" s="26">
        <v>142914</v>
      </c>
    </row>
    <row r="10" spans="1:9" x14ac:dyDescent="0.2">
      <c r="C10" s="26" t="s">
        <v>383</v>
      </c>
      <c r="D10" s="26" t="s">
        <v>379</v>
      </c>
      <c r="E10" s="26" t="s">
        <v>384</v>
      </c>
      <c r="F10" s="26" t="s">
        <v>381</v>
      </c>
      <c r="G10" s="26">
        <v>10000</v>
      </c>
      <c r="H10" s="26">
        <v>142823</v>
      </c>
    </row>
    <row r="11" spans="1:9" x14ac:dyDescent="0.2">
      <c r="C11" s="26" t="s">
        <v>385</v>
      </c>
      <c r="D11" s="26" t="s">
        <v>386</v>
      </c>
      <c r="E11" s="26" t="s">
        <v>387</v>
      </c>
      <c r="F11" s="26" t="s">
        <v>381</v>
      </c>
      <c r="G11" s="26">
        <f>7170+448</f>
        <v>7618</v>
      </c>
      <c r="H11" s="26">
        <v>139282</v>
      </c>
    </row>
    <row r="12" spans="1:9" x14ac:dyDescent="0.2">
      <c r="C12" s="26" t="s">
        <v>388</v>
      </c>
      <c r="D12" s="26" t="s">
        <v>379</v>
      </c>
      <c r="E12" s="26" t="s">
        <v>389</v>
      </c>
      <c r="F12" s="26" t="s">
        <v>381</v>
      </c>
      <c r="G12" s="26">
        <v>10000</v>
      </c>
      <c r="H12" s="26">
        <v>139281</v>
      </c>
    </row>
    <row r="13" spans="1:9" x14ac:dyDescent="0.2">
      <c r="C13" s="26" t="s">
        <v>390</v>
      </c>
      <c r="D13" s="26" t="s">
        <v>391</v>
      </c>
      <c r="E13" s="26" t="s">
        <v>392</v>
      </c>
      <c r="F13" s="26" t="s">
        <v>393</v>
      </c>
      <c r="G13" s="26">
        <v>10000</v>
      </c>
      <c r="H13" s="26">
        <v>142910</v>
      </c>
    </row>
    <row r="14" spans="1:9" x14ac:dyDescent="0.2">
      <c r="C14" s="26" t="s">
        <v>390</v>
      </c>
      <c r="D14" s="26" t="s">
        <v>391</v>
      </c>
      <c r="E14" s="26" t="s">
        <v>394</v>
      </c>
      <c r="F14" s="26" t="s">
        <v>393</v>
      </c>
      <c r="G14" s="26">
        <v>3500</v>
      </c>
      <c r="H14" s="26">
        <v>142904</v>
      </c>
    </row>
    <row r="15" spans="1:9" x14ac:dyDescent="0.2">
      <c r="B15" t="s">
        <v>395</v>
      </c>
    </row>
    <row r="16" spans="1:9" x14ac:dyDescent="0.2">
      <c r="C16" s="26" t="s">
        <v>390</v>
      </c>
      <c r="D16" s="26" t="s">
        <v>396</v>
      </c>
      <c r="E16" s="26" t="s">
        <v>397</v>
      </c>
      <c r="F16" s="26" t="s">
        <v>381</v>
      </c>
      <c r="G16" s="26">
        <v>20000</v>
      </c>
      <c r="H16" s="26">
        <v>149978</v>
      </c>
      <c r="I16">
        <v>159483</v>
      </c>
    </row>
    <row r="17" spans="1:7" x14ac:dyDescent="0.2">
      <c r="C17" t="s">
        <v>398</v>
      </c>
    </row>
    <row r="18" spans="1:7" x14ac:dyDescent="0.2">
      <c r="A18" t="s">
        <v>309</v>
      </c>
    </row>
    <row r="19" spans="1:7" x14ac:dyDescent="0.2">
      <c r="B19" s="248" t="s">
        <v>287</v>
      </c>
      <c r="C19" s="248"/>
      <c r="D19" s="26" t="s">
        <v>293</v>
      </c>
      <c r="F19" t="s">
        <v>399</v>
      </c>
    </row>
    <row r="20" spans="1:7" x14ac:dyDescent="0.2">
      <c r="B20" s="26">
        <v>139257</v>
      </c>
      <c r="C20" s="26">
        <v>142805</v>
      </c>
      <c r="D20" s="26">
        <v>139281</v>
      </c>
      <c r="F20">
        <v>4609001</v>
      </c>
      <c r="G20" t="s">
        <v>400</v>
      </c>
    </row>
    <row r="21" spans="1:7" x14ac:dyDescent="0.2">
      <c r="B21" s="26">
        <v>142574</v>
      </c>
      <c r="C21" s="26">
        <v>142806</v>
      </c>
      <c r="D21" s="26">
        <v>139282</v>
      </c>
      <c r="F21" s="133">
        <v>4607001</v>
      </c>
      <c r="G21" t="s">
        <v>401</v>
      </c>
    </row>
    <row r="22" spans="1:7" x14ac:dyDescent="0.2">
      <c r="B22" s="26">
        <v>142577</v>
      </c>
      <c r="C22" s="26">
        <v>142807</v>
      </c>
      <c r="D22" s="26">
        <v>142823</v>
      </c>
    </row>
    <row r="23" spans="1:7" x14ac:dyDescent="0.2">
      <c r="B23" s="26">
        <v>142580</v>
      </c>
      <c r="C23" s="26">
        <v>142808</v>
      </c>
      <c r="D23" s="26">
        <v>142877</v>
      </c>
    </row>
    <row r="24" spans="1:7" x14ac:dyDescent="0.2">
      <c r="B24" s="26">
        <v>142582</v>
      </c>
      <c r="C24" s="26">
        <v>142809</v>
      </c>
      <c r="D24" s="26">
        <v>142904</v>
      </c>
      <c r="F24">
        <v>139257</v>
      </c>
      <c r="G24" t="s">
        <v>545</v>
      </c>
    </row>
    <row r="25" spans="1:7" x14ac:dyDescent="0.2">
      <c r="B25" s="26">
        <v>142583</v>
      </c>
      <c r="C25" s="26">
        <v>142810</v>
      </c>
      <c r="D25" s="26">
        <v>142910</v>
      </c>
      <c r="F25">
        <v>143567</v>
      </c>
      <c r="G25" t="s">
        <v>546</v>
      </c>
    </row>
    <row r="26" spans="1:7" x14ac:dyDescent="0.2">
      <c r="B26" s="26">
        <v>142590</v>
      </c>
      <c r="C26" s="26">
        <v>142811</v>
      </c>
      <c r="D26" s="26">
        <v>142914</v>
      </c>
    </row>
    <row r="27" spans="1:7" x14ac:dyDescent="0.2">
      <c r="B27" s="26">
        <v>142608</v>
      </c>
      <c r="C27" s="26">
        <v>143567</v>
      </c>
    </row>
    <row r="28" spans="1:7" x14ac:dyDescent="0.2">
      <c r="B28" s="26">
        <v>142611</v>
      </c>
      <c r="C28" s="26">
        <v>144905</v>
      </c>
    </row>
    <row r="29" spans="1:7" x14ac:dyDescent="0.2">
      <c r="B29" s="26">
        <v>142613</v>
      </c>
      <c r="C29" s="26">
        <v>144909</v>
      </c>
    </row>
    <row r="30" spans="1:7" x14ac:dyDescent="0.2">
      <c r="B30" s="26">
        <v>142625</v>
      </c>
      <c r="C30" s="26">
        <v>144912</v>
      </c>
    </row>
    <row r="31" spans="1:7" x14ac:dyDescent="0.2">
      <c r="B31" s="26">
        <v>142795</v>
      </c>
      <c r="C31" s="26">
        <v>144914</v>
      </c>
    </row>
    <row r="32" spans="1:7" x14ac:dyDescent="0.2">
      <c r="B32" s="26">
        <v>142796</v>
      </c>
      <c r="C32" s="26">
        <v>144917</v>
      </c>
    </row>
    <row r="33" spans="2:3" x14ac:dyDescent="0.2">
      <c r="B33" s="26">
        <v>142797</v>
      </c>
      <c r="C33" s="26">
        <v>144918</v>
      </c>
    </row>
    <row r="34" spans="2:3" x14ac:dyDescent="0.2">
      <c r="B34" s="26">
        <v>142798</v>
      </c>
      <c r="C34" s="26">
        <v>144922</v>
      </c>
    </row>
    <row r="35" spans="2:3" x14ac:dyDescent="0.2">
      <c r="B35" s="26">
        <v>142799</v>
      </c>
      <c r="C35" s="26">
        <v>144927</v>
      </c>
    </row>
    <row r="36" spans="2:3" x14ac:dyDescent="0.2">
      <c r="B36" s="26">
        <v>142801</v>
      </c>
      <c r="C36" s="26">
        <v>144932</v>
      </c>
    </row>
    <row r="37" spans="2:3" x14ac:dyDescent="0.2">
      <c r="B37" s="26">
        <v>142802</v>
      </c>
      <c r="C37" s="26">
        <v>144933</v>
      </c>
    </row>
    <row r="38" spans="2:3" x14ac:dyDescent="0.2">
      <c r="B38" s="26">
        <v>142803</v>
      </c>
      <c r="C38" s="26">
        <v>144936</v>
      </c>
    </row>
    <row r="39" spans="2:3" x14ac:dyDescent="0.2">
      <c r="B39" s="26">
        <v>142804</v>
      </c>
      <c r="C39" s="26">
        <v>145111</v>
      </c>
    </row>
  </sheetData>
  <mergeCells count="1">
    <mergeCell ref="B19:C19"/>
  </mergeCells>
  <pageMargins left="0.75" right="0.75" top="1" bottom="1" header="0.5" footer="0.5"/>
  <pageSetup orientation="portrait" r:id="rId1"/>
  <headerFooter alignWithMargins="0">
    <oddHeader>&amp;C&amp;"Arial,Bold Italic"Carthage Hub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7" sqref="E17"/>
    </sheetView>
  </sheetViews>
  <sheetFormatPr defaultRowHeight="12.75" x14ac:dyDescent="0.2"/>
  <sheetData>
    <row r="1" spans="1:5" x14ac:dyDescent="0.2">
      <c r="A1" t="s">
        <v>287</v>
      </c>
    </row>
    <row r="2" spans="1:5" x14ac:dyDescent="0.2">
      <c r="B2" t="s">
        <v>433</v>
      </c>
    </row>
    <row r="3" spans="1:5" x14ac:dyDescent="0.2">
      <c r="B3" t="s">
        <v>434</v>
      </c>
    </row>
    <row r="4" spans="1:5" x14ac:dyDescent="0.2">
      <c r="B4" t="s">
        <v>435</v>
      </c>
    </row>
    <row r="5" spans="1:5" x14ac:dyDescent="0.2">
      <c r="A5" t="s">
        <v>293</v>
      </c>
    </row>
    <row r="6" spans="1:5" x14ac:dyDescent="0.2">
      <c r="B6" t="s">
        <v>436</v>
      </c>
    </row>
    <row r="7" spans="1:5" x14ac:dyDescent="0.2">
      <c r="A7" t="s">
        <v>297</v>
      </c>
    </row>
    <row r="8" spans="1:5" x14ac:dyDescent="0.2">
      <c r="B8" t="s">
        <v>327</v>
      </c>
    </row>
    <row r="9" spans="1:5" x14ac:dyDescent="0.2">
      <c r="A9" t="s">
        <v>102</v>
      </c>
    </row>
    <row r="10" spans="1:5" x14ac:dyDescent="0.2">
      <c r="B10" t="s">
        <v>437</v>
      </c>
    </row>
    <row r="11" spans="1:5" x14ac:dyDescent="0.2">
      <c r="B11" t="s">
        <v>438</v>
      </c>
    </row>
    <row r="12" spans="1:5" x14ac:dyDescent="0.2">
      <c r="B12" t="s">
        <v>439</v>
      </c>
    </row>
    <row r="13" spans="1:5" x14ac:dyDescent="0.2">
      <c r="B13" t="s">
        <v>440</v>
      </c>
    </row>
    <row r="15" spans="1:5" x14ac:dyDescent="0.2">
      <c r="A15" t="s">
        <v>441</v>
      </c>
      <c r="B15" s="39" t="s">
        <v>442</v>
      </c>
      <c r="C15" s="39" t="s">
        <v>311</v>
      </c>
      <c r="D15" s="39" t="s">
        <v>312</v>
      </c>
      <c r="E15" t="s">
        <v>543</v>
      </c>
    </row>
    <row r="16" spans="1:5" x14ac:dyDescent="0.2">
      <c r="A16" s="130" t="s">
        <v>443</v>
      </c>
      <c r="B16" s="39">
        <v>139248</v>
      </c>
      <c r="C16" s="39">
        <f t="shared" ref="C16:E17" si="0">+B16</f>
        <v>139248</v>
      </c>
      <c r="D16" s="39">
        <f t="shared" si="0"/>
        <v>139248</v>
      </c>
      <c r="E16" s="39">
        <f t="shared" si="0"/>
        <v>139248</v>
      </c>
    </row>
    <row r="17" spans="1:5" x14ac:dyDescent="0.2">
      <c r="A17" s="130" t="s">
        <v>315</v>
      </c>
      <c r="B17" s="39">
        <v>143533</v>
      </c>
      <c r="C17" s="39">
        <f t="shared" si="0"/>
        <v>143533</v>
      </c>
      <c r="D17" s="39">
        <f t="shared" si="0"/>
        <v>143533</v>
      </c>
      <c r="E17" s="39">
        <f t="shared" si="0"/>
        <v>143533</v>
      </c>
    </row>
    <row r="18" spans="1:5" x14ac:dyDescent="0.2">
      <c r="A18" s="130" t="s">
        <v>444</v>
      </c>
      <c r="B18" s="39">
        <v>144963</v>
      </c>
      <c r="C18" s="39">
        <v>154553</v>
      </c>
      <c r="D18" s="39">
        <v>203587</v>
      </c>
      <c r="E18">
        <v>229423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opLeftCell="B8" workbookViewId="0">
      <selection activeCell="E17" sqref="E17:E18"/>
    </sheetView>
  </sheetViews>
  <sheetFormatPr defaultRowHeight="12.75" x14ac:dyDescent="0.2"/>
  <cols>
    <col min="2" max="2" width="16.85546875" style="39" bestFit="1" customWidth="1"/>
    <col min="3" max="3" width="14" style="39" customWidth="1"/>
    <col min="4" max="4" width="13.140625" style="39" customWidth="1"/>
    <col min="5" max="5" width="7" style="39" customWidth="1"/>
    <col min="6" max="9" width="9.140625" style="39"/>
  </cols>
  <sheetData>
    <row r="1" spans="1:9" x14ac:dyDescent="0.2">
      <c r="A1" t="s">
        <v>287</v>
      </c>
    </row>
    <row r="2" spans="1:9" x14ac:dyDescent="0.2">
      <c r="B2" s="134" t="s">
        <v>402</v>
      </c>
      <c r="C2" s="134" t="s">
        <v>374</v>
      </c>
      <c r="D2" s="134" t="s">
        <v>403</v>
      </c>
      <c r="E2" s="134" t="s">
        <v>404</v>
      </c>
      <c r="F2" s="134" t="s">
        <v>405</v>
      </c>
      <c r="G2" s="134" t="s">
        <v>376</v>
      </c>
      <c r="H2" s="134" t="s">
        <v>297</v>
      </c>
      <c r="I2" s="134" t="s">
        <v>406</v>
      </c>
    </row>
    <row r="3" spans="1:9" x14ac:dyDescent="0.2">
      <c r="B3" s="39" t="s">
        <v>101</v>
      </c>
      <c r="C3" s="39" t="s">
        <v>249</v>
      </c>
      <c r="D3" s="39">
        <v>29320</v>
      </c>
      <c r="E3" s="39" t="s">
        <v>407</v>
      </c>
      <c r="F3" s="39">
        <v>-0.13</v>
      </c>
      <c r="G3" s="39">
        <v>106</v>
      </c>
      <c r="H3" s="135">
        <v>37043</v>
      </c>
      <c r="I3" s="39">
        <v>139272</v>
      </c>
    </row>
    <row r="4" spans="1:9" x14ac:dyDescent="0.2">
      <c r="B4" s="39" t="s">
        <v>101</v>
      </c>
      <c r="C4" s="39" t="s">
        <v>249</v>
      </c>
      <c r="D4" s="39">
        <f>+D3</f>
        <v>29320</v>
      </c>
      <c r="E4" s="39" t="s">
        <v>408</v>
      </c>
      <c r="F4" s="39">
        <v>-0.14000000000000001</v>
      </c>
      <c r="G4" s="39">
        <v>9</v>
      </c>
      <c r="H4" s="135">
        <v>37044</v>
      </c>
      <c r="I4" s="39">
        <v>143600</v>
      </c>
    </row>
    <row r="5" spans="1:9" x14ac:dyDescent="0.2">
      <c r="B5" s="39" t="s">
        <v>101</v>
      </c>
      <c r="C5" s="39" t="s">
        <v>409</v>
      </c>
      <c r="D5" s="39" t="s">
        <v>410</v>
      </c>
      <c r="E5" s="39" t="s">
        <v>407</v>
      </c>
      <c r="F5" s="39">
        <v>-0.13</v>
      </c>
      <c r="G5" s="39">
        <v>403</v>
      </c>
      <c r="H5" s="135">
        <v>37045</v>
      </c>
      <c r="I5" s="39">
        <v>139272</v>
      </c>
    </row>
    <row r="6" spans="1:9" x14ac:dyDescent="0.2">
      <c r="B6" s="39" t="s">
        <v>101</v>
      </c>
      <c r="C6" s="39" t="s">
        <v>409</v>
      </c>
      <c r="D6" s="39" t="s">
        <v>410</v>
      </c>
      <c r="E6" s="39" t="s">
        <v>408</v>
      </c>
      <c r="F6" s="39">
        <v>-0.14000000000000001</v>
      </c>
      <c r="G6" s="39">
        <v>45</v>
      </c>
      <c r="H6" s="135">
        <v>37046</v>
      </c>
      <c r="I6" s="39">
        <v>143600</v>
      </c>
    </row>
    <row r="7" spans="1:9" x14ac:dyDescent="0.2">
      <c r="B7" s="39" t="s">
        <v>101</v>
      </c>
      <c r="C7" s="39" t="s">
        <v>257</v>
      </c>
      <c r="D7" s="39" t="s">
        <v>411</v>
      </c>
      <c r="E7" s="39" t="s">
        <v>407</v>
      </c>
      <c r="F7" s="39">
        <v>-0.13</v>
      </c>
      <c r="G7" s="39">
        <v>4869</v>
      </c>
      <c r="H7" s="135">
        <v>37047</v>
      </c>
      <c r="I7" s="39">
        <v>139272</v>
      </c>
    </row>
    <row r="8" spans="1:9" x14ac:dyDescent="0.2">
      <c r="B8" s="39" t="s">
        <v>101</v>
      </c>
      <c r="C8" s="39" t="s">
        <v>257</v>
      </c>
      <c r="D8" s="39" t="str">
        <f>+D7</f>
        <v>31-504-04</v>
      </c>
      <c r="E8" s="39" t="s">
        <v>408</v>
      </c>
      <c r="F8" s="39">
        <v>-0.14000000000000001</v>
      </c>
      <c r="G8" s="39">
        <v>423</v>
      </c>
      <c r="H8" s="135">
        <v>37048</v>
      </c>
      <c r="I8" s="39">
        <v>143600</v>
      </c>
    </row>
    <row r="9" spans="1:9" x14ac:dyDescent="0.2">
      <c r="B9" s="39" t="s">
        <v>101</v>
      </c>
      <c r="C9" s="39" t="s">
        <v>412</v>
      </c>
      <c r="D9" s="39" t="s">
        <v>413</v>
      </c>
      <c r="E9" s="39" t="s">
        <v>407</v>
      </c>
      <c r="F9" s="39">
        <v>-0.13</v>
      </c>
      <c r="G9" s="39">
        <v>0</v>
      </c>
      <c r="H9" s="135">
        <v>37049</v>
      </c>
      <c r="I9" s="39">
        <v>139272</v>
      </c>
    </row>
    <row r="10" spans="1:9" x14ac:dyDescent="0.2">
      <c r="B10" s="39" t="s">
        <v>101</v>
      </c>
      <c r="C10" s="39" t="s">
        <v>412</v>
      </c>
      <c r="D10" s="39" t="str">
        <f>+D9</f>
        <v>21-022-08</v>
      </c>
      <c r="E10" s="39" t="s">
        <v>408</v>
      </c>
      <c r="F10" s="39">
        <v>-0.14000000000000001</v>
      </c>
      <c r="G10" s="39">
        <v>71</v>
      </c>
      <c r="H10" s="135">
        <v>37050</v>
      </c>
      <c r="I10" s="39">
        <v>143600</v>
      </c>
    </row>
    <row r="11" spans="1:9" x14ac:dyDescent="0.2">
      <c r="B11" s="39" t="s">
        <v>101</v>
      </c>
      <c r="C11" s="39" t="s">
        <v>246</v>
      </c>
      <c r="D11" s="39" t="s">
        <v>414</v>
      </c>
      <c r="E11" s="39" t="s">
        <v>407</v>
      </c>
      <c r="F11" s="39">
        <v>-0.13</v>
      </c>
      <c r="G11" s="39">
        <v>1061</v>
      </c>
      <c r="H11" s="135">
        <v>37051</v>
      </c>
      <c r="I11" s="39">
        <v>139272</v>
      </c>
    </row>
    <row r="12" spans="1:9" x14ac:dyDescent="0.2">
      <c r="B12" s="39" t="s">
        <v>101</v>
      </c>
      <c r="C12" s="39" t="s">
        <v>246</v>
      </c>
      <c r="D12" s="39" t="s">
        <v>414</v>
      </c>
      <c r="E12" s="39" t="s">
        <v>408</v>
      </c>
      <c r="F12" s="39">
        <v>-0.14000000000000001</v>
      </c>
      <c r="G12" s="39">
        <v>92</v>
      </c>
      <c r="H12" s="135">
        <v>37052</v>
      </c>
      <c r="I12" s="39">
        <v>143600</v>
      </c>
    </row>
    <row r="13" spans="1:9" x14ac:dyDescent="0.2">
      <c r="B13" s="39" t="s">
        <v>101</v>
      </c>
      <c r="C13" s="39" t="s">
        <v>245</v>
      </c>
      <c r="D13" s="39" t="s">
        <v>415</v>
      </c>
      <c r="E13" s="39" t="s">
        <v>407</v>
      </c>
      <c r="F13" s="39">
        <v>-0.13</v>
      </c>
      <c r="G13" s="39">
        <v>386</v>
      </c>
      <c r="H13" s="135">
        <v>37053</v>
      </c>
      <c r="I13" s="39">
        <v>139272</v>
      </c>
    </row>
    <row r="14" spans="1:9" x14ac:dyDescent="0.2">
      <c r="B14" s="39" t="s">
        <v>101</v>
      </c>
      <c r="C14" s="39" t="s">
        <v>245</v>
      </c>
      <c r="D14" s="39" t="s">
        <v>415</v>
      </c>
      <c r="E14" s="39" t="s">
        <v>408</v>
      </c>
      <c r="F14" s="39">
        <v>-0.14000000000000001</v>
      </c>
      <c r="G14" s="39">
        <v>34</v>
      </c>
      <c r="H14" s="135">
        <v>37054</v>
      </c>
      <c r="I14" s="39">
        <v>143600</v>
      </c>
    </row>
    <row r="15" spans="1:9" x14ac:dyDescent="0.2">
      <c r="B15" s="39" t="s">
        <v>101</v>
      </c>
      <c r="C15" s="39" t="s">
        <v>416</v>
      </c>
      <c r="D15" s="39" t="s">
        <v>417</v>
      </c>
      <c r="E15" s="39" t="s">
        <v>407</v>
      </c>
      <c r="F15" s="39">
        <v>-0.13</v>
      </c>
      <c r="G15" s="39">
        <v>1887</v>
      </c>
      <c r="H15" s="135">
        <v>37055</v>
      </c>
      <c r="I15" s="39">
        <v>139272</v>
      </c>
    </row>
    <row r="16" spans="1:9" x14ac:dyDescent="0.2">
      <c r="B16" s="39" t="s">
        <v>101</v>
      </c>
      <c r="C16" s="39" t="s">
        <v>416</v>
      </c>
      <c r="D16" s="39" t="str">
        <f>+D15</f>
        <v>23-603-01</v>
      </c>
      <c r="E16" s="39" t="s">
        <v>408</v>
      </c>
      <c r="F16" s="39">
        <v>-0.14000000000000001</v>
      </c>
      <c r="G16" s="39">
        <v>164</v>
      </c>
      <c r="H16" s="135">
        <v>37056</v>
      </c>
      <c r="I16" s="39">
        <v>143600</v>
      </c>
    </row>
    <row r="17" spans="1:12" x14ac:dyDescent="0.2">
      <c r="B17" s="39" t="s">
        <v>101</v>
      </c>
      <c r="C17" s="39" t="s">
        <v>418</v>
      </c>
      <c r="D17" s="39" t="s">
        <v>419</v>
      </c>
      <c r="E17" s="39" t="s">
        <v>407</v>
      </c>
      <c r="F17" s="39">
        <v>-0.13</v>
      </c>
      <c r="G17" s="39">
        <v>4646</v>
      </c>
      <c r="H17" s="135">
        <v>37057</v>
      </c>
      <c r="I17" s="39">
        <v>139272</v>
      </c>
    </row>
    <row r="18" spans="1:12" x14ac:dyDescent="0.2">
      <c r="B18" s="39" t="s">
        <v>101</v>
      </c>
      <c r="C18" s="39" t="s">
        <v>418</v>
      </c>
      <c r="D18" s="39" t="s">
        <v>419</v>
      </c>
      <c r="E18" s="39" t="s">
        <v>408</v>
      </c>
      <c r="F18" s="39">
        <v>-0.14000000000000001</v>
      </c>
      <c r="G18" s="39">
        <v>404</v>
      </c>
      <c r="H18" s="135">
        <v>37058</v>
      </c>
      <c r="I18" s="39">
        <v>143600</v>
      </c>
    </row>
    <row r="19" spans="1:12" x14ac:dyDescent="0.2">
      <c r="B19" s="39" t="s">
        <v>420</v>
      </c>
      <c r="C19" s="39" t="s">
        <v>421</v>
      </c>
      <c r="D19" s="39">
        <v>29230</v>
      </c>
      <c r="E19" s="39" t="s">
        <v>407</v>
      </c>
      <c r="F19" s="39">
        <v>-0.13</v>
      </c>
      <c r="G19" s="39">
        <v>4</v>
      </c>
      <c r="H19" s="135">
        <v>37059</v>
      </c>
      <c r="I19" s="136" t="s">
        <v>422</v>
      </c>
    </row>
    <row r="20" spans="1:12" x14ac:dyDescent="0.2">
      <c r="B20" s="39" t="s">
        <v>420</v>
      </c>
      <c r="C20" s="39" t="s">
        <v>257</v>
      </c>
      <c r="D20" s="39" t="s">
        <v>423</v>
      </c>
      <c r="E20" s="39" t="s">
        <v>407</v>
      </c>
      <c r="F20" s="39">
        <v>-0.13</v>
      </c>
      <c r="G20" s="39">
        <v>486</v>
      </c>
      <c r="H20" s="135">
        <v>37060</v>
      </c>
      <c r="I20" s="136" t="s">
        <v>424</v>
      </c>
    </row>
    <row r="21" spans="1:12" x14ac:dyDescent="0.2">
      <c r="H21" s="135"/>
      <c r="I21" s="136" t="s">
        <v>425</v>
      </c>
    </row>
    <row r="22" spans="1:12" x14ac:dyDescent="0.2">
      <c r="B22" s="39" t="s">
        <v>420</v>
      </c>
      <c r="C22" s="39" t="s">
        <v>246</v>
      </c>
      <c r="D22" s="39" t="s">
        <v>414</v>
      </c>
      <c r="E22" s="39" t="s">
        <v>407</v>
      </c>
      <c r="F22" s="39">
        <v>-0.13</v>
      </c>
      <c r="G22" s="39">
        <v>578</v>
      </c>
      <c r="H22" s="135">
        <v>37061</v>
      </c>
      <c r="I22" s="136" t="s">
        <v>426</v>
      </c>
    </row>
    <row r="23" spans="1:12" x14ac:dyDescent="0.2">
      <c r="B23" s="39" t="s">
        <v>420</v>
      </c>
      <c r="C23" s="39" t="s">
        <v>245</v>
      </c>
      <c r="D23" s="39" t="s">
        <v>415</v>
      </c>
      <c r="E23" s="39" t="s">
        <v>407</v>
      </c>
      <c r="F23" s="39">
        <v>-0.13</v>
      </c>
      <c r="G23" s="39">
        <v>65</v>
      </c>
      <c r="H23" s="135">
        <v>37062</v>
      </c>
      <c r="I23" s="136" t="s">
        <v>427</v>
      </c>
    </row>
    <row r="24" spans="1:12" x14ac:dyDescent="0.2">
      <c r="B24" s="39" t="s">
        <v>420</v>
      </c>
      <c r="C24" s="39" t="s">
        <v>416</v>
      </c>
      <c r="D24" s="39" t="s">
        <v>417</v>
      </c>
      <c r="E24" s="39" t="s">
        <v>407</v>
      </c>
      <c r="F24" s="39">
        <v>-0.13</v>
      </c>
      <c r="G24" s="39">
        <v>335</v>
      </c>
      <c r="H24" s="135">
        <v>37063</v>
      </c>
      <c r="I24" s="39">
        <v>142401</v>
      </c>
    </row>
    <row r="25" spans="1:12" x14ac:dyDescent="0.2">
      <c r="A25" t="s">
        <v>293</v>
      </c>
    </row>
    <row r="27" spans="1:12" x14ac:dyDescent="0.2">
      <c r="B27" s="137" t="s">
        <v>428</v>
      </c>
      <c r="C27" s="137" t="s">
        <v>409</v>
      </c>
      <c r="D27" s="39" t="str">
        <f>+D5</f>
        <v>19-1043-00</v>
      </c>
      <c r="E27" s="137" t="s">
        <v>407</v>
      </c>
      <c r="F27" s="137">
        <v>-0.08</v>
      </c>
      <c r="G27" s="137">
        <v>448</v>
      </c>
      <c r="H27" s="138" t="s">
        <v>352</v>
      </c>
      <c r="I27" s="39">
        <v>144279</v>
      </c>
    </row>
    <row r="28" spans="1:12" x14ac:dyDescent="0.2">
      <c r="B28" s="137" t="s">
        <v>428</v>
      </c>
      <c r="C28" s="137" t="s">
        <v>245</v>
      </c>
      <c r="D28" s="39" t="str">
        <f>+D13</f>
        <v>440-557</v>
      </c>
      <c r="E28" s="137" t="s">
        <v>407</v>
      </c>
      <c r="F28" s="137">
        <v>-0.105</v>
      </c>
      <c r="G28" s="137">
        <v>485</v>
      </c>
      <c r="H28" s="152">
        <v>36586</v>
      </c>
      <c r="I28" s="39">
        <v>142889</v>
      </c>
      <c r="J28" s="39">
        <v>142889</v>
      </c>
      <c r="K28" s="39">
        <v>142889</v>
      </c>
      <c r="L28">
        <v>232604</v>
      </c>
    </row>
    <row r="29" spans="1:12" x14ac:dyDescent="0.2">
      <c r="B29" s="137" t="s">
        <v>428</v>
      </c>
      <c r="C29" s="137" t="s">
        <v>416</v>
      </c>
      <c r="D29" s="39" t="str">
        <f>+D15</f>
        <v>23-603-01</v>
      </c>
      <c r="E29" s="137" t="s">
        <v>407</v>
      </c>
      <c r="F29" s="137">
        <v>-0.105</v>
      </c>
      <c r="G29" s="137">
        <v>2386</v>
      </c>
      <c r="H29" s="152">
        <v>36586</v>
      </c>
      <c r="I29" s="39">
        <v>142889</v>
      </c>
      <c r="J29" s="39">
        <v>142889</v>
      </c>
      <c r="K29" s="39">
        <v>142889</v>
      </c>
      <c r="L29">
        <v>232604</v>
      </c>
    </row>
    <row r="30" spans="1:12" x14ac:dyDescent="0.2">
      <c r="B30" s="39" t="s">
        <v>428</v>
      </c>
      <c r="C30" s="39" t="str">
        <f>+C17</f>
        <v>Jennings Plant</v>
      </c>
      <c r="D30" s="39" t="str">
        <f>+D17</f>
        <v>440-565</v>
      </c>
      <c r="E30" s="39" t="s">
        <v>407</v>
      </c>
      <c r="F30" s="39">
        <v>-0.13</v>
      </c>
      <c r="G30" s="39">
        <v>5050</v>
      </c>
      <c r="H30" s="39" t="s">
        <v>352</v>
      </c>
      <c r="I30" s="39">
        <v>145195</v>
      </c>
      <c r="J30">
        <v>159428</v>
      </c>
      <c r="K30">
        <v>203359</v>
      </c>
      <c r="L30">
        <v>229405</v>
      </c>
    </row>
    <row r="31" spans="1:12" x14ac:dyDescent="0.2">
      <c r="B31" s="39" t="s">
        <v>429</v>
      </c>
      <c r="C31" s="39" t="s">
        <v>430</v>
      </c>
      <c r="D31" s="39" t="s">
        <v>431</v>
      </c>
      <c r="G31" s="39">
        <f>16068-5050-3319</f>
        <v>7699</v>
      </c>
      <c r="I31" s="39">
        <v>144959</v>
      </c>
      <c r="J31">
        <v>159413</v>
      </c>
      <c r="K31">
        <v>203345</v>
      </c>
      <c r="L31">
        <v>229689</v>
      </c>
    </row>
    <row r="33" spans="1:2" x14ac:dyDescent="0.2">
      <c r="A33" t="s">
        <v>102</v>
      </c>
    </row>
    <row r="34" spans="1:2" x14ac:dyDescent="0.2">
      <c r="B34" s="39" t="s">
        <v>432</v>
      </c>
    </row>
  </sheetData>
  <printOptions horizontalCentered="1"/>
  <pageMargins left="0.25" right="0.25" top="0.75" bottom="0.75" header="0.5" footer="0.5"/>
  <pageSetup scale="83" orientation="portrait" r:id="rId1"/>
  <headerFooter alignWithMargins="0">
    <oddHeader>&amp;C&amp;"Arial,Bold Italic"Gulf Energy Pipeline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287</v>
      </c>
    </row>
    <row r="2" spans="1:2" x14ac:dyDescent="0.2">
      <c r="B2" t="s">
        <v>445</v>
      </c>
    </row>
    <row r="3" spans="1:2" x14ac:dyDescent="0.2">
      <c r="B3" t="s">
        <v>446</v>
      </c>
    </row>
    <row r="4" spans="1:2" x14ac:dyDescent="0.2">
      <c r="B4" t="s">
        <v>447</v>
      </c>
    </row>
    <row r="5" spans="1:2" x14ac:dyDescent="0.2">
      <c r="A5" t="s">
        <v>293</v>
      </c>
    </row>
    <row r="6" spans="1:2" x14ac:dyDescent="0.2">
      <c r="B6" t="s">
        <v>448</v>
      </c>
    </row>
    <row r="7" spans="1:2" x14ac:dyDescent="0.2">
      <c r="B7" t="s">
        <v>446</v>
      </c>
    </row>
    <row r="8" spans="1:2" x14ac:dyDescent="0.2">
      <c r="B8" t="s">
        <v>449</v>
      </c>
    </row>
    <row r="9" spans="1:2" x14ac:dyDescent="0.2">
      <c r="A9" t="s">
        <v>297</v>
      </c>
    </row>
    <row r="10" spans="1:2" x14ac:dyDescent="0.2">
      <c r="B10" t="s">
        <v>450</v>
      </c>
    </row>
    <row r="11" spans="1:2" x14ac:dyDescent="0.2">
      <c r="B11" t="s">
        <v>451</v>
      </c>
    </row>
    <row r="13" spans="1:2" x14ac:dyDescent="0.2">
      <c r="A13" t="s">
        <v>309</v>
      </c>
      <c r="B13">
        <v>142989</v>
      </c>
    </row>
    <row r="14" spans="1:2" x14ac:dyDescent="0.2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4" sqref="D24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452</v>
      </c>
    </row>
    <row r="3" spans="1:3" x14ac:dyDescent="0.2">
      <c r="B3" t="s">
        <v>453</v>
      </c>
    </row>
    <row r="4" spans="1:3" x14ac:dyDescent="0.2">
      <c r="C4" t="s">
        <v>454</v>
      </c>
    </row>
    <row r="5" spans="1:3" x14ac:dyDescent="0.2">
      <c r="C5" t="s">
        <v>455</v>
      </c>
    </row>
    <row r="6" spans="1:3" x14ac:dyDescent="0.2">
      <c r="B6" t="s">
        <v>456</v>
      </c>
    </row>
    <row r="7" spans="1:3" x14ac:dyDescent="0.2">
      <c r="A7" t="s">
        <v>293</v>
      </c>
    </row>
    <row r="8" spans="1:3" x14ac:dyDescent="0.2">
      <c r="B8" t="s">
        <v>457</v>
      </c>
    </row>
    <row r="9" spans="1:3" x14ac:dyDescent="0.2">
      <c r="B9" t="s">
        <v>458</v>
      </c>
    </row>
    <row r="10" spans="1:3" x14ac:dyDescent="0.2">
      <c r="A10" t="s">
        <v>297</v>
      </c>
    </row>
    <row r="11" spans="1:3" x14ac:dyDescent="0.2">
      <c r="B11" t="s">
        <v>352</v>
      </c>
    </row>
    <row r="12" spans="1:3" x14ac:dyDescent="0.2">
      <c r="A12" t="s">
        <v>102</v>
      </c>
    </row>
    <row r="13" spans="1:3" x14ac:dyDescent="0.2">
      <c r="B13" t="s">
        <v>459</v>
      </c>
    </row>
    <row r="14" spans="1:3" x14ac:dyDescent="0.2">
      <c r="C14" t="s">
        <v>460</v>
      </c>
    </row>
    <row r="15" spans="1:3" x14ac:dyDescent="0.2">
      <c r="C15" t="s">
        <v>461</v>
      </c>
    </row>
    <row r="16" spans="1:3" x14ac:dyDescent="0.2">
      <c r="A16" t="s">
        <v>309</v>
      </c>
    </row>
    <row r="17" spans="2:4" x14ac:dyDescent="0.2">
      <c r="B17" t="s">
        <v>287</v>
      </c>
      <c r="C17">
        <v>143804</v>
      </c>
    </row>
    <row r="18" spans="2:4" x14ac:dyDescent="0.2">
      <c r="C18">
        <v>143873</v>
      </c>
    </row>
    <row r="19" spans="2:4" x14ac:dyDescent="0.2">
      <c r="C19">
        <v>144973</v>
      </c>
      <c r="D19" t="s">
        <v>462</v>
      </c>
    </row>
    <row r="20" spans="2:4" x14ac:dyDescent="0.2">
      <c r="C20">
        <v>144976</v>
      </c>
      <c r="D20" t="s">
        <v>462</v>
      </c>
    </row>
    <row r="21" spans="2:4" x14ac:dyDescent="0.2">
      <c r="C21">
        <v>144978</v>
      </c>
      <c r="D21" t="s">
        <v>462</v>
      </c>
    </row>
    <row r="22" spans="2:4" x14ac:dyDescent="0.2">
      <c r="C22">
        <v>145116</v>
      </c>
      <c r="D22" t="s">
        <v>462</v>
      </c>
    </row>
    <row r="23" spans="2:4" x14ac:dyDescent="0.2">
      <c r="B23" t="s">
        <v>293</v>
      </c>
      <c r="C23">
        <v>144049</v>
      </c>
    </row>
    <row r="24" spans="2:4" x14ac:dyDescent="0.2">
      <c r="C24">
        <v>144052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25" sqref="F25"/>
    </sheetView>
  </sheetViews>
  <sheetFormatPr defaultRowHeight="12.75" x14ac:dyDescent="0.2"/>
  <cols>
    <col min="1" max="1" width="12.7109375" bestFit="1" customWidth="1"/>
  </cols>
  <sheetData>
    <row r="1" spans="1:3" x14ac:dyDescent="0.2">
      <c r="A1" t="s">
        <v>287</v>
      </c>
    </row>
    <row r="2" spans="1:3" x14ac:dyDescent="0.2">
      <c r="B2" t="s">
        <v>321</v>
      </c>
    </row>
    <row r="3" spans="1:3" x14ac:dyDescent="0.2">
      <c r="B3" t="s">
        <v>463</v>
      </c>
    </row>
    <row r="4" spans="1:3" x14ac:dyDescent="0.2">
      <c r="B4" t="s">
        <v>464</v>
      </c>
    </row>
    <row r="5" spans="1:3" x14ac:dyDescent="0.2">
      <c r="A5" t="s">
        <v>293</v>
      </c>
    </row>
    <row r="6" spans="1:3" x14ac:dyDescent="0.2">
      <c r="B6" t="s">
        <v>465</v>
      </c>
    </row>
    <row r="7" spans="1:3" x14ac:dyDescent="0.2">
      <c r="B7" t="s">
        <v>463</v>
      </c>
    </row>
    <row r="8" spans="1:3" x14ac:dyDescent="0.2">
      <c r="B8" t="s">
        <v>466</v>
      </c>
    </row>
    <row r="9" spans="1:3" x14ac:dyDescent="0.2">
      <c r="A9" t="s">
        <v>297</v>
      </c>
    </row>
    <row r="10" spans="1:3" x14ac:dyDescent="0.2">
      <c r="B10" t="s">
        <v>467</v>
      </c>
    </row>
    <row r="11" spans="1:3" x14ac:dyDescent="0.2">
      <c r="B11" t="s">
        <v>468</v>
      </c>
    </row>
    <row r="12" spans="1:3" x14ac:dyDescent="0.2">
      <c r="A12" t="s">
        <v>102</v>
      </c>
    </row>
    <row r="13" spans="1:3" x14ac:dyDescent="0.2">
      <c r="B13" t="s">
        <v>469</v>
      </c>
    </row>
    <row r="14" spans="1:3" x14ac:dyDescent="0.2">
      <c r="C14" t="s">
        <v>470</v>
      </c>
    </row>
    <row r="15" spans="1:3" x14ac:dyDescent="0.2">
      <c r="C15" t="s">
        <v>471</v>
      </c>
    </row>
    <row r="16" spans="1:3" x14ac:dyDescent="0.2">
      <c r="B16" t="s">
        <v>472</v>
      </c>
    </row>
    <row r="17" spans="1:4" x14ac:dyDescent="0.2">
      <c r="B17" t="s">
        <v>473</v>
      </c>
    </row>
    <row r="18" spans="1:4" x14ac:dyDescent="0.2">
      <c r="A18" t="s">
        <v>309</v>
      </c>
    </row>
    <row r="19" spans="1:4" x14ac:dyDescent="0.2">
      <c r="B19" s="3" t="s">
        <v>97</v>
      </c>
    </row>
    <row r="20" spans="1:4" x14ac:dyDescent="0.2">
      <c r="B20" t="s">
        <v>101</v>
      </c>
      <c r="C20">
        <v>139267</v>
      </c>
      <c r="D20" t="s">
        <v>317</v>
      </c>
    </row>
    <row r="21" spans="1:4" x14ac:dyDescent="0.2">
      <c r="C21">
        <v>143609</v>
      </c>
      <c r="D21" t="s">
        <v>313</v>
      </c>
    </row>
    <row r="22" spans="1:4" x14ac:dyDescent="0.2">
      <c r="B22" t="s">
        <v>474</v>
      </c>
      <c r="C22">
        <v>141977</v>
      </c>
    </row>
    <row r="23" spans="1:4" x14ac:dyDescent="0.2">
      <c r="C23">
        <v>141978</v>
      </c>
    </row>
    <row r="24" spans="1:4" x14ac:dyDescent="0.2">
      <c r="C24">
        <v>141930</v>
      </c>
    </row>
    <row r="25" spans="1:4" x14ac:dyDescent="0.2">
      <c r="B25" s="3" t="s">
        <v>98</v>
      </c>
      <c r="C25">
        <v>144129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" workbookViewId="0">
      <selection activeCell="D22" sqref="D22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321</v>
      </c>
    </row>
    <row r="3" spans="1:3" x14ac:dyDescent="0.2">
      <c r="B3" t="s">
        <v>453</v>
      </c>
    </row>
    <row r="4" spans="1:3" x14ac:dyDescent="0.2">
      <c r="C4" t="s">
        <v>475</v>
      </c>
    </row>
    <row r="5" spans="1:3" x14ac:dyDescent="0.2">
      <c r="C5" t="s">
        <v>476</v>
      </c>
    </row>
    <row r="6" spans="1:3" x14ac:dyDescent="0.2">
      <c r="C6" t="s">
        <v>477</v>
      </c>
    </row>
    <row r="7" spans="1:3" x14ac:dyDescent="0.2">
      <c r="C7" t="s">
        <v>478</v>
      </c>
    </row>
    <row r="8" spans="1:3" x14ac:dyDescent="0.2">
      <c r="B8" t="s">
        <v>479</v>
      </c>
    </row>
    <row r="9" spans="1:3" x14ac:dyDescent="0.2">
      <c r="A9" t="s">
        <v>293</v>
      </c>
    </row>
    <row r="10" spans="1:3" x14ac:dyDescent="0.2">
      <c r="B10" t="s">
        <v>480</v>
      </c>
    </row>
    <row r="11" spans="1:3" x14ac:dyDescent="0.2">
      <c r="B11" t="s">
        <v>481</v>
      </c>
    </row>
    <row r="12" spans="1:3" x14ac:dyDescent="0.2">
      <c r="B12" t="s">
        <v>466</v>
      </c>
    </row>
    <row r="13" spans="1:3" x14ac:dyDescent="0.2">
      <c r="A13" t="s">
        <v>297</v>
      </c>
    </row>
    <row r="14" spans="1:3" x14ac:dyDescent="0.2">
      <c r="B14" t="s">
        <v>352</v>
      </c>
    </row>
    <row r="15" spans="1:3" x14ac:dyDescent="0.2">
      <c r="A15" t="s">
        <v>102</v>
      </c>
    </row>
    <row r="16" spans="1:3" x14ac:dyDescent="0.2">
      <c r="B16" t="s">
        <v>482</v>
      </c>
    </row>
    <row r="17" spans="1:4" x14ac:dyDescent="0.2">
      <c r="A17" t="s">
        <v>483</v>
      </c>
    </row>
    <row r="18" spans="1:4" x14ac:dyDescent="0.2">
      <c r="C18" s="26" t="s">
        <v>442</v>
      </c>
      <c r="D18" s="26" t="s">
        <v>311</v>
      </c>
    </row>
    <row r="19" spans="1:4" x14ac:dyDescent="0.2">
      <c r="B19" t="s">
        <v>287</v>
      </c>
      <c r="C19" s="26">
        <v>139270</v>
      </c>
      <c r="D19" s="26">
        <v>139270</v>
      </c>
    </row>
    <row r="20" spans="1:4" x14ac:dyDescent="0.2">
      <c r="C20" s="26">
        <v>143630</v>
      </c>
      <c r="D20" s="26">
        <v>143630</v>
      </c>
    </row>
    <row r="21" spans="1:4" x14ac:dyDescent="0.2">
      <c r="B21" t="s">
        <v>293</v>
      </c>
      <c r="C21" s="26">
        <v>141877</v>
      </c>
      <c r="D21" s="26">
        <v>156256</v>
      </c>
    </row>
    <row r="22" spans="1:4" x14ac:dyDescent="0.2">
      <c r="C22" s="26">
        <v>141883</v>
      </c>
      <c r="D22" s="26"/>
    </row>
    <row r="23" spans="1:4" x14ac:dyDescent="0.2">
      <c r="C23" s="26">
        <v>141884</v>
      </c>
      <c r="D23" s="26"/>
    </row>
    <row r="24" spans="1:4" x14ac:dyDescent="0.2">
      <c r="C24" s="26">
        <v>143786</v>
      </c>
      <c r="D24" s="26"/>
    </row>
    <row r="27" spans="1:4" x14ac:dyDescent="0.2">
      <c r="A27" t="s">
        <v>484</v>
      </c>
      <c r="B27" t="s">
        <v>485</v>
      </c>
      <c r="D27">
        <v>215249</v>
      </c>
    </row>
    <row r="28" spans="1:4" x14ac:dyDescent="0.2">
      <c r="B28">
        <v>11811</v>
      </c>
      <c r="C28" t="s">
        <v>486</v>
      </c>
    </row>
    <row r="29" spans="1:4" x14ac:dyDescent="0.2">
      <c r="B29">
        <v>9199</v>
      </c>
      <c r="C29" t="s">
        <v>487</v>
      </c>
    </row>
    <row r="30" spans="1:4" x14ac:dyDescent="0.2">
      <c r="B30">
        <f>375*31</f>
        <v>11625</v>
      </c>
      <c r="C30" t="s">
        <v>488</v>
      </c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6" sqref="B6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489</v>
      </c>
    </row>
    <row r="3" spans="1:3" x14ac:dyDescent="0.2">
      <c r="B3" t="s">
        <v>490</v>
      </c>
    </row>
    <row r="4" spans="1:3" x14ac:dyDescent="0.2">
      <c r="B4" t="s">
        <v>491</v>
      </c>
    </row>
    <row r="5" spans="1:3" x14ac:dyDescent="0.2">
      <c r="A5" t="s">
        <v>293</v>
      </c>
    </row>
    <row r="6" spans="1:3" x14ac:dyDescent="0.2">
      <c r="B6" t="s">
        <v>492</v>
      </c>
    </row>
    <row r="7" spans="1:3" x14ac:dyDescent="0.2">
      <c r="C7" t="s">
        <v>493</v>
      </c>
    </row>
    <row r="8" spans="1:3" x14ac:dyDescent="0.2">
      <c r="A8" t="s">
        <v>297</v>
      </c>
    </row>
    <row r="9" spans="1:3" x14ac:dyDescent="0.2">
      <c r="B9" t="s">
        <v>494</v>
      </c>
    </row>
    <row r="10" spans="1:3" x14ac:dyDescent="0.2">
      <c r="A10" t="s">
        <v>483</v>
      </c>
    </row>
    <row r="11" spans="1:3" x14ac:dyDescent="0.2">
      <c r="B11" t="s">
        <v>495</v>
      </c>
    </row>
    <row r="12" spans="1:3" x14ac:dyDescent="0.2">
      <c r="B12" t="s">
        <v>496</v>
      </c>
    </row>
    <row r="13" spans="1:3" x14ac:dyDescent="0.2">
      <c r="A13" t="s">
        <v>102</v>
      </c>
    </row>
    <row r="14" spans="1:3" x14ac:dyDescent="0.2">
      <c r="B14" t="s">
        <v>497</v>
      </c>
    </row>
    <row r="15" spans="1:3" x14ac:dyDescent="0.2">
      <c r="C15" t="s">
        <v>498</v>
      </c>
    </row>
    <row r="16" spans="1:3" x14ac:dyDescent="0.2">
      <c r="C16" t="s">
        <v>499</v>
      </c>
    </row>
    <row r="17" spans="2:3" x14ac:dyDescent="0.2">
      <c r="C17" t="s">
        <v>500</v>
      </c>
    </row>
    <row r="18" spans="2:3" x14ac:dyDescent="0.2">
      <c r="B18" t="s">
        <v>501</v>
      </c>
    </row>
    <row r="19" spans="2:3" x14ac:dyDescent="0.2">
      <c r="C19" t="s">
        <v>502</v>
      </c>
    </row>
    <row r="20" spans="2:3" x14ac:dyDescent="0.2">
      <c r="B20" t="s">
        <v>503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showGridLines="0" workbookViewId="0">
      <selection activeCell="C26" sqref="C26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style="26" customWidth="1"/>
    <col min="5" max="5" width="9.28515625" style="26" customWidth="1"/>
    <col min="6" max="6" width="10.28515625" style="140" customWidth="1"/>
    <col min="7" max="7" width="10.28515625" style="141" customWidth="1"/>
    <col min="8" max="8" width="11.7109375" style="141" bestFit="1" customWidth="1"/>
    <col min="9" max="9" width="19.5703125" style="183" customWidth="1"/>
  </cols>
  <sheetData>
    <row r="1" spans="1:9" x14ac:dyDescent="0.2">
      <c r="A1" s="139" t="s">
        <v>504</v>
      </c>
    </row>
    <row r="2" spans="1:9" x14ac:dyDescent="0.2">
      <c r="A2" s="215" t="s">
        <v>557</v>
      </c>
      <c r="B2" s="216">
        <v>36617</v>
      </c>
    </row>
    <row r="3" spans="1:9" x14ac:dyDescent="0.2">
      <c r="A3" s="134"/>
      <c r="B3" s="134"/>
      <c r="C3" s="134"/>
      <c r="D3" s="4"/>
      <c r="E3" s="4"/>
      <c r="F3" s="143"/>
      <c r="G3" s="143"/>
      <c r="H3" s="143"/>
      <c r="I3" s="184"/>
    </row>
    <row r="4" spans="1:9" x14ac:dyDescent="0.2">
      <c r="A4" s="134" t="s">
        <v>505</v>
      </c>
      <c r="B4" s="134" t="s">
        <v>506</v>
      </c>
      <c r="C4" s="134" t="s">
        <v>403</v>
      </c>
      <c r="D4" s="4" t="s">
        <v>317</v>
      </c>
      <c r="E4" s="4" t="s">
        <v>313</v>
      </c>
      <c r="F4" s="143" t="s">
        <v>507</v>
      </c>
      <c r="G4" s="143" t="s">
        <v>508</v>
      </c>
      <c r="H4" s="143" t="s">
        <v>558</v>
      </c>
      <c r="I4" s="184" t="s">
        <v>510</v>
      </c>
    </row>
    <row r="6" spans="1:9" x14ac:dyDescent="0.2">
      <c r="A6" s="185" t="s">
        <v>511</v>
      </c>
      <c r="B6" s="186" t="s">
        <v>511</v>
      </c>
      <c r="C6" s="187" t="s">
        <v>512</v>
      </c>
      <c r="D6" s="217">
        <v>8718</v>
      </c>
      <c r="E6" s="217">
        <v>459</v>
      </c>
      <c r="F6" s="189">
        <f>+D6+E6</f>
        <v>9177</v>
      </c>
      <c r="G6" s="190">
        <v>0</v>
      </c>
      <c r="H6" s="189">
        <f>+G6+F6</f>
        <v>9177</v>
      </c>
      <c r="I6" s="191"/>
    </row>
    <row r="7" spans="1:9" x14ac:dyDescent="0.2">
      <c r="A7" s="192"/>
      <c r="B7" s="86" t="s">
        <v>513</v>
      </c>
      <c r="C7" s="28" t="s">
        <v>512</v>
      </c>
      <c r="D7" s="218">
        <v>3132</v>
      </c>
      <c r="E7" s="218">
        <v>165</v>
      </c>
      <c r="F7" s="193">
        <f>+D7+E7</f>
        <v>3297</v>
      </c>
      <c r="G7" s="194">
        <v>0</v>
      </c>
      <c r="H7" s="193">
        <f>+G7+F7</f>
        <v>3297</v>
      </c>
      <c r="I7" s="195"/>
    </row>
    <row r="8" spans="1:9" x14ac:dyDescent="0.2">
      <c r="A8" s="100"/>
      <c r="B8" s="20"/>
      <c r="C8" s="196"/>
      <c r="D8" s="219">
        <f>SUM(D6:D7)</f>
        <v>11850</v>
      </c>
      <c r="E8" s="219">
        <f>SUM(E6:E7)</f>
        <v>624</v>
      </c>
      <c r="F8" s="198">
        <f>SUM(F6:F7)</f>
        <v>12474</v>
      </c>
      <c r="G8" s="198">
        <f>SUM(G6:G7)</f>
        <v>0</v>
      </c>
      <c r="H8" s="198">
        <f>+G8+F8</f>
        <v>12474</v>
      </c>
      <c r="I8" s="199"/>
    </row>
    <row r="9" spans="1:9" x14ac:dyDescent="0.2">
      <c r="C9" s="26"/>
      <c r="D9" s="154"/>
      <c r="E9" s="154"/>
      <c r="F9" s="145"/>
      <c r="G9" s="149"/>
      <c r="H9" s="149"/>
    </row>
    <row r="10" spans="1:9" ht="25.5" x14ac:dyDescent="0.2">
      <c r="A10" s="200" t="s">
        <v>514</v>
      </c>
      <c r="B10" s="186" t="s">
        <v>515</v>
      </c>
      <c r="C10" s="187" t="s">
        <v>379</v>
      </c>
      <c r="D10" s="217">
        <v>64255</v>
      </c>
      <c r="E10" s="217">
        <v>7139</v>
      </c>
      <c r="F10" s="189">
        <f>+D10+E10</f>
        <v>71394</v>
      </c>
      <c r="G10" s="201">
        <f>+'CoOwner Vols'!O51</f>
        <v>1089.0000000000002</v>
      </c>
      <c r="H10" s="189">
        <f>+F10+G10</f>
        <v>72483</v>
      </c>
      <c r="I10" s="191" t="s">
        <v>544</v>
      </c>
    </row>
    <row r="11" spans="1:9" x14ac:dyDescent="0.2">
      <c r="A11" s="192"/>
      <c r="B11" s="86" t="s">
        <v>516</v>
      </c>
      <c r="C11" s="28" t="s">
        <v>379</v>
      </c>
      <c r="D11" s="218">
        <v>0</v>
      </c>
      <c r="E11" s="218">
        <v>500</v>
      </c>
      <c r="F11" s="193">
        <f>+D11+E11</f>
        <v>500</v>
      </c>
      <c r="G11" s="194">
        <v>0</v>
      </c>
      <c r="H11" s="193">
        <f>+F11+G11</f>
        <v>500</v>
      </c>
      <c r="I11" s="195"/>
    </row>
    <row r="12" spans="1:9" x14ac:dyDescent="0.2">
      <c r="A12" s="192"/>
      <c r="B12" s="86" t="s">
        <v>517</v>
      </c>
      <c r="C12" s="28" t="s">
        <v>379</v>
      </c>
      <c r="D12" s="218">
        <v>0</v>
      </c>
      <c r="E12" s="218">
        <v>250</v>
      </c>
      <c r="F12" s="193">
        <f>+D12+E12</f>
        <v>250</v>
      </c>
      <c r="G12" s="194">
        <v>0</v>
      </c>
      <c r="H12" s="193">
        <f>+F12+G12</f>
        <v>250</v>
      </c>
      <c r="I12" s="195"/>
    </row>
    <row r="13" spans="1:9" ht="51" x14ac:dyDescent="0.2">
      <c r="A13" s="192"/>
      <c r="B13" s="86" t="s">
        <v>548</v>
      </c>
      <c r="C13" s="28" t="s">
        <v>379</v>
      </c>
      <c r="D13" s="218">
        <v>9600</v>
      </c>
      <c r="E13" s="218">
        <f>+E52</f>
        <v>5748.9664000000012</v>
      </c>
      <c r="F13" s="202">
        <f>+D13+E13</f>
        <v>15348.966400000001</v>
      </c>
      <c r="G13" s="203">
        <f>+'CoOwner Vols'!O60</f>
        <v>1450.7263999999998</v>
      </c>
      <c r="H13" s="202">
        <f>+F13+G13</f>
        <v>16799.692800000001</v>
      </c>
      <c r="I13" s="195" t="s">
        <v>518</v>
      </c>
    </row>
    <row r="14" spans="1:9" x14ac:dyDescent="0.2">
      <c r="A14" s="100"/>
      <c r="B14" s="20"/>
      <c r="C14" s="196"/>
      <c r="D14" s="219">
        <f>SUM(D10:D13)</f>
        <v>73855</v>
      </c>
      <c r="E14" s="219">
        <f>SUM(E10:E13)</f>
        <v>13637.966400000001</v>
      </c>
      <c r="F14" s="204">
        <f>SUM(F10:F13)</f>
        <v>87492.966400000005</v>
      </c>
      <c r="G14" s="204">
        <f>SUM(G10:G13)</f>
        <v>2539.7264</v>
      </c>
      <c r="H14" s="204">
        <f>SUM(H10:H13)</f>
        <v>90032.692800000004</v>
      </c>
      <c r="I14" s="199"/>
    </row>
    <row r="15" spans="1:9" x14ac:dyDescent="0.2">
      <c r="C15" s="26"/>
      <c r="D15" s="154"/>
      <c r="E15" s="154"/>
      <c r="F15" s="145"/>
      <c r="G15" s="149"/>
      <c r="H15" s="149"/>
    </row>
    <row r="16" spans="1:9" x14ac:dyDescent="0.2">
      <c r="A16" s="99" t="s">
        <v>519</v>
      </c>
      <c r="B16" s="205" t="s">
        <v>520</v>
      </c>
      <c r="C16" s="206">
        <v>3358</v>
      </c>
      <c r="D16" s="220">
        <v>1009</v>
      </c>
      <c r="E16" s="220">
        <v>88</v>
      </c>
      <c r="F16" s="208">
        <f>+D16+E16</f>
        <v>1097</v>
      </c>
      <c r="G16" s="208">
        <v>0</v>
      </c>
      <c r="H16" s="208">
        <f>+F16+G16</f>
        <v>1097</v>
      </c>
      <c r="I16" s="209"/>
    </row>
    <row r="17" spans="1:9" x14ac:dyDescent="0.2">
      <c r="C17" s="26"/>
      <c r="D17" s="154"/>
      <c r="E17" s="154"/>
      <c r="F17" s="145"/>
      <c r="G17" s="149"/>
      <c r="H17" s="149"/>
    </row>
    <row r="18" spans="1:9" x14ac:dyDescent="0.2">
      <c r="A18" s="185" t="s">
        <v>521</v>
      </c>
      <c r="B18" s="186" t="s">
        <v>522</v>
      </c>
      <c r="C18" s="187" t="s">
        <v>523</v>
      </c>
      <c r="D18" s="217">
        <v>1179</v>
      </c>
      <c r="E18" s="217">
        <v>102</v>
      </c>
      <c r="F18" s="189">
        <f>+D18+E18</f>
        <v>1281</v>
      </c>
      <c r="G18" s="190">
        <v>0</v>
      </c>
      <c r="H18" s="189">
        <f>+F18</f>
        <v>1281</v>
      </c>
      <c r="I18" s="191"/>
    </row>
    <row r="19" spans="1:9" x14ac:dyDescent="0.2">
      <c r="A19" s="192"/>
      <c r="B19" s="86" t="s">
        <v>270</v>
      </c>
      <c r="C19" s="28" t="s">
        <v>523</v>
      </c>
      <c r="D19" s="218">
        <v>41</v>
      </c>
      <c r="E19" s="218">
        <v>4</v>
      </c>
      <c r="F19" s="193">
        <f>+D19+E19</f>
        <v>45</v>
      </c>
      <c r="G19" s="194">
        <v>7</v>
      </c>
      <c r="H19" s="193">
        <f>+G19+F19</f>
        <v>52</v>
      </c>
      <c r="I19" s="195"/>
    </row>
    <row r="20" spans="1:9" x14ac:dyDescent="0.2">
      <c r="A20" s="192"/>
      <c r="B20" s="86" t="s">
        <v>238</v>
      </c>
      <c r="C20" s="28" t="s">
        <v>524</v>
      </c>
      <c r="D20" s="218">
        <v>631</v>
      </c>
      <c r="E20" s="218">
        <v>55</v>
      </c>
      <c r="F20" s="193">
        <f>+D20+E20</f>
        <v>686</v>
      </c>
      <c r="G20" s="194">
        <v>315</v>
      </c>
      <c r="H20" s="193">
        <f>+G20+F20</f>
        <v>1001</v>
      </c>
      <c r="I20" s="195"/>
    </row>
    <row r="21" spans="1:9" ht="25.5" x14ac:dyDescent="0.2">
      <c r="A21" s="100"/>
      <c r="B21" s="20"/>
      <c r="C21" s="196"/>
      <c r="D21" s="219">
        <f>SUM(D18:D20)</f>
        <v>1851</v>
      </c>
      <c r="E21" s="219">
        <f>SUM(E18:E20)</f>
        <v>161</v>
      </c>
      <c r="F21" s="198">
        <f>SUM(F18:F20)</f>
        <v>2012</v>
      </c>
      <c r="G21" s="198">
        <f>SUM(G18:G20)</f>
        <v>322</v>
      </c>
      <c r="H21" s="198">
        <f>SUM(H18:H20)</f>
        <v>2334</v>
      </c>
      <c r="I21" s="199" t="s">
        <v>525</v>
      </c>
    </row>
    <row r="22" spans="1:9" x14ac:dyDescent="0.2">
      <c r="C22" s="26"/>
      <c r="D22" s="154"/>
      <c r="E22" s="154"/>
      <c r="F22" s="145"/>
      <c r="G22" s="149"/>
      <c r="H22" s="149"/>
    </row>
    <row r="23" spans="1:9" ht="25.5" x14ac:dyDescent="0.2">
      <c r="A23" s="185" t="s">
        <v>428</v>
      </c>
      <c r="B23" s="186" t="s">
        <v>526</v>
      </c>
      <c r="C23" s="210" t="s">
        <v>410</v>
      </c>
      <c r="D23" s="217">
        <v>439</v>
      </c>
      <c r="E23" s="217">
        <v>33</v>
      </c>
      <c r="F23" s="189">
        <f t="shared" ref="F23:F31" si="0">+D23+E23</f>
        <v>472</v>
      </c>
      <c r="G23" s="190">
        <v>0</v>
      </c>
      <c r="H23" s="189">
        <f t="shared" ref="H23:H31" si="1">+F23+G23</f>
        <v>472</v>
      </c>
      <c r="I23" s="191" t="s">
        <v>527</v>
      </c>
    </row>
    <row r="24" spans="1:9" x14ac:dyDescent="0.2">
      <c r="A24" s="192"/>
      <c r="B24" s="86" t="s">
        <v>528</v>
      </c>
      <c r="C24" s="211" t="s">
        <v>414</v>
      </c>
      <c r="D24" s="218">
        <v>857</v>
      </c>
      <c r="E24" s="218">
        <v>74</v>
      </c>
      <c r="F24" s="193">
        <f t="shared" si="0"/>
        <v>931</v>
      </c>
      <c r="G24" s="194">
        <v>446</v>
      </c>
      <c r="H24" s="193">
        <f t="shared" si="1"/>
        <v>1377</v>
      </c>
      <c r="I24" s="195"/>
    </row>
    <row r="25" spans="1:9" x14ac:dyDescent="0.2">
      <c r="A25" s="192"/>
      <c r="B25" s="86" t="s">
        <v>249</v>
      </c>
      <c r="C25" s="28">
        <v>29320</v>
      </c>
      <c r="D25" s="218">
        <v>106</v>
      </c>
      <c r="E25" s="218">
        <v>9</v>
      </c>
      <c r="F25" s="193">
        <f t="shared" si="0"/>
        <v>115</v>
      </c>
      <c r="G25" s="194">
        <v>4</v>
      </c>
      <c r="H25" s="193">
        <f t="shared" si="1"/>
        <v>119</v>
      </c>
      <c r="I25" s="195"/>
    </row>
    <row r="26" spans="1:9" ht="25.5" x14ac:dyDescent="0.2">
      <c r="A26" s="192"/>
      <c r="B26" s="86" t="s">
        <v>529</v>
      </c>
      <c r="C26" s="211" t="s">
        <v>419</v>
      </c>
      <c r="D26" s="218">
        <v>6642</v>
      </c>
      <c r="E26" s="218">
        <v>578</v>
      </c>
      <c r="F26" s="193">
        <f t="shared" si="0"/>
        <v>7220</v>
      </c>
      <c r="G26" s="194">
        <v>0</v>
      </c>
      <c r="H26" s="193">
        <f t="shared" si="1"/>
        <v>7220</v>
      </c>
      <c r="I26" s="195" t="s">
        <v>530</v>
      </c>
    </row>
    <row r="27" spans="1:9" ht="25.5" x14ac:dyDescent="0.2">
      <c r="A27" s="192"/>
      <c r="B27" s="86" t="s">
        <v>245</v>
      </c>
      <c r="C27" s="211" t="s">
        <v>415</v>
      </c>
      <c r="D27" s="218">
        <v>180</v>
      </c>
      <c r="E27" s="218">
        <v>16</v>
      </c>
      <c r="F27" s="193">
        <f t="shared" si="0"/>
        <v>196</v>
      </c>
      <c r="G27" s="194">
        <v>30</v>
      </c>
      <c r="H27" s="193">
        <f t="shared" si="1"/>
        <v>226</v>
      </c>
      <c r="I27" s="195" t="s">
        <v>547</v>
      </c>
    </row>
    <row r="28" spans="1:9" ht="25.5" x14ac:dyDescent="0.2">
      <c r="A28" s="192"/>
      <c r="B28" s="86" t="s">
        <v>531</v>
      </c>
      <c r="C28" s="211" t="s">
        <v>417</v>
      </c>
      <c r="D28" s="218">
        <v>1592</v>
      </c>
      <c r="E28" s="218">
        <v>138</v>
      </c>
      <c r="F28" s="193">
        <f t="shared" si="0"/>
        <v>1730</v>
      </c>
      <c r="G28" s="194">
        <v>283</v>
      </c>
      <c r="H28" s="193">
        <f t="shared" si="1"/>
        <v>2013</v>
      </c>
      <c r="I28" s="195" t="str">
        <f>+I27</f>
        <v>MTM - Terminate for 4/99</v>
      </c>
    </row>
    <row r="29" spans="1:9" x14ac:dyDescent="0.2">
      <c r="A29" s="192"/>
      <c r="B29" s="86" t="s">
        <v>532</v>
      </c>
      <c r="C29" s="211" t="s">
        <v>411</v>
      </c>
      <c r="D29" s="218">
        <v>4478</v>
      </c>
      <c r="E29" s="218">
        <v>389</v>
      </c>
      <c r="F29" s="193">
        <f t="shared" si="0"/>
        <v>4867</v>
      </c>
      <c r="G29" s="194">
        <v>361</v>
      </c>
      <c r="H29" s="193">
        <f t="shared" si="1"/>
        <v>5228</v>
      </c>
      <c r="I29" s="195"/>
    </row>
    <row r="30" spans="1:9" ht="38.25" x14ac:dyDescent="0.2">
      <c r="A30" s="192"/>
      <c r="B30" s="86" t="s">
        <v>533</v>
      </c>
      <c r="C30" s="211" t="s">
        <v>534</v>
      </c>
      <c r="D30" s="218"/>
      <c r="E30" s="218"/>
      <c r="F30" s="193">
        <f t="shared" si="0"/>
        <v>0</v>
      </c>
      <c r="G30" s="194">
        <v>0</v>
      </c>
      <c r="H30" s="193">
        <f t="shared" si="1"/>
        <v>0</v>
      </c>
      <c r="I30" s="195" t="s">
        <v>535</v>
      </c>
    </row>
    <row r="31" spans="1:9" x14ac:dyDescent="0.2">
      <c r="A31" s="192"/>
      <c r="B31" s="86" t="s">
        <v>536</v>
      </c>
      <c r="C31" s="211" t="s">
        <v>413</v>
      </c>
      <c r="D31" s="218">
        <v>0</v>
      </c>
      <c r="E31" s="218">
        <v>71</v>
      </c>
      <c r="F31" s="193">
        <f t="shared" si="0"/>
        <v>71</v>
      </c>
      <c r="G31" s="194">
        <v>0</v>
      </c>
      <c r="H31" s="193">
        <f t="shared" si="1"/>
        <v>71</v>
      </c>
      <c r="I31" s="195"/>
    </row>
    <row r="32" spans="1:9" x14ac:dyDescent="0.2">
      <c r="A32" s="100"/>
      <c r="B32" s="20"/>
      <c r="C32" s="196"/>
      <c r="D32" s="219">
        <f>SUM(D23:D31)</f>
        <v>14294</v>
      </c>
      <c r="E32" s="219">
        <f>SUM(E23:E31)</f>
        <v>1308</v>
      </c>
      <c r="F32" s="198">
        <f>SUM(F23:F31)</f>
        <v>15602</v>
      </c>
      <c r="G32" s="198">
        <f>SUM(G23:G31)</f>
        <v>1124</v>
      </c>
      <c r="H32" s="198">
        <f>SUM(H23:H31)</f>
        <v>16726</v>
      </c>
      <c r="I32" s="199"/>
    </row>
    <row r="33" spans="1:9" x14ac:dyDescent="0.2">
      <c r="C33" s="26"/>
      <c r="D33" s="154"/>
      <c r="E33" s="154"/>
      <c r="F33" s="145"/>
      <c r="G33" s="149"/>
      <c r="H33" s="149"/>
    </row>
    <row r="34" spans="1:9" ht="25.5" x14ac:dyDescent="0.2">
      <c r="A34" s="99" t="s">
        <v>537</v>
      </c>
      <c r="B34" s="205" t="s">
        <v>275</v>
      </c>
      <c r="C34" s="206">
        <v>178477</v>
      </c>
      <c r="D34" s="220">
        <v>3805</v>
      </c>
      <c r="E34" s="220">
        <v>423</v>
      </c>
      <c r="F34" s="208">
        <f>+D34+E34</f>
        <v>4228</v>
      </c>
      <c r="G34" s="212">
        <v>702</v>
      </c>
      <c r="H34" s="208">
        <f>+F34+G34</f>
        <v>4930</v>
      </c>
      <c r="I34" s="209" t="s">
        <v>538</v>
      </c>
    </row>
    <row r="35" spans="1:9" x14ac:dyDescent="0.2">
      <c r="C35" s="26"/>
      <c r="D35" s="154"/>
      <c r="E35" s="154"/>
      <c r="F35" s="145"/>
      <c r="G35" s="149"/>
      <c r="H35" s="149"/>
    </row>
    <row r="36" spans="1:9" x14ac:dyDescent="0.2">
      <c r="A36" s="185" t="s">
        <v>539</v>
      </c>
      <c r="B36" s="186" t="s">
        <v>540</v>
      </c>
      <c r="C36" s="187">
        <v>5553</v>
      </c>
      <c r="D36" s="217">
        <v>353</v>
      </c>
      <c r="E36" s="217">
        <v>27</v>
      </c>
      <c r="F36" s="189">
        <f>+D36+E36</f>
        <v>380</v>
      </c>
      <c r="G36" s="190">
        <v>0</v>
      </c>
      <c r="H36" s="189">
        <f>+G36+F36</f>
        <v>380</v>
      </c>
      <c r="I36" s="191"/>
    </row>
    <row r="37" spans="1:9" x14ac:dyDescent="0.2">
      <c r="A37" s="192"/>
      <c r="B37" s="86" t="s">
        <v>541</v>
      </c>
      <c r="C37" s="28">
        <v>5576</v>
      </c>
      <c r="D37" s="218">
        <v>703</v>
      </c>
      <c r="E37" s="218">
        <v>61</v>
      </c>
      <c r="F37" s="193">
        <f>+D37+E37</f>
        <v>764</v>
      </c>
      <c r="G37" s="194">
        <v>0</v>
      </c>
      <c r="H37" s="193">
        <f>+G37+F37</f>
        <v>764</v>
      </c>
      <c r="I37" s="195"/>
    </row>
    <row r="38" spans="1:9" x14ac:dyDescent="0.2">
      <c r="A38" s="192"/>
      <c r="B38" s="86" t="s">
        <v>542</v>
      </c>
      <c r="C38" s="28">
        <v>446</v>
      </c>
      <c r="D38" s="218">
        <v>1229</v>
      </c>
      <c r="E38" s="218">
        <v>107</v>
      </c>
      <c r="F38" s="193">
        <f>+D38+E38</f>
        <v>1336</v>
      </c>
      <c r="G38" s="194">
        <v>0</v>
      </c>
      <c r="H38" s="193">
        <f>+G38+F38</f>
        <v>1336</v>
      </c>
      <c r="I38" s="195"/>
    </row>
    <row r="39" spans="1:9" x14ac:dyDescent="0.2">
      <c r="A39" s="100"/>
      <c r="B39" s="20"/>
      <c r="C39" s="196"/>
      <c r="D39" s="219">
        <f>SUM(D36:D38)</f>
        <v>2285</v>
      </c>
      <c r="E39" s="219">
        <f>SUM(E36:E38)</f>
        <v>195</v>
      </c>
      <c r="F39" s="198">
        <f>SUM(F36:F38)</f>
        <v>2480</v>
      </c>
      <c r="G39" s="198">
        <f>SUM(G36:G38)</f>
        <v>0</v>
      </c>
      <c r="H39" s="198">
        <f>+G39+F39</f>
        <v>2480</v>
      </c>
      <c r="I39" s="213"/>
    </row>
    <row r="40" spans="1:9" x14ac:dyDescent="0.2">
      <c r="C40" s="26"/>
      <c r="D40" s="154"/>
      <c r="E40" s="154"/>
      <c r="F40" s="145"/>
      <c r="G40" s="149"/>
      <c r="H40" s="149"/>
    </row>
    <row r="41" spans="1:9" x14ac:dyDescent="0.2">
      <c r="C41" s="26"/>
      <c r="D41" s="154"/>
      <c r="E41" s="154"/>
      <c r="F41" s="145"/>
      <c r="G41" s="149"/>
      <c r="H41" s="149"/>
    </row>
    <row r="42" spans="1:9" x14ac:dyDescent="0.2">
      <c r="C42" s="26"/>
      <c r="D42" s="154"/>
      <c r="E42" s="154"/>
      <c r="F42" s="145"/>
      <c r="G42" s="149"/>
      <c r="H42" s="149"/>
    </row>
    <row r="43" spans="1:9" ht="13.5" thickBot="1" x14ac:dyDescent="0.25">
      <c r="B43" s="3" t="s">
        <v>556</v>
      </c>
      <c r="D43" s="157">
        <v>0.21920000000000001</v>
      </c>
      <c r="F43" s="145"/>
      <c r="G43" s="149"/>
      <c r="H43" s="149"/>
    </row>
    <row r="44" spans="1:9" x14ac:dyDescent="0.2">
      <c r="B44" s="23"/>
      <c r="C44" s="24" t="s">
        <v>549</v>
      </c>
      <c r="D44" s="161" t="s">
        <v>551</v>
      </c>
      <c r="E44" s="162" t="s">
        <v>99</v>
      </c>
      <c r="F44" s="145"/>
      <c r="G44" s="149"/>
      <c r="H44" s="149"/>
    </row>
    <row r="45" spans="1:9" x14ac:dyDescent="0.2">
      <c r="B45" s="163"/>
      <c r="C45" s="86"/>
      <c r="D45" s="28"/>
      <c r="E45" s="221"/>
      <c r="F45" s="145"/>
      <c r="G45" s="149"/>
      <c r="H45" s="149"/>
    </row>
    <row r="46" spans="1:9" x14ac:dyDescent="0.2">
      <c r="B46" s="165" t="s">
        <v>101</v>
      </c>
      <c r="C46" s="166">
        <v>19658</v>
      </c>
      <c r="D46" s="166">
        <f>+D43*C46</f>
        <v>4309.0335999999998</v>
      </c>
      <c r="E46" s="167">
        <f>+C46-D46</f>
        <v>15348.966400000001</v>
      </c>
      <c r="F46" s="145"/>
      <c r="G46" s="149"/>
      <c r="H46" s="149"/>
    </row>
    <row r="47" spans="1:9" x14ac:dyDescent="0.2">
      <c r="B47" s="165" t="s">
        <v>550</v>
      </c>
      <c r="C47" s="166">
        <v>1858</v>
      </c>
      <c r="D47" s="166">
        <f>+D43*C47</f>
        <v>407.27359999999999</v>
      </c>
      <c r="E47" s="167">
        <f>+C47-D47</f>
        <v>1450.7264</v>
      </c>
      <c r="F47" s="145"/>
      <c r="G47" s="149"/>
      <c r="H47" s="149"/>
    </row>
    <row r="48" spans="1:9" ht="13.5" thickBot="1" x14ac:dyDescent="0.25">
      <c r="B48" s="168"/>
      <c r="C48" s="169">
        <f>+C46+C47</f>
        <v>21516</v>
      </c>
      <c r="D48" s="169">
        <f>SUM(D46:D47)</f>
        <v>4716.3071999999993</v>
      </c>
      <c r="E48" s="170">
        <f>++E46+E47</f>
        <v>16799.692800000001</v>
      </c>
      <c r="F48" s="145"/>
      <c r="G48" s="149"/>
      <c r="H48" s="149"/>
    </row>
    <row r="49" spans="2:8" ht="13.5" thickBot="1" x14ac:dyDescent="0.25">
      <c r="D49" s="154"/>
      <c r="E49" s="154"/>
      <c r="F49" s="145" t="s">
        <v>552</v>
      </c>
      <c r="G49" s="149"/>
      <c r="H49" s="149"/>
    </row>
    <row r="50" spans="2:8" x14ac:dyDescent="0.2">
      <c r="B50" s="171" t="s">
        <v>317</v>
      </c>
      <c r="C50" s="172"/>
      <c r="D50" s="222"/>
      <c r="E50" s="174">
        <f>+D13</f>
        <v>9600</v>
      </c>
      <c r="F50" s="175">
        <v>139257</v>
      </c>
      <c r="H50" s="149"/>
    </row>
    <row r="51" spans="2:8" x14ac:dyDescent="0.2">
      <c r="B51" s="165" t="s">
        <v>508</v>
      </c>
      <c r="C51" s="86"/>
      <c r="D51" s="218"/>
      <c r="E51" s="166">
        <f>+E47</f>
        <v>1450.7264</v>
      </c>
      <c r="F51" s="177"/>
      <c r="H51" s="149"/>
    </row>
    <row r="52" spans="2:8" ht="13.5" thickBot="1" x14ac:dyDescent="0.25">
      <c r="B52" s="178" t="s">
        <v>313</v>
      </c>
      <c r="C52" s="179"/>
      <c r="D52" s="223"/>
      <c r="E52" s="181">
        <f>+E48-E50-E51</f>
        <v>5748.9664000000012</v>
      </c>
      <c r="F52" s="182">
        <v>143567</v>
      </c>
      <c r="G52" s="149"/>
      <c r="H52" s="149"/>
    </row>
    <row r="53" spans="2:8" x14ac:dyDescent="0.2">
      <c r="D53" s="154"/>
      <c r="E53" s="154"/>
      <c r="F53" s="145"/>
      <c r="G53" s="149"/>
      <c r="H53" s="149"/>
    </row>
    <row r="54" spans="2:8" x14ac:dyDescent="0.2">
      <c r="D54" s="154"/>
      <c r="E54" s="154"/>
      <c r="F54" s="145"/>
      <c r="G54" s="149"/>
      <c r="H54" s="149"/>
    </row>
    <row r="55" spans="2:8" x14ac:dyDescent="0.2">
      <c r="D55" s="154"/>
      <c r="E55" s="154"/>
      <c r="F55" s="145"/>
      <c r="G55" s="149"/>
      <c r="H55" s="149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showGridLines="0" workbookViewId="0">
      <selection activeCell="D6" sqref="D6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140" customWidth="1"/>
    <col min="7" max="7" width="10.28515625" style="141" customWidth="1"/>
    <col min="8" max="8" width="11.7109375" style="141" bestFit="1" customWidth="1"/>
    <col min="9" max="9" width="19.5703125" style="183" customWidth="1"/>
  </cols>
  <sheetData>
    <row r="1" spans="1:9" x14ac:dyDescent="0.2">
      <c r="A1" s="139" t="s">
        <v>504</v>
      </c>
    </row>
    <row r="2" spans="1:9" x14ac:dyDescent="0.2">
      <c r="A2" s="215" t="s">
        <v>557</v>
      </c>
      <c r="B2" s="216">
        <v>36622</v>
      </c>
    </row>
    <row r="3" spans="1:9" x14ac:dyDescent="0.2">
      <c r="A3" s="134"/>
      <c r="B3" s="134"/>
      <c r="C3" s="134"/>
      <c r="D3" s="134"/>
      <c r="E3" s="134"/>
      <c r="F3" s="143"/>
      <c r="G3" s="143"/>
      <c r="H3" s="143"/>
      <c r="I3" s="184"/>
    </row>
    <row r="4" spans="1:9" x14ac:dyDescent="0.2">
      <c r="A4" s="4" t="s">
        <v>505</v>
      </c>
      <c r="B4" s="4" t="s">
        <v>506</v>
      </c>
      <c r="C4" s="4" t="s">
        <v>403</v>
      </c>
      <c r="D4" s="4" t="s">
        <v>317</v>
      </c>
      <c r="E4" s="4" t="s">
        <v>313</v>
      </c>
      <c r="F4" s="143" t="s">
        <v>507</v>
      </c>
      <c r="G4" s="143" t="s">
        <v>508</v>
      </c>
      <c r="H4" s="143" t="s">
        <v>509</v>
      </c>
      <c r="I4" s="184" t="s">
        <v>510</v>
      </c>
    </row>
    <row r="6" spans="1:9" x14ac:dyDescent="0.2">
      <c r="A6" s="185" t="s">
        <v>511</v>
      </c>
      <c r="B6" s="186" t="s">
        <v>511</v>
      </c>
      <c r="C6" s="187" t="s">
        <v>512</v>
      </c>
      <c r="D6" s="188">
        <v>8718</v>
      </c>
      <c r="E6" s="188">
        <v>459</v>
      </c>
      <c r="F6" s="189">
        <f>+D6+E6</f>
        <v>9177</v>
      </c>
      <c r="G6" s="190">
        <v>0</v>
      </c>
      <c r="H6" s="189">
        <f>+G6+F6</f>
        <v>9177</v>
      </c>
      <c r="I6" s="191"/>
    </row>
    <row r="7" spans="1:9" x14ac:dyDescent="0.2">
      <c r="A7" s="192"/>
      <c r="B7" s="86" t="s">
        <v>513</v>
      </c>
      <c r="C7" s="28" t="s">
        <v>512</v>
      </c>
      <c r="D7" s="176">
        <v>3132</v>
      </c>
      <c r="E7" s="176">
        <v>165</v>
      </c>
      <c r="F7" s="193">
        <f>+D7+E7</f>
        <v>3297</v>
      </c>
      <c r="G7" s="194">
        <v>0</v>
      </c>
      <c r="H7" s="193">
        <f>+G7+F7</f>
        <v>3297</v>
      </c>
      <c r="I7" s="195"/>
    </row>
    <row r="8" spans="1:9" x14ac:dyDescent="0.2">
      <c r="A8" s="100"/>
      <c r="B8" s="20"/>
      <c r="C8" s="196"/>
      <c r="D8" s="197">
        <f>SUM(D6:D7)</f>
        <v>11850</v>
      </c>
      <c r="E8" s="197">
        <f>SUM(E6:E7)</f>
        <v>624</v>
      </c>
      <c r="F8" s="198">
        <f>SUM(F6:F7)</f>
        <v>12474</v>
      </c>
      <c r="G8" s="198">
        <f>SUM(G6:G7)</f>
        <v>0</v>
      </c>
      <c r="H8" s="198">
        <f>+G8+F8</f>
        <v>12474</v>
      </c>
      <c r="I8" s="199"/>
    </row>
    <row r="9" spans="1:9" x14ac:dyDescent="0.2">
      <c r="C9" s="26"/>
      <c r="D9" s="144"/>
      <c r="E9" s="144"/>
      <c r="F9" s="145"/>
      <c r="G9" s="149"/>
      <c r="H9" s="149"/>
    </row>
    <row r="10" spans="1:9" ht="25.5" x14ac:dyDescent="0.2">
      <c r="A10" s="200" t="s">
        <v>514</v>
      </c>
      <c r="B10" s="186" t="s">
        <v>515</v>
      </c>
      <c r="C10" s="187" t="s">
        <v>379</v>
      </c>
      <c r="D10" s="188">
        <v>64255</v>
      </c>
      <c r="E10" s="188">
        <v>7139</v>
      </c>
      <c r="F10" s="189">
        <f>+D10+E10</f>
        <v>71394</v>
      </c>
      <c r="G10" s="201">
        <f>+'CoOwner Vols'!O51</f>
        <v>1089.0000000000002</v>
      </c>
      <c r="H10" s="189">
        <f>+F10+G10</f>
        <v>72483</v>
      </c>
      <c r="I10" s="191" t="s">
        <v>544</v>
      </c>
    </row>
    <row r="11" spans="1:9" x14ac:dyDescent="0.2">
      <c r="A11" s="192"/>
      <c r="B11" s="86" t="s">
        <v>516</v>
      </c>
      <c r="C11" s="28" t="s">
        <v>379</v>
      </c>
      <c r="D11" s="176">
        <v>0</v>
      </c>
      <c r="E11" s="176">
        <v>500</v>
      </c>
      <c r="F11" s="193">
        <f>+D11+E11</f>
        <v>500</v>
      </c>
      <c r="G11" s="194">
        <v>0</v>
      </c>
      <c r="H11" s="193">
        <f>+F11+G11</f>
        <v>500</v>
      </c>
      <c r="I11" s="195"/>
    </row>
    <row r="12" spans="1:9" x14ac:dyDescent="0.2">
      <c r="A12" s="192"/>
      <c r="B12" s="86" t="s">
        <v>517</v>
      </c>
      <c r="C12" s="28" t="s">
        <v>379</v>
      </c>
      <c r="D12" s="176">
        <v>0</v>
      </c>
      <c r="E12" s="176">
        <v>250</v>
      </c>
      <c r="F12" s="193">
        <f>+D12+E12</f>
        <v>250</v>
      </c>
      <c r="G12" s="194">
        <v>0</v>
      </c>
      <c r="H12" s="193">
        <f>+F12+G12</f>
        <v>250</v>
      </c>
      <c r="I12" s="195"/>
    </row>
    <row r="13" spans="1:9" ht="51" x14ac:dyDescent="0.2">
      <c r="A13" s="192"/>
      <c r="B13" s="86" t="s">
        <v>548</v>
      </c>
      <c r="C13" s="28" t="s">
        <v>379</v>
      </c>
      <c r="D13" s="176">
        <v>9600</v>
      </c>
      <c r="E13" s="176">
        <f>+E52</f>
        <v>864.2815999999998</v>
      </c>
      <c r="F13" s="202">
        <f>+D13+E13</f>
        <v>10464.2816</v>
      </c>
      <c r="G13" s="203">
        <f>+'CoOwner Vols'!O60</f>
        <v>1450.7263999999998</v>
      </c>
      <c r="H13" s="202">
        <f>+F13+G13</f>
        <v>11915.008</v>
      </c>
      <c r="I13" s="195" t="s">
        <v>518</v>
      </c>
    </row>
    <row r="14" spans="1:9" x14ac:dyDescent="0.2">
      <c r="A14" s="100"/>
      <c r="B14" s="20"/>
      <c r="C14" s="196"/>
      <c r="D14" s="197">
        <f>SUM(D10:D13)</f>
        <v>73855</v>
      </c>
      <c r="E14" s="197">
        <f>SUM(E10:E13)</f>
        <v>8753.2816000000003</v>
      </c>
      <c r="F14" s="204">
        <f>SUM(F10:F13)</f>
        <v>82608.281600000002</v>
      </c>
      <c r="G14" s="204">
        <f>SUM(G10:G13)</f>
        <v>2539.7264</v>
      </c>
      <c r="H14" s="204">
        <f>SUM(H10:H13)</f>
        <v>85148.008000000002</v>
      </c>
      <c r="I14" s="199"/>
    </row>
    <row r="15" spans="1:9" x14ac:dyDescent="0.2">
      <c r="C15" s="26"/>
      <c r="D15" s="144"/>
      <c r="E15" s="144"/>
      <c r="F15" s="145"/>
      <c r="G15" s="149"/>
      <c r="H15" s="149"/>
    </row>
    <row r="16" spans="1:9" x14ac:dyDescent="0.2">
      <c r="A16" s="99" t="s">
        <v>519</v>
      </c>
      <c r="B16" s="205" t="s">
        <v>520</v>
      </c>
      <c r="C16" s="206">
        <v>3358</v>
      </c>
      <c r="D16" s="207">
        <v>1009</v>
      </c>
      <c r="E16" s="207">
        <v>88</v>
      </c>
      <c r="F16" s="208">
        <f>+D16+E16</f>
        <v>1097</v>
      </c>
      <c r="G16" s="208">
        <v>0</v>
      </c>
      <c r="H16" s="208">
        <f>+F16+G16</f>
        <v>1097</v>
      </c>
      <c r="I16" s="209"/>
    </row>
    <row r="17" spans="1:9" x14ac:dyDescent="0.2">
      <c r="C17" s="26"/>
      <c r="D17" s="144"/>
      <c r="E17" s="144"/>
      <c r="F17" s="145"/>
      <c r="G17" s="149"/>
      <c r="H17" s="149"/>
    </row>
    <row r="18" spans="1:9" x14ac:dyDescent="0.2">
      <c r="A18" s="185" t="s">
        <v>521</v>
      </c>
      <c r="B18" s="186" t="s">
        <v>522</v>
      </c>
      <c r="C18" s="187" t="s">
        <v>523</v>
      </c>
      <c r="D18" s="188">
        <v>1179</v>
      </c>
      <c r="E18" s="188">
        <v>102</v>
      </c>
      <c r="F18" s="189">
        <f>+D18+E18</f>
        <v>1281</v>
      </c>
      <c r="G18" s="190">
        <v>0</v>
      </c>
      <c r="H18" s="189">
        <f>+F18</f>
        <v>1281</v>
      </c>
      <c r="I18" s="191"/>
    </row>
    <row r="19" spans="1:9" x14ac:dyDescent="0.2">
      <c r="A19" s="192"/>
      <c r="B19" s="86" t="s">
        <v>270</v>
      </c>
      <c r="C19" s="28" t="s">
        <v>523</v>
      </c>
      <c r="D19" s="176">
        <v>41</v>
      </c>
      <c r="E19" s="176">
        <v>4</v>
      </c>
      <c r="F19" s="193">
        <f>+D19+E19</f>
        <v>45</v>
      </c>
      <c r="G19" s="194">
        <v>7</v>
      </c>
      <c r="H19" s="193">
        <f>+G19+F19</f>
        <v>52</v>
      </c>
      <c r="I19" s="195"/>
    </row>
    <row r="20" spans="1:9" x14ac:dyDescent="0.2">
      <c r="A20" s="192"/>
      <c r="B20" s="86" t="s">
        <v>238</v>
      </c>
      <c r="C20" s="28" t="s">
        <v>524</v>
      </c>
      <c r="D20" s="176">
        <v>631</v>
      </c>
      <c r="E20" s="176">
        <v>55</v>
      </c>
      <c r="F20" s="193">
        <f>+D20+E20</f>
        <v>686</v>
      </c>
      <c r="G20" s="194">
        <v>315</v>
      </c>
      <c r="H20" s="193">
        <f>+G20+F20</f>
        <v>1001</v>
      </c>
      <c r="I20" s="195"/>
    </row>
    <row r="21" spans="1:9" ht="25.5" x14ac:dyDescent="0.2">
      <c r="A21" s="100"/>
      <c r="B21" s="20"/>
      <c r="C21" s="196"/>
      <c r="D21" s="197">
        <f>SUM(D18:D20)</f>
        <v>1851</v>
      </c>
      <c r="E21" s="197">
        <f>SUM(E18:E20)</f>
        <v>161</v>
      </c>
      <c r="F21" s="198">
        <f>SUM(F18:F20)</f>
        <v>2012</v>
      </c>
      <c r="G21" s="198">
        <f>SUM(G18:G20)</f>
        <v>322</v>
      </c>
      <c r="H21" s="198">
        <f>SUM(H18:H20)</f>
        <v>2334</v>
      </c>
      <c r="I21" s="199" t="s">
        <v>525</v>
      </c>
    </row>
    <row r="22" spans="1:9" x14ac:dyDescent="0.2">
      <c r="C22" s="26"/>
      <c r="D22" s="144"/>
      <c r="E22" s="144"/>
      <c r="F22" s="145"/>
      <c r="G22" s="149"/>
      <c r="H22" s="149"/>
    </row>
    <row r="23" spans="1:9" ht="25.5" x14ac:dyDescent="0.2">
      <c r="A23" s="185" t="s">
        <v>428</v>
      </c>
      <c r="B23" s="186" t="s">
        <v>526</v>
      </c>
      <c r="C23" s="210" t="s">
        <v>410</v>
      </c>
      <c r="D23" s="188">
        <v>439</v>
      </c>
      <c r="E23" s="188">
        <v>33</v>
      </c>
      <c r="F23" s="189">
        <f t="shared" ref="F23:F31" si="0">+D23+E23</f>
        <v>472</v>
      </c>
      <c r="G23" s="190">
        <v>0</v>
      </c>
      <c r="H23" s="189">
        <f t="shared" ref="H23:H31" si="1">+F23+G23</f>
        <v>472</v>
      </c>
      <c r="I23" s="191" t="s">
        <v>527</v>
      </c>
    </row>
    <row r="24" spans="1:9" x14ac:dyDescent="0.2">
      <c r="A24" s="192"/>
      <c r="B24" s="86" t="s">
        <v>528</v>
      </c>
      <c r="C24" s="211" t="s">
        <v>414</v>
      </c>
      <c r="D24" s="176">
        <v>857</v>
      </c>
      <c r="E24" s="176">
        <v>74</v>
      </c>
      <c r="F24" s="193">
        <f t="shared" si="0"/>
        <v>931</v>
      </c>
      <c r="G24" s="194">
        <v>446</v>
      </c>
      <c r="H24" s="193">
        <f t="shared" si="1"/>
        <v>1377</v>
      </c>
      <c r="I24" s="195"/>
    </row>
    <row r="25" spans="1:9" x14ac:dyDescent="0.2">
      <c r="A25" s="192"/>
      <c r="B25" s="86" t="s">
        <v>249</v>
      </c>
      <c r="C25" s="28">
        <v>29320</v>
      </c>
      <c r="D25" s="176">
        <v>106</v>
      </c>
      <c r="E25" s="176">
        <v>9</v>
      </c>
      <c r="F25" s="193">
        <f t="shared" si="0"/>
        <v>115</v>
      </c>
      <c r="G25" s="194">
        <v>4</v>
      </c>
      <c r="H25" s="193">
        <f t="shared" si="1"/>
        <v>119</v>
      </c>
      <c r="I25" s="195"/>
    </row>
    <row r="26" spans="1:9" ht="25.5" x14ac:dyDescent="0.2">
      <c r="A26" s="192"/>
      <c r="B26" s="86" t="s">
        <v>529</v>
      </c>
      <c r="C26" s="211" t="s">
        <v>419</v>
      </c>
      <c r="D26" s="176">
        <v>6642</v>
      </c>
      <c r="E26" s="176">
        <v>578</v>
      </c>
      <c r="F26" s="193">
        <f t="shared" si="0"/>
        <v>7220</v>
      </c>
      <c r="G26" s="194">
        <v>0</v>
      </c>
      <c r="H26" s="193">
        <f t="shared" si="1"/>
        <v>7220</v>
      </c>
      <c r="I26" s="195" t="s">
        <v>530</v>
      </c>
    </row>
    <row r="27" spans="1:9" ht="25.5" x14ac:dyDescent="0.2">
      <c r="A27" s="192"/>
      <c r="B27" s="86" t="s">
        <v>245</v>
      </c>
      <c r="C27" s="211" t="s">
        <v>415</v>
      </c>
      <c r="D27" s="176">
        <v>180</v>
      </c>
      <c r="E27" s="176">
        <v>16</v>
      </c>
      <c r="F27" s="193">
        <f t="shared" si="0"/>
        <v>196</v>
      </c>
      <c r="G27" s="194">
        <v>30</v>
      </c>
      <c r="H27" s="193">
        <f t="shared" si="1"/>
        <v>226</v>
      </c>
      <c r="I27" s="195" t="s">
        <v>547</v>
      </c>
    </row>
    <row r="28" spans="1:9" ht="25.5" x14ac:dyDescent="0.2">
      <c r="A28" s="192"/>
      <c r="B28" s="86" t="s">
        <v>531</v>
      </c>
      <c r="C28" s="211" t="s">
        <v>417</v>
      </c>
      <c r="D28" s="176">
        <v>1592</v>
      </c>
      <c r="E28" s="176">
        <v>138</v>
      </c>
      <c r="F28" s="193">
        <f t="shared" si="0"/>
        <v>1730</v>
      </c>
      <c r="G28" s="194">
        <v>283</v>
      </c>
      <c r="H28" s="193">
        <f t="shared" si="1"/>
        <v>2013</v>
      </c>
      <c r="I28" s="195" t="str">
        <f>+I27</f>
        <v>MTM - Terminate for 4/99</v>
      </c>
    </row>
    <row r="29" spans="1:9" x14ac:dyDescent="0.2">
      <c r="A29" s="192"/>
      <c r="B29" s="86" t="s">
        <v>532</v>
      </c>
      <c r="C29" s="211" t="s">
        <v>411</v>
      </c>
      <c r="D29" s="176">
        <v>4478</v>
      </c>
      <c r="E29" s="176">
        <v>389</v>
      </c>
      <c r="F29" s="193">
        <f t="shared" si="0"/>
        <v>4867</v>
      </c>
      <c r="G29" s="194">
        <v>361</v>
      </c>
      <c r="H29" s="193">
        <f t="shared" si="1"/>
        <v>5228</v>
      </c>
      <c r="I29" s="195"/>
    </row>
    <row r="30" spans="1:9" ht="38.25" x14ac:dyDescent="0.2">
      <c r="A30" s="192"/>
      <c r="B30" s="86" t="s">
        <v>533</v>
      </c>
      <c r="C30" s="211" t="s">
        <v>534</v>
      </c>
      <c r="D30" s="176"/>
      <c r="E30" s="176"/>
      <c r="F30" s="193">
        <f t="shared" si="0"/>
        <v>0</v>
      </c>
      <c r="G30" s="194">
        <v>0</v>
      </c>
      <c r="H30" s="193">
        <f t="shared" si="1"/>
        <v>0</v>
      </c>
      <c r="I30" s="195" t="s">
        <v>535</v>
      </c>
    </row>
    <row r="31" spans="1:9" x14ac:dyDescent="0.2">
      <c r="A31" s="192"/>
      <c r="B31" s="86" t="s">
        <v>536</v>
      </c>
      <c r="C31" s="211" t="s">
        <v>413</v>
      </c>
      <c r="D31" s="176">
        <v>0</v>
      </c>
      <c r="E31" s="176">
        <v>71</v>
      </c>
      <c r="F31" s="193">
        <f t="shared" si="0"/>
        <v>71</v>
      </c>
      <c r="G31" s="194">
        <v>0</v>
      </c>
      <c r="H31" s="193">
        <f t="shared" si="1"/>
        <v>71</v>
      </c>
      <c r="I31" s="195"/>
    </row>
    <row r="32" spans="1:9" x14ac:dyDescent="0.2">
      <c r="A32" s="100"/>
      <c r="B32" s="20"/>
      <c r="C32" s="196"/>
      <c r="D32" s="197">
        <f>SUM(D23:D31)</f>
        <v>14294</v>
      </c>
      <c r="E32" s="197">
        <f>SUM(E23:E31)</f>
        <v>1308</v>
      </c>
      <c r="F32" s="198">
        <f>SUM(F23:F31)</f>
        <v>15602</v>
      </c>
      <c r="G32" s="198">
        <f>SUM(G23:G31)</f>
        <v>1124</v>
      </c>
      <c r="H32" s="198">
        <f>SUM(H23:H31)</f>
        <v>16726</v>
      </c>
      <c r="I32" s="199"/>
    </row>
    <row r="33" spans="1:9" x14ac:dyDescent="0.2">
      <c r="C33" s="26"/>
      <c r="D33" s="144"/>
      <c r="E33" s="144"/>
      <c r="F33" s="145"/>
      <c r="G33" s="149"/>
      <c r="H33" s="149"/>
    </row>
    <row r="34" spans="1:9" ht="25.5" x14ac:dyDescent="0.2">
      <c r="A34" s="99" t="s">
        <v>537</v>
      </c>
      <c r="B34" s="205" t="s">
        <v>275</v>
      </c>
      <c r="C34" s="206">
        <v>178477</v>
      </c>
      <c r="D34" s="207">
        <v>3805</v>
      </c>
      <c r="E34" s="207">
        <v>423</v>
      </c>
      <c r="F34" s="208">
        <f>+D34+E34</f>
        <v>4228</v>
      </c>
      <c r="G34" s="212">
        <v>702</v>
      </c>
      <c r="H34" s="208">
        <f>+F34+G34</f>
        <v>4930</v>
      </c>
      <c r="I34" s="209" t="s">
        <v>538</v>
      </c>
    </row>
    <row r="35" spans="1:9" x14ac:dyDescent="0.2">
      <c r="C35" s="26"/>
      <c r="D35" s="144"/>
      <c r="E35" s="144"/>
      <c r="F35" s="145"/>
      <c r="G35" s="149"/>
      <c r="H35" s="149"/>
    </row>
    <row r="36" spans="1:9" x14ac:dyDescent="0.2">
      <c r="A36" s="185" t="s">
        <v>539</v>
      </c>
      <c r="B36" s="186" t="s">
        <v>540</v>
      </c>
      <c r="C36" s="187">
        <v>5553</v>
      </c>
      <c r="D36" s="188">
        <v>353</v>
      </c>
      <c r="E36" s="188">
        <v>27</v>
      </c>
      <c r="F36" s="189">
        <f>+D36+E36</f>
        <v>380</v>
      </c>
      <c r="G36" s="190">
        <v>0</v>
      </c>
      <c r="H36" s="189">
        <f>+G36+F36</f>
        <v>380</v>
      </c>
      <c r="I36" s="191"/>
    </row>
    <row r="37" spans="1:9" x14ac:dyDescent="0.2">
      <c r="A37" s="192"/>
      <c r="B37" s="86" t="s">
        <v>541</v>
      </c>
      <c r="C37" s="28">
        <v>5576</v>
      </c>
      <c r="D37" s="176">
        <v>703</v>
      </c>
      <c r="E37" s="176">
        <v>61</v>
      </c>
      <c r="F37" s="193">
        <f>+D37+E37</f>
        <v>764</v>
      </c>
      <c r="G37" s="194">
        <v>0</v>
      </c>
      <c r="H37" s="193">
        <f>+G37+F37</f>
        <v>764</v>
      </c>
      <c r="I37" s="195"/>
    </row>
    <row r="38" spans="1:9" x14ac:dyDescent="0.2">
      <c r="A38" s="192"/>
      <c r="B38" s="86" t="s">
        <v>542</v>
      </c>
      <c r="C38" s="28">
        <v>446</v>
      </c>
      <c r="D38" s="176">
        <v>1229</v>
      </c>
      <c r="E38" s="176">
        <v>107</v>
      </c>
      <c r="F38" s="193">
        <f>+D38+E38</f>
        <v>1336</v>
      </c>
      <c r="G38" s="194">
        <v>0</v>
      </c>
      <c r="H38" s="193">
        <f>+G38+F38</f>
        <v>1336</v>
      </c>
      <c r="I38" s="195"/>
    </row>
    <row r="39" spans="1:9" x14ac:dyDescent="0.2">
      <c r="A39" s="100"/>
      <c r="B39" s="20"/>
      <c r="C39" s="196"/>
      <c r="D39" s="197">
        <f>SUM(D36:D38)</f>
        <v>2285</v>
      </c>
      <c r="E39" s="197">
        <f>SUM(E36:E38)</f>
        <v>195</v>
      </c>
      <c r="F39" s="198">
        <f>SUM(F36:F38)</f>
        <v>2480</v>
      </c>
      <c r="G39" s="198">
        <f>SUM(G36:G38)</f>
        <v>0</v>
      </c>
      <c r="H39" s="198">
        <f>+G39+F39</f>
        <v>2480</v>
      </c>
      <c r="I39" s="213"/>
    </row>
    <row r="40" spans="1:9" x14ac:dyDescent="0.2">
      <c r="C40" s="26"/>
      <c r="D40" s="144"/>
      <c r="E40" s="144"/>
      <c r="F40" s="145"/>
      <c r="G40" s="149"/>
      <c r="H40" s="149"/>
    </row>
    <row r="41" spans="1:9" x14ac:dyDescent="0.2">
      <c r="C41" s="26"/>
      <c r="D41" s="144"/>
      <c r="E41" s="144"/>
      <c r="F41" s="145"/>
      <c r="G41" s="149"/>
      <c r="H41" s="149"/>
    </row>
    <row r="42" spans="1:9" x14ac:dyDescent="0.2">
      <c r="C42" s="26"/>
      <c r="D42" s="144"/>
      <c r="E42" s="144"/>
      <c r="F42" s="145"/>
      <c r="G42" s="149"/>
      <c r="H42" s="149"/>
    </row>
    <row r="43" spans="1:9" ht="13.5" thickBot="1" x14ac:dyDescent="0.25">
      <c r="B43" s="3" t="s">
        <v>556</v>
      </c>
      <c r="D43" s="157">
        <v>0.21920000000000001</v>
      </c>
      <c r="F43" s="145"/>
      <c r="G43" s="149"/>
      <c r="H43" s="149"/>
    </row>
    <row r="44" spans="1:9" x14ac:dyDescent="0.2">
      <c r="B44" s="23"/>
      <c r="C44" s="24" t="s">
        <v>549</v>
      </c>
      <c r="D44" s="161" t="s">
        <v>551</v>
      </c>
      <c r="E44" s="162" t="s">
        <v>99</v>
      </c>
      <c r="F44" s="145"/>
      <c r="G44" s="149"/>
      <c r="H44" s="149"/>
    </row>
    <row r="45" spans="1:9" x14ac:dyDescent="0.2">
      <c r="B45" s="163"/>
      <c r="C45" s="86"/>
      <c r="D45" s="86"/>
      <c r="E45" s="164"/>
      <c r="F45" s="145"/>
      <c r="G45" s="149"/>
      <c r="H45" s="149"/>
    </row>
    <row r="46" spans="1:9" x14ac:dyDescent="0.2">
      <c r="B46" s="165" t="s">
        <v>101</v>
      </c>
      <c r="C46" s="214">
        <v>13402</v>
      </c>
      <c r="D46" s="166">
        <f>+D43*C46</f>
        <v>2937.7184000000002</v>
      </c>
      <c r="E46" s="167">
        <f>+C46-D46</f>
        <v>10464.2816</v>
      </c>
      <c r="F46" s="145"/>
      <c r="G46" s="149"/>
      <c r="H46" s="149"/>
    </row>
    <row r="47" spans="1:9" x14ac:dyDescent="0.2">
      <c r="B47" s="165" t="s">
        <v>550</v>
      </c>
      <c r="C47" s="166">
        <v>1858</v>
      </c>
      <c r="D47" s="166">
        <f>+D43*C47</f>
        <v>407.27359999999999</v>
      </c>
      <c r="E47" s="167">
        <f>+C47-D47</f>
        <v>1450.7264</v>
      </c>
      <c r="F47" s="145"/>
      <c r="G47" s="149"/>
      <c r="H47" s="149"/>
    </row>
    <row r="48" spans="1:9" ht="13.5" thickBot="1" x14ac:dyDescent="0.25">
      <c r="B48" s="168"/>
      <c r="C48" s="169">
        <f>+C46+C47</f>
        <v>15260</v>
      </c>
      <c r="D48" s="169">
        <f>SUM(D46:D47)</f>
        <v>3344.9920000000002</v>
      </c>
      <c r="E48" s="170">
        <f>++E46+E47</f>
        <v>11915.008</v>
      </c>
      <c r="F48" s="145"/>
      <c r="G48" s="149"/>
      <c r="H48" s="149"/>
    </row>
    <row r="49" spans="1:8" ht="13.5" thickBot="1" x14ac:dyDescent="0.25">
      <c r="D49" s="144"/>
      <c r="E49" s="144"/>
      <c r="F49" s="145" t="s">
        <v>552</v>
      </c>
      <c r="G49" s="149"/>
      <c r="H49" s="149"/>
    </row>
    <row r="50" spans="1:8" x14ac:dyDescent="0.2">
      <c r="B50" s="171" t="s">
        <v>317</v>
      </c>
      <c r="C50" s="172"/>
      <c r="D50" s="173"/>
      <c r="E50" s="174">
        <f>+D13</f>
        <v>9600</v>
      </c>
      <c r="F50" s="175">
        <v>139257</v>
      </c>
      <c r="H50" s="149"/>
    </row>
    <row r="51" spans="1:8" x14ac:dyDescent="0.2">
      <c r="B51" s="165" t="s">
        <v>508</v>
      </c>
      <c r="C51" s="86"/>
      <c r="D51" s="176"/>
      <c r="E51" s="166">
        <f>+E47</f>
        <v>1450.7264</v>
      </c>
      <c r="F51" s="177"/>
      <c r="H51" s="149"/>
    </row>
    <row r="52" spans="1:8" ht="13.5" thickBot="1" x14ac:dyDescent="0.25">
      <c r="B52" s="178" t="s">
        <v>313</v>
      </c>
      <c r="C52" s="179"/>
      <c r="D52" s="180"/>
      <c r="E52" s="224">
        <f>+E48-E50-E51</f>
        <v>864.2815999999998</v>
      </c>
      <c r="F52" s="182">
        <v>143567</v>
      </c>
      <c r="G52" s="149"/>
      <c r="H52" s="149"/>
    </row>
    <row r="53" spans="1:8" x14ac:dyDescent="0.2">
      <c r="D53" s="144"/>
      <c r="E53" s="144"/>
      <c r="F53" s="145"/>
      <c r="G53" s="149"/>
      <c r="H53" s="149"/>
    </row>
    <row r="54" spans="1:8" x14ac:dyDescent="0.2">
      <c r="D54" s="144"/>
      <c r="E54" s="144"/>
      <c r="F54" s="145"/>
      <c r="G54" s="149"/>
      <c r="H54" s="149"/>
    </row>
    <row r="55" spans="1:8" x14ac:dyDescent="0.2">
      <c r="A55" t="s">
        <v>563</v>
      </c>
      <c r="D55" s="144"/>
      <c r="E55" s="144"/>
      <c r="F55" s="145"/>
      <c r="G55" s="149"/>
      <c r="H55" s="149"/>
    </row>
    <row r="56" spans="1:8" x14ac:dyDescent="0.2">
      <c r="A56" s="26" t="s">
        <v>559</v>
      </c>
    </row>
    <row r="57" spans="1:8" x14ac:dyDescent="0.2">
      <c r="A57">
        <v>144917</v>
      </c>
      <c r="B57" t="s">
        <v>560</v>
      </c>
    </row>
    <row r="58" spans="1:8" x14ac:dyDescent="0.2">
      <c r="A58">
        <v>142583</v>
      </c>
      <c r="B58" t="s">
        <v>561</v>
      </c>
    </row>
    <row r="59" spans="1:8" x14ac:dyDescent="0.2">
      <c r="A59" s="26" t="s">
        <v>210</v>
      </c>
    </row>
    <row r="60" spans="1:8" x14ac:dyDescent="0.2">
      <c r="A60">
        <v>142580</v>
      </c>
      <c r="B60" t="s">
        <v>562</v>
      </c>
    </row>
  </sheetData>
  <pageMargins left="0.75" right="0.75" top="1" bottom="1" header="0.5" footer="0.5"/>
  <pageSetup scale="6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26" sqref="C26"/>
    </sheetView>
  </sheetViews>
  <sheetFormatPr defaultRowHeight="12.75" x14ac:dyDescent="0.2"/>
  <cols>
    <col min="1" max="1" width="6.5703125" style="26" bestFit="1" customWidth="1"/>
    <col min="2" max="3" width="8.7109375" style="26" customWidth="1"/>
    <col min="4" max="4" width="1.7109375" style="26" customWidth="1"/>
    <col min="5" max="5" width="8.7109375" style="26" customWidth="1"/>
    <col min="6" max="6" width="7.7109375" style="26" customWidth="1"/>
    <col min="7" max="7" width="1.7109375" style="26" customWidth="1"/>
    <col min="8" max="8" width="39.42578125" style="39" bestFit="1" customWidth="1"/>
    <col min="9" max="16384" width="9.140625" style="26"/>
  </cols>
  <sheetData>
    <row r="1" spans="1:8" ht="15" customHeight="1" x14ac:dyDescent="0.2">
      <c r="A1" s="23"/>
      <c r="B1" s="246" t="s">
        <v>97</v>
      </c>
      <c r="C1" s="246"/>
      <c r="D1" s="24"/>
      <c r="E1" s="24" t="s">
        <v>98</v>
      </c>
      <c r="F1" s="24" t="s">
        <v>99</v>
      </c>
      <c r="G1" s="24"/>
      <c r="H1" s="25" t="s">
        <v>100</v>
      </c>
    </row>
    <row r="2" spans="1:8" ht="15" customHeight="1" x14ac:dyDescent="0.2">
      <c r="A2" s="27"/>
      <c r="B2" s="28" t="s">
        <v>101</v>
      </c>
      <c r="C2" s="28" t="s">
        <v>102</v>
      </c>
      <c r="D2" s="28"/>
      <c r="E2" s="28"/>
      <c r="F2" s="28"/>
      <c r="G2" s="28"/>
      <c r="H2" s="29"/>
    </row>
    <row r="3" spans="1:8" ht="20.25" customHeight="1" x14ac:dyDescent="0.2">
      <c r="A3" s="30" t="s">
        <v>103</v>
      </c>
      <c r="B3" s="28">
        <v>0</v>
      </c>
      <c r="C3" s="28">
        <v>208</v>
      </c>
      <c r="D3" s="28"/>
      <c r="E3" s="28">
        <v>208</v>
      </c>
      <c r="F3" s="28">
        <f>+B3+C3-E3</f>
        <v>0</v>
      </c>
      <c r="G3" s="28"/>
      <c r="H3" s="29" t="s">
        <v>104</v>
      </c>
    </row>
    <row r="4" spans="1:8" x14ac:dyDescent="0.2">
      <c r="A4" s="31" t="s">
        <v>105</v>
      </c>
      <c r="B4" s="28">
        <v>0</v>
      </c>
      <c r="C4" s="28">
        <v>1097</v>
      </c>
      <c r="D4" s="28"/>
      <c r="E4" s="28">
        <v>1097</v>
      </c>
      <c r="F4" s="28">
        <f>+B4+C4-E4</f>
        <v>0</v>
      </c>
      <c r="G4" s="28"/>
      <c r="H4" s="29" t="s">
        <v>106</v>
      </c>
    </row>
    <row r="5" spans="1:8" x14ac:dyDescent="0.2">
      <c r="A5" s="30" t="s">
        <v>107</v>
      </c>
      <c r="B5" s="28">
        <v>0</v>
      </c>
      <c r="C5" s="28">
        <v>1233</v>
      </c>
      <c r="D5" s="28"/>
      <c r="E5" s="28">
        <v>1233</v>
      </c>
      <c r="F5" s="28">
        <f>+B5+C5-E5</f>
        <v>0</v>
      </c>
      <c r="G5" s="28"/>
      <c r="H5" s="29" t="s">
        <v>104</v>
      </c>
    </row>
    <row r="6" spans="1:8" x14ac:dyDescent="0.2">
      <c r="A6" s="31" t="s">
        <v>108</v>
      </c>
      <c r="B6" s="32">
        <v>0</v>
      </c>
      <c r="C6" s="28">
        <v>0</v>
      </c>
      <c r="D6" s="28"/>
      <c r="E6" s="28">
        <v>0</v>
      </c>
      <c r="F6" s="28">
        <f>+B6+C6-E6</f>
        <v>0</v>
      </c>
      <c r="G6" s="28"/>
      <c r="H6" s="29" t="s">
        <v>109</v>
      </c>
    </row>
    <row r="7" spans="1:8" x14ac:dyDescent="0.2">
      <c r="A7" s="31" t="s">
        <v>110</v>
      </c>
      <c r="B7" s="28" t="e">
        <f>+#REF!</f>
        <v>#REF!</v>
      </c>
      <c r="C7" s="32" t="e">
        <f>+#REF!</f>
        <v>#REF!</v>
      </c>
      <c r="D7" s="33"/>
      <c r="E7" s="28">
        <v>0</v>
      </c>
      <c r="F7" s="28" t="e">
        <f>+B7+C7-E7</f>
        <v>#REF!</v>
      </c>
      <c r="G7" s="28"/>
      <c r="H7" s="29"/>
    </row>
    <row r="8" spans="1:8" x14ac:dyDescent="0.2">
      <c r="A8" s="31"/>
      <c r="B8" s="28"/>
      <c r="C8" s="33"/>
      <c r="D8" s="33"/>
      <c r="E8" s="28"/>
      <c r="F8" s="28"/>
      <c r="G8" s="28"/>
      <c r="H8" s="29"/>
    </row>
    <row r="9" spans="1:8" x14ac:dyDescent="0.2">
      <c r="A9" s="31" t="s">
        <v>111</v>
      </c>
      <c r="B9" s="28">
        <v>15602</v>
      </c>
      <c r="C9" s="34">
        <v>1124</v>
      </c>
      <c r="D9" s="33"/>
      <c r="E9" s="28">
        <f>7220+472</f>
        <v>7692</v>
      </c>
      <c r="F9" s="28">
        <f t="shared" ref="F9:F14" si="0">+B9+C9-E9</f>
        <v>9034</v>
      </c>
      <c r="G9" s="28"/>
      <c r="H9" s="29"/>
    </row>
    <row r="10" spans="1:8" x14ac:dyDescent="0.2">
      <c r="A10" s="31" t="s">
        <v>112</v>
      </c>
      <c r="B10" s="28">
        <v>12474</v>
      </c>
      <c r="C10" s="32"/>
      <c r="D10" s="28"/>
      <c r="E10" s="28"/>
      <c r="F10" s="28">
        <f t="shared" si="0"/>
        <v>12474</v>
      </c>
      <c r="G10" s="28"/>
      <c r="H10" s="29" t="s">
        <v>113</v>
      </c>
    </row>
    <row r="11" spans="1:8" x14ac:dyDescent="0.2">
      <c r="A11" s="31" t="s">
        <v>114</v>
      </c>
      <c r="B11" s="28">
        <v>2012</v>
      </c>
      <c r="C11" s="34">
        <v>322</v>
      </c>
      <c r="D11" s="33"/>
      <c r="E11" s="28">
        <v>2334</v>
      </c>
      <c r="F11" s="28">
        <f t="shared" si="0"/>
        <v>0</v>
      </c>
      <c r="G11" s="28"/>
      <c r="H11" s="29" t="s">
        <v>115</v>
      </c>
    </row>
    <row r="12" spans="1:8" x14ac:dyDescent="0.2">
      <c r="A12" s="27" t="s">
        <v>116</v>
      </c>
      <c r="B12" s="28">
        <v>4446</v>
      </c>
      <c r="C12" s="34">
        <v>702</v>
      </c>
      <c r="D12" s="33"/>
      <c r="E12" s="28">
        <v>5148</v>
      </c>
      <c r="F12" s="28">
        <f t="shared" si="0"/>
        <v>0</v>
      </c>
      <c r="G12" s="28"/>
      <c r="H12" s="29" t="s">
        <v>117</v>
      </c>
    </row>
    <row r="13" spans="1:8" x14ac:dyDescent="0.2">
      <c r="A13" s="27" t="s">
        <v>118</v>
      </c>
      <c r="B13" s="28">
        <v>2480</v>
      </c>
      <c r="C13" s="28">
        <v>0</v>
      </c>
      <c r="D13" s="28"/>
      <c r="E13" s="28">
        <v>2480</v>
      </c>
      <c r="F13" s="28">
        <f t="shared" si="0"/>
        <v>0</v>
      </c>
      <c r="G13" s="28"/>
      <c r="H13" s="29" t="s">
        <v>119</v>
      </c>
    </row>
    <row r="14" spans="1:8" x14ac:dyDescent="0.2">
      <c r="A14" s="30" t="s">
        <v>120</v>
      </c>
      <c r="B14" s="28">
        <v>2027</v>
      </c>
      <c r="C14" s="28">
        <v>0</v>
      </c>
      <c r="D14" s="28"/>
      <c r="E14" s="28">
        <v>0</v>
      </c>
      <c r="F14" s="28">
        <f t="shared" si="0"/>
        <v>2027</v>
      </c>
      <c r="G14" s="28"/>
      <c r="H14" s="29" t="s">
        <v>121</v>
      </c>
    </row>
    <row r="15" spans="1:8" x14ac:dyDescent="0.2">
      <c r="A15" s="27"/>
      <c r="B15" s="28"/>
      <c r="C15" s="28"/>
      <c r="D15" s="28"/>
      <c r="E15" s="28"/>
      <c r="F15" s="28"/>
      <c r="G15" s="28"/>
      <c r="H15" s="29"/>
    </row>
    <row r="16" spans="1:8" ht="13.5" thickBot="1" x14ac:dyDescent="0.25">
      <c r="A16" s="35"/>
      <c r="B16" s="36" t="e">
        <f>SUM(B3:B15)</f>
        <v>#REF!</v>
      </c>
      <c r="C16" s="37" t="e">
        <f>SUM(C3:C15)</f>
        <v>#REF!</v>
      </c>
      <c r="D16" s="37"/>
      <c r="E16" s="36">
        <f>SUM(E3:E15)</f>
        <v>20192</v>
      </c>
      <c r="F16" s="36" t="e">
        <f>SUM(F3:F14)</f>
        <v>#REF!</v>
      </c>
      <c r="G16" s="36"/>
      <c r="H16" s="38"/>
    </row>
  </sheetData>
  <mergeCells count="1">
    <mergeCell ref="B1:C1"/>
  </mergeCells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4"/>
  <sheetViews>
    <sheetView topLeftCell="C1" workbookViewId="0">
      <pane ySplit="8" topLeftCell="A76" activePane="bottomLeft" state="frozen"/>
      <selection pane="bottomLeft" activeCell="H94" sqref="H94"/>
    </sheetView>
  </sheetViews>
  <sheetFormatPr defaultRowHeight="12.75" x14ac:dyDescent="0.2"/>
  <cols>
    <col min="1" max="1" width="40.7109375" customWidth="1"/>
    <col min="2" max="8" width="15.7109375" customWidth="1"/>
    <col min="9" max="9" width="38.85546875" customWidth="1"/>
    <col min="10" max="24" width="15.7109375" customWidth="1"/>
  </cols>
  <sheetData>
    <row r="3" spans="1:9" x14ac:dyDescent="0.2">
      <c r="A3" s="1"/>
      <c r="B3" s="1"/>
      <c r="C3" s="1"/>
      <c r="D3" s="1"/>
      <c r="E3" s="1"/>
      <c r="F3" s="1"/>
      <c r="G3" s="1"/>
      <c r="H3" s="1"/>
    </row>
    <row r="4" spans="1:9" x14ac:dyDescent="0.2">
      <c r="A4" s="2" t="s">
        <v>0</v>
      </c>
      <c r="B4" s="1"/>
      <c r="C4" s="1"/>
      <c r="D4" s="1"/>
      <c r="E4" s="1"/>
      <c r="F4" s="1"/>
      <c r="G4" s="1"/>
      <c r="H4" s="1"/>
    </row>
    <row r="5" spans="1:9" x14ac:dyDescent="0.2">
      <c r="A5" s="2" t="s">
        <v>1</v>
      </c>
      <c r="B5" s="1"/>
      <c r="C5" s="1"/>
      <c r="D5" s="1"/>
      <c r="E5" s="1"/>
      <c r="F5" s="1"/>
      <c r="G5" s="1"/>
      <c r="H5" s="1"/>
    </row>
    <row r="7" spans="1:9" x14ac:dyDescent="0.2">
      <c r="A7" s="3"/>
      <c r="B7" s="3"/>
      <c r="C7" s="3"/>
      <c r="D7" s="3"/>
      <c r="E7" s="4"/>
      <c r="F7" s="3"/>
      <c r="G7" s="3"/>
      <c r="H7" s="4"/>
    </row>
    <row r="8" spans="1:9" ht="39" thickBot="1" x14ac:dyDescent="0.25">
      <c r="A8" s="5" t="s">
        <v>2</v>
      </c>
      <c r="B8" s="6" t="s">
        <v>3</v>
      </c>
      <c r="C8" s="5" t="s">
        <v>4</v>
      </c>
      <c r="D8" s="5" t="s">
        <v>5</v>
      </c>
      <c r="E8" s="6" t="s">
        <v>6</v>
      </c>
      <c r="F8" s="5" t="s">
        <v>7</v>
      </c>
      <c r="G8" s="5" t="s">
        <v>8</v>
      </c>
      <c r="H8" s="6" t="s">
        <v>9</v>
      </c>
    </row>
    <row r="9" spans="1:9" x14ac:dyDescent="0.2">
      <c r="B9" s="7">
        <v>36617</v>
      </c>
      <c r="F9" s="8"/>
    </row>
    <row r="10" spans="1:9" x14ac:dyDescent="0.2">
      <c r="B10" s="9"/>
      <c r="D10" s="10"/>
      <c r="F10" s="8"/>
    </row>
    <row r="11" spans="1:9" x14ac:dyDescent="0.2">
      <c r="A11" t="s">
        <v>10</v>
      </c>
      <c r="B11">
        <v>893</v>
      </c>
      <c r="D11" s="10">
        <f xml:space="preserve"> SUM(B11*C11)</f>
        <v>0</v>
      </c>
      <c r="E11" s="10">
        <f xml:space="preserve"> SUM(B11-D11)</f>
        <v>893</v>
      </c>
      <c r="F11" s="8">
        <v>0.9</v>
      </c>
      <c r="G11" s="10">
        <f xml:space="preserve"> SUM(E11*F11)</f>
        <v>803.7</v>
      </c>
      <c r="H11" s="10">
        <f xml:space="preserve"> SUM(E11-G11)</f>
        <v>89.299999999999955</v>
      </c>
    </row>
    <row r="12" spans="1:9" x14ac:dyDescent="0.2">
      <c r="A12" t="s">
        <v>11</v>
      </c>
      <c r="B12">
        <v>2926</v>
      </c>
      <c r="C12">
        <v>3.9600000000000003E-2</v>
      </c>
      <c r="D12" s="10">
        <f t="shared" ref="D12:D74" si="0" xml:space="preserve"> SUM(B12*C12)</f>
        <v>115.86960000000001</v>
      </c>
      <c r="E12" s="10">
        <f t="shared" ref="E12:E74" si="1" xml:space="preserve"> SUM(B12-D12)</f>
        <v>2810.1304</v>
      </c>
      <c r="F12" s="8">
        <v>0.9</v>
      </c>
      <c r="G12" s="10">
        <f t="shared" ref="G12:G74" si="2" xml:space="preserve"> SUM(E12*F12)</f>
        <v>2529.1173600000002</v>
      </c>
      <c r="H12" s="10">
        <f xml:space="preserve"> SUM(E12-G12)</f>
        <v>281.01303999999982</v>
      </c>
    </row>
    <row r="13" spans="1:9" x14ac:dyDescent="0.2">
      <c r="A13" t="s">
        <v>12</v>
      </c>
      <c r="B13">
        <v>137</v>
      </c>
      <c r="D13" s="10">
        <f t="shared" si="0"/>
        <v>0</v>
      </c>
      <c r="E13" s="10">
        <f t="shared" si="1"/>
        <v>137</v>
      </c>
      <c r="F13" s="8">
        <v>0</v>
      </c>
      <c r="G13" s="10">
        <f t="shared" si="2"/>
        <v>0</v>
      </c>
      <c r="H13" s="10">
        <f t="shared" ref="H13:H75" si="3" xml:space="preserve"> SUM(E13-G13)</f>
        <v>137</v>
      </c>
    </row>
    <row r="14" spans="1:9" x14ac:dyDescent="0.2">
      <c r="A14" s="11" t="s">
        <v>13</v>
      </c>
      <c r="B14" s="11">
        <v>4119</v>
      </c>
      <c r="C14" s="12">
        <v>0.1376</v>
      </c>
      <c r="D14" s="13">
        <f t="shared" si="0"/>
        <v>566.77440000000001</v>
      </c>
      <c r="E14" s="13">
        <f t="shared" si="1"/>
        <v>3552.2255999999998</v>
      </c>
      <c r="F14" s="14">
        <v>0.8</v>
      </c>
      <c r="G14" s="13">
        <f t="shared" si="2"/>
        <v>2841.7804799999999</v>
      </c>
      <c r="H14" s="13">
        <f t="shared" si="3"/>
        <v>710.44511999999986</v>
      </c>
      <c r="I14" s="11"/>
    </row>
    <row r="15" spans="1:9" x14ac:dyDescent="0.2">
      <c r="A15" t="s">
        <v>14</v>
      </c>
      <c r="B15">
        <v>32</v>
      </c>
      <c r="D15" s="10">
        <f t="shared" si="0"/>
        <v>0</v>
      </c>
      <c r="E15" s="10">
        <f t="shared" si="1"/>
        <v>32</v>
      </c>
      <c r="F15" s="8">
        <v>0</v>
      </c>
      <c r="G15" s="10">
        <f t="shared" si="2"/>
        <v>0</v>
      </c>
      <c r="H15" s="10">
        <f t="shared" si="3"/>
        <v>32</v>
      </c>
    </row>
    <row r="16" spans="1:9" x14ac:dyDescent="0.2">
      <c r="A16" t="s">
        <v>15</v>
      </c>
      <c r="B16">
        <v>605</v>
      </c>
      <c r="D16" s="10">
        <f t="shared" si="0"/>
        <v>0</v>
      </c>
      <c r="E16" s="10">
        <f t="shared" si="1"/>
        <v>605</v>
      </c>
      <c r="F16" s="8">
        <v>0.8</v>
      </c>
      <c r="G16" s="10">
        <f t="shared" si="2"/>
        <v>484</v>
      </c>
      <c r="H16" s="10">
        <f t="shared" si="3"/>
        <v>121</v>
      </c>
    </row>
    <row r="17" spans="1:9" s="11" customFormat="1" x14ac:dyDescent="0.2">
      <c r="A17" s="11" t="s">
        <v>16</v>
      </c>
      <c r="B17" s="11">
        <v>2214</v>
      </c>
      <c r="C17" s="11">
        <v>0.14460000000000001</v>
      </c>
      <c r="D17" s="13">
        <f t="shared" si="0"/>
        <v>320.14440000000002</v>
      </c>
      <c r="E17" s="13">
        <f t="shared" si="1"/>
        <v>1893.8555999999999</v>
      </c>
      <c r="F17" s="14">
        <v>0.8</v>
      </c>
      <c r="G17" s="13">
        <f t="shared" si="2"/>
        <v>1515.08448</v>
      </c>
      <c r="H17" s="13">
        <f t="shared" si="3"/>
        <v>378.77111999999988</v>
      </c>
    </row>
    <row r="18" spans="1:9" s="11" customFormat="1" x14ac:dyDescent="0.2">
      <c r="A18" s="11" t="s">
        <v>17</v>
      </c>
      <c r="B18" s="11">
        <v>114</v>
      </c>
      <c r="C18" s="11">
        <v>0.31630000000000003</v>
      </c>
      <c r="D18" s="13">
        <f t="shared" si="0"/>
        <v>36.058199999999999</v>
      </c>
      <c r="E18" s="13">
        <f t="shared" si="1"/>
        <v>77.941800000000001</v>
      </c>
      <c r="F18" s="14">
        <v>0.8</v>
      </c>
      <c r="G18" s="13">
        <f t="shared" si="2"/>
        <v>62.353440000000006</v>
      </c>
      <c r="H18" s="13">
        <f t="shared" si="3"/>
        <v>15.588359999999994</v>
      </c>
    </row>
    <row r="19" spans="1:9" s="11" customFormat="1" x14ac:dyDescent="0.2">
      <c r="A19" s="11" t="s">
        <v>18</v>
      </c>
      <c r="B19" s="11">
        <v>2546</v>
      </c>
      <c r="C19" s="11">
        <v>0.17399999999999999</v>
      </c>
      <c r="D19" s="13">
        <f t="shared" si="0"/>
        <v>443.00399999999996</v>
      </c>
      <c r="E19" s="13">
        <f t="shared" si="1"/>
        <v>2102.9960000000001</v>
      </c>
      <c r="F19" s="14">
        <v>0.7</v>
      </c>
      <c r="G19" s="13">
        <f t="shared" si="2"/>
        <v>1472.0971999999999</v>
      </c>
      <c r="H19" s="13">
        <f t="shared" si="3"/>
        <v>630.89880000000016</v>
      </c>
    </row>
    <row r="20" spans="1:9" s="11" customFormat="1" x14ac:dyDescent="0.2">
      <c r="A20" s="11" t="s">
        <v>19</v>
      </c>
      <c r="B20" s="11">
        <v>3953</v>
      </c>
      <c r="C20" s="11">
        <v>0.1082</v>
      </c>
      <c r="D20" s="13">
        <f t="shared" si="0"/>
        <v>427.71460000000002</v>
      </c>
      <c r="E20" s="13">
        <f t="shared" si="1"/>
        <v>3525.2853999999998</v>
      </c>
      <c r="F20" s="14">
        <v>0.8</v>
      </c>
      <c r="G20" s="13">
        <f t="shared" si="2"/>
        <v>2820.2283200000002</v>
      </c>
      <c r="H20" s="13">
        <f t="shared" si="3"/>
        <v>705.05707999999959</v>
      </c>
    </row>
    <row r="21" spans="1:9" x14ac:dyDescent="0.2">
      <c r="A21" t="s">
        <v>20</v>
      </c>
      <c r="B21">
        <v>1</v>
      </c>
      <c r="D21" s="10">
        <f t="shared" si="0"/>
        <v>0</v>
      </c>
      <c r="E21" s="10">
        <f t="shared" si="1"/>
        <v>1</v>
      </c>
      <c r="F21" s="8">
        <v>0</v>
      </c>
      <c r="G21" s="10">
        <f t="shared" si="2"/>
        <v>0</v>
      </c>
      <c r="H21" s="10">
        <f t="shared" si="3"/>
        <v>1</v>
      </c>
    </row>
    <row r="22" spans="1:9" x14ac:dyDescent="0.2">
      <c r="A22" t="s">
        <v>21</v>
      </c>
      <c r="B22">
        <v>3346</v>
      </c>
      <c r="C22">
        <v>2.46E-2</v>
      </c>
      <c r="D22" s="10">
        <f t="shared" si="0"/>
        <v>82.311599999999999</v>
      </c>
      <c r="E22" s="10">
        <f t="shared" si="1"/>
        <v>3263.6884</v>
      </c>
      <c r="F22" s="8">
        <v>0.85</v>
      </c>
      <c r="G22" s="10">
        <f t="shared" si="2"/>
        <v>2774.1351399999999</v>
      </c>
      <c r="H22" s="10">
        <f t="shared" si="3"/>
        <v>489.55326000000014</v>
      </c>
    </row>
    <row r="23" spans="1:9" s="11" customFormat="1" x14ac:dyDescent="0.2">
      <c r="A23" s="11" t="s">
        <v>22</v>
      </c>
      <c r="B23" s="11">
        <v>1062</v>
      </c>
      <c r="C23" s="11">
        <v>0.15939999999999999</v>
      </c>
      <c r="D23" s="13">
        <f t="shared" si="0"/>
        <v>169.28279999999998</v>
      </c>
      <c r="E23" s="13">
        <f t="shared" si="1"/>
        <v>892.71720000000005</v>
      </c>
      <c r="F23" s="14">
        <v>0.8</v>
      </c>
      <c r="G23" s="13">
        <f t="shared" si="2"/>
        <v>714.17376000000013</v>
      </c>
      <c r="H23" s="13">
        <f t="shared" si="3"/>
        <v>178.54343999999992</v>
      </c>
    </row>
    <row r="24" spans="1:9" s="11" customFormat="1" x14ac:dyDescent="0.2">
      <c r="A24" s="11" t="s">
        <v>23</v>
      </c>
      <c r="B24" s="11">
        <v>64020</v>
      </c>
      <c r="C24" s="12">
        <v>0.10249999999999999</v>
      </c>
      <c r="D24" s="13">
        <f t="shared" si="0"/>
        <v>6562.0499999999993</v>
      </c>
      <c r="E24" s="13">
        <f t="shared" si="1"/>
        <v>57457.95</v>
      </c>
      <c r="F24" s="14">
        <v>0.8</v>
      </c>
      <c r="G24" s="13">
        <f t="shared" si="2"/>
        <v>45966.36</v>
      </c>
      <c r="H24" s="13">
        <f t="shared" si="3"/>
        <v>11491.589999999997</v>
      </c>
      <c r="I24" s="15"/>
    </row>
    <row r="25" spans="1:9" x14ac:dyDescent="0.2">
      <c r="A25" t="s">
        <v>24</v>
      </c>
      <c r="B25">
        <v>1</v>
      </c>
      <c r="C25">
        <v>0.1603</v>
      </c>
      <c r="D25" s="10">
        <f t="shared" si="0"/>
        <v>0.1603</v>
      </c>
      <c r="E25" s="10">
        <f t="shared" si="1"/>
        <v>0.8397</v>
      </c>
      <c r="F25" s="8">
        <v>0</v>
      </c>
      <c r="G25" s="10">
        <f t="shared" si="2"/>
        <v>0</v>
      </c>
      <c r="H25" s="10">
        <f t="shared" si="3"/>
        <v>0.8397</v>
      </c>
    </row>
    <row r="26" spans="1:9" x14ac:dyDescent="0.2">
      <c r="A26" t="s">
        <v>25</v>
      </c>
      <c r="B26">
        <v>1925</v>
      </c>
      <c r="C26">
        <v>9.8400000000000001E-2</v>
      </c>
      <c r="D26" s="10">
        <f t="shared" si="0"/>
        <v>189.42000000000002</v>
      </c>
      <c r="E26" s="10">
        <f t="shared" si="1"/>
        <v>1735.58</v>
      </c>
      <c r="F26" s="8">
        <v>0.7</v>
      </c>
      <c r="G26" s="10">
        <f t="shared" si="2"/>
        <v>1214.9059999999999</v>
      </c>
      <c r="H26" s="10">
        <f t="shared" si="3"/>
        <v>520.67399999999998</v>
      </c>
    </row>
    <row r="27" spans="1:9" x14ac:dyDescent="0.2">
      <c r="A27" t="s">
        <v>26</v>
      </c>
      <c r="B27">
        <v>6025</v>
      </c>
      <c r="C27">
        <v>4.7800000000000002E-2</v>
      </c>
      <c r="D27" s="10">
        <f t="shared" si="0"/>
        <v>287.995</v>
      </c>
      <c r="E27" s="10">
        <f t="shared" si="1"/>
        <v>5737.0050000000001</v>
      </c>
      <c r="F27" s="8">
        <v>0.8</v>
      </c>
      <c r="G27" s="10">
        <f t="shared" si="2"/>
        <v>4589.6040000000003</v>
      </c>
      <c r="H27" s="10">
        <f t="shared" si="3"/>
        <v>1147.4009999999998</v>
      </c>
    </row>
    <row r="28" spans="1:9" x14ac:dyDescent="0.2">
      <c r="A28" t="s">
        <v>27</v>
      </c>
      <c r="B28">
        <v>1930</v>
      </c>
      <c r="D28" s="10">
        <f t="shared" si="0"/>
        <v>0</v>
      </c>
      <c r="E28" s="10">
        <f t="shared" si="1"/>
        <v>1930</v>
      </c>
      <c r="F28" s="8">
        <v>0.9</v>
      </c>
      <c r="G28" s="10">
        <f t="shared" si="2"/>
        <v>1737</v>
      </c>
      <c r="H28" s="10">
        <f t="shared" si="3"/>
        <v>193</v>
      </c>
    </row>
    <row r="29" spans="1:9" s="11" customFormat="1" x14ac:dyDescent="0.2">
      <c r="A29" s="11" t="s">
        <v>28</v>
      </c>
      <c r="B29" s="11">
        <v>30352</v>
      </c>
      <c r="C29" s="11">
        <v>0.1736</v>
      </c>
      <c r="D29" s="13">
        <f t="shared" si="0"/>
        <v>5269.1072000000004</v>
      </c>
      <c r="E29" s="13">
        <f t="shared" si="1"/>
        <v>25082.892800000001</v>
      </c>
      <c r="F29" s="14">
        <v>0.85</v>
      </c>
      <c r="G29" s="13">
        <f t="shared" si="2"/>
        <v>21320.458880000002</v>
      </c>
      <c r="H29" s="13">
        <f t="shared" si="3"/>
        <v>3762.4339199999995</v>
      </c>
    </row>
    <row r="30" spans="1:9" x14ac:dyDescent="0.2">
      <c r="A30" t="s">
        <v>29</v>
      </c>
      <c r="B30">
        <v>1246</v>
      </c>
      <c r="C30">
        <v>8.8499999999999995E-2</v>
      </c>
      <c r="D30" s="10">
        <f t="shared" si="0"/>
        <v>110.271</v>
      </c>
      <c r="E30" s="10">
        <f t="shared" si="1"/>
        <v>1135.729</v>
      </c>
      <c r="F30" s="8">
        <v>0.9</v>
      </c>
      <c r="G30" s="10">
        <f t="shared" si="2"/>
        <v>1022.1561</v>
      </c>
      <c r="H30" s="10">
        <f t="shared" si="3"/>
        <v>113.5729</v>
      </c>
    </row>
    <row r="31" spans="1:9" s="11" customFormat="1" x14ac:dyDescent="0.2">
      <c r="A31" s="11" t="s">
        <v>30</v>
      </c>
      <c r="B31" s="11">
        <v>3266</v>
      </c>
      <c r="D31" s="13">
        <f t="shared" si="0"/>
        <v>0</v>
      </c>
      <c r="E31" s="13">
        <f t="shared" si="1"/>
        <v>3266</v>
      </c>
      <c r="F31" s="14">
        <v>0.9</v>
      </c>
      <c r="G31" s="13">
        <f t="shared" si="2"/>
        <v>2939.4</v>
      </c>
      <c r="H31" s="13">
        <f t="shared" si="3"/>
        <v>326.59999999999991</v>
      </c>
    </row>
    <row r="32" spans="1:9" s="11" customFormat="1" x14ac:dyDescent="0.2">
      <c r="A32" s="11" t="s">
        <v>31</v>
      </c>
      <c r="B32" s="11">
        <v>2682</v>
      </c>
      <c r="D32" s="13">
        <f t="shared" si="0"/>
        <v>0</v>
      </c>
      <c r="E32" s="13">
        <f t="shared" si="1"/>
        <v>2682</v>
      </c>
      <c r="F32" s="14">
        <v>0.9</v>
      </c>
      <c r="G32" s="13">
        <f t="shared" si="2"/>
        <v>2413.8000000000002</v>
      </c>
      <c r="H32" s="13">
        <f t="shared" si="3"/>
        <v>268.19999999999982</v>
      </c>
    </row>
    <row r="33" spans="1:9" s="11" customFormat="1" x14ac:dyDescent="0.2">
      <c r="A33" s="11" t="s">
        <v>32</v>
      </c>
      <c r="B33" s="11">
        <v>1810</v>
      </c>
      <c r="D33" s="13">
        <f t="shared" si="0"/>
        <v>0</v>
      </c>
      <c r="E33" s="13">
        <f t="shared" si="1"/>
        <v>1810</v>
      </c>
      <c r="F33" s="14">
        <v>0.75</v>
      </c>
      <c r="G33" s="13">
        <f t="shared" si="2"/>
        <v>1357.5</v>
      </c>
      <c r="H33" s="13">
        <f t="shared" si="3"/>
        <v>452.5</v>
      </c>
    </row>
    <row r="34" spans="1:9" s="11" customFormat="1" x14ac:dyDescent="0.2">
      <c r="A34" s="11" t="s">
        <v>33</v>
      </c>
      <c r="B34" s="11">
        <v>1</v>
      </c>
      <c r="D34" s="13">
        <f t="shared" si="0"/>
        <v>0</v>
      </c>
      <c r="E34" s="13">
        <f t="shared" si="1"/>
        <v>1</v>
      </c>
      <c r="F34" s="14">
        <v>0</v>
      </c>
      <c r="G34" s="13">
        <f t="shared" si="2"/>
        <v>0</v>
      </c>
      <c r="H34" s="13">
        <f t="shared" si="3"/>
        <v>1</v>
      </c>
    </row>
    <row r="35" spans="1:9" x14ac:dyDescent="0.2">
      <c r="A35" t="s">
        <v>34</v>
      </c>
      <c r="B35">
        <v>1361</v>
      </c>
      <c r="D35" s="10">
        <f t="shared" si="0"/>
        <v>0</v>
      </c>
      <c r="E35" s="10">
        <f t="shared" si="1"/>
        <v>1361</v>
      </c>
      <c r="F35" s="8">
        <v>0</v>
      </c>
      <c r="G35" s="10">
        <f t="shared" si="2"/>
        <v>0</v>
      </c>
      <c r="H35" s="10">
        <f t="shared" si="3"/>
        <v>1361</v>
      </c>
    </row>
    <row r="36" spans="1:9" x14ac:dyDescent="0.2">
      <c r="A36" s="11" t="s">
        <v>35</v>
      </c>
      <c r="B36" s="11">
        <v>199</v>
      </c>
      <c r="C36" s="11"/>
      <c r="D36" s="13">
        <f t="shared" si="0"/>
        <v>0</v>
      </c>
      <c r="E36" s="13">
        <f t="shared" si="1"/>
        <v>199</v>
      </c>
      <c r="F36" s="14">
        <v>0</v>
      </c>
      <c r="G36" s="13">
        <f t="shared" si="2"/>
        <v>0</v>
      </c>
      <c r="H36" s="10">
        <f t="shared" si="3"/>
        <v>199</v>
      </c>
      <c r="I36" s="11"/>
    </row>
    <row r="37" spans="1:9" x14ac:dyDescent="0.2">
      <c r="A37" t="s">
        <v>36</v>
      </c>
      <c r="B37">
        <v>817</v>
      </c>
      <c r="D37" s="10">
        <f t="shared" si="0"/>
        <v>0</v>
      </c>
      <c r="E37" s="10">
        <f t="shared" si="1"/>
        <v>817</v>
      </c>
      <c r="F37" s="8">
        <v>0</v>
      </c>
      <c r="G37" s="10">
        <f t="shared" si="2"/>
        <v>0</v>
      </c>
      <c r="H37" s="10">
        <f t="shared" si="3"/>
        <v>817</v>
      </c>
    </row>
    <row r="38" spans="1:9" s="11" customFormat="1" ht="13.5" customHeight="1" x14ac:dyDescent="0.2">
      <c r="A38" s="16" t="s">
        <v>37</v>
      </c>
      <c r="B38" s="16">
        <v>761</v>
      </c>
      <c r="C38" s="16"/>
      <c r="D38" s="17">
        <f t="shared" si="0"/>
        <v>0</v>
      </c>
      <c r="E38" s="17">
        <f t="shared" si="1"/>
        <v>761</v>
      </c>
      <c r="F38" s="18">
        <v>0</v>
      </c>
      <c r="G38" s="17">
        <f t="shared" si="2"/>
        <v>0</v>
      </c>
      <c r="H38" s="17">
        <f t="shared" si="3"/>
        <v>761</v>
      </c>
      <c r="I38" s="16" t="s">
        <v>38</v>
      </c>
    </row>
    <row r="39" spans="1:9" s="11" customFormat="1" x14ac:dyDescent="0.2">
      <c r="A39" s="16" t="s">
        <v>39</v>
      </c>
      <c r="B39" s="16">
        <v>2</v>
      </c>
      <c r="C39" s="16"/>
      <c r="D39" s="17">
        <f t="shared" si="0"/>
        <v>0</v>
      </c>
      <c r="E39" s="17">
        <f t="shared" si="1"/>
        <v>2</v>
      </c>
      <c r="F39" s="18">
        <v>0</v>
      </c>
      <c r="G39" s="17">
        <f t="shared" si="2"/>
        <v>0</v>
      </c>
      <c r="H39" s="17">
        <f t="shared" si="3"/>
        <v>2</v>
      </c>
      <c r="I39" s="16" t="s">
        <v>38</v>
      </c>
    </row>
    <row r="40" spans="1:9" x14ac:dyDescent="0.2">
      <c r="A40" t="s">
        <v>40</v>
      </c>
      <c r="B40">
        <v>4589</v>
      </c>
      <c r="D40" s="10">
        <f t="shared" si="0"/>
        <v>0</v>
      </c>
      <c r="E40" s="10">
        <f t="shared" si="1"/>
        <v>4589</v>
      </c>
      <c r="F40" s="8">
        <v>0.9</v>
      </c>
      <c r="G40" s="10">
        <f t="shared" si="2"/>
        <v>4130.1000000000004</v>
      </c>
      <c r="H40" s="10">
        <f t="shared" si="3"/>
        <v>458.89999999999964</v>
      </c>
    </row>
    <row r="41" spans="1:9" s="11" customFormat="1" x14ac:dyDescent="0.2">
      <c r="A41" s="11" t="s">
        <v>41</v>
      </c>
      <c r="B41" s="11">
        <v>1392</v>
      </c>
      <c r="D41" s="13">
        <f t="shared" si="0"/>
        <v>0</v>
      </c>
      <c r="E41" s="13">
        <f t="shared" si="1"/>
        <v>1392</v>
      </c>
      <c r="F41" s="14">
        <v>0.8</v>
      </c>
      <c r="G41" s="13">
        <f t="shared" si="2"/>
        <v>1113.6000000000001</v>
      </c>
      <c r="H41" s="13">
        <f t="shared" si="3"/>
        <v>278.39999999999986</v>
      </c>
    </row>
    <row r="42" spans="1:9" s="11" customFormat="1" x14ac:dyDescent="0.2">
      <c r="A42" s="11" t="s">
        <v>42</v>
      </c>
      <c r="B42" s="11">
        <v>5105</v>
      </c>
      <c r="D42" s="13">
        <f t="shared" si="0"/>
        <v>0</v>
      </c>
      <c r="E42" s="13">
        <f t="shared" si="1"/>
        <v>5105</v>
      </c>
      <c r="F42" s="14">
        <v>0.9</v>
      </c>
      <c r="G42" s="13">
        <f t="shared" si="2"/>
        <v>4594.5</v>
      </c>
      <c r="H42" s="13">
        <f t="shared" si="3"/>
        <v>510.5</v>
      </c>
    </row>
    <row r="43" spans="1:9" s="11" customFormat="1" x14ac:dyDescent="0.2">
      <c r="A43" s="11" t="s">
        <v>43</v>
      </c>
      <c r="B43" s="11">
        <v>3619</v>
      </c>
      <c r="D43" s="13">
        <f t="shared" si="0"/>
        <v>0</v>
      </c>
      <c r="E43" s="13">
        <f t="shared" si="1"/>
        <v>3619</v>
      </c>
      <c r="F43" s="14">
        <v>0.5</v>
      </c>
      <c r="G43" s="13">
        <f t="shared" si="2"/>
        <v>1809.5</v>
      </c>
      <c r="H43" s="13">
        <f t="shared" si="3"/>
        <v>1809.5</v>
      </c>
    </row>
    <row r="44" spans="1:9" s="11" customFormat="1" x14ac:dyDescent="0.2">
      <c r="A44" s="11" t="s">
        <v>44</v>
      </c>
      <c r="B44" s="11">
        <v>5932</v>
      </c>
      <c r="D44" s="13">
        <f t="shared" si="0"/>
        <v>0</v>
      </c>
      <c r="E44" s="13">
        <f t="shared" si="1"/>
        <v>5932</v>
      </c>
      <c r="F44" s="14">
        <v>0.5</v>
      </c>
      <c r="G44" s="13">
        <f t="shared" si="2"/>
        <v>2966</v>
      </c>
      <c r="H44" s="13">
        <f t="shared" si="3"/>
        <v>2966</v>
      </c>
    </row>
    <row r="45" spans="1:9" s="11" customFormat="1" x14ac:dyDescent="0.2">
      <c r="A45" s="11" t="s">
        <v>45</v>
      </c>
      <c r="B45" s="11">
        <v>2444</v>
      </c>
      <c r="D45" s="13">
        <f t="shared" si="0"/>
        <v>0</v>
      </c>
      <c r="E45" s="13">
        <f t="shared" si="1"/>
        <v>2444</v>
      </c>
      <c r="F45" s="14">
        <v>0</v>
      </c>
      <c r="G45" s="13">
        <f t="shared" si="2"/>
        <v>0</v>
      </c>
      <c r="H45" s="13">
        <f t="shared" si="3"/>
        <v>2444</v>
      </c>
    </row>
    <row r="46" spans="1:9" x14ac:dyDescent="0.2">
      <c r="A46" s="11" t="s">
        <v>46</v>
      </c>
      <c r="B46" s="11">
        <v>40181</v>
      </c>
      <c r="C46" s="11">
        <v>8.9300000000000004E-2</v>
      </c>
      <c r="D46" s="13">
        <f t="shared" si="0"/>
        <v>3588.1633000000002</v>
      </c>
      <c r="E46" s="13">
        <f t="shared" si="1"/>
        <v>36592.8367</v>
      </c>
      <c r="F46" s="14">
        <v>0.8</v>
      </c>
      <c r="G46" s="13">
        <f xml:space="preserve"> SUM(E46*F46)</f>
        <v>29274.269360000002</v>
      </c>
      <c r="H46" s="13">
        <f xml:space="preserve"> SUM(E46-G46)</f>
        <v>7318.5673399999978</v>
      </c>
      <c r="I46" s="15"/>
    </row>
    <row r="47" spans="1:9" x14ac:dyDescent="0.2">
      <c r="A47" s="11" t="s">
        <v>47</v>
      </c>
      <c r="B47" s="11">
        <v>17216</v>
      </c>
      <c r="C47" s="11"/>
      <c r="D47" s="13">
        <f t="shared" si="0"/>
        <v>0</v>
      </c>
      <c r="E47" s="13">
        <f t="shared" si="1"/>
        <v>17216</v>
      </c>
      <c r="F47" s="14">
        <v>0.6</v>
      </c>
      <c r="G47" s="13">
        <f t="shared" si="2"/>
        <v>10329.6</v>
      </c>
      <c r="H47" s="13">
        <f t="shared" si="3"/>
        <v>6886.4</v>
      </c>
      <c r="I47" s="11"/>
    </row>
    <row r="48" spans="1:9" x14ac:dyDescent="0.2">
      <c r="A48" s="11" t="s">
        <v>48</v>
      </c>
      <c r="B48" s="11">
        <v>2</v>
      </c>
      <c r="C48" s="11"/>
      <c r="D48" s="13">
        <f t="shared" si="0"/>
        <v>0</v>
      </c>
      <c r="E48" s="13">
        <f t="shared" si="1"/>
        <v>2</v>
      </c>
      <c r="F48" s="14">
        <v>0</v>
      </c>
      <c r="G48" s="13">
        <f t="shared" si="2"/>
        <v>0</v>
      </c>
      <c r="H48" s="13">
        <f t="shared" si="3"/>
        <v>2</v>
      </c>
      <c r="I48" s="11"/>
    </row>
    <row r="49" spans="1:9" x14ac:dyDescent="0.2">
      <c r="A49" s="11" t="s">
        <v>49</v>
      </c>
      <c r="B49" s="11">
        <v>10137</v>
      </c>
      <c r="C49" s="11"/>
      <c r="D49" s="13">
        <f t="shared" si="0"/>
        <v>0</v>
      </c>
      <c r="E49" s="13">
        <f t="shared" si="1"/>
        <v>10137</v>
      </c>
      <c r="F49" s="14">
        <v>0.7</v>
      </c>
      <c r="G49" s="13">
        <f t="shared" si="2"/>
        <v>7095.9</v>
      </c>
      <c r="H49" s="13">
        <f t="shared" si="3"/>
        <v>3041.1000000000004</v>
      </c>
      <c r="I49" s="11"/>
    </row>
    <row r="50" spans="1:9" x14ac:dyDescent="0.2">
      <c r="A50" s="11" t="s">
        <v>50</v>
      </c>
      <c r="B50" s="11">
        <v>2826</v>
      </c>
      <c r="C50" s="11"/>
      <c r="D50" s="13">
        <f t="shared" si="0"/>
        <v>0</v>
      </c>
      <c r="E50" s="13">
        <f t="shared" si="1"/>
        <v>2826</v>
      </c>
      <c r="F50" s="14">
        <v>0.8</v>
      </c>
      <c r="G50" s="13">
        <f t="shared" si="2"/>
        <v>2260.8000000000002</v>
      </c>
      <c r="H50" s="13">
        <f t="shared" si="3"/>
        <v>565.19999999999982</v>
      </c>
      <c r="I50" s="11"/>
    </row>
    <row r="51" spans="1:9" s="11" customFormat="1" x14ac:dyDescent="0.2">
      <c r="A51" s="11" t="s">
        <v>51</v>
      </c>
      <c r="B51" s="11">
        <v>24322</v>
      </c>
      <c r="D51" s="13">
        <f t="shared" si="0"/>
        <v>0</v>
      </c>
      <c r="E51" s="13">
        <f t="shared" si="1"/>
        <v>24322</v>
      </c>
      <c r="F51" s="14">
        <v>0.9</v>
      </c>
      <c r="G51" s="13">
        <f t="shared" si="2"/>
        <v>21889.8</v>
      </c>
      <c r="H51" s="13">
        <f t="shared" si="3"/>
        <v>2432.2000000000007</v>
      </c>
    </row>
    <row r="52" spans="1:9" x14ac:dyDescent="0.2">
      <c r="A52" s="11" t="s">
        <v>52</v>
      </c>
      <c r="B52" s="11">
        <v>1098</v>
      </c>
      <c r="C52" s="11"/>
      <c r="D52" s="13">
        <f t="shared" si="0"/>
        <v>0</v>
      </c>
      <c r="E52" s="13">
        <f t="shared" si="1"/>
        <v>1098</v>
      </c>
      <c r="F52" s="14">
        <v>0.9</v>
      </c>
      <c r="G52" s="13">
        <f t="shared" si="2"/>
        <v>988.2</v>
      </c>
      <c r="H52" s="13">
        <f t="shared" si="3"/>
        <v>109.79999999999995</v>
      </c>
      <c r="I52" s="11"/>
    </row>
    <row r="53" spans="1:9" s="11" customFormat="1" x14ac:dyDescent="0.2">
      <c r="A53" s="11" t="s">
        <v>53</v>
      </c>
      <c r="B53" s="11">
        <v>13836</v>
      </c>
      <c r="C53" s="11">
        <v>0.1804</v>
      </c>
      <c r="D53" s="13">
        <f t="shared" si="0"/>
        <v>2496.0144</v>
      </c>
      <c r="E53" s="13">
        <f t="shared" si="1"/>
        <v>11339.9856</v>
      </c>
      <c r="F53" s="14">
        <v>0.7</v>
      </c>
      <c r="G53" s="13">
        <f xml:space="preserve"> SUM(E53*F53)</f>
        <v>7937.9899199999991</v>
      </c>
      <c r="H53" s="13">
        <f xml:space="preserve"> SUM(E53-G53)</f>
        <v>3401.9956800000009</v>
      </c>
      <c r="I53" s="11" t="s">
        <v>38</v>
      </c>
    </row>
    <row r="54" spans="1:9" x14ac:dyDescent="0.2">
      <c r="A54" t="s">
        <v>54</v>
      </c>
      <c r="B54">
        <v>3904</v>
      </c>
      <c r="D54" s="10">
        <f t="shared" si="0"/>
        <v>0</v>
      </c>
      <c r="E54" s="10">
        <f t="shared" si="1"/>
        <v>3904</v>
      </c>
      <c r="F54" s="8">
        <v>0.75</v>
      </c>
      <c r="G54" s="10">
        <f t="shared" si="2"/>
        <v>2928</v>
      </c>
      <c r="H54" s="10">
        <f t="shared" si="3"/>
        <v>976</v>
      </c>
      <c r="I54" s="10">
        <f t="shared" ref="I54:I92" si="4">SUM(G54:H54)</f>
        <v>3904</v>
      </c>
    </row>
    <row r="55" spans="1:9" x14ac:dyDescent="0.2">
      <c r="A55" t="s">
        <v>55</v>
      </c>
      <c r="B55">
        <v>7251</v>
      </c>
      <c r="D55" s="10">
        <f t="shared" si="0"/>
        <v>0</v>
      </c>
      <c r="E55" s="10">
        <f t="shared" si="1"/>
        <v>7251</v>
      </c>
      <c r="F55" s="8">
        <v>0</v>
      </c>
      <c r="G55" s="10">
        <f t="shared" si="2"/>
        <v>0</v>
      </c>
      <c r="H55" s="10">
        <f t="shared" si="3"/>
        <v>7251</v>
      </c>
      <c r="I55" s="10">
        <f t="shared" si="4"/>
        <v>7251</v>
      </c>
    </row>
    <row r="56" spans="1:9" x14ac:dyDescent="0.2">
      <c r="A56" t="s">
        <v>56</v>
      </c>
      <c r="B56">
        <v>9177</v>
      </c>
      <c r="D56" s="10">
        <f t="shared" si="0"/>
        <v>0</v>
      </c>
      <c r="E56" s="10">
        <f t="shared" si="1"/>
        <v>9177</v>
      </c>
      <c r="F56" s="8">
        <v>0.95</v>
      </c>
      <c r="G56" s="10">
        <f t="shared" si="2"/>
        <v>8718.15</v>
      </c>
      <c r="H56" s="10">
        <f t="shared" si="3"/>
        <v>458.85000000000036</v>
      </c>
      <c r="I56" s="10">
        <f t="shared" si="4"/>
        <v>9177</v>
      </c>
    </row>
    <row r="57" spans="1:9" x14ac:dyDescent="0.2">
      <c r="A57" t="s">
        <v>57</v>
      </c>
      <c r="B57">
        <v>2737</v>
      </c>
      <c r="D57" s="10">
        <f t="shared" si="0"/>
        <v>0</v>
      </c>
      <c r="E57" s="10">
        <f t="shared" si="1"/>
        <v>2737</v>
      </c>
      <c r="F57" s="8">
        <v>0.9</v>
      </c>
      <c r="G57" s="10">
        <f t="shared" si="2"/>
        <v>2463.3000000000002</v>
      </c>
      <c r="H57" s="10">
        <f t="shared" si="3"/>
        <v>273.69999999999982</v>
      </c>
      <c r="I57" s="10">
        <f t="shared" si="4"/>
        <v>2737</v>
      </c>
    </row>
    <row r="58" spans="1:9" x14ac:dyDescent="0.2">
      <c r="A58" t="s">
        <v>58</v>
      </c>
      <c r="B58">
        <v>3297</v>
      </c>
      <c r="D58" s="10">
        <f t="shared" si="0"/>
        <v>0</v>
      </c>
      <c r="E58" s="10">
        <f t="shared" si="1"/>
        <v>3297</v>
      </c>
      <c r="F58" s="8">
        <v>0.95</v>
      </c>
      <c r="G58" s="10">
        <f t="shared" si="2"/>
        <v>3132.1499999999996</v>
      </c>
      <c r="H58" s="10">
        <f t="shared" si="3"/>
        <v>164.85000000000036</v>
      </c>
      <c r="I58" s="10">
        <f t="shared" si="4"/>
        <v>3297</v>
      </c>
    </row>
    <row r="59" spans="1:9" s="11" customFormat="1" x14ac:dyDescent="0.2">
      <c r="A59" s="16" t="s">
        <v>59</v>
      </c>
      <c r="B59" s="16">
        <v>10122</v>
      </c>
      <c r="C59" s="16"/>
      <c r="D59" s="17">
        <f t="shared" si="0"/>
        <v>0</v>
      </c>
      <c r="E59" s="17">
        <f t="shared" si="1"/>
        <v>10122</v>
      </c>
      <c r="F59" s="18">
        <v>0.93</v>
      </c>
      <c r="G59" s="17">
        <f t="shared" si="2"/>
        <v>9413.4600000000009</v>
      </c>
      <c r="H59" s="17">
        <f t="shared" si="3"/>
        <v>708.53999999999905</v>
      </c>
      <c r="I59" s="16" t="s">
        <v>38</v>
      </c>
    </row>
    <row r="60" spans="1:9" x14ac:dyDescent="0.2">
      <c r="A60" s="16" t="s">
        <v>60</v>
      </c>
      <c r="B60" s="19">
        <v>500</v>
      </c>
      <c r="C60" s="16"/>
      <c r="D60" s="17">
        <f t="shared" si="0"/>
        <v>0</v>
      </c>
      <c r="E60" s="17">
        <f t="shared" si="1"/>
        <v>500</v>
      </c>
      <c r="F60" s="18">
        <v>0</v>
      </c>
      <c r="G60" s="17">
        <f t="shared" si="2"/>
        <v>0</v>
      </c>
      <c r="H60" s="17">
        <f t="shared" si="3"/>
        <v>500</v>
      </c>
      <c r="I60" s="16" t="s">
        <v>38</v>
      </c>
    </row>
    <row r="61" spans="1:9" x14ac:dyDescent="0.2">
      <c r="A61" s="16" t="s">
        <v>61</v>
      </c>
      <c r="B61" s="19">
        <v>250</v>
      </c>
      <c r="C61" s="16"/>
      <c r="D61" s="17">
        <f t="shared" si="0"/>
        <v>0</v>
      </c>
      <c r="E61" s="17">
        <f t="shared" si="1"/>
        <v>250</v>
      </c>
      <c r="F61" s="18">
        <v>0</v>
      </c>
      <c r="G61" s="17">
        <f t="shared" si="2"/>
        <v>0</v>
      </c>
      <c r="H61" s="17">
        <f t="shared" si="3"/>
        <v>250</v>
      </c>
      <c r="I61" s="16" t="s">
        <v>38</v>
      </c>
    </row>
    <row r="62" spans="1:9" x14ac:dyDescent="0.2">
      <c r="A62" s="16" t="s">
        <v>62</v>
      </c>
      <c r="B62" s="16">
        <v>740</v>
      </c>
      <c r="C62" s="16"/>
      <c r="D62" s="17">
        <f t="shared" si="0"/>
        <v>0</v>
      </c>
      <c r="E62" s="17">
        <f t="shared" si="1"/>
        <v>740</v>
      </c>
      <c r="F62" s="18">
        <v>0.9</v>
      </c>
      <c r="G62" s="17">
        <f t="shared" si="2"/>
        <v>666</v>
      </c>
      <c r="H62" s="17">
        <f t="shared" si="3"/>
        <v>74</v>
      </c>
      <c r="I62" s="16" t="s">
        <v>38</v>
      </c>
    </row>
    <row r="63" spans="1:9" x14ac:dyDescent="0.2">
      <c r="A63" t="s">
        <v>63</v>
      </c>
      <c r="B63">
        <v>686</v>
      </c>
      <c r="D63" s="10">
        <f t="shared" si="0"/>
        <v>0</v>
      </c>
      <c r="E63" s="10">
        <f t="shared" si="1"/>
        <v>686</v>
      </c>
      <c r="F63" s="8">
        <v>0.92</v>
      </c>
      <c r="G63" s="10">
        <f t="shared" si="2"/>
        <v>631.12</v>
      </c>
      <c r="H63" s="10">
        <f t="shared" si="3"/>
        <v>54.879999999999995</v>
      </c>
      <c r="I63" s="10">
        <f t="shared" si="4"/>
        <v>686</v>
      </c>
    </row>
    <row r="64" spans="1:9" x14ac:dyDescent="0.2">
      <c r="A64" t="s">
        <v>64</v>
      </c>
      <c r="B64">
        <v>931</v>
      </c>
      <c r="D64" s="10">
        <f t="shared" si="0"/>
        <v>0</v>
      </c>
      <c r="E64" s="10">
        <f t="shared" si="1"/>
        <v>931</v>
      </c>
      <c r="F64" s="8">
        <v>0.92</v>
      </c>
      <c r="G64" s="10">
        <f t="shared" si="2"/>
        <v>856.52</v>
      </c>
      <c r="H64" s="10">
        <f t="shared" si="3"/>
        <v>74.480000000000018</v>
      </c>
      <c r="I64" s="10">
        <f t="shared" si="4"/>
        <v>931</v>
      </c>
    </row>
    <row r="65" spans="1:9" x14ac:dyDescent="0.2">
      <c r="A65" t="s">
        <v>65</v>
      </c>
      <c r="B65">
        <v>71</v>
      </c>
      <c r="D65" s="10">
        <f t="shared" si="0"/>
        <v>0</v>
      </c>
      <c r="E65" s="10">
        <f t="shared" si="1"/>
        <v>71</v>
      </c>
      <c r="F65" s="8">
        <v>0</v>
      </c>
      <c r="G65" s="10">
        <f t="shared" si="2"/>
        <v>0</v>
      </c>
      <c r="H65" s="10">
        <f t="shared" si="3"/>
        <v>71</v>
      </c>
      <c r="I65" s="10">
        <f t="shared" si="4"/>
        <v>71</v>
      </c>
    </row>
    <row r="66" spans="1:9" x14ac:dyDescent="0.2">
      <c r="A66" t="s">
        <v>66</v>
      </c>
      <c r="B66">
        <v>2428</v>
      </c>
      <c r="D66" s="10">
        <f t="shared" si="0"/>
        <v>0</v>
      </c>
      <c r="E66" s="10">
        <f t="shared" si="1"/>
        <v>2428</v>
      </c>
      <c r="F66" s="8">
        <v>0.9</v>
      </c>
      <c r="G66" s="10">
        <f t="shared" si="2"/>
        <v>2185.2000000000003</v>
      </c>
      <c r="H66" s="10">
        <f t="shared" si="3"/>
        <v>242.79999999999973</v>
      </c>
      <c r="I66" s="10">
        <f t="shared" si="4"/>
        <v>2428</v>
      </c>
    </row>
    <row r="67" spans="1:9" x14ac:dyDescent="0.2">
      <c r="A67" s="16" t="s">
        <v>67</v>
      </c>
      <c r="B67" s="16">
        <v>218</v>
      </c>
      <c r="C67" s="16"/>
      <c r="D67" s="17">
        <f t="shared" si="0"/>
        <v>0</v>
      </c>
      <c r="E67" s="17">
        <f t="shared" si="1"/>
        <v>218</v>
      </c>
      <c r="F67" s="18">
        <v>0.9</v>
      </c>
      <c r="G67" s="17">
        <f t="shared" si="2"/>
        <v>196.20000000000002</v>
      </c>
      <c r="H67" s="17">
        <f t="shared" si="3"/>
        <v>21.799999999999983</v>
      </c>
      <c r="I67" s="16" t="s">
        <v>38</v>
      </c>
    </row>
    <row r="68" spans="1:9" x14ac:dyDescent="0.2">
      <c r="A68" s="16" t="s">
        <v>68</v>
      </c>
      <c r="B68" s="16">
        <v>72</v>
      </c>
      <c r="C68" s="16"/>
      <c r="D68" s="17">
        <f t="shared" si="0"/>
        <v>0</v>
      </c>
      <c r="E68" s="17">
        <f t="shared" si="1"/>
        <v>72</v>
      </c>
      <c r="F68" s="18">
        <v>0.9</v>
      </c>
      <c r="G68" s="17">
        <f t="shared" si="2"/>
        <v>64.8</v>
      </c>
      <c r="H68" s="17">
        <f t="shared" si="3"/>
        <v>7.2000000000000028</v>
      </c>
      <c r="I68" s="16" t="s">
        <v>38</v>
      </c>
    </row>
    <row r="69" spans="1:9" x14ac:dyDescent="0.2">
      <c r="A69" t="s">
        <v>69</v>
      </c>
      <c r="B69">
        <v>380</v>
      </c>
      <c r="D69" s="10">
        <f t="shared" si="0"/>
        <v>0</v>
      </c>
      <c r="E69" s="10">
        <f t="shared" si="1"/>
        <v>380</v>
      </c>
      <c r="F69" s="8">
        <v>0.93</v>
      </c>
      <c r="G69" s="10">
        <f t="shared" si="2"/>
        <v>353.40000000000003</v>
      </c>
      <c r="H69" s="10">
        <f t="shared" si="3"/>
        <v>26.599999999999966</v>
      </c>
      <c r="I69" s="10">
        <f t="shared" si="4"/>
        <v>380</v>
      </c>
    </row>
    <row r="70" spans="1:9" x14ac:dyDescent="0.2">
      <c r="A70" t="s">
        <v>70</v>
      </c>
      <c r="B70">
        <v>764</v>
      </c>
      <c r="D70" s="10">
        <f t="shared" si="0"/>
        <v>0</v>
      </c>
      <c r="E70" s="10">
        <f t="shared" si="1"/>
        <v>764</v>
      </c>
      <c r="F70" s="8">
        <v>0.92</v>
      </c>
      <c r="G70" s="10">
        <f t="shared" si="2"/>
        <v>702.88</v>
      </c>
      <c r="H70" s="10">
        <f t="shared" si="3"/>
        <v>61.120000000000005</v>
      </c>
      <c r="I70" s="10">
        <f t="shared" si="4"/>
        <v>764</v>
      </c>
    </row>
    <row r="71" spans="1:9" x14ac:dyDescent="0.2">
      <c r="A71" t="s">
        <v>71</v>
      </c>
      <c r="B71">
        <v>1336</v>
      </c>
      <c r="D71" s="10">
        <f t="shared" si="0"/>
        <v>0</v>
      </c>
      <c r="E71" s="10">
        <f t="shared" si="1"/>
        <v>1336</v>
      </c>
      <c r="F71" s="8">
        <v>0.92</v>
      </c>
      <c r="G71" s="10">
        <f t="shared" si="2"/>
        <v>1229.1200000000001</v>
      </c>
      <c r="H71" s="10">
        <f t="shared" si="3"/>
        <v>106.87999999999988</v>
      </c>
      <c r="I71" s="10">
        <f t="shared" si="4"/>
        <v>1336</v>
      </c>
    </row>
    <row r="72" spans="1:9" x14ac:dyDescent="0.2">
      <c r="A72" t="s">
        <v>72</v>
      </c>
      <c r="B72">
        <v>472</v>
      </c>
      <c r="D72" s="10">
        <f t="shared" si="0"/>
        <v>0</v>
      </c>
      <c r="E72" s="10">
        <f t="shared" si="1"/>
        <v>472</v>
      </c>
      <c r="F72" s="8">
        <v>0.93</v>
      </c>
      <c r="G72" s="10">
        <f t="shared" si="2"/>
        <v>438.96000000000004</v>
      </c>
      <c r="H72" s="10">
        <f t="shared" si="3"/>
        <v>33.039999999999964</v>
      </c>
      <c r="I72" s="10">
        <f t="shared" si="4"/>
        <v>472</v>
      </c>
    </row>
    <row r="73" spans="1:9" x14ac:dyDescent="0.2">
      <c r="A73" s="16" t="s">
        <v>73</v>
      </c>
      <c r="B73" s="16">
        <v>118</v>
      </c>
      <c r="C73" s="16"/>
      <c r="D73" s="17">
        <f t="shared" si="0"/>
        <v>0</v>
      </c>
      <c r="E73" s="17">
        <f t="shared" si="1"/>
        <v>118</v>
      </c>
      <c r="F73" s="18">
        <v>0</v>
      </c>
      <c r="G73" s="17">
        <f t="shared" si="2"/>
        <v>0</v>
      </c>
      <c r="H73" s="17">
        <f t="shared" si="3"/>
        <v>118</v>
      </c>
      <c r="I73" s="16" t="s">
        <v>38</v>
      </c>
    </row>
    <row r="74" spans="1:9" x14ac:dyDescent="0.2">
      <c r="A74" t="s">
        <v>74</v>
      </c>
      <c r="B74">
        <v>8046</v>
      </c>
      <c r="D74" s="10">
        <f t="shared" si="0"/>
        <v>0</v>
      </c>
      <c r="E74" s="10">
        <f t="shared" si="1"/>
        <v>8046</v>
      </c>
      <c r="F74" s="8">
        <v>0.9</v>
      </c>
      <c r="G74" s="10">
        <f t="shared" si="2"/>
        <v>7241.4000000000005</v>
      </c>
      <c r="H74" s="10">
        <f t="shared" si="3"/>
        <v>804.59999999999945</v>
      </c>
      <c r="I74" s="10">
        <f t="shared" si="4"/>
        <v>8046</v>
      </c>
    </row>
    <row r="75" spans="1:9" x14ac:dyDescent="0.2">
      <c r="A75" t="s">
        <v>75</v>
      </c>
      <c r="B75">
        <v>653</v>
      </c>
      <c r="D75" s="10">
        <f t="shared" ref="D75:D96" si="5" xml:space="preserve"> SUM(B75*C75)</f>
        <v>0</v>
      </c>
      <c r="E75" s="10">
        <f t="shared" ref="E75:E96" si="6" xml:space="preserve"> SUM(B75-D75)</f>
        <v>653</v>
      </c>
      <c r="F75" s="8">
        <v>0.93</v>
      </c>
      <c r="G75" s="10">
        <f t="shared" ref="G75:G96" si="7" xml:space="preserve"> SUM(E75*F75)</f>
        <v>607.29000000000008</v>
      </c>
      <c r="H75" s="10">
        <f t="shared" si="3"/>
        <v>45.709999999999923</v>
      </c>
      <c r="I75" s="10">
        <f t="shared" si="4"/>
        <v>653</v>
      </c>
    </row>
    <row r="76" spans="1:9" x14ac:dyDescent="0.2">
      <c r="A76" s="16" t="s">
        <v>76</v>
      </c>
      <c r="B76" s="16">
        <v>4446</v>
      </c>
      <c r="C76" s="16"/>
      <c r="D76" s="17">
        <f t="shared" si="5"/>
        <v>0</v>
      </c>
      <c r="E76" s="17">
        <f t="shared" si="6"/>
        <v>4446</v>
      </c>
      <c r="F76" s="18">
        <v>0.9</v>
      </c>
      <c r="G76" s="17">
        <f t="shared" si="7"/>
        <v>4001.4</v>
      </c>
      <c r="H76" s="17">
        <f t="shared" ref="H76:H96" si="8" xml:space="preserve"> SUM(E76-G76)</f>
        <v>444.59999999999991</v>
      </c>
      <c r="I76" s="16" t="s">
        <v>38</v>
      </c>
    </row>
    <row r="77" spans="1:9" x14ac:dyDescent="0.2">
      <c r="A77" s="16" t="s">
        <v>77</v>
      </c>
      <c r="B77" s="16">
        <v>5405</v>
      </c>
      <c r="C77" s="16"/>
      <c r="D77" s="17">
        <f t="shared" si="5"/>
        <v>0</v>
      </c>
      <c r="E77" s="17">
        <f t="shared" si="6"/>
        <v>5405</v>
      </c>
      <c r="F77" s="18">
        <v>0.9</v>
      </c>
      <c r="G77" s="17">
        <f t="shared" si="7"/>
        <v>4864.5</v>
      </c>
      <c r="H77" s="17">
        <f t="shared" si="8"/>
        <v>540.5</v>
      </c>
      <c r="I77" s="16" t="s">
        <v>38</v>
      </c>
    </row>
    <row r="78" spans="1:9" x14ac:dyDescent="0.2">
      <c r="A78" t="s">
        <v>78</v>
      </c>
      <c r="B78">
        <v>115</v>
      </c>
      <c r="D78" s="10">
        <f t="shared" si="5"/>
        <v>0</v>
      </c>
      <c r="E78" s="10">
        <f t="shared" si="6"/>
        <v>115</v>
      </c>
      <c r="F78" s="8">
        <v>0.92</v>
      </c>
      <c r="G78" s="10">
        <f t="shared" si="7"/>
        <v>105.80000000000001</v>
      </c>
      <c r="H78" s="10">
        <f t="shared" si="8"/>
        <v>9.1999999999999886</v>
      </c>
      <c r="I78" s="10">
        <f t="shared" si="4"/>
        <v>115</v>
      </c>
    </row>
    <row r="79" spans="1:9" x14ac:dyDescent="0.2">
      <c r="A79" t="s">
        <v>79</v>
      </c>
      <c r="B79">
        <v>2512</v>
      </c>
      <c r="D79" s="10">
        <f t="shared" si="5"/>
        <v>0</v>
      </c>
      <c r="E79" s="10">
        <f t="shared" si="6"/>
        <v>2512</v>
      </c>
      <c r="F79" s="8">
        <v>0.9</v>
      </c>
      <c r="G79" s="10">
        <f t="shared" si="7"/>
        <v>2260.8000000000002</v>
      </c>
      <c r="H79" s="10">
        <f t="shared" si="8"/>
        <v>251.19999999999982</v>
      </c>
      <c r="I79" s="10">
        <f t="shared" si="4"/>
        <v>2512</v>
      </c>
    </row>
    <row r="80" spans="1:9" x14ac:dyDescent="0.2">
      <c r="A80" t="s">
        <v>80</v>
      </c>
      <c r="B80">
        <v>4867</v>
      </c>
      <c r="D80" s="10">
        <f t="shared" si="5"/>
        <v>0</v>
      </c>
      <c r="E80" s="10">
        <f t="shared" si="6"/>
        <v>4867</v>
      </c>
      <c r="F80" s="8">
        <v>0.92</v>
      </c>
      <c r="G80" s="10">
        <f t="shared" si="7"/>
        <v>4477.6400000000003</v>
      </c>
      <c r="H80" s="10">
        <f t="shared" si="8"/>
        <v>389.35999999999967</v>
      </c>
      <c r="I80" s="10">
        <f t="shared" si="4"/>
        <v>4867</v>
      </c>
    </row>
    <row r="81" spans="1:9" x14ac:dyDescent="0.2">
      <c r="A81" t="s">
        <v>81</v>
      </c>
      <c r="B81">
        <v>1281</v>
      </c>
      <c r="D81" s="10">
        <f t="shared" si="5"/>
        <v>0</v>
      </c>
      <c r="E81" s="10">
        <f t="shared" si="6"/>
        <v>1281</v>
      </c>
      <c r="F81" s="8">
        <v>0.92</v>
      </c>
      <c r="G81" s="10">
        <f t="shared" si="7"/>
        <v>1178.52</v>
      </c>
      <c r="H81" s="10">
        <f t="shared" si="8"/>
        <v>102.48000000000002</v>
      </c>
      <c r="I81" s="10">
        <f t="shared" si="4"/>
        <v>1281</v>
      </c>
    </row>
    <row r="82" spans="1:9" x14ac:dyDescent="0.2">
      <c r="A82" t="s">
        <v>82</v>
      </c>
      <c r="B82">
        <v>45</v>
      </c>
      <c r="D82" s="10">
        <f t="shared" si="5"/>
        <v>0</v>
      </c>
      <c r="E82" s="10">
        <f t="shared" si="6"/>
        <v>45</v>
      </c>
      <c r="F82" s="8">
        <v>0.92</v>
      </c>
      <c r="G82" s="10">
        <f t="shared" si="7"/>
        <v>41.4</v>
      </c>
      <c r="H82" s="10">
        <f t="shared" si="8"/>
        <v>3.6000000000000014</v>
      </c>
      <c r="I82" s="10">
        <f t="shared" si="4"/>
        <v>45</v>
      </c>
    </row>
    <row r="83" spans="1:9" x14ac:dyDescent="0.2">
      <c r="A83" s="16" t="s">
        <v>83</v>
      </c>
      <c r="B83" s="16">
        <v>192</v>
      </c>
      <c r="C83" s="16"/>
      <c r="D83" s="17">
        <f t="shared" si="5"/>
        <v>0</v>
      </c>
      <c r="E83" s="17">
        <f t="shared" si="6"/>
        <v>192</v>
      </c>
      <c r="F83" s="18">
        <v>0.9</v>
      </c>
      <c r="G83" s="17">
        <f t="shared" si="7"/>
        <v>172.8</v>
      </c>
      <c r="H83" s="17">
        <f t="shared" si="8"/>
        <v>19.199999999999989</v>
      </c>
      <c r="I83" s="16" t="s">
        <v>38</v>
      </c>
    </row>
    <row r="84" spans="1:9" x14ac:dyDescent="0.2">
      <c r="A84" s="16" t="s">
        <v>84</v>
      </c>
      <c r="B84" s="16">
        <v>2907</v>
      </c>
      <c r="C84" s="16"/>
      <c r="D84" s="17">
        <f t="shared" si="5"/>
        <v>0</v>
      </c>
      <c r="E84" s="17">
        <f t="shared" si="6"/>
        <v>2907</v>
      </c>
      <c r="F84" s="18">
        <v>0.9</v>
      </c>
      <c r="G84" s="17">
        <f t="shared" si="7"/>
        <v>2616.3000000000002</v>
      </c>
      <c r="H84" s="17">
        <f t="shared" si="8"/>
        <v>290.69999999999982</v>
      </c>
      <c r="I84" s="16" t="s">
        <v>38</v>
      </c>
    </row>
    <row r="85" spans="1:9" x14ac:dyDescent="0.2">
      <c r="A85" t="s">
        <v>85</v>
      </c>
      <c r="B85">
        <v>10779</v>
      </c>
      <c r="D85" s="10">
        <f t="shared" si="5"/>
        <v>0</v>
      </c>
      <c r="E85" s="10">
        <f t="shared" si="6"/>
        <v>10779</v>
      </c>
      <c r="F85" s="8">
        <v>0.91</v>
      </c>
      <c r="G85" s="10">
        <f t="shared" si="7"/>
        <v>9808.8900000000012</v>
      </c>
      <c r="H85" s="10">
        <f t="shared" si="8"/>
        <v>970.10999999999876</v>
      </c>
      <c r="I85" s="10">
        <f t="shared" si="4"/>
        <v>10779</v>
      </c>
    </row>
    <row r="86" spans="1:9" x14ac:dyDescent="0.2">
      <c r="A86" t="s">
        <v>86</v>
      </c>
      <c r="B86">
        <v>4649</v>
      </c>
      <c r="D86" s="10">
        <f t="shared" si="5"/>
        <v>0</v>
      </c>
      <c r="E86" s="10">
        <f t="shared" si="6"/>
        <v>4649</v>
      </c>
      <c r="F86" s="8">
        <v>0.9</v>
      </c>
      <c r="G86" s="10">
        <f t="shared" si="7"/>
        <v>4184.1000000000004</v>
      </c>
      <c r="H86" s="10">
        <f t="shared" si="8"/>
        <v>464.89999999999964</v>
      </c>
      <c r="I86" s="10">
        <f t="shared" si="4"/>
        <v>4649</v>
      </c>
    </row>
    <row r="87" spans="1:9" x14ac:dyDescent="0.2">
      <c r="A87" s="16" t="s">
        <v>87</v>
      </c>
      <c r="B87" s="16">
        <v>4</v>
      </c>
      <c r="C87" s="16"/>
      <c r="D87" s="17">
        <f t="shared" si="5"/>
        <v>0</v>
      </c>
      <c r="E87" s="17">
        <f t="shared" si="6"/>
        <v>4</v>
      </c>
      <c r="F87" s="18">
        <v>0.9</v>
      </c>
      <c r="G87" s="17">
        <f t="shared" si="7"/>
        <v>3.6</v>
      </c>
      <c r="H87" s="17">
        <f t="shared" si="8"/>
        <v>0.39999999999999991</v>
      </c>
      <c r="I87" s="16" t="s">
        <v>38</v>
      </c>
    </row>
    <row r="88" spans="1:9" x14ac:dyDescent="0.2">
      <c r="A88" t="s">
        <v>88</v>
      </c>
      <c r="B88">
        <v>2680</v>
      </c>
      <c r="D88" s="10">
        <f t="shared" si="5"/>
        <v>0</v>
      </c>
      <c r="E88" s="10">
        <f t="shared" si="6"/>
        <v>2680</v>
      </c>
      <c r="F88" s="8">
        <v>0.9</v>
      </c>
      <c r="G88" s="10">
        <f t="shared" si="7"/>
        <v>2412</v>
      </c>
      <c r="H88" s="10">
        <f t="shared" si="8"/>
        <v>268</v>
      </c>
      <c r="I88" s="10">
        <f t="shared" si="4"/>
        <v>2680</v>
      </c>
    </row>
    <row r="89" spans="1:9" x14ac:dyDescent="0.2">
      <c r="A89" s="16" t="s">
        <v>89</v>
      </c>
      <c r="B89" s="16">
        <v>111</v>
      </c>
      <c r="C89" s="16"/>
      <c r="D89" s="17">
        <f t="shared" si="5"/>
        <v>0</v>
      </c>
      <c r="E89" s="17">
        <f t="shared" si="6"/>
        <v>111</v>
      </c>
      <c r="F89" s="18">
        <v>0.9</v>
      </c>
      <c r="G89" s="17">
        <f t="shared" si="7"/>
        <v>99.9</v>
      </c>
      <c r="H89" s="17">
        <f t="shared" si="8"/>
        <v>11.099999999999994</v>
      </c>
      <c r="I89" s="16" t="s">
        <v>38</v>
      </c>
    </row>
    <row r="90" spans="1:9" x14ac:dyDescent="0.2">
      <c r="A90" t="s">
        <v>90</v>
      </c>
      <c r="B90">
        <v>1730</v>
      </c>
      <c r="D90" s="10">
        <f t="shared" si="5"/>
        <v>0</v>
      </c>
      <c r="E90" s="10">
        <f t="shared" si="6"/>
        <v>1730</v>
      </c>
      <c r="F90" s="8">
        <v>0.92</v>
      </c>
      <c r="G90" s="10">
        <f t="shared" si="7"/>
        <v>1591.6000000000001</v>
      </c>
      <c r="H90" s="10">
        <f t="shared" si="8"/>
        <v>138.39999999999986</v>
      </c>
      <c r="I90" s="10">
        <f t="shared" si="4"/>
        <v>1730</v>
      </c>
    </row>
    <row r="91" spans="1:9" x14ac:dyDescent="0.2">
      <c r="A91" t="s">
        <v>91</v>
      </c>
      <c r="B91">
        <v>196</v>
      </c>
      <c r="D91" s="10">
        <f t="shared" si="5"/>
        <v>0</v>
      </c>
      <c r="E91" s="10">
        <f t="shared" si="6"/>
        <v>196</v>
      </c>
      <c r="F91" s="8">
        <v>0.92</v>
      </c>
      <c r="G91" s="10">
        <f t="shared" si="7"/>
        <v>180.32000000000002</v>
      </c>
      <c r="H91" s="10">
        <f t="shared" si="8"/>
        <v>15.679999999999978</v>
      </c>
      <c r="I91" s="10">
        <f t="shared" si="4"/>
        <v>196</v>
      </c>
    </row>
    <row r="92" spans="1:9" x14ac:dyDescent="0.2">
      <c r="A92" t="s">
        <v>92</v>
      </c>
      <c r="B92">
        <v>7220</v>
      </c>
      <c r="D92" s="10">
        <f t="shared" si="5"/>
        <v>0</v>
      </c>
      <c r="E92" s="10">
        <f t="shared" si="6"/>
        <v>7220</v>
      </c>
      <c r="F92" s="8">
        <v>0.92</v>
      </c>
      <c r="G92" s="10">
        <f t="shared" si="7"/>
        <v>6642.4000000000005</v>
      </c>
      <c r="H92" s="10">
        <f t="shared" si="8"/>
        <v>577.59999999999945</v>
      </c>
      <c r="I92" s="10">
        <f t="shared" si="4"/>
        <v>7220</v>
      </c>
    </row>
    <row r="93" spans="1:9" x14ac:dyDescent="0.2">
      <c r="A93" s="16" t="s">
        <v>93</v>
      </c>
      <c r="B93" s="16">
        <v>5424</v>
      </c>
      <c r="C93" s="16"/>
      <c r="D93" s="17">
        <f t="shared" si="5"/>
        <v>0</v>
      </c>
      <c r="E93" s="17">
        <f t="shared" si="6"/>
        <v>5424</v>
      </c>
      <c r="F93" s="18">
        <v>0.9</v>
      </c>
      <c r="G93" s="17">
        <f t="shared" si="7"/>
        <v>4881.6000000000004</v>
      </c>
      <c r="H93" s="17">
        <f t="shared" si="8"/>
        <v>542.39999999999964</v>
      </c>
      <c r="I93" s="16" t="s">
        <v>38</v>
      </c>
    </row>
    <row r="94" spans="1:9" s="11" customFormat="1" x14ac:dyDescent="0.2">
      <c r="A94" s="16" t="s">
        <v>94</v>
      </c>
      <c r="B94" s="19">
        <v>73958</v>
      </c>
      <c r="C94" s="16">
        <v>0.11</v>
      </c>
      <c r="D94" s="17">
        <f t="shared" si="5"/>
        <v>8135.38</v>
      </c>
      <c r="E94" s="17">
        <f t="shared" si="6"/>
        <v>65822.62</v>
      </c>
      <c r="F94" s="18">
        <v>0.89468725999999998</v>
      </c>
      <c r="G94" s="17">
        <f t="shared" si="7"/>
        <v>58890.659533821192</v>
      </c>
      <c r="H94" s="17">
        <f t="shared" si="8"/>
        <v>6931.9604661788035</v>
      </c>
      <c r="I94" s="16" t="s">
        <v>38</v>
      </c>
    </row>
    <row r="95" spans="1:9" x14ac:dyDescent="0.2">
      <c r="A95" s="16" t="s">
        <v>95</v>
      </c>
      <c r="B95" s="19">
        <v>13662</v>
      </c>
      <c r="C95" s="16">
        <v>0.11</v>
      </c>
      <c r="D95" s="17">
        <f t="shared" si="5"/>
        <v>1502.82</v>
      </c>
      <c r="E95" s="17">
        <f t="shared" si="6"/>
        <v>12159.18</v>
      </c>
      <c r="F95" s="18">
        <v>0.9</v>
      </c>
      <c r="G95" s="17">
        <f t="shared" si="7"/>
        <v>10943.262000000001</v>
      </c>
      <c r="H95" s="17">
        <f t="shared" si="8"/>
        <v>1215.9179999999997</v>
      </c>
      <c r="I95" s="16" t="s">
        <v>38</v>
      </c>
    </row>
    <row r="96" spans="1:9" x14ac:dyDescent="0.2">
      <c r="A96" s="20" t="s">
        <v>96</v>
      </c>
      <c r="B96" s="20">
        <v>1097</v>
      </c>
      <c r="C96" s="20"/>
      <c r="D96" s="21">
        <f t="shared" si="5"/>
        <v>0</v>
      </c>
      <c r="E96" s="21">
        <f t="shared" si="6"/>
        <v>1097</v>
      </c>
      <c r="F96" s="22">
        <v>0.92</v>
      </c>
      <c r="G96" s="21">
        <f t="shared" si="7"/>
        <v>1009.24</v>
      </c>
      <c r="H96" s="21">
        <f t="shared" si="8"/>
        <v>87.759999999999991</v>
      </c>
      <c r="I96" s="10">
        <f>SUM(G96:H96)</f>
        <v>1097</v>
      </c>
    </row>
    <row r="97" spans="2:8" x14ac:dyDescent="0.2">
      <c r="B97" s="10">
        <f xml:space="preserve"> SUM(B11:B96)</f>
        <v>468478</v>
      </c>
      <c r="D97" s="10">
        <f>SUM(D11:D96)</f>
        <v>30302.540799999999</v>
      </c>
      <c r="E97" s="10">
        <f>SUM(E11:E96)</f>
        <v>438175.45919999998</v>
      </c>
      <c r="F97" s="8"/>
      <c r="G97" s="10">
        <f>SUM(G11:G96)</f>
        <v>355162.79597382108</v>
      </c>
      <c r="H97" s="10">
        <f>SUM(H11:H96)</f>
        <v>83012.663226178789</v>
      </c>
    </row>
    <row r="98" spans="2:8" x14ac:dyDescent="0.2">
      <c r="F98" s="8"/>
    </row>
    <row r="99" spans="2:8" x14ac:dyDescent="0.2">
      <c r="F99" s="8"/>
      <c r="H99" s="10"/>
    </row>
    <row r="100" spans="2:8" x14ac:dyDescent="0.2">
      <c r="F100" s="8"/>
    </row>
    <row r="101" spans="2:8" x14ac:dyDescent="0.2">
      <c r="F101" s="8"/>
    </row>
    <row r="102" spans="2:8" x14ac:dyDescent="0.2">
      <c r="F102" s="8"/>
    </row>
    <row r="103" spans="2:8" x14ac:dyDescent="0.2">
      <c r="F103" s="8"/>
    </row>
    <row r="104" spans="2:8" x14ac:dyDescent="0.2">
      <c r="F104" s="8"/>
    </row>
    <row r="105" spans="2:8" x14ac:dyDescent="0.2">
      <c r="F105" s="8"/>
    </row>
    <row r="106" spans="2:8" x14ac:dyDescent="0.2">
      <c r="F106" s="8"/>
    </row>
    <row r="107" spans="2:8" x14ac:dyDescent="0.2">
      <c r="F107" s="8"/>
    </row>
    <row r="108" spans="2:8" x14ac:dyDescent="0.2">
      <c r="F108" s="8"/>
    </row>
    <row r="109" spans="2:8" x14ac:dyDescent="0.2">
      <c r="F109" s="8"/>
    </row>
    <row r="110" spans="2:8" x14ac:dyDescent="0.2">
      <c r="F110" s="8"/>
    </row>
    <row r="111" spans="2:8" x14ac:dyDescent="0.2">
      <c r="F111" s="8"/>
    </row>
    <row r="112" spans="2:8" x14ac:dyDescent="0.2">
      <c r="F112" s="8"/>
    </row>
    <row r="113" spans="6:6" x14ac:dyDescent="0.2">
      <c r="F113" s="8"/>
    </row>
    <row r="114" spans="6:6" x14ac:dyDescent="0.2">
      <c r="F114" s="8"/>
    </row>
    <row r="115" spans="6:6" x14ac:dyDescent="0.2">
      <c r="F115" s="8"/>
    </row>
    <row r="116" spans="6:6" x14ac:dyDescent="0.2">
      <c r="F116" s="8"/>
    </row>
    <row r="117" spans="6:6" x14ac:dyDescent="0.2">
      <c r="F117" s="8"/>
    </row>
    <row r="118" spans="6:6" x14ac:dyDescent="0.2">
      <c r="F118" s="8"/>
    </row>
    <row r="119" spans="6:6" x14ac:dyDescent="0.2">
      <c r="F119" s="8"/>
    </row>
    <row r="120" spans="6:6" x14ac:dyDescent="0.2">
      <c r="F120" s="8"/>
    </row>
    <row r="121" spans="6:6" x14ac:dyDescent="0.2">
      <c r="F121" s="8"/>
    </row>
    <row r="122" spans="6:6" x14ac:dyDescent="0.2">
      <c r="F122" s="8"/>
    </row>
    <row r="123" spans="6:6" x14ac:dyDescent="0.2">
      <c r="F123" s="8"/>
    </row>
    <row r="124" spans="6:6" x14ac:dyDescent="0.2">
      <c r="F124" s="8"/>
    </row>
  </sheetData>
  <printOptions horizontalCentered="1" gridLines="1"/>
  <pageMargins left="0.5" right="0.5" top="1" bottom="1" header="0.5" footer="0.5"/>
  <pageSetup paperSize="5"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opLeftCell="A42" zoomScale="85" workbookViewId="0">
      <selection activeCell="L60" sqref="L60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26" customWidth="1"/>
    <col min="13" max="13" width="10.85546875" style="26" customWidth="1"/>
    <col min="14" max="15" width="9.140625" style="26"/>
    <col min="16" max="16" width="2.140625" customWidth="1"/>
  </cols>
  <sheetData>
    <row r="1" spans="1:11" ht="18" x14ac:dyDescent="0.25">
      <c r="A1" s="40"/>
      <c r="B1" s="40"/>
      <c r="C1" s="41" t="s">
        <v>122</v>
      </c>
      <c r="I1" s="42"/>
      <c r="J1" s="43"/>
      <c r="K1" s="44"/>
    </row>
    <row r="2" spans="1:11" ht="15.75" x14ac:dyDescent="0.25">
      <c r="A2" s="40"/>
      <c r="B2" s="40"/>
      <c r="C2" s="45" t="s">
        <v>123</v>
      </c>
      <c r="D2" s="46">
        <v>36617</v>
      </c>
      <c r="G2" s="47" t="s">
        <v>124</v>
      </c>
      <c r="H2" t="s">
        <v>125</v>
      </c>
      <c r="I2" s="48"/>
      <c r="K2" s="44"/>
    </row>
    <row r="3" spans="1:11" ht="15.75" x14ac:dyDescent="0.25">
      <c r="A3" s="40"/>
      <c r="B3" s="40"/>
      <c r="C3" s="45" t="s">
        <v>126</v>
      </c>
      <c r="D3" s="49">
        <v>30</v>
      </c>
      <c r="H3" t="s">
        <v>127</v>
      </c>
      <c r="I3" s="48"/>
      <c r="K3" s="44"/>
    </row>
    <row r="4" spans="1:11" x14ac:dyDescent="0.2">
      <c r="A4" s="40"/>
      <c r="B4" s="40"/>
      <c r="C4" s="50"/>
      <c r="H4" t="s">
        <v>128</v>
      </c>
      <c r="I4" s="48"/>
      <c r="K4" s="44"/>
    </row>
    <row r="5" spans="1:11" x14ac:dyDescent="0.2">
      <c r="A5" s="40"/>
      <c r="B5" s="40"/>
      <c r="C5" s="50"/>
      <c r="H5" t="s">
        <v>129</v>
      </c>
      <c r="I5" s="48"/>
      <c r="K5" s="44"/>
    </row>
    <row r="6" spans="1:11" x14ac:dyDescent="0.2">
      <c r="A6" s="40"/>
      <c r="B6" s="40"/>
      <c r="C6" s="50"/>
      <c r="H6" t="s">
        <v>130</v>
      </c>
      <c r="I6" s="48"/>
      <c r="K6" s="44"/>
    </row>
    <row r="7" spans="1:11" x14ac:dyDescent="0.2">
      <c r="A7" s="40"/>
      <c r="B7" s="40"/>
      <c r="C7" s="50"/>
      <c r="I7" s="42"/>
      <c r="J7" s="43"/>
      <c r="K7" s="44"/>
    </row>
    <row r="8" spans="1:11" x14ac:dyDescent="0.2">
      <c r="A8" s="40"/>
      <c r="B8" s="40"/>
      <c r="C8" s="50"/>
      <c r="F8" s="51" t="s">
        <v>131</v>
      </c>
      <c r="I8" s="42"/>
      <c r="J8" s="43"/>
      <c r="K8" s="44"/>
    </row>
    <row r="9" spans="1:11" ht="18" x14ac:dyDescent="0.25">
      <c r="A9" s="52" t="s">
        <v>132</v>
      </c>
      <c r="B9" s="1"/>
      <c r="C9" s="53" t="s">
        <v>133</v>
      </c>
      <c r="E9" s="54" t="s">
        <v>134</v>
      </c>
      <c r="F9" s="40" t="s">
        <v>135</v>
      </c>
      <c r="G9" s="54" t="s">
        <v>136</v>
      </c>
      <c r="H9" s="54" t="s">
        <v>137</v>
      </c>
      <c r="I9" s="55" t="s">
        <v>138</v>
      </c>
      <c r="J9" s="56"/>
      <c r="K9" s="57" t="s">
        <v>139</v>
      </c>
    </row>
    <row r="10" spans="1:11" ht="18" x14ac:dyDescent="0.25">
      <c r="A10" s="40"/>
      <c r="B10" s="54"/>
      <c r="C10" s="53"/>
      <c r="E10" s="54"/>
      <c r="F10" s="54"/>
      <c r="G10" s="54"/>
      <c r="H10" s="54"/>
      <c r="I10" s="58" t="s">
        <v>140</v>
      </c>
      <c r="J10" s="59" t="s">
        <v>141</v>
      </c>
      <c r="K10" s="57"/>
    </row>
    <row r="11" spans="1:11" x14ac:dyDescent="0.2">
      <c r="A11" s="60"/>
      <c r="B11" s="60"/>
      <c r="C11" s="61"/>
      <c r="D11" s="62"/>
      <c r="E11" s="62"/>
      <c r="F11" s="62"/>
      <c r="G11" s="62"/>
      <c r="H11" s="62"/>
      <c r="I11" s="63"/>
      <c r="J11" s="64"/>
      <c r="K11" s="65"/>
    </row>
    <row r="12" spans="1:11" ht="18" x14ac:dyDescent="0.25">
      <c r="A12" s="40"/>
      <c r="B12" s="40"/>
      <c r="C12" s="53" t="s">
        <v>142</v>
      </c>
      <c r="K12" s="66"/>
    </row>
    <row r="13" spans="1:11" ht="20.100000000000001" customHeight="1" x14ac:dyDescent="0.2">
      <c r="A13" s="67"/>
      <c r="B13" s="67"/>
      <c r="C13" s="68"/>
      <c r="D13" s="69"/>
      <c r="E13" s="69"/>
      <c r="F13" s="69"/>
      <c r="G13" s="69"/>
      <c r="H13" s="69"/>
      <c r="I13" s="70"/>
      <c r="J13" s="71"/>
      <c r="K13" s="72"/>
    </row>
    <row r="14" spans="1:11" ht="20.100000000000001" customHeight="1" x14ac:dyDescent="0.2">
      <c r="A14" s="67">
        <v>34912</v>
      </c>
      <c r="B14" s="40"/>
      <c r="C14" s="68" t="s">
        <v>143</v>
      </c>
      <c r="D14" s="69"/>
      <c r="E14" s="69" t="s">
        <v>142</v>
      </c>
      <c r="F14" s="69"/>
      <c r="G14" s="69" t="s">
        <v>144</v>
      </c>
      <c r="H14" s="69" t="s">
        <v>128</v>
      </c>
      <c r="I14" s="70">
        <v>0.85</v>
      </c>
      <c r="J14" s="71">
        <v>0</v>
      </c>
      <c r="K14" s="72">
        <v>83</v>
      </c>
    </row>
    <row r="15" spans="1:11" ht="20.100000000000001" customHeight="1" x14ac:dyDescent="0.2">
      <c r="A15" s="67">
        <v>34912</v>
      </c>
      <c r="B15" s="40"/>
      <c r="C15" s="68" t="s">
        <v>145</v>
      </c>
      <c r="D15" s="69"/>
      <c r="E15" s="69" t="s">
        <v>146</v>
      </c>
      <c r="F15" s="69"/>
      <c r="G15" s="69" t="s">
        <v>144</v>
      </c>
      <c r="H15" s="69" t="s">
        <v>128</v>
      </c>
      <c r="I15" s="70">
        <v>0.85</v>
      </c>
      <c r="J15" s="71">
        <v>0</v>
      </c>
      <c r="K15" s="72">
        <v>17</v>
      </c>
    </row>
    <row r="16" spans="1:11" ht="20.100000000000001" customHeight="1" x14ac:dyDescent="0.2">
      <c r="A16" s="67">
        <v>34912</v>
      </c>
      <c r="B16" s="40"/>
      <c r="C16" s="68" t="s">
        <v>147</v>
      </c>
      <c r="D16" s="69"/>
      <c r="E16" s="69" t="s">
        <v>148</v>
      </c>
      <c r="F16" s="69"/>
      <c r="G16" s="69" t="s">
        <v>144</v>
      </c>
      <c r="H16" s="69" t="s">
        <v>128</v>
      </c>
      <c r="I16" s="70">
        <v>0.97</v>
      </c>
      <c r="J16" s="71">
        <v>0</v>
      </c>
      <c r="K16" s="72">
        <v>48</v>
      </c>
    </row>
    <row r="17" spans="1:18" ht="20.100000000000001" customHeight="1" x14ac:dyDescent="0.2">
      <c r="A17" s="67">
        <v>34912</v>
      </c>
      <c r="B17" s="40"/>
      <c r="C17" s="68" t="s">
        <v>149</v>
      </c>
      <c r="D17" s="69"/>
      <c r="E17" s="69" t="s">
        <v>150</v>
      </c>
      <c r="F17" s="69"/>
      <c r="G17" s="69" t="s">
        <v>144</v>
      </c>
      <c r="H17" s="69" t="s">
        <v>128</v>
      </c>
      <c r="I17" s="70">
        <v>0.85</v>
      </c>
      <c r="J17" s="71">
        <v>0</v>
      </c>
      <c r="K17" s="72">
        <v>6</v>
      </c>
    </row>
    <row r="18" spans="1:18" ht="20.100000000000001" customHeight="1" x14ac:dyDescent="0.2">
      <c r="A18" s="67" t="s">
        <v>144</v>
      </c>
      <c r="B18" s="40"/>
      <c r="C18" s="68" t="s">
        <v>151</v>
      </c>
      <c r="D18" s="69"/>
      <c r="E18" s="69" t="s">
        <v>150</v>
      </c>
      <c r="F18" s="69"/>
      <c r="G18" s="69" t="s">
        <v>144</v>
      </c>
      <c r="H18" s="69" t="s">
        <v>128</v>
      </c>
      <c r="I18" s="70">
        <v>0.85</v>
      </c>
      <c r="J18" s="71">
        <v>0</v>
      </c>
      <c r="K18" s="72">
        <v>1</v>
      </c>
    </row>
    <row r="19" spans="1:18" ht="20.100000000000001" customHeight="1" x14ac:dyDescent="0.2">
      <c r="A19" s="67"/>
      <c r="B19" s="67"/>
      <c r="C19" s="68" t="s">
        <v>152</v>
      </c>
      <c r="D19" s="69"/>
      <c r="E19" s="69"/>
      <c r="F19" s="69"/>
      <c r="G19" s="69"/>
      <c r="H19" s="69"/>
      <c r="I19" s="70"/>
      <c r="J19" s="73"/>
      <c r="K19" s="72">
        <v>1821</v>
      </c>
    </row>
    <row r="20" spans="1:18" ht="20.100000000000001" customHeight="1" x14ac:dyDescent="0.25">
      <c r="A20" s="40"/>
      <c r="B20" s="40"/>
      <c r="C20" s="53" t="s">
        <v>153</v>
      </c>
      <c r="D20" s="74"/>
      <c r="E20" s="74"/>
      <c r="F20" s="74"/>
      <c r="G20" s="74"/>
      <c r="H20" s="74"/>
      <c r="I20" s="75"/>
      <c r="J20" s="76"/>
      <c r="K20" s="77">
        <f>SUM(K13:K19)</f>
        <v>1976</v>
      </c>
    </row>
    <row r="21" spans="1:18" ht="20.100000000000001" customHeight="1" thickBot="1" x14ac:dyDescent="0.25">
      <c r="A21" s="60"/>
      <c r="B21" s="60"/>
      <c r="C21" s="61"/>
      <c r="D21" s="62"/>
      <c r="E21" s="62"/>
      <c r="F21" s="62"/>
      <c r="G21" s="62"/>
      <c r="H21" s="62"/>
      <c r="I21" s="63"/>
      <c r="J21" s="64"/>
      <c r="K21" s="229"/>
    </row>
    <row r="22" spans="1:18" ht="20.100000000000001" customHeight="1" thickBot="1" x14ac:dyDescent="0.3">
      <c r="A22" s="40"/>
      <c r="B22" s="40"/>
      <c r="C22" s="53" t="s">
        <v>154</v>
      </c>
      <c r="I22" s="58"/>
      <c r="J22" s="59"/>
      <c r="K22" s="241" t="s">
        <v>549</v>
      </c>
      <c r="L22" s="242" t="s">
        <v>552</v>
      </c>
      <c r="M22" s="242" t="s">
        <v>553</v>
      </c>
      <c r="N22" s="244" t="s">
        <v>99</v>
      </c>
      <c r="O22" s="243" t="s">
        <v>554</v>
      </c>
      <c r="P22" s="3"/>
      <c r="Q22" s="247" t="s">
        <v>551</v>
      </c>
      <c r="R22" s="247"/>
    </row>
    <row r="23" spans="1:18" ht="20.100000000000001" customHeight="1" x14ac:dyDescent="0.2">
      <c r="A23" s="67">
        <v>34912</v>
      </c>
      <c r="B23" s="40"/>
      <c r="C23" s="68" t="s">
        <v>155</v>
      </c>
      <c r="D23" s="69"/>
      <c r="E23" s="78" t="s">
        <v>156</v>
      </c>
      <c r="F23" s="69" t="s">
        <v>155</v>
      </c>
      <c r="G23" s="69" t="s">
        <v>144</v>
      </c>
      <c r="H23" s="69" t="s">
        <v>128</v>
      </c>
      <c r="I23" s="70">
        <v>0.9</v>
      </c>
      <c r="J23" s="225">
        <v>0</v>
      </c>
      <c r="K23" s="240">
        <v>119</v>
      </c>
      <c r="L23" s="232">
        <v>142583</v>
      </c>
      <c r="M23" s="233"/>
      <c r="N23" s="245">
        <f>+K23*(1-$R$23)</f>
        <v>107.10000000000001</v>
      </c>
      <c r="O23" s="234"/>
      <c r="Q23" s="26" t="s">
        <v>555</v>
      </c>
      <c r="R23" s="26">
        <v>0.1</v>
      </c>
    </row>
    <row r="24" spans="1:18" ht="20.100000000000001" customHeight="1" x14ac:dyDescent="0.2">
      <c r="A24" s="67">
        <v>34912</v>
      </c>
      <c r="B24" s="40"/>
      <c r="C24" s="68" t="s">
        <v>157</v>
      </c>
      <c r="D24" s="69"/>
      <c r="E24" s="78" t="s">
        <v>156</v>
      </c>
      <c r="F24" s="69" t="s">
        <v>158</v>
      </c>
      <c r="G24" s="69" t="s">
        <v>144</v>
      </c>
      <c r="H24" s="69" t="s">
        <v>128</v>
      </c>
      <c r="I24" s="70">
        <v>0.85</v>
      </c>
      <c r="J24" s="225">
        <v>0</v>
      </c>
      <c r="K24" s="231">
        <v>12</v>
      </c>
      <c r="L24" s="232">
        <v>142590</v>
      </c>
      <c r="M24" s="233"/>
      <c r="N24" s="245">
        <f t="shared" ref="N24:N51" si="0">+K24*(1-$R$23)</f>
        <v>10.8</v>
      </c>
      <c r="O24" s="234"/>
      <c r="Q24" s="26" t="s">
        <v>210</v>
      </c>
      <c r="R24" s="26">
        <v>0.21920000000000001</v>
      </c>
    </row>
    <row r="25" spans="1:18" ht="20.100000000000001" customHeight="1" x14ac:dyDescent="0.2">
      <c r="A25" s="67">
        <v>34912</v>
      </c>
      <c r="B25" s="40"/>
      <c r="C25" s="68" t="s">
        <v>159</v>
      </c>
      <c r="D25" s="69"/>
      <c r="E25" s="78" t="s">
        <v>156</v>
      </c>
      <c r="F25" s="69" t="s">
        <v>160</v>
      </c>
      <c r="G25" s="69" t="s">
        <v>144</v>
      </c>
      <c r="H25" s="69" t="s">
        <v>128</v>
      </c>
      <c r="I25" s="70">
        <v>0.85</v>
      </c>
      <c r="J25" s="225">
        <v>0</v>
      </c>
      <c r="K25" s="231">
        <v>7</v>
      </c>
      <c r="L25" s="232">
        <v>142608</v>
      </c>
      <c r="M25" s="233"/>
      <c r="N25" s="245">
        <f t="shared" si="0"/>
        <v>6.3</v>
      </c>
      <c r="O25" s="234"/>
    </row>
    <row r="26" spans="1:18" ht="20.100000000000001" customHeight="1" x14ac:dyDescent="0.2">
      <c r="A26" s="80"/>
      <c r="B26" s="1"/>
      <c r="C26" s="81" t="s">
        <v>161</v>
      </c>
      <c r="D26" s="69"/>
      <c r="E26" s="78" t="s">
        <v>156</v>
      </c>
      <c r="F26" s="69" t="s">
        <v>162</v>
      </c>
      <c r="G26" s="69" t="s">
        <v>144</v>
      </c>
      <c r="H26" s="69" t="s">
        <v>128</v>
      </c>
      <c r="I26" s="70">
        <v>0.85</v>
      </c>
      <c r="J26" s="225">
        <v>0</v>
      </c>
      <c r="K26" s="231">
        <v>7</v>
      </c>
      <c r="L26" s="232">
        <v>142611</v>
      </c>
      <c r="M26" s="233"/>
      <c r="N26" s="245">
        <f t="shared" si="0"/>
        <v>6.3</v>
      </c>
      <c r="O26" s="234"/>
    </row>
    <row r="27" spans="1:18" ht="20.100000000000001" customHeight="1" x14ac:dyDescent="0.2">
      <c r="A27" s="67">
        <v>34912</v>
      </c>
      <c r="B27" s="40"/>
      <c r="C27" s="82" t="s">
        <v>163</v>
      </c>
      <c r="D27" s="83"/>
      <c r="E27" s="78" t="s">
        <v>156</v>
      </c>
      <c r="F27" s="69" t="s">
        <v>164</v>
      </c>
      <c r="G27" s="69" t="s">
        <v>144</v>
      </c>
      <c r="H27" s="69" t="s">
        <v>128</v>
      </c>
      <c r="I27" s="70">
        <v>0.85</v>
      </c>
      <c r="J27" s="225">
        <v>0</v>
      </c>
      <c r="K27" s="231">
        <v>23</v>
      </c>
      <c r="L27" s="232">
        <v>142613</v>
      </c>
      <c r="M27" s="233"/>
      <c r="N27" s="245">
        <f t="shared" si="0"/>
        <v>20.7</v>
      </c>
      <c r="O27" s="234"/>
    </row>
    <row r="28" spans="1:18" ht="20.100000000000001" customHeight="1" x14ac:dyDescent="0.2">
      <c r="A28" s="67">
        <v>34912</v>
      </c>
      <c r="B28" s="40"/>
      <c r="C28" s="84" t="s">
        <v>165</v>
      </c>
      <c r="D28" s="69"/>
      <c r="E28" s="78" t="s">
        <v>156</v>
      </c>
      <c r="F28" s="69" t="s">
        <v>166</v>
      </c>
      <c r="G28" s="69" t="s">
        <v>144</v>
      </c>
      <c r="H28" s="69" t="s">
        <v>128</v>
      </c>
      <c r="I28" s="70">
        <v>0.85</v>
      </c>
      <c r="J28" s="225">
        <v>0</v>
      </c>
      <c r="K28" s="231">
        <v>12</v>
      </c>
      <c r="L28" s="232">
        <v>142796</v>
      </c>
      <c r="M28" s="233"/>
      <c r="N28" s="245">
        <f t="shared" si="0"/>
        <v>10.8</v>
      </c>
      <c r="O28" s="234"/>
    </row>
    <row r="29" spans="1:18" ht="20.100000000000001" customHeight="1" x14ac:dyDescent="0.2">
      <c r="A29" s="67">
        <v>35247</v>
      </c>
      <c r="B29" s="40"/>
      <c r="C29" s="85" t="s">
        <v>167</v>
      </c>
      <c r="D29" s="86"/>
      <c r="E29" s="78" t="s">
        <v>156</v>
      </c>
      <c r="F29" s="69" t="s">
        <v>167</v>
      </c>
      <c r="G29" s="69" t="s">
        <v>144</v>
      </c>
      <c r="H29" s="69" t="s">
        <v>128</v>
      </c>
      <c r="I29" s="70">
        <v>0.98</v>
      </c>
      <c r="J29" s="225">
        <v>0.01</v>
      </c>
      <c r="K29" s="231">
        <v>20</v>
      </c>
      <c r="L29" s="232">
        <v>142797</v>
      </c>
      <c r="M29" s="233"/>
      <c r="N29" s="245">
        <f t="shared" si="0"/>
        <v>18</v>
      </c>
      <c r="O29" s="234"/>
    </row>
    <row r="30" spans="1:18" ht="20.100000000000001" customHeight="1" x14ac:dyDescent="0.2">
      <c r="A30" s="67">
        <v>34912</v>
      </c>
      <c r="B30" s="40"/>
      <c r="C30" s="68" t="s">
        <v>168</v>
      </c>
      <c r="D30" s="69"/>
      <c r="E30" s="78" t="s">
        <v>156</v>
      </c>
      <c r="F30" s="69" t="s">
        <v>169</v>
      </c>
      <c r="G30" s="69" t="s">
        <v>144</v>
      </c>
      <c r="H30" s="69" t="s">
        <v>128</v>
      </c>
      <c r="I30" s="70">
        <v>0.85</v>
      </c>
      <c r="J30" s="225">
        <v>0</v>
      </c>
      <c r="K30" s="231">
        <v>1</v>
      </c>
      <c r="L30" s="232">
        <v>142798</v>
      </c>
      <c r="M30" s="233"/>
      <c r="N30" s="245">
        <f t="shared" si="0"/>
        <v>0.9</v>
      </c>
      <c r="O30" s="234"/>
    </row>
    <row r="31" spans="1:18" ht="20.100000000000001" customHeight="1" x14ac:dyDescent="0.2">
      <c r="A31" s="7">
        <v>36281</v>
      </c>
      <c r="B31" s="7">
        <v>36646</v>
      </c>
      <c r="C31" s="87" t="s">
        <v>170</v>
      </c>
      <c r="D31" s="78"/>
      <c r="E31" s="78" t="s">
        <v>156</v>
      </c>
      <c r="F31" s="78" t="s">
        <v>171</v>
      </c>
      <c r="G31" s="78" t="s">
        <v>144</v>
      </c>
      <c r="H31" s="78" t="s">
        <v>128</v>
      </c>
      <c r="I31" s="88">
        <v>0.85</v>
      </c>
      <c r="J31" s="225"/>
      <c r="K31" s="231">
        <v>10</v>
      </c>
      <c r="L31" s="232">
        <v>142799</v>
      </c>
      <c r="M31" s="233"/>
      <c r="N31" s="245">
        <f t="shared" si="0"/>
        <v>9</v>
      </c>
      <c r="O31" s="234"/>
    </row>
    <row r="32" spans="1:18" ht="20.100000000000001" customHeight="1" x14ac:dyDescent="0.2">
      <c r="A32" s="7">
        <v>36373</v>
      </c>
      <c r="B32" s="7">
        <v>36738</v>
      </c>
      <c r="C32" s="87" t="s">
        <v>172</v>
      </c>
      <c r="D32" s="78"/>
      <c r="E32" s="78" t="s">
        <v>156</v>
      </c>
      <c r="F32" s="78" t="s">
        <v>173</v>
      </c>
      <c r="G32" s="78"/>
      <c r="H32" s="78" t="s">
        <v>174</v>
      </c>
      <c r="I32" s="88">
        <v>0.85</v>
      </c>
      <c r="J32" s="226">
        <v>0</v>
      </c>
      <c r="K32" s="235">
        <v>1</v>
      </c>
      <c r="L32" s="232">
        <v>142801</v>
      </c>
      <c r="M32" s="233"/>
      <c r="N32" s="245">
        <f t="shared" si="0"/>
        <v>0.9</v>
      </c>
      <c r="O32" s="234"/>
    </row>
    <row r="33" spans="1:15" ht="20.100000000000001" customHeight="1" x14ac:dyDescent="0.2">
      <c r="A33" s="67">
        <v>35582</v>
      </c>
      <c r="B33" s="40"/>
      <c r="C33" s="89" t="s">
        <v>175</v>
      </c>
      <c r="D33" s="78"/>
      <c r="E33" s="78" t="s">
        <v>156</v>
      </c>
      <c r="F33" s="68" t="s">
        <v>176</v>
      </c>
      <c r="G33" s="69"/>
      <c r="H33" s="69" t="s">
        <v>128</v>
      </c>
      <c r="I33" s="70">
        <v>0.85</v>
      </c>
      <c r="J33" s="225">
        <v>-0.1542</v>
      </c>
      <c r="K33" s="231">
        <v>8</v>
      </c>
      <c r="L33" s="232">
        <v>142802</v>
      </c>
      <c r="M33" s="233"/>
      <c r="N33" s="245">
        <f t="shared" si="0"/>
        <v>7.2</v>
      </c>
      <c r="O33" s="234"/>
    </row>
    <row r="34" spans="1:15" ht="20.100000000000001" customHeight="1" x14ac:dyDescent="0.2">
      <c r="A34" s="7" t="s">
        <v>144</v>
      </c>
      <c r="B34" s="4"/>
      <c r="C34" s="90" t="s">
        <v>177</v>
      </c>
      <c r="D34" s="91"/>
      <c r="E34" s="78" t="s">
        <v>156</v>
      </c>
      <c r="F34" s="78" t="s">
        <v>178</v>
      </c>
      <c r="G34" s="78"/>
      <c r="H34" s="78" t="s">
        <v>128</v>
      </c>
      <c r="I34" s="88">
        <v>0.85</v>
      </c>
      <c r="J34" s="225">
        <v>0</v>
      </c>
      <c r="K34" s="231">
        <v>2</v>
      </c>
      <c r="L34" s="232">
        <v>142803</v>
      </c>
      <c r="M34" s="233"/>
      <c r="N34" s="245">
        <f t="shared" si="0"/>
        <v>1.8</v>
      </c>
      <c r="O34" s="234"/>
    </row>
    <row r="35" spans="1:15" ht="20.100000000000001" customHeight="1" x14ac:dyDescent="0.2">
      <c r="A35" s="67">
        <v>34912</v>
      </c>
      <c r="B35" s="40"/>
      <c r="C35" s="84" t="s">
        <v>179</v>
      </c>
      <c r="D35" s="69"/>
      <c r="E35" s="78" t="s">
        <v>156</v>
      </c>
      <c r="F35" s="69" t="s">
        <v>180</v>
      </c>
      <c r="G35" s="69" t="s">
        <v>144</v>
      </c>
      <c r="H35" s="69" t="s">
        <v>128</v>
      </c>
      <c r="I35" s="70">
        <v>0.85</v>
      </c>
      <c r="J35" s="225">
        <v>0</v>
      </c>
      <c r="K35" s="231">
        <v>20</v>
      </c>
      <c r="L35" s="232">
        <v>142804</v>
      </c>
      <c r="M35" s="233"/>
      <c r="N35" s="245">
        <f t="shared" si="0"/>
        <v>18</v>
      </c>
      <c r="O35" s="234"/>
    </row>
    <row r="36" spans="1:15" ht="20.100000000000001" customHeight="1" x14ac:dyDescent="0.2">
      <c r="A36" s="67">
        <v>34912</v>
      </c>
      <c r="B36" s="40"/>
      <c r="C36" s="68" t="s">
        <v>181</v>
      </c>
      <c r="D36" s="69"/>
      <c r="E36" s="78" t="s">
        <v>156</v>
      </c>
      <c r="F36" s="69" t="s">
        <v>182</v>
      </c>
      <c r="G36" s="69" t="s">
        <v>144</v>
      </c>
      <c r="H36" s="69" t="s">
        <v>128</v>
      </c>
      <c r="I36" s="70">
        <v>0.85</v>
      </c>
      <c r="J36" s="225">
        <v>0</v>
      </c>
      <c r="K36" s="231">
        <v>18</v>
      </c>
      <c r="L36" s="232">
        <v>142805</v>
      </c>
      <c r="M36" s="233"/>
      <c r="N36" s="245">
        <f t="shared" si="0"/>
        <v>16.2</v>
      </c>
      <c r="O36" s="234"/>
    </row>
    <row r="37" spans="1:15" ht="20.100000000000001" customHeight="1" x14ac:dyDescent="0.2">
      <c r="A37" s="7">
        <v>34912</v>
      </c>
      <c r="B37" s="4"/>
      <c r="C37" s="78" t="s">
        <v>183</v>
      </c>
      <c r="D37" s="78"/>
      <c r="E37" s="78" t="s">
        <v>156</v>
      </c>
      <c r="F37" s="78" t="s">
        <v>184</v>
      </c>
      <c r="G37" s="78"/>
      <c r="H37" s="78" t="s">
        <v>128</v>
      </c>
      <c r="I37" s="88">
        <v>1</v>
      </c>
      <c r="J37" s="225">
        <v>-0.02</v>
      </c>
      <c r="K37" s="231">
        <v>19</v>
      </c>
      <c r="L37" s="232">
        <v>142807</v>
      </c>
      <c r="M37" s="233"/>
      <c r="N37" s="245">
        <f t="shared" si="0"/>
        <v>17.100000000000001</v>
      </c>
      <c r="O37" s="234"/>
    </row>
    <row r="38" spans="1:15" ht="20.100000000000001" customHeight="1" x14ac:dyDescent="0.2">
      <c r="A38" s="67">
        <v>34912</v>
      </c>
      <c r="B38" s="40"/>
      <c r="C38" s="81" t="s">
        <v>185</v>
      </c>
      <c r="D38" s="69"/>
      <c r="E38" s="78" t="s">
        <v>156</v>
      </c>
      <c r="F38" s="69" t="s">
        <v>186</v>
      </c>
      <c r="G38" s="69" t="s">
        <v>144</v>
      </c>
      <c r="H38" s="69" t="s">
        <v>128</v>
      </c>
      <c r="I38" s="70">
        <v>0.85</v>
      </c>
      <c r="J38" s="225">
        <v>0</v>
      </c>
      <c r="K38" s="231">
        <v>1</v>
      </c>
      <c r="L38" s="232">
        <v>142810</v>
      </c>
      <c r="M38" s="233"/>
      <c r="N38" s="245">
        <f t="shared" si="0"/>
        <v>0.9</v>
      </c>
      <c r="O38" s="234"/>
    </row>
    <row r="39" spans="1:15" ht="20.100000000000001" customHeight="1" x14ac:dyDescent="0.2">
      <c r="A39" s="67">
        <v>34912</v>
      </c>
      <c r="B39" s="40"/>
      <c r="C39" s="82" t="s">
        <v>187</v>
      </c>
      <c r="D39" s="83"/>
      <c r="E39" s="78" t="s">
        <v>156</v>
      </c>
      <c r="F39" s="69" t="s">
        <v>188</v>
      </c>
      <c r="G39" s="69" t="s">
        <v>144</v>
      </c>
      <c r="H39" s="69" t="s">
        <v>128</v>
      </c>
      <c r="I39" s="70">
        <v>0.85</v>
      </c>
      <c r="J39" s="225">
        <v>0</v>
      </c>
      <c r="K39" s="231">
        <v>17</v>
      </c>
      <c r="L39" s="232">
        <v>142811</v>
      </c>
      <c r="M39" s="233"/>
      <c r="N39" s="245">
        <f t="shared" si="0"/>
        <v>15.3</v>
      </c>
      <c r="O39" s="234"/>
    </row>
    <row r="40" spans="1:15" ht="20.100000000000001" customHeight="1" x14ac:dyDescent="0.2">
      <c r="A40" s="67">
        <v>34912</v>
      </c>
      <c r="B40" s="40"/>
      <c r="C40" s="84" t="s">
        <v>189</v>
      </c>
      <c r="D40" s="69"/>
      <c r="E40" s="78" t="s">
        <v>156</v>
      </c>
      <c r="F40" s="69" t="s">
        <v>190</v>
      </c>
      <c r="G40" s="69" t="s">
        <v>144</v>
      </c>
      <c r="H40" s="69" t="s">
        <v>128</v>
      </c>
      <c r="I40" s="70">
        <v>0.85</v>
      </c>
      <c r="J40" s="225">
        <v>0</v>
      </c>
      <c r="K40" s="231">
        <v>13</v>
      </c>
      <c r="L40" s="232">
        <v>144905</v>
      </c>
      <c r="M40" s="233"/>
      <c r="N40" s="245">
        <f t="shared" si="0"/>
        <v>11.700000000000001</v>
      </c>
      <c r="O40" s="234"/>
    </row>
    <row r="41" spans="1:15" ht="20.100000000000001" customHeight="1" x14ac:dyDescent="0.2">
      <c r="A41" s="67">
        <v>34912</v>
      </c>
      <c r="B41" s="40"/>
      <c r="C41" s="68" t="s">
        <v>191</v>
      </c>
      <c r="D41" s="69"/>
      <c r="E41" s="78" t="s">
        <v>156</v>
      </c>
      <c r="F41" s="69" t="s">
        <v>192</v>
      </c>
      <c r="G41" s="69" t="s">
        <v>144</v>
      </c>
      <c r="H41" s="69" t="s">
        <v>128</v>
      </c>
      <c r="I41" s="70">
        <v>0.85</v>
      </c>
      <c r="J41" s="225">
        <v>0</v>
      </c>
      <c r="K41" s="231">
        <v>8</v>
      </c>
      <c r="L41" s="232">
        <v>144909</v>
      </c>
      <c r="M41" s="233"/>
      <c r="N41" s="245">
        <f t="shared" si="0"/>
        <v>7.2</v>
      </c>
      <c r="O41" s="234"/>
    </row>
    <row r="42" spans="1:15" ht="20.100000000000001" customHeight="1" x14ac:dyDescent="0.2">
      <c r="A42" s="7">
        <v>36373</v>
      </c>
      <c r="B42" s="7">
        <v>36738</v>
      </c>
      <c r="C42" s="90" t="s">
        <v>193</v>
      </c>
      <c r="D42" s="91"/>
      <c r="E42" s="78" t="s">
        <v>156</v>
      </c>
      <c r="F42" s="78" t="s">
        <v>194</v>
      </c>
      <c r="G42" s="78"/>
      <c r="H42" s="78" t="s">
        <v>174</v>
      </c>
      <c r="I42" s="88">
        <v>0.85</v>
      </c>
      <c r="J42" s="226">
        <v>0</v>
      </c>
      <c r="K42" s="235">
        <v>1</v>
      </c>
      <c r="L42" s="232">
        <v>144912</v>
      </c>
      <c r="M42" s="233"/>
      <c r="N42" s="245">
        <f t="shared" si="0"/>
        <v>0.9</v>
      </c>
      <c r="O42" s="234"/>
    </row>
    <row r="43" spans="1:15" ht="20.100000000000001" customHeight="1" x14ac:dyDescent="0.2">
      <c r="A43" s="7">
        <v>35977</v>
      </c>
      <c r="B43" s="4"/>
      <c r="C43" s="90" t="s">
        <v>195</v>
      </c>
      <c r="D43" s="91"/>
      <c r="E43" s="78" t="s">
        <v>156</v>
      </c>
      <c r="F43" s="78" t="s">
        <v>196</v>
      </c>
      <c r="G43" s="78"/>
      <c r="H43" s="78" t="s">
        <v>174</v>
      </c>
      <c r="I43" s="88">
        <v>0.85</v>
      </c>
      <c r="J43" s="226"/>
      <c r="K43" s="235">
        <v>42</v>
      </c>
      <c r="L43" s="232">
        <v>144914</v>
      </c>
      <c r="M43" s="233"/>
      <c r="N43" s="245">
        <f t="shared" si="0"/>
        <v>37.800000000000004</v>
      </c>
      <c r="O43" s="234"/>
    </row>
    <row r="44" spans="1:15" ht="20.100000000000001" customHeight="1" x14ac:dyDescent="0.2">
      <c r="A44" s="67">
        <v>35339</v>
      </c>
      <c r="B44" s="40"/>
      <c r="C44" s="82" t="s">
        <v>197</v>
      </c>
      <c r="D44" s="83"/>
      <c r="E44" s="78" t="s">
        <v>156</v>
      </c>
      <c r="F44" s="69" t="s">
        <v>198</v>
      </c>
      <c r="G44" s="69" t="s">
        <v>144</v>
      </c>
      <c r="H44" s="69" t="s">
        <v>199</v>
      </c>
      <c r="I44" s="70">
        <v>1</v>
      </c>
      <c r="J44" s="225"/>
      <c r="K44" s="231">
        <v>554</v>
      </c>
      <c r="L44" s="232">
        <v>144917</v>
      </c>
      <c r="M44" s="233"/>
      <c r="N44" s="245">
        <f t="shared" si="0"/>
        <v>498.6</v>
      </c>
      <c r="O44" s="234"/>
    </row>
    <row r="45" spans="1:15" ht="20.100000000000001" customHeight="1" x14ac:dyDescent="0.2">
      <c r="A45" s="7">
        <v>36281</v>
      </c>
      <c r="B45" s="7">
        <v>36646</v>
      </c>
      <c r="C45" s="90" t="s">
        <v>200</v>
      </c>
      <c r="D45" s="91"/>
      <c r="E45" s="78" t="s">
        <v>156</v>
      </c>
      <c r="F45" s="78" t="s">
        <v>200</v>
      </c>
      <c r="G45" s="78"/>
      <c r="H45" s="78" t="s">
        <v>128</v>
      </c>
      <c r="I45" s="88">
        <v>0.85</v>
      </c>
      <c r="J45" s="225"/>
      <c r="K45" s="231">
        <v>10</v>
      </c>
      <c r="L45" s="232">
        <v>144918</v>
      </c>
      <c r="M45" s="233"/>
      <c r="N45" s="245">
        <f t="shared" si="0"/>
        <v>9</v>
      </c>
      <c r="O45" s="234"/>
    </row>
    <row r="46" spans="1:15" ht="20.100000000000001" customHeight="1" x14ac:dyDescent="0.2">
      <c r="A46" s="7">
        <v>36220</v>
      </c>
      <c r="B46" s="7"/>
      <c r="C46" s="92" t="s">
        <v>201</v>
      </c>
      <c r="D46" s="93"/>
      <c r="E46" s="78" t="s">
        <v>156</v>
      </c>
      <c r="F46" s="87" t="s">
        <v>201</v>
      </c>
      <c r="G46" s="78"/>
      <c r="H46" s="78" t="s">
        <v>199</v>
      </c>
      <c r="I46" s="88">
        <v>1</v>
      </c>
      <c r="J46" s="225"/>
      <c r="K46" s="231">
        <v>69</v>
      </c>
      <c r="L46" s="232">
        <v>144922</v>
      </c>
      <c r="M46" s="233"/>
      <c r="N46" s="245">
        <f t="shared" si="0"/>
        <v>62.1</v>
      </c>
      <c r="O46" s="234"/>
    </row>
    <row r="47" spans="1:15" ht="20.100000000000001" customHeight="1" x14ac:dyDescent="0.2">
      <c r="A47" s="7">
        <v>36220</v>
      </c>
      <c r="B47" s="7"/>
      <c r="C47" s="87" t="s">
        <v>202</v>
      </c>
      <c r="D47" s="78"/>
      <c r="E47" s="78" t="s">
        <v>156</v>
      </c>
      <c r="F47" s="87" t="s">
        <v>202</v>
      </c>
      <c r="G47" s="78"/>
      <c r="H47" s="78" t="s">
        <v>199</v>
      </c>
      <c r="I47" s="88">
        <v>1</v>
      </c>
      <c r="J47" s="225"/>
      <c r="K47" s="231">
        <v>114</v>
      </c>
      <c r="L47" s="232">
        <v>144927</v>
      </c>
      <c r="M47" s="233"/>
      <c r="N47" s="245">
        <f t="shared" si="0"/>
        <v>102.60000000000001</v>
      </c>
      <c r="O47" s="234"/>
    </row>
    <row r="48" spans="1:15" ht="20.100000000000001" customHeight="1" x14ac:dyDescent="0.2">
      <c r="A48" s="7">
        <v>36220</v>
      </c>
      <c r="B48" s="7"/>
      <c r="C48" s="87" t="s">
        <v>203</v>
      </c>
      <c r="D48" s="78"/>
      <c r="E48" s="78" t="s">
        <v>156</v>
      </c>
      <c r="F48" s="87" t="s">
        <v>204</v>
      </c>
      <c r="G48" s="78"/>
      <c r="H48" s="78" t="s">
        <v>199</v>
      </c>
      <c r="I48" s="88">
        <v>1</v>
      </c>
      <c r="J48" s="225"/>
      <c r="K48" s="231">
        <v>21</v>
      </c>
      <c r="L48" s="232">
        <v>144932</v>
      </c>
      <c r="M48" s="233"/>
      <c r="N48" s="245">
        <f t="shared" si="0"/>
        <v>18.900000000000002</v>
      </c>
      <c r="O48" s="234"/>
    </row>
    <row r="49" spans="1:17" ht="20.100000000000001" customHeight="1" x14ac:dyDescent="0.2">
      <c r="A49" s="7">
        <v>36220</v>
      </c>
      <c r="B49" s="7"/>
      <c r="C49" s="87" t="s">
        <v>205</v>
      </c>
      <c r="D49" s="78"/>
      <c r="E49" s="78" t="s">
        <v>156</v>
      </c>
      <c r="F49" s="87" t="s">
        <v>205</v>
      </c>
      <c r="G49" s="78"/>
      <c r="H49" s="78" t="s">
        <v>199</v>
      </c>
      <c r="I49" s="88">
        <v>1</v>
      </c>
      <c r="J49" s="225"/>
      <c r="K49" s="231">
        <v>12</v>
      </c>
      <c r="L49" s="232">
        <v>144933</v>
      </c>
      <c r="M49" s="233"/>
      <c r="N49" s="245">
        <f t="shared" si="0"/>
        <v>10.8</v>
      </c>
      <c r="O49" s="234"/>
    </row>
    <row r="50" spans="1:17" s="96" customFormat="1" ht="20.100000000000001" customHeight="1" x14ac:dyDescent="0.2">
      <c r="A50" s="7">
        <v>36373</v>
      </c>
      <c r="B50" s="7">
        <v>36738</v>
      </c>
      <c r="C50" s="94" t="s">
        <v>206</v>
      </c>
      <c r="D50" s="95"/>
      <c r="E50" s="78" t="s">
        <v>156</v>
      </c>
      <c r="F50" s="87" t="s">
        <v>206</v>
      </c>
      <c r="G50" s="78"/>
      <c r="H50" s="78" t="s">
        <v>128</v>
      </c>
      <c r="I50" s="88">
        <v>0.85</v>
      </c>
      <c r="J50" s="225"/>
      <c r="K50" s="231">
        <v>51</v>
      </c>
      <c r="L50" s="232">
        <v>144936</v>
      </c>
      <c r="M50" s="233"/>
      <c r="N50" s="245">
        <f t="shared" si="0"/>
        <v>45.9</v>
      </c>
      <c r="O50" s="234"/>
    </row>
    <row r="51" spans="1:17" ht="20.100000000000001" customHeight="1" x14ac:dyDescent="0.2">
      <c r="A51" s="67">
        <v>34912</v>
      </c>
      <c r="B51" s="40"/>
      <c r="C51" s="85" t="s">
        <v>207</v>
      </c>
      <c r="D51" s="69"/>
      <c r="E51" s="78" t="s">
        <v>156</v>
      </c>
      <c r="F51" s="86" t="s">
        <v>208</v>
      </c>
      <c r="G51" s="69" t="s">
        <v>144</v>
      </c>
      <c r="H51" s="69" t="s">
        <v>128</v>
      </c>
      <c r="I51" s="70">
        <v>0.85</v>
      </c>
      <c r="J51" s="225">
        <v>0</v>
      </c>
      <c r="K51" s="231">
        <v>18</v>
      </c>
      <c r="L51" s="232">
        <v>145111</v>
      </c>
      <c r="M51" s="233">
        <f>SUM(K23:K51)</f>
        <v>1210</v>
      </c>
      <c r="N51" s="245">
        <f t="shared" si="0"/>
        <v>16.2</v>
      </c>
      <c r="O51" s="234">
        <f>SUM(N23:N51)</f>
        <v>1089.0000000000002</v>
      </c>
      <c r="Q51" s="10">
        <f>+M51-O51</f>
        <v>120.99999999999977</v>
      </c>
    </row>
    <row r="52" spans="1:17" ht="20.100000000000001" customHeight="1" x14ac:dyDescent="0.2">
      <c r="A52" s="7">
        <v>35612</v>
      </c>
      <c r="B52" s="4"/>
      <c r="C52" s="87" t="s">
        <v>209</v>
      </c>
      <c r="D52" s="78"/>
      <c r="E52" s="78" t="s">
        <v>210</v>
      </c>
      <c r="F52" s="78" t="s">
        <v>211</v>
      </c>
      <c r="G52" s="78"/>
      <c r="H52" s="78" t="s">
        <v>128</v>
      </c>
      <c r="I52" s="88">
        <v>0.85</v>
      </c>
      <c r="J52" s="227">
        <v>-0.1542</v>
      </c>
      <c r="K52" s="236">
        <v>2</v>
      </c>
      <c r="L52" s="232">
        <v>142574</v>
      </c>
      <c r="M52" s="233"/>
      <c r="N52" s="245">
        <f>+K52*(1-$R$24)</f>
        <v>1.5615999999999999</v>
      </c>
      <c r="O52" s="234"/>
      <c r="Q52" s="10"/>
    </row>
    <row r="53" spans="1:17" ht="20.100000000000001" customHeight="1" x14ac:dyDescent="0.2">
      <c r="A53" s="67">
        <v>35034</v>
      </c>
      <c r="B53" s="40"/>
      <c r="C53" s="81" t="s">
        <v>212</v>
      </c>
      <c r="D53" s="69"/>
      <c r="E53" s="78" t="s">
        <v>210</v>
      </c>
      <c r="F53" s="69" t="s">
        <v>213</v>
      </c>
      <c r="G53" s="69" t="s">
        <v>144</v>
      </c>
      <c r="H53" s="69" t="s">
        <v>128</v>
      </c>
      <c r="I53" s="70">
        <v>0.85</v>
      </c>
      <c r="J53" s="225">
        <v>0</v>
      </c>
      <c r="K53" s="231">
        <v>11</v>
      </c>
      <c r="L53" s="232">
        <v>142577</v>
      </c>
      <c r="M53" s="233"/>
      <c r="N53" s="245">
        <f t="shared" ref="N53:N60" si="1">+K53*(1-$R$24)</f>
        <v>8.5887999999999991</v>
      </c>
      <c r="O53" s="234"/>
      <c r="Q53" s="10"/>
    </row>
    <row r="54" spans="1:17" ht="20.100000000000001" customHeight="1" x14ac:dyDescent="0.2">
      <c r="A54" s="67">
        <v>34912</v>
      </c>
      <c r="B54" s="40"/>
      <c r="C54" s="82" t="s">
        <v>214</v>
      </c>
      <c r="D54" s="83"/>
      <c r="E54" s="78" t="s">
        <v>210</v>
      </c>
      <c r="F54" s="69" t="s">
        <v>215</v>
      </c>
      <c r="G54" s="69" t="s">
        <v>144</v>
      </c>
      <c r="H54" s="69" t="s">
        <v>128</v>
      </c>
      <c r="I54" s="70">
        <v>1</v>
      </c>
      <c r="J54" s="225">
        <v>0</v>
      </c>
      <c r="K54" s="231">
        <v>1713</v>
      </c>
      <c r="L54" s="232">
        <v>142580</v>
      </c>
      <c r="M54" s="233"/>
      <c r="N54" s="245">
        <f t="shared" si="1"/>
        <v>1337.5103999999999</v>
      </c>
      <c r="O54" s="234"/>
      <c r="Q54" s="10"/>
    </row>
    <row r="55" spans="1:17" ht="20.100000000000001" customHeight="1" x14ac:dyDescent="0.2">
      <c r="A55" s="67">
        <v>35034</v>
      </c>
      <c r="B55" s="40"/>
      <c r="C55" s="98" t="s">
        <v>216</v>
      </c>
      <c r="D55" s="83"/>
      <c r="E55" s="78" t="s">
        <v>210</v>
      </c>
      <c r="F55" s="99" t="s">
        <v>216</v>
      </c>
      <c r="G55" s="69" t="s">
        <v>144</v>
      </c>
      <c r="H55" s="69" t="s">
        <v>128</v>
      </c>
      <c r="I55" s="70">
        <v>0.85</v>
      </c>
      <c r="J55" s="225">
        <v>0</v>
      </c>
      <c r="K55" s="231">
        <v>1</v>
      </c>
      <c r="L55" s="232">
        <v>142582</v>
      </c>
      <c r="M55" s="233"/>
      <c r="N55" s="245">
        <f t="shared" si="1"/>
        <v>0.78079999999999994</v>
      </c>
      <c r="O55" s="234"/>
      <c r="Q55" s="10"/>
    </row>
    <row r="56" spans="1:17" ht="20.100000000000001" customHeight="1" x14ac:dyDescent="0.2">
      <c r="A56" s="67">
        <v>34912</v>
      </c>
      <c r="B56" s="40"/>
      <c r="C56" s="82" t="s">
        <v>217</v>
      </c>
      <c r="D56" s="83"/>
      <c r="E56" s="78" t="s">
        <v>210</v>
      </c>
      <c r="F56" s="99" t="s">
        <v>218</v>
      </c>
      <c r="G56" s="69" t="s">
        <v>144</v>
      </c>
      <c r="H56" s="69" t="s">
        <v>128</v>
      </c>
      <c r="I56" s="70">
        <v>1</v>
      </c>
      <c r="J56" s="225">
        <v>-0.02</v>
      </c>
      <c r="K56" s="231">
        <v>18</v>
      </c>
      <c r="L56" s="232">
        <v>142625</v>
      </c>
      <c r="M56" s="233"/>
      <c r="N56" s="245">
        <f t="shared" si="1"/>
        <v>14.054399999999999</v>
      </c>
      <c r="O56" s="234"/>
      <c r="Q56" s="10"/>
    </row>
    <row r="57" spans="1:17" ht="20.100000000000001" customHeight="1" x14ac:dyDescent="0.2">
      <c r="A57" s="67">
        <v>34912</v>
      </c>
      <c r="B57" s="40"/>
      <c r="C57" s="98" t="s">
        <v>219</v>
      </c>
      <c r="D57" s="83"/>
      <c r="E57" s="78" t="s">
        <v>210</v>
      </c>
      <c r="F57" s="100" t="s">
        <v>220</v>
      </c>
      <c r="G57" s="69" t="s">
        <v>144</v>
      </c>
      <c r="H57" s="69" t="s">
        <v>128</v>
      </c>
      <c r="I57" s="70">
        <v>0.92</v>
      </c>
      <c r="J57" s="225">
        <v>0</v>
      </c>
      <c r="K57" s="231">
        <v>11</v>
      </c>
      <c r="L57" s="232">
        <v>142795</v>
      </c>
      <c r="M57" s="233"/>
      <c r="N57" s="245">
        <f t="shared" si="1"/>
        <v>8.5887999999999991</v>
      </c>
      <c r="O57" s="234"/>
      <c r="Q57" s="10"/>
    </row>
    <row r="58" spans="1:17" ht="20.100000000000001" customHeight="1" x14ac:dyDescent="0.2">
      <c r="A58" s="67">
        <v>35034</v>
      </c>
      <c r="B58" s="40"/>
      <c r="C58" s="98" t="s">
        <v>221</v>
      </c>
      <c r="D58" s="83"/>
      <c r="E58" s="78" t="s">
        <v>210</v>
      </c>
      <c r="F58" s="100" t="s">
        <v>222</v>
      </c>
      <c r="G58" s="69" t="s">
        <v>144</v>
      </c>
      <c r="H58" s="69" t="s">
        <v>128</v>
      </c>
      <c r="I58" s="70">
        <v>1</v>
      </c>
      <c r="J58" s="225">
        <v>-0.02</v>
      </c>
      <c r="K58" s="231">
        <v>68</v>
      </c>
      <c r="L58" s="232">
        <v>142806</v>
      </c>
      <c r="M58" s="233"/>
      <c r="N58" s="245">
        <f t="shared" si="1"/>
        <v>53.094399999999993</v>
      </c>
      <c r="O58" s="234"/>
      <c r="Q58" s="10"/>
    </row>
    <row r="59" spans="1:17" ht="20.100000000000001" customHeight="1" x14ac:dyDescent="0.2">
      <c r="A59" s="101">
        <v>35643</v>
      </c>
      <c r="B59" s="2"/>
      <c r="C59" s="94" t="s">
        <v>223</v>
      </c>
      <c r="D59" s="91"/>
      <c r="E59" s="78" t="s">
        <v>210</v>
      </c>
      <c r="F59" s="102" t="s">
        <v>224</v>
      </c>
      <c r="G59" s="78"/>
      <c r="H59" s="78" t="s">
        <v>128</v>
      </c>
      <c r="I59" s="88">
        <v>0.85</v>
      </c>
      <c r="J59" s="225">
        <v>-0.1542</v>
      </c>
      <c r="K59" s="231">
        <v>23</v>
      </c>
      <c r="L59" s="232">
        <v>142808</v>
      </c>
      <c r="M59" s="233"/>
      <c r="N59" s="245">
        <f t="shared" si="1"/>
        <v>17.958399999999997</v>
      </c>
      <c r="O59" s="234"/>
      <c r="Q59" s="10"/>
    </row>
    <row r="60" spans="1:17" ht="20.100000000000001" customHeight="1" x14ac:dyDescent="0.2">
      <c r="A60" s="67">
        <v>35034</v>
      </c>
      <c r="B60" s="40"/>
      <c r="C60" s="84" t="s">
        <v>225</v>
      </c>
      <c r="D60" s="69"/>
      <c r="E60" s="78" t="s">
        <v>210</v>
      </c>
      <c r="F60" s="69" t="s">
        <v>213</v>
      </c>
      <c r="G60" s="69" t="s">
        <v>144</v>
      </c>
      <c r="H60" s="69" t="s">
        <v>128</v>
      </c>
      <c r="I60" s="70">
        <v>0.85</v>
      </c>
      <c r="J60" s="225">
        <v>0</v>
      </c>
      <c r="K60" s="231">
        <v>11</v>
      </c>
      <c r="L60" s="232">
        <v>142809</v>
      </c>
      <c r="M60" s="233">
        <f>SUM(K52:K60)</f>
        <v>1858</v>
      </c>
      <c r="N60" s="245">
        <f t="shared" si="1"/>
        <v>8.5887999999999991</v>
      </c>
      <c r="O60" s="234">
        <f>SUM(N52:N60)</f>
        <v>1450.7263999999998</v>
      </c>
      <c r="Q60" s="10">
        <f>+M60-O60</f>
        <v>407.27360000000022</v>
      </c>
    </row>
    <row r="61" spans="1:17" ht="20.100000000000001" customHeight="1" thickBot="1" x14ac:dyDescent="0.3">
      <c r="A61" s="40"/>
      <c r="B61" s="40"/>
      <c r="C61" s="53" t="s">
        <v>226</v>
      </c>
      <c r="D61" s="74"/>
      <c r="E61" s="74"/>
      <c r="F61" s="74"/>
      <c r="G61" s="74"/>
      <c r="H61" s="74"/>
      <c r="I61" s="75"/>
      <c r="J61" s="228"/>
      <c r="K61" s="237">
        <f>SUM(K23:K60)</f>
        <v>3068</v>
      </c>
      <c r="L61" s="36"/>
      <c r="M61" s="238">
        <f>+M60+M51</f>
        <v>3068</v>
      </c>
      <c r="N61" s="5"/>
      <c r="O61" s="239">
        <f>+O60+O51</f>
        <v>2539.7264</v>
      </c>
      <c r="Q61" s="10">
        <f>+M61-O61</f>
        <v>528.27359999999999</v>
      </c>
    </row>
    <row r="62" spans="1:17" ht="20.100000000000001" customHeight="1" x14ac:dyDescent="0.2">
      <c r="A62" s="60"/>
      <c r="B62" s="60"/>
      <c r="C62" s="61"/>
      <c r="D62" s="62"/>
      <c r="E62" s="62"/>
      <c r="F62" s="62"/>
      <c r="G62" s="62"/>
      <c r="H62" s="62"/>
      <c r="I62" s="63"/>
      <c r="J62" s="64"/>
      <c r="K62" s="230"/>
    </row>
    <row r="63" spans="1:17" ht="20.100000000000001" customHeight="1" x14ac:dyDescent="0.25">
      <c r="A63" s="40"/>
      <c r="B63" s="40"/>
      <c r="C63" s="53" t="s">
        <v>74</v>
      </c>
      <c r="I63" s="58"/>
      <c r="J63" s="59"/>
      <c r="K63" s="66"/>
    </row>
    <row r="64" spans="1:17" ht="20.100000000000001" customHeight="1" x14ac:dyDescent="0.2">
      <c r="A64" s="67">
        <v>34912</v>
      </c>
      <c r="B64" s="40"/>
      <c r="C64" s="68" t="s">
        <v>227</v>
      </c>
      <c r="D64" s="69"/>
      <c r="E64" s="69" t="s">
        <v>228</v>
      </c>
      <c r="F64" s="69"/>
      <c r="G64" s="69" t="s">
        <v>144</v>
      </c>
      <c r="H64" s="69" t="s">
        <v>127</v>
      </c>
      <c r="I64" s="70">
        <v>1</v>
      </c>
      <c r="J64" s="71">
        <v>0</v>
      </c>
      <c r="K64" s="72">
        <v>21</v>
      </c>
    </row>
    <row r="65" spans="1:13" ht="20.100000000000001" customHeight="1" x14ac:dyDescent="0.2">
      <c r="A65" s="103"/>
      <c r="B65" s="103"/>
      <c r="C65" s="104" t="s">
        <v>229</v>
      </c>
      <c r="D65" s="105"/>
      <c r="E65" s="105" t="s">
        <v>228</v>
      </c>
      <c r="F65" s="105"/>
      <c r="G65" s="105" t="s">
        <v>144</v>
      </c>
      <c r="H65" s="105" t="s">
        <v>127</v>
      </c>
      <c r="I65" s="106">
        <v>0.85</v>
      </c>
      <c r="J65" s="107">
        <v>0</v>
      </c>
      <c r="K65" s="72">
        <v>0</v>
      </c>
    </row>
    <row r="66" spans="1:13" ht="20.100000000000001" customHeight="1" x14ac:dyDescent="0.25">
      <c r="A66" s="40"/>
      <c r="B66" s="40"/>
      <c r="C66" s="53" t="s">
        <v>230</v>
      </c>
      <c r="D66" s="74"/>
      <c r="E66" s="74"/>
      <c r="F66" s="74"/>
      <c r="G66" s="74"/>
      <c r="H66" s="74"/>
      <c r="I66" s="75"/>
      <c r="J66" s="76"/>
      <c r="K66" s="108">
        <f>SUM(K64:K65)</f>
        <v>21</v>
      </c>
    </row>
    <row r="67" spans="1:13" ht="20.100000000000001" customHeight="1" x14ac:dyDescent="0.2">
      <c r="A67" s="60"/>
      <c r="B67" s="60"/>
      <c r="C67" s="61"/>
      <c r="D67" s="62"/>
      <c r="E67" s="62"/>
      <c r="F67" s="62"/>
      <c r="G67" s="62"/>
      <c r="H67" s="62"/>
      <c r="I67" s="63"/>
      <c r="J67" s="64"/>
      <c r="K67" s="65"/>
    </row>
    <row r="68" spans="1:13" ht="20.100000000000001" customHeight="1" x14ac:dyDescent="0.25">
      <c r="A68" s="40"/>
      <c r="B68" s="40"/>
      <c r="C68" s="53" t="s">
        <v>231</v>
      </c>
      <c r="I68" s="58"/>
      <c r="J68" s="59"/>
      <c r="K68" s="66"/>
    </row>
    <row r="69" spans="1:13" ht="20.100000000000001" customHeight="1" x14ac:dyDescent="0.2">
      <c r="A69" s="67">
        <v>35643</v>
      </c>
      <c r="B69" s="40"/>
      <c r="C69" s="87" t="s">
        <v>232</v>
      </c>
      <c r="D69" s="69"/>
      <c r="E69" s="69" t="s">
        <v>231</v>
      </c>
      <c r="F69" s="69" t="s">
        <v>233</v>
      </c>
      <c r="G69" s="69"/>
      <c r="H69" s="105" t="s">
        <v>127</v>
      </c>
      <c r="I69" s="106">
        <v>0.85</v>
      </c>
      <c r="J69" s="109">
        <v>-0.1542</v>
      </c>
      <c r="K69" s="110">
        <v>5</v>
      </c>
    </row>
    <row r="70" spans="1:13" ht="20.100000000000001" customHeight="1" x14ac:dyDescent="0.2">
      <c r="A70" s="40"/>
      <c r="B70" s="40"/>
      <c r="C70" s="104" t="s">
        <v>234</v>
      </c>
      <c r="D70" s="105"/>
      <c r="E70" s="105" t="s">
        <v>231</v>
      </c>
      <c r="F70" s="105" t="s">
        <v>234</v>
      </c>
      <c r="G70" s="105"/>
      <c r="H70" s="105"/>
      <c r="I70" s="106"/>
      <c r="J70" s="107"/>
      <c r="K70" s="110">
        <v>34</v>
      </c>
    </row>
    <row r="71" spans="1:13" ht="20.100000000000001" customHeight="1" x14ac:dyDescent="0.25">
      <c r="A71" s="40"/>
      <c r="B71" s="40"/>
      <c r="C71" s="53" t="s">
        <v>235</v>
      </c>
      <c r="D71" s="74"/>
      <c r="E71" s="74"/>
      <c r="F71" s="74"/>
      <c r="G71" s="74"/>
      <c r="H71" s="74"/>
      <c r="I71" s="75"/>
      <c r="J71" s="76"/>
      <c r="K71" s="108">
        <f>SUM(K69:K70)</f>
        <v>39</v>
      </c>
    </row>
    <row r="72" spans="1:13" ht="20.100000000000001" customHeight="1" x14ac:dyDescent="0.2">
      <c r="A72" s="60"/>
      <c r="B72" s="60"/>
      <c r="C72" s="61"/>
      <c r="D72" s="62"/>
      <c r="E72" s="62"/>
      <c r="F72" s="62"/>
      <c r="G72" s="62"/>
      <c r="H72" s="62"/>
      <c r="I72" s="63"/>
      <c r="J72" s="64"/>
      <c r="K72" s="65"/>
    </row>
    <row r="73" spans="1:13" ht="20.100000000000001" customHeight="1" x14ac:dyDescent="0.25">
      <c r="A73" s="40"/>
      <c r="B73" s="40"/>
      <c r="C73" s="53" t="s">
        <v>236</v>
      </c>
      <c r="I73" s="58"/>
      <c r="J73" s="59"/>
      <c r="K73" s="66"/>
    </row>
    <row r="74" spans="1:13" ht="20.100000000000001" customHeight="1" x14ac:dyDescent="0.2">
      <c r="A74" s="7">
        <v>36312</v>
      </c>
      <c r="B74" s="7"/>
      <c r="C74" s="111" t="s">
        <v>237</v>
      </c>
      <c r="D74" s="112"/>
      <c r="E74" s="113" t="s">
        <v>238</v>
      </c>
      <c r="F74" s="112" t="s">
        <v>239</v>
      </c>
      <c r="G74" s="112"/>
      <c r="H74" s="112" t="s">
        <v>125</v>
      </c>
      <c r="I74" s="114">
        <v>1</v>
      </c>
      <c r="J74" s="115">
        <v>-0.15</v>
      </c>
      <c r="K74" s="116">
        <v>71</v>
      </c>
      <c r="L74" s="79">
        <v>144973</v>
      </c>
    </row>
    <row r="75" spans="1:13" ht="20.100000000000001" customHeight="1" x14ac:dyDescent="0.2">
      <c r="A75" s="7">
        <v>36312</v>
      </c>
      <c r="B75" s="7"/>
      <c r="C75" s="111" t="s">
        <v>240</v>
      </c>
      <c r="D75" s="112"/>
      <c r="E75" s="113" t="s">
        <v>238</v>
      </c>
      <c r="F75" s="112" t="s">
        <v>241</v>
      </c>
      <c r="G75" s="112"/>
      <c r="H75" s="112" t="s">
        <v>125</v>
      </c>
      <c r="I75" s="114">
        <v>1</v>
      </c>
      <c r="J75" s="115">
        <v>-0.15</v>
      </c>
      <c r="K75" s="116">
        <v>34</v>
      </c>
      <c r="L75" s="79">
        <v>144976</v>
      </c>
    </row>
    <row r="76" spans="1:13" ht="20.100000000000001" customHeight="1" x14ac:dyDescent="0.2">
      <c r="A76" s="117">
        <v>34912</v>
      </c>
      <c r="B76" s="103"/>
      <c r="C76" s="104" t="s">
        <v>242</v>
      </c>
      <c r="D76" s="105"/>
      <c r="E76" s="113" t="s">
        <v>238</v>
      </c>
      <c r="F76" s="105" t="s">
        <v>243</v>
      </c>
      <c r="G76" s="105" t="s">
        <v>144</v>
      </c>
      <c r="H76" s="105" t="s">
        <v>125</v>
      </c>
      <c r="I76" s="106">
        <v>1</v>
      </c>
      <c r="J76" s="107">
        <v>-0.15</v>
      </c>
      <c r="K76" s="72">
        <v>210</v>
      </c>
      <c r="L76" s="79">
        <v>145116</v>
      </c>
      <c r="M76" s="159">
        <f>SUM(K74:K76)</f>
        <v>315</v>
      </c>
    </row>
    <row r="77" spans="1:13" ht="20.100000000000001" customHeight="1" x14ac:dyDescent="0.2">
      <c r="A77" s="117"/>
      <c r="B77" s="103"/>
      <c r="C77" s="104" t="s">
        <v>242</v>
      </c>
      <c r="D77" s="105"/>
      <c r="E77" s="105" t="s">
        <v>244</v>
      </c>
      <c r="F77" s="105" t="s">
        <v>243</v>
      </c>
      <c r="G77" s="105"/>
      <c r="H77" s="105" t="s">
        <v>125</v>
      </c>
      <c r="I77" s="106">
        <v>1</v>
      </c>
      <c r="J77" s="107">
        <f>-0.15-0.11</f>
        <v>-0.26</v>
      </c>
      <c r="K77" s="72">
        <v>283</v>
      </c>
      <c r="L77" s="79">
        <v>142401</v>
      </c>
      <c r="M77" s="159">
        <f>+K77</f>
        <v>283</v>
      </c>
    </row>
    <row r="78" spans="1:13" ht="20.100000000000001" customHeight="1" x14ac:dyDescent="0.2">
      <c r="A78" s="7">
        <v>36312</v>
      </c>
      <c r="B78" s="7"/>
      <c r="C78" s="111" t="s">
        <v>237</v>
      </c>
      <c r="D78" s="112"/>
      <c r="E78" s="112" t="s">
        <v>245</v>
      </c>
      <c r="F78" s="112" t="s">
        <v>239</v>
      </c>
      <c r="G78" s="112"/>
      <c r="H78" s="112" t="s">
        <v>125</v>
      </c>
      <c r="I78" s="114">
        <v>1</v>
      </c>
      <c r="J78" s="115">
        <v>-0.15</v>
      </c>
      <c r="K78" s="116">
        <v>20</v>
      </c>
      <c r="L78" s="79">
        <v>142422</v>
      </c>
    </row>
    <row r="79" spans="1:13" ht="20.100000000000001" customHeight="1" x14ac:dyDescent="0.2">
      <c r="A79" s="7">
        <v>36312</v>
      </c>
      <c r="B79" s="7"/>
      <c r="C79" s="118" t="s">
        <v>240</v>
      </c>
      <c r="D79" s="112"/>
      <c r="E79" s="112" t="s">
        <v>245</v>
      </c>
      <c r="F79" s="119" t="s">
        <v>241</v>
      </c>
      <c r="G79" s="112"/>
      <c r="H79" s="112" t="s">
        <v>125</v>
      </c>
      <c r="I79" s="114">
        <v>1</v>
      </c>
      <c r="J79" s="115">
        <v>-0.15</v>
      </c>
      <c r="K79" s="116">
        <v>10</v>
      </c>
      <c r="L79" s="79">
        <v>144962</v>
      </c>
      <c r="M79" s="159">
        <f>SUM(K78:K79)</f>
        <v>30</v>
      </c>
    </row>
    <row r="80" spans="1:13" ht="20.100000000000001" customHeight="1" x14ac:dyDescent="0.2">
      <c r="A80" s="7">
        <v>36312</v>
      </c>
      <c r="B80" s="7"/>
      <c r="C80" s="120" t="s">
        <v>237</v>
      </c>
      <c r="D80" s="121"/>
      <c r="E80" s="112" t="s">
        <v>246</v>
      </c>
      <c r="F80" s="112" t="s">
        <v>239</v>
      </c>
      <c r="G80" s="112"/>
      <c r="H80" s="112" t="s">
        <v>125</v>
      </c>
      <c r="I80" s="114">
        <v>1</v>
      </c>
      <c r="J80" s="115">
        <v>-0.15</v>
      </c>
      <c r="K80" s="116">
        <v>155</v>
      </c>
      <c r="L80" s="79">
        <v>142422</v>
      </c>
    </row>
    <row r="81" spans="1:13" ht="20.100000000000001" customHeight="1" x14ac:dyDescent="0.2">
      <c r="A81" s="7">
        <v>36312</v>
      </c>
      <c r="B81" s="7"/>
      <c r="C81" s="122" t="s">
        <v>240</v>
      </c>
      <c r="D81" s="112"/>
      <c r="E81" s="112" t="s">
        <v>246</v>
      </c>
      <c r="F81" s="112" t="s">
        <v>241</v>
      </c>
      <c r="G81" s="112"/>
      <c r="H81" s="112" t="s">
        <v>125</v>
      </c>
      <c r="I81" s="114">
        <v>1</v>
      </c>
      <c r="J81" s="115">
        <v>-0.15</v>
      </c>
      <c r="K81" s="116">
        <v>73</v>
      </c>
      <c r="L81" s="79">
        <v>144962</v>
      </c>
      <c r="M81" s="159"/>
    </row>
    <row r="82" spans="1:13" ht="20.100000000000001" customHeight="1" x14ac:dyDescent="0.2">
      <c r="A82" s="117">
        <v>34912</v>
      </c>
      <c r="B82" s="103"/>
      <c r="C82" s="123" t="s">
        <v>242</v>
      </c>
      <c r="D82" s="124"/>
      <c r="E82" s="105" t="s">
        <v>247</v>
      </c>
      <c r="F82" s="105" t="s">
        <v>243</v>
      </c>
      <c r="G82" s="105" t="s">
        <v>144</v>
      </c>
      <c r="H82" s="105" t="s">
        <v>125</v>
      </c>
      <c r="I82" s="106">
        <v>1</v>
      </c>
      <c r="J82" s="107">
        <v>-0.15</v>
      </c>
      <c r="K82" s="72">
        <v>218</v>
      </c>
      <c r="L82" s="79">
        <v>142401</v>
      </c>
      <c r="M82" s="159">
        <f>SUM(K80:K82)</f>
        <v>446</v>
      </c>
    </row>
    <row r="83" spans="1:13" ht="20.100000000000001" customHeight="1" x14ac:dyDescent="0.2">
      <c r="A83" s="40"/>
      <c r="B83" s="40"/>
      <c r="C83" s="125" t="s">
        <v>248</v>
      </c>
      <c r="D83" s="105"/>
      <c r="E83" s="105" t="s">
        <v>249</v>
      </c>
      <c r="F83" s="105" t="s">
        <v>248</v>
      </c>
      <c r="G83" s="105" t="s">
        <v>144</v>
      </c>
      <c r="H83" s="105" t="s">
        <v>125</v>
      </c>
      <c r="I83" s="106">
        <v>1</v>
      </c>
      <c r="J83" s="107">
        <v>-0.15</v>
      </c>
      <c r="K83" s="72">
        <v>1</v>
      </c>
      <c r="L83" s="79">
        <v>141897</v>
      </c>
    </row>
    <row r="84" spans="1:13" ht="20.100000000000001" customHeight="1" x14ac:dyDescent="0.2">
      <c r="A84" s="117">
        <v>34912</v>
      </c>
      <c r="B84" s="103"/>
      <c r="C84" s="123" t="s">
        <v>250</v>
      </c>
      <c r="D84" s="124"/>
      <c r="E84" s="105" t="s">
        <v>249</v>
      </c>
      <c r="F84" s="105" t="s">
        <v>251</v>
      </c>
      <c r="G84" s="105" t="s">
        <v>144</v>
      </c>
      <c r="H84" s="105" t="s">
        <v>125</v>
      </c>
      <c r="I84" s="106">
        <v>1</v>
      </c>
      <c r="J84" s="109">
        <v>-0.17</v>
      </c>
      <c r="K84" s="72">
        <v>1</v>
      </c>
      <c r="L84" s="79">
        <v>141974</v>
      </c>
    </row>
    <row r="85" spans="1:13" ht="20.100000000000001" customHeight="1" x14ac:dyDescent="0.2">
      <c r="A85" s="67">
        <v>35034</v>
      </c>
      <c r="B85" s="40"/>
      <c r="C85" s="84" t="s">
        <v>216</v>
      </c>
      <c r="D85" s="69"/>
      <c r="E85" s="69" t="s">
        <v>249</v>
      </c>
      <c r="F85" s="69" t="s">
        <v>252</v>
      </c>
      <c r="G85" s="69" t="s">
        <v>144</v>
      </c>
      <c r="H85" s="69" t="s">
        <v>128</v>
      </c>
      <c r="I85" s="70">
        <v>0.85</v>
      </c>
      <c r="J85" s="71">
        <v>0</v>
      </c>
      <c r="K85" s="72">
        <v>1</v>
      </c>
      <c r="L85" s="79">
        <v>144946</v>
      </c>
    </row>
    <row r="86" spans="1:13" ht="20.100000000000001" customHeight="1" x14ac:dyDescent="0.2">
      <c r="A86" s="117"/>
      <c r="B86" s="103"/>
      <c r="C86" s="104" t="s">
        <v>253</v>
      </c>
      <c r="D86" s="105"/>
      <c r="E86" s="105" t="s">
        <v>249</v>
      </c>
      <c r="F86" s="105" t="s">
        <v>254</v>
      </c>
      <c r="G86" s="105"/>
      <c r="H86" s="126" t="s">
        <v>255</v>
      </c>
      <c r="I86" s="106"/>
      <c r="J86" s="109"/>
      <c r="K86" s="72">
        <v>1</v>
      </c>
      <c r="L86" s="79">
        <v>144953</v>
      </c>
      <c r="M86" s="26">
        <v>4</v>
      </c>
    </row>
    <row r="87" spans="1:13" ht="20.100000000000001" customHeight="1" x14ac:dyDescent="0.2">
      <c r="A87" s="67">
        <v>34943</v>
      </c>
      <c r="B87" s="40"/>
      <c r="C87" s="81" t="s">
        <v>256</v>
      </c>
      <c r="D87" s="69"/>
      <c r="E87" s="69" t="s">
        <v>257</v>
      </c>
      <c r="F87" s="69" t="s">
        <v>258</v>
      </c>
      <c r="G87" s="69" t="s">
        <v>144</v>
      </c>
      <c r="H87" s="69" t="s">
        <v>125</v>
      </c>
      <c r="I87" s="70">
        <v>1</v>
      </c>
      <c r="J87" s="127">
        <v>-0.14000000000000001</v>
      </c>
      <c r="K87" s="72">
        <v>44</v>
      </c>
      <c r="L87" s="79">
        <v>141932</v>
      </c>
    </row>
    <row r="88" spans="1:13" ht="20.100000000000001" customHeight="1" x14ac:dyDescent="0.2">
      <c r="A88" s="67">
        <v>36251</v>
      </c>
      <c r="B88" s="67">
        <v>36616</v>
      </c>
      <c r="C88" s="82" t="s">
        <v>259</v>
      </c>
      <c r="D88" s="83"/>
      <c r="E88" s="69" t="s">
        <v>257</v>
      </c>
      <c r="F88" s="69" t="s">
        <v>260</v>
      </c>
      <c r="G88" s="69" t="s">
        <v>144</v>
      </c>
      <c r="H88" s="69" t="s">
        <v>125</v>
      </c>
      <c r="I88" s="70">
        <v>1</v>
      </c>
      <c r="J88" s="71">
        <v>-0.15</v>
      </c>
      <c r="K88" s="72">
        <v>104</v>
      </c>
      <c r="L88" s="79">
        <v>141962</v>
      </c>
    </row>
    <row r="89" spans="1:13" ht="20.100000000000001" customHeight="1" x14ac:dyDescent="0.2">
      <c r="A89" s="117">
        <v>35004</v>
      </c>
      <c r="B89" s="103"/>
      <c r="C89" s="128" t="s">
        <v>261</v>
      </c>
      <c r="D89" s="105"/>
      <c r="E89" s="105" t="s">
        <v>257</v>
      </c>
      <c r="F89" s="69" t="s">
        <v>262</v>
      </c>
      <c r="G89" s="105" t="s">
        <v>144</v>
      </c>
      <c r="H89" s="105" t="s">
        <v>125</v>
      </c>
      <c r="I89" s="106">
        <v>1</v>
      </c>
      <c r="J89" s="107">
        <v>-0.13</v>
      </c>
      <c r="K89" s="72">
        <v>22</v>
      </c>
      <c r="L89" s="79">
        <v>141979</v>
      </c>
    </row>
    <row r="90" spans="1:13" ht="20.100000000000001" customHeight="1" x14ac:dyDescent="0.2">
      <c r="A90" s="117">
        <v>34912</v>
      </c>
      <c r="B90" s="103"/>
      <c r="C90" s="104" t="s">
        <v>242</v>
      </c>
      <c r="D90" s="105"/>
      <c r="E90" s="105" t="s">
        <v>257</v>
      </c>
      <c r="F90" s="105" t="s">
        <v>243</v>
      </c>
      <c r="G90" s="105" t="s">
        <v>144</v>
      </c>
      <c r="H90" s="105" t="s">
        <v>125</v>
      </c>
      <c r="I90" s="106">
        <v>1</v>
      </c>
      <c r="J90" s="107">
        <v>-0.15</v>
      </c>
      <c r="K90" s="72">
        <v>14</v>
      </c>
      <c r="L90" s="79">
        <v>142401</v>
      </c>
    </row>
    <row r="91" spans="1:13" ht="20.100000000000001" customHeight="1" x14ac:dyDescent="0.2">
      <c r="A91" s="7">
        <v>36312</v>
      </c>
      <c r="B91" s="7"/>
      <c r="C91" s="111" t="s">
        <v>237</v>
      </c>
      <c r="D91" s="112"/>
      <c r="E91" s="112" t="s">
        <v>257</v>
      </c>
      <c r="F91" s="112" t="s">
        <v>239</v>
      </c>
      <c r="G91" s="112"/>
      <c r="H91" s="112" t="s">
        <v>125</v>
      </c>
      <c r="I91" s="114">
        <v>1</v>
      </c>
      <c r="J91" s="115">
        <v>-0.15</v>
      </c>
      <c r="K91" s="116">
        <v>5</v>
      </c>
      <c r="L91" s="79">
        <v>142422</v>
      </c>
    </row>
    <row r="92" spans="1:13" ht="20.100000000000001" customHeight="1" x14ac:dyDescent="0.2">
      <c r="A92" s="117"/>
      <c r="B92" s="103"/>
      <c r="C92" s="104" t="s">
        <v>263</v>
      </c>
      <c r="D92" s="105"/>
      <c r="E92" s="105" t="s">
        <v>257</v>
      </c>
      <c r="F92" s="105" t="s">
        <v>264</v>
      </c>
      <c r="G92" s="105"/>
      <c r="H92" s="105" t="s">
        <v>125</v>
      </c>
      <c r="I92" s="106">
        <v>0.93</v>
      </c>
      <c r="J92" s="109">
        <v>0</v>
      </c>
      <c r="K92" s="72">
        <v>113</v>
      </c>
      <c r="L92" s="151">
        <v>229651</v>
      </c>
    </row>
    <row r="93" spans="1:13" ht="20.100000000000001" customHeight="1" x14ac:dyDescent="0.2">
      <c r="A93" s="117">
        <v>36373</v>
      </c>
      <c r="B93" s="117">
        <v>36738</v>
      </c>
      <c r="C93" s="104" t="s">
        <v>265</v>
      </c>
      <c r="D93" s="105"/>
      <c r="E93" s="105" t="s">
        <v>257</v>
      </c>
      <c r="F93" s="105" t="s">
        <v>266</v>
      </c>
      <c r="G93" s="105"/>
      <c r="H93" s="69" t="s">
        <v>125</v>
      </c>
      <c r="I93" s="70">
        <v>1</v>
      </c>
      <c r="J93" s="71">
        <v>-0.15</v>
      </c>
      <c r="K93" s="72">
        <v>16</v>
      </c>
      <c r="L93" s="79">
        <v>205455</v>
      </c>
    </row>
    <row r="94" spans="1:13" ht="20.100000000000001" customHeight="1" x14ac:dyDescent="0.2">
      <c r="A94" s="7">
        <v>36312</v>
      </c>
      <c r="B94" s="7"/>
      <c r="C94" s="111" t="s">
        <v>240</v>
      </c>
      <c r="D94" s="112"/>
      <c r="E94" s="112" t="s">
        <v>257</v>
      </c>
      <c r="F94" s="112" t="s">
        <v>241</v>
      </c>
      <c r="G94" s="78" t="s">
        <v>144</v>
      </c>
      <c r="H94" s="112" t="s">
        <v>125</v>
      </c>
      <c r="I94" s="114">
        <v>1</v>
      </c>
      <c r="J94" s="115">
        <v>-0.15</v>
      </c>
      <c r="K94" s="116">
        <v>2</v>
      </c>
      <c r="L94" s="79">
        <v>144962</v>
      </c>
    </row>
    <row r="95" spans="1:13" ht="20.100000000000001" customHeight="1" x14ac:dyDescent="0.2">
      <c r="A95" s="117"/>
      <c r="B95" s="103"/>
      <c r="C95" s="104" t="s">
        <v>267</v>
      </c>
      <c r="D95" s="105"/>
      <c r="E95" s="105" t="s">
        <v>257</v>
      </c>
      <c r="F95" s="105" t="s">
        <v>268</v>
      </c>
      <c r="G95" s="105"/>
      <c r="H95" s="105" t="s">
        <v>125</v>
      </c>
      <c r="I95" s="106">
        <v>1</v>
      </c>
      <c r="J95" s="107">
        <v>-0.15</v>
      </c>
      <c r="K95" s="72">
        <v>41</v>
      </c>
      <c r="L95" s="79">
        <v>145125</v>
      </c>
      <c r="M95" s="159">
        <f>SUM(K87:K95)</f>
        <v>361</v>
      </c>
    </row>
    <row r="96" spans="1:13" ht="20.100000000000001" customHeight="1" x14ac:dyDescent="0.2">
      <c r="A96" s="67">
        <v>34912</v>
      </c>
      <c r="B96" s="40"/>
      <c r="C96" s="68" t="s">
        <v>269</v>
      </c>
      <c r="D96" s="69"/>
      <c r="E96" s="129" t="s">
        <v>270</v>
      </c>
      <c r="F96" s="69" t="s">
        <v>271</v>
      </c>
      <c r="G96" s="69" t="s">
        <v>144</v>
      </c>
      <c r="H96" s="69" t="s">
        <v>125</v>
      </c>
      <c r="I96" s="70">
        <v>1</v>
      </c>
      <c r="J96" s="71">
        <v>-0.18</v>
      </c>
      <c r="K96" s="72">
        <v>7</v>
      </c>
      <c r="L96" s="79">
        <v>144978</v>
      </c>
      <c r="M96" s="159">
        <f>+K96</f>
        <v>7</v>
      </c>
    </row>
    <row r="97" spans="1:14" ht="20.100000000000001" customHeight="1" x14ac:dyDescent="0.25">
      <c r="A97" s="40"/>
      <c r="B97" s="40"/>
      <c r="C97" s="53" t="s">
        <v>272</v>
      </c>
      <c r="D97" s="74"/>
      <c r="E97" s="74"/>
      <c r="F97" s="74"/>
      <c r="G97" s="74"/>
      <c r="H97" s="74"/>
      <c r="I97" s="75"/>
      <c r="J97" s="76"/>
      <c r="K97" s="77">
        <f>SUM(K74:K96)</f>
        <v>1446</v>
      </c>
      <c r="M97" s="160">
        <f>SUM(K96,K74:K76)</f>
        <v>322</v>
      </c>
      <c r="N97" s="159">
        <f>SUM(K77:K95)</f>
        <v>1124</v>
      </c>
    </row>
    <row r="98" spans="1:14" ht="20.100000000000001" customHeight="1" x14ac:dyDescent="0.2">
      <c r="A98" s="60"/>
      <c r="B98" s="60"/>
      <c r="C98" s="61"/>
      <c r="D98" s="62"/>
      <c r="E98" s="62"/>
      <c r="F98" s="62"/>
      <c r="G98" s="62"/>
      <c r="H98" s="62"/>
      <c r="I98" s="63"/>
      <c r="J98" s="64"/>
      <c r="K98" s="65"/>
    </row>
    <row r="99" spans="1:14" ht="20.100000000000001" customHeight="1" x14ac:dyDescent="0.25">
      <c r="A99" s="40"/>
      <c r="B99" s="40"/>
      <c r="C99" s="53" t="s">
        <v>273</v>
      </c>
      <c r="I99" s="58"/>
      <c r="J99" s="59"/>
      <c r="K99" s="66"/>
    </row>
    <row r="100" spans="1:14" ht="20.100000000000001" customHeight="1" x14ac:dyDescent="0.2">
      <c r="A100" s="67">
        <v>34912</v>
      </c>
      <c r="B100" s="40"/>
      <c r="C100" s="81" t="s">
        <v>274</v>
      </c>
      <c r="D100" s="69"/>
      <c r="E100" s="69" t="s">
        <v>275</v>
      </c>
      <c r="F100" s="69" t="s">
        <v>276</v>
      </c>
      <c r="G100" s="69" t="s">
        <v>144</v>
      </c>
      <c r="H100" s="69" t="s">
        <v>125</v>
      </c>
      <c r="I100" s="70">
        <v>1</v>
      </c>
      <c r="J100" s="71">
        <v>-0.1</v>
      </c>
      <c r="K100" s="72">
        <v>420</v>
      </c>
      <c r="L100" s="26">
        <v>141977</v>
      </c>
    </row>
    <row r="101" spans="1:14" ht="20.100000000000001" customHeight="1" x14ac:dyDescent="0.2">
      <c r="A101" s="67">
        <v>34912</v>
      </c>
      <c r="B101" s="40"/>
      <c r="C101" s="82" t="s">
        <v>277</v>
      </c>
      <c r="D101" s="83"/>
      <c r="E101" s="69" t="s">
        <v>275</v>
      </c>
      <c r="F101" s="69" t="s">
        <v>278</v>
      </c>
      <c r="G101" s="69" t="s">
        <v>144</v>
      </c>
      <c r="H101" s="69" t="s">
        <v>125</v>
      </c>
      <c r="I101" s="70">
        <v>1</v>
      </c>
      <c r="J101" s="71">
        <v>-0.1</v>
      </c>
      <c r="K101" s="72">
        <v>141</v>
      </c>
      <c r="L101" s="26">
        <v>141978</v>
      </c>
    </row>
    <row r="102" spans="1:14" ht="20.100000000000001" customHeight="1" x14ac:dyDescent="0.2">
      <c r="A102" s="67">
        <v>34912</v>
      </c>
      <c r="B102" s="40"/>
      <c r="C102" s="84" t="s">
        <v>279</v>
      </c>
      <c r="D102" s="69"/>
      <c r="E102" s="69" t="s">
        <v>275</v>
      </c>
      <c r="F102" s="69" t="s">
        <v>280</v>
      </c>
      <c r="G102" s="69" t="s">
        <v>144</v>
      </c>
      <c r="H102" s="69" t="s">
        <v>125</v>
      </c>
      <c r="I102" s="70">
        <v>1</v>
      </c>
      <c r="J102" s="71">
        <v>-0.15</v>
      </c>
      <c r="K102" s="72">
        <v>141</v>
      </c>
      <c r="L102" s="26">
        <v>141930</v>
      </c>
    </row>
    <row r="103" spans="1:14" ht="20.100000000000001" customHeight="1" x14ac:dyDescent="0.25">
      <c r="A103" s="40"/>
      <c r="B103" s="40"/>
      <c r="C103" s="53" t="s">
        <v>281</v>
      </c>
      <c r="D103" s="74"/>
      <c r="E103" s="74"/>
      <c r="F103" s="74"/>
      <c r="G103" s="74"/>
      <c r="H103" s="74"/>
      <c r="I103" s="75"/>
      <c r="J103" s="76"/>
      <c r="K103" s="77">
        <f>SUM(K100:K102)</f>
        <v>702</v>
      </c>
    </row>
    <row r="104" spans="1:14" ht="20.100000000000001" customHeight="1" x14ac:dyDescent="0.2">
      <c r="A104" s="60"/>
      <c r="B104" s="60"/>
      <c r="C104" s="61"/>
      <c r="D104" s="62"/>
      <c r="E104" s="62"/>
      <c r="F104" s="62"/>
      <c r="G104" s="62"/>
      <c r="H104" s="62"/>
      <c r="I104" s="63"/>
      <c r="J104" s="64"/>
      <c r="K104" s="65"/>
    </row>
    <row r="105" spans="1:14" ht="20.100000000000001" customHeight="1" x14ac:dyDescent="0.25">
      <c r="A105" s="40"/>
      <c r="B105" s="40"/>
      <c r="C105" s="53" t="s">
        <v>282</v>
      </c>
      <c r="I105" s="58"/>
      <c r="J105" s="59"/>
      <c r="K105" s="66"/>
    </row>
    <row r="106" spans="1:14" ht="20.100000000000001" customHeight="1" x14ac:dyDescent="0.2">
      <c r="A106" s="117">
        <v>35034</v>
      </c>
      <c r="B106" s="103"/>
      <c r="C106" s="123" t="s">
        <v>283</v>
      </c>
      <c r="D106" s="124"/>
      <c r="E106" s="105" t="s">
        <v>284</v>
      </c>
      <c r="F106" s="105" t="s">
        <v>285</v>
      </c>
      <c r="G106" s="105"/>
      <c r="H106" s="105" t="s">
        <v>129</v>
      </c>
      <c r="I106" s="106">
        <v>0.9</v>
      </c>
      <c r="J106" s="107">
        <v>0</v>
      </c>
      <c r="K106" s="72">
        <v>30</v>
      </c>
    </row>
    <row r="107" spans="1:14" ht="20.100000000000001" customHeight="1" x14ac:dyDescent="0.25">
      <c r="A107" s="40"/>
      <c r="B107" s="40"/>
      <c r="C107" s="53" t="s">
        <v>286</v>
      </c>
      <c r="D107" s="74"/>
      <c r="E107" s="74"/>
      <c r="F107" s="74"/>
      <c r="G107" s="74"/>
      <c r="H107" s="74"/>
      <c r="I107" s="75"/>
      <c r="J107" s="76"/>
      <c r="K107" s="108">
        <f>+K106</f>
        <v>30</v>
      </c>
    </row>
  </sheetData>
  <mergeCells count="1">
    <mergeCell ref="Q22:R22"/>
  </mergeCells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G28" sqref="G28"/>
    </sheetView>
  </sheetViews>
  <sheetFormatPr defaultRowHeight="12.75" x14ac:dyDescent="0.2"/>
  <cols>
    <col min="1" max="1" width="12.7109375" bestFit="1" customWidth="1"/>
    <col min="2" max="2" width="10" customWidth="1"/>
  </cols>
  <sheetData>
    <row r="1" spans="1:3" x14ac:dyDescent="0.2">
      <c r="A1" t="s">
        <v>287</v>
      </c>
    </row>
    <row r="2" spans="1:3" x14ac:dyDescent="0.2">
      <c r="B2" t="s">
        <v>288</v>
      </c>
    </row>
    <row r="3" spans="1:3" x14ac:dyDescent="0.2">
      <c r="B3" t="s">
        <v>289</v>
      </c>
    </row>
    <row r="4" spans="1:3" x14ac:dyDescent="0.2">
      <c r="B4" t="s">
        <v>290</v>
      </c>
    </row>
    <row r="5" spans="1:3" x14ac:dyDescent="0.2">
      <c r="C5" t="s">
        <v>291</v>
      </c>
    </row>
    <row r="6" spans="1:3" x14ac:dyDescent="0.2">
      <c r="C6" t="s">
        <v>292</v>
      </c>
    </row>
    <row r="7" spans="1:3" x14ac:dyDescent="0.2">
      <c r="A7" t="s">
        <v>293</v>
      </c>
    </row>
    <row r="8" spans="1:3" x14ac:dyDescent="0.2">
      <c r="B8" t="s">
        <v>294</v>
      </c>
    </row>
    <row r="9" spans="1:3" x14ac:dyDescent="0.2">
      <c r="B9" t="s">
        <v>295</v>
      </c>
    </row>
    <row r="10" spans="1:3" x14ac:dyDescent="0.2">
      <c r="B10" t="s">
        <v>296</v>
      </c>
    </row>
    <row r="11" spans="1:3" x14ac:dyDescent="0.2">
      <c r="A11" t="s">
        <v>297</v>
      </c>
    </row>
    <row r="12" spans="1:3" x14ac:dyDescent="0.2">
      <c r="B12" t="s">
        <v>298</v>
      </c>
    </row>
    <row r="13" spans="1:3" x14ac:dyDescent="0.2">
      <c r="B13" t="s">
        <v>299</v>
      </c>
    </row>
    <row r="14" spans="1:3" x14ac:dyDescent="0.2">
      <c r="A14" t="s">
        <v>102</v>
      </c>
    </row>
    <row r="15" spans="1:3" x14ac:dyDescent="0.2">
      <c r="B15" t="s">
        <v>300</v>
      </c>
    </row>
    <row r="16" spans="1:3" x14ac:dyDescent="0.2">
      <c r="B16" t="s">
        <v>301</v>
      </c>
    </row>
    <row r="17" spans="1:5" x14ac:dyDescent="0.2">
      <c r="B17" t="s">
        <v>302</v>
      </c>
    </row>
    <row r="18" spans="1:5" x14ac:dyDescent="0.2">
      <c r="B18" t="s">
        <v>303</v>
      </c>
    </row>
    <row r="19" spans="1:5" x14ac:dyDescent="0.2">
      <c r="C19" t="s">
        <v>304</v>
      </c>
    </row>
    <row r="20" spans="1:5" x14ac:dyDescent="0.2">
      <c r="B20" t="s">
        <v>305</v>
      </c>
    </row>
    <row r="21" spans="1:5" x14ac:dyDescent="0.2">
      <c r="C21" t="s">
        <v>306</v>
      </c>
    </row>
    <row r="22" spans="1:5" x14ac:dyDescent="0.2">
      <c r="D22" t="s">
        <v>307</v>
      </c>
    </row>
    <row r="23" spans="1:5" x14ac:dyDescent="0.2">
      <c r="C23" t="s">
        <v>308</v>
      </c>
    </row>
    <row r="24" spans="1:5" x14ac:dyDescent="0.2">
      <c r="A24" t="s">
        <v>309</v>
      </c>
    </row>
    <row r="25" spans="1:5" x14ac:dyDescent="0.2">
      <c r="B25" s="26" t="s">
        <v>310</v>
      </c>
      <c r="C25" s="26" t="s">
        <v>311</v>
      </c>
      <c r="D25" s="26" t="s">
        <v>312</v>
      </c>
      <c r="E25" s="26" t="s">
        <v>543</v>
      </c>
    </row>
    <row r="26" spans="1:5" x14ac:dyDescent="0.2">
      <c r="A26" s="26" t="s">
        <v>313</v>
      </c>
      <c r="B26" s="26"/>
      <c r="C26" s="26"/>
      <c r="D26" s="26"/>
      <c r="E26" s="26"/>
    </row>
    <row r="27" spans="1:5" x14ac:dyDescent="0.2">
      <c r="A27" s="130" t="s">
        <v>314</v>
      </c>
      <c r="B27" s="26">
        <v>148251</v>
      </c>
      <c r="C27" s="26">
        <v>151365</v>
      </c>
      <c r="D27" s="26">
        <v>151365</v>
      </c>
      <c r="E27" s="26">
        <v>151365</v>
      </c>
    </row>
    <row r="28" spans="1:5" x14ac:dyDescent="0.2">
      <c r="A28" s="130" t="s">
        <v>315</v>
      </c>
      <c r="B28" s="26">
        <v>148253</v>
      </c>
      <c r="C28" s="26">
        <v>151376</v>
      </c>
      <c r="D28" s="26">
        <v>202408</v>
      </c>
      <c r="E28" s="26">
        <v>229545</v>
      </c>
    </row>
    <row r="29" spans="1:5" x14ac:dyDescent="0.2">
      <c r="A29" s="26" t="s">
        <v>316</v>
      </c>
      <c r="B29" s="26">
        <v>148271</v>
      </c>
      <c r="C29" s="26">
        <v>156346</v>
      </c>
      <c r="D29" s="26">
        <v>202411</v>
      </c>
      <c r="E29" s="26">
        <v>229549</v>
      </c>
    </row>
    <row r="30" spans="1:5" x14ac:dyDescent="0.2">
      <c r="A30" s="26" t="s">
        <v>317</v>
      </c>
      <c r="B30" s="26"/>
      <c r="C30" s="26"/>
      <c r="D30" s="26"/>
      <c r="E30" s="26"/>
    </row>
    <row r="31" spans="1:5" x14ac:dyDescent="0.2">
      <c r="A31" s="130" t="s">
        <v>314</v>
      </c>
      <c r="B31" s="26"/>
      <c r="C31" s="26">
        <v>157436</v>
      </c>
      <c r="D31" s="26">
        <v>157436</v>
      </c>
      <c r="E31" s="26">
        <v>229554</v>
      </c>
    </row>
    <row r="32" spans="1:5" x14ac:dyDescent="0.2">
      <c r="A32" s="130" t="s">
        <v>315</v>
      </c>
      <c r="B32" s="26"/>
      <c r="C32" s="26">
        <v>157439</v>
      </c>
      <c r="D32" s="26">
        <v>211394</v>
      </c>
      <c r="E32" s="26">
        <v>229577</v>
      </c>
    </row>
    <row r="35" spans="1:3" x14ac:dyDescent="0.2">
      <c r="A35" t="s">
        <v>318</v>
      </c>
      <c r="B35">
        <v>104</v>
      </c>
      <c r="C35" t="s">
        <v>319</v>
      </c>
    </row>
    <row r="36" spans="1:3" x14ac:dyDescent="0.2">
      <c r="B36">
        <v>156</v>
      </c>
      <c r="C36" t="s">
        <v>320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17" sqref="C17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287</v>
      </c>
    </row>
    <row r="2" spans="1:2" x14ac:dyDescent="0.2">
      <c r="B2" t="s">
        <v>321</v>
      </c>
    </row>
    <row r="3" spans="1:2" x14ac:dyDescent="0.2">
      <c r="B3" t="s">
        <v>322</v>
      </c>
    </row>
    <row r="4" spans="1:2" x14ac:dyDescent="0.2">
      <c r="B4" t="s">
        <v>323</v>
      </c>
    </row>
    <row r="5" spans="1:2" x14ac:dyDescent="0.2">
      <c r="A5" t="s">
        <v>293</v>
      </c>
    </row>
    <row r="6" spans="1:2" x14ac:dyDescent="0.2">
      <c r="B6" t="s">
        <v>324</v>
      </c>
    </row>
    <row r="7" spans="1:2" x14ac:dyDescent="0.2">
      <c r="B7" t="s">
        <v>322</v>
      </c>
    </row>
    <row r="8" spans="1:2" x14ac:dyDescent="0.2">
      <c r="B8" t="s">
        <v>325</v>
      </c>
    </row>
    <row r="9" spans="1:2" x14ac:dyDescent="0.2">
      <c r="A9" t="s">
        <v>326</v>
      </c>
    </row>
    <row r="10" spans="1:2" x14ac:dyDescent="0.2">
      <c r="B10" t="s">
        <v>327</v>
      </c>
    </row>
    <row r="11" spans="1:2" x14ac:dyDescent="0.2">
      <c r="A11" t="s">
        <v>102</v>
      </c>
    </row>
    <row r="12" spans="1:2" x14ac:dyDescent="0.2">
      <c r="B12" t="s">
        <v>328</v>
      </c>
    </row>
    <row r="13" spans="1:2" x14ac:dyDescent="0.2">
      <c r="B13" t="s">
        <v>329</v>
      </c>
    </row>
    <row r="14" spans="1:2" x14ac:dyDescent="0.2">
      <c r="B14" t="s">
        <v>330</v>
      </c>
    </row>
    <row r="16" spans="1:2" x14ac:dyDescent="0.2">
      <c r="A16" s="131" t="s">
        <v>309</v>
      </c>
    </row>
    <row r="17" spans="1:2" x14ac:dyDescent="0.2">
      <c r="A17" s="39" t="s">
        <v>287</v>
      </c>
    </row>
    <row r="18" spans="1:2" x14ac:dyDescent="0.2">
      <c r="A18" s="130" t="s">
        <v>317</v>
      </c>
      <c r="B18">
        <v>139273</v>
      </c>
    </row>
    <row r="19" spans="1:2" x14ac:dyDescent="0.2">
      <c r="A19" s="130" t="s">
        <v>313</v>
      </c>
      <c r="B19">
        <v>143581</v>
      </c>
    </row>
    <row r="20" spans="1:2" x14ac:dyDescent="0.2">
      <c r="A20" s="39" t="s">
        <v>293</v>
      </c>
      <c r="B20">
        <v>142838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27" sqref="G27"/>
    </sheetView>
  </sheetViews>
  <sheetFormatPr defaultRowHeight="12.75" x14ac:dyDescent="0.2"/>
  <cols>
    <col min="1" max="1" width="12.7109375" bestFit="1" customWidth="1"/>
    <col min="3" max="3" width="10.5703125" customWidth="1"/>
  </cols>
  <sheetData>
    <row r="1" spans="1:3" x14ac:dyDescent="0.2">
      <c r="A1" t="s">
        <v>287</v>
      </c>
    </row>
    <row r="2" spans="1:3" x14ac:dyDescent="0.2">
      <c r="B2" t="s">
        <v>288</v>
      </c>
    </row>
    <row r="3" spans="1:3" x14ac:dyDescent="0.2">
      <c r="B3" t="s">
        <v>331</v>
      </c>
    </row>
    <row r="4" spans="1:3" x14ac:dyDescent="0.2">
      <c r="B4" t="s">
        <v>332</v>
      </c>
    </row>
    <row r="5" spans="1:3" x14ac:dyDescent="0.2">
      <c r="C5" t="s">
        <v>333</v>
      </c>
    </row>
    <row r="6" spans="1:3" x14ac:dyDescent="0.2">
      <c r="A6" t="s">
        <v>293</v>
      </c>
    </row>
    <row r="7" spans="1:3" x14ac:dyDescent="0.2">
      <c r="B7" t="s">
        <v>294</v>
      </c>
    </row>
    <row r="8" spans="1:3" x14ac:dyDescent="0.2">
      <c r="B8" t="s">
        <v>334</v>
      </c>
    </row>
    <row r="9" spans="1:3" x14ac:dyDescent="0.2">
      <c r="C9" t="s">
        <v>335</v>
      </c>
    </row>
    <row r="10" spans="1:3" x14ac:dyDescent="0.2">
      <c r="C10" t="s">
        <v>336</v>
      </c>
    </row>
    <row r="11" spans="1:3" x14ac:dyDescent="0.2">
      <c r="B11" t="s">
        <v>337</v>
      </c>
    </row>
    <row r="12" spans="1:3" x14ac:dyDescent="0.2">
      <c r="A12" t="s">
        <v>297</v>
      </c>
    </row>
    <row r="13" spans="1:3" x14ac:dyDescent="0.2">
      <c r="B13" t="s">
        <v>338</v>
      </c>
    </row>
    <row r="14" spans="1:3" x14ac:dyDescent="0.2">
      <c r="A14" t="s">
        <v>102</v>
      </c>
    </row>
    <row r="15" spans="1:3" x14ac:dyDescent="0.2">
      <c r="B15" t="s">
        <v>339</v>
      </c>
    </row>
    <row r="16" spans="1:3" x14ac:dyDescent="0.2">
      <c r="B16" t="s">
        <v>301</v>
      </c>
    </row>
    <row r="17" spans="1:5" x14ac:dyDescent="0.2">
      <c r="B17" t="s">
        <v>340</v>
      </c>
    </row>
    <row r="18" spans="1:5" x14ac:dyDescent="0.2">
      <c r="A18" t="s">
        <v>309</v>
      </c>
    </row>
    <row r="19" spans="1:5" x14ac:dyDescent="0.2">
      <c r="C19" t="s">
        <v>341</v>
      </c>
      <c r="D19" s="26" t="s">
        <v>312</v>
      </c>
      <c r="E19" s="26" t="s">
        <v>543</v>
      </c>
    </row>
    <row r="20" spans="1:5" x14ac:dyDescent="0.2">
      <c r="B20" t="s">
        <v>313</v>
      </c>
      <c r="C20" s="132" t="s">
        <v>342</v>
      </c>
      <c r="D20" s="26">
        <v>144271</v>
      </c>
      <c r="E20" s="26">
        <v>144271</v>
      </c>
    </row>
    <row r="21" spans="1:5" x14ac:dyDescent="0.2">
      <c r="C21" s="132" t="s">
        <v>343</v>
      </c>
      <c r="D21" s="26">
        <v>202422</v>
      </c>
      <c r="E21">
        <v>227880</v>
      </c>
    </row>
    <row r="22" spans="1:5" x14ac:dyDescent="0.2">
      <c r="B22" t="s">
        <v>316</v>
      </c>
      <c r="C22" s="132" t="s">
        <v>344</v>
      </c>
      <c r="D22" s="26">
        <v>148795</v>
      </c>
      <c r="E22" s="26">
        <v>148795</v>
      </c>
    </row>
    <row r="23" spans="1:5" x14ac:dyDescent="0.2">
      <c r="B23" t="s">
        <v>317</v>
      </c>
      <c r="C23" s="132" t="s">
        <v>345</v>
      </c>
      <c r="D23" s="26">
        <v>144264</v>
      </c>
      <c r="E23" s="26">
        <v>144264</v>
      </c>
    </row>
    <row r="24" spans="1:5" x14ac:dyDescent="0.2">
      <c r="C24" s="132" t="s">
        <v>346</v>
      </c>
      <c r="D24" s="26">
        <v>210770</v>
      </c>
      <c r="E24">
        <v>227895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D27" sqref="D27"/>
    </sheetView>
  </sheetViews>
  <sheetFormatPr defaultRowHeight="12.75" x14ac:dyDescent="0.2"/>
  <cols>
    <col min="1" max="1" width="12.7109375" bestFit="1" customWidth="1"/>
    <col min="2" max="2" width="9.5703125" customWidth="1"/>
  </cols>
  <sheetData>
    <row r="1" spans="1:3" x14ac:dyDescent="0.2">
      <c r="A1" t="s">
        <v>287</v>
      </c>
    </row>
    <row r="2" spans="1:3" x14ac:dyDescent="0.2">
      <c r="B2" t="s">
        <v>347</v>
      </c>
    </row>
    <row r="3" spans="1:3" x14ac:dyDescent="0.2">
      <c r="B3" t="s">
        <v>348</v>
      </c>
    </row>
    <row r="4" spans="1:3" x14ac:dyDescent="0.2">
      <c r="B4" t="s">
        <v>349</v>
      </c>
    </row>
    <row r="5" spans="1:3" x14ac:dyDescent="0.2">
      <c r="A5" t="s">
        <v>293</v>
      </c>
    </row>
    <row r="6" spans="1:3" x14ac:dyDescent="0.2">
      <c r="B6" t="s">
        <v>350</v>
      </c>
    </row>
    <row r="7" spans="1:3" x14ac:dyDescent="0.2">
      <c r="B7" t="s">
        <v>351</v>
      </c>
    </row>
    <row r="8" spans="1:3" x14ac:dyDescent="0.2">
      <c r="A8" t="s">
        <v>297</v>
      </c>
    </row>
    <row r="9" spans="1:3" x14ac:dyDescent="0.2">
      <c r="B9" t="s">
        <v>352</v>
      </c>
    </row>
    <row r="10" spans="1:3" x14ac:dyDescent="0.2">
      <c r="A10" t="s">
        <v>102</v>
      </c>
    </row>
    <row r="11" spans="1:3" x14ac:dyDescent="0.2">
      <c r="B11" t="s">
        <v>353</v>
      </c>
    </row>
    <row r="12" spans="1:3" x14ac:dyDescent="0.2">
      <c r="C12" t="s">
        <v>354</v>
      </c>
    </row>
    <row r="13" spans="1:3" x14ac:dyDescent="0.2">
      <c r="C13" t="s">
        <v>355</v>
      </c>
    </row>
    <row r="14" spans="1:3" x14ac:dyDescent="0.2">
      <c r="B14" t="s">
        <v>356</v>
      </c>
    </row>
    <row r="15" spans="1:3" x14ac:dyDescent="0.2">
      <c r="B15" t="s">
        <v>357</v>
      </c>
    </row>
    <row r="16" spans="1:3" x14ac:dyDescent="0.2">
      <c r="B16" t="s">
        <v>358</v>
      </c>
    </row>
    <row r="17" spans="1:2" x14ac:dyDescent="0.2">
      <c r="B17" t="s">
        <v>359</v>
      </c>
    </row>
    <row r="18" spans="1:2" x14ac:dyDescent="0.2">
      <c r="B18" t="s">
        <v>360</v>
      </c>
    </row>
    <row r="19" spans="1:2" x14ac:dyDescent="0.2">
      <c r="B19" t="s">
        <v>361</v>
      </c>
    </row>
    <row r="20" spans="1:2" x14ac:dyDescent="0.2">
      <c r="B20" t="s">
        <v>362</v>
      </c>
    </row>
    <row r="21" spans="1:2" x14ac:dyDescent="0.2">
      <c r="B21" t="s">
        <v>363</v>
      </c>
    </row>
    <row r="22" spans="1:2" x14ac:dyDescent="0.2">
      <c r="B22" t="s">
        <v>364</v>
      </c>
    </row>
    <row r="23" spans="1:2" x14ac:dyDescent="0.2">
      <c r="B23" t="s">
        <v>365</v>
      </c>
    </row>
    <row r="24" spans="1:2" x14ac:dyDescent="0.2">
      <c r="A24" t="s">
        <v>309</v>
      </c>
    </row>
    <row r="25" spans="1:2" x14ac:dyDescent="0.2">
      <c r="B25" t="s">
        <v>366</v>
      </c>
    </row>
    <row r="26" spans="1:2" x14ac:dyDescent="0.2">
      <c r="B26" t="s">
        <v>367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Avails 4-1 </vt:lpstr>
      <vt:lpstr>Avails 4-6</vt:lpstr>
      <vt:lpstr>Prebid Info</vt:lpstr>
      <vt:lpstr>Devon Noms</vt:lpstr>
      <vt:lpstr>CoOwner Vols</vt:lpstr>
      <vt:lpstr>BDOL</vt:lpstr>
      <vt:lpstr>CCNG </vt:lpstr>
      <vt:lpstr>CSGT</vt:lpstr>
      <vt:lpstr>DEFS</vt:lpstr>
      <vt:lpstr>ETXG</vt:lpstr>
      <vt:lpstr>GPPP</vt:lpstr>
      <vt:lpstr>GEPL</vt:lpstr>
      <vt:lpstr>HPL</vt:lpstr>
      <vt:lpstr>KMID</vt:lpstr>
      <vt:lpstr>LONE</vt:lpstr>
      <vt:lpstr>MTPC</vt:lpstr>
      <vt:lpstr>TOMC</vt:lpstr>
      <vt:lpstr>Avails 4-1  (2)</vt:lpstr>
      <vt:lpstr>'CoOwner Vols'!Print_Area</vt:lpstr>
      <vt:lpstr>'Devon Noms'!Print_Area</vt:lpstr>
      <vt:lpstr>'Devon Noms'!Print_Titles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cp:lastPrinted>2000-04-06T15:17:09Z</cp:lastPrinted>
  <dcterms:created xsi:type="dcterms:W3CDTF">2000-03-24T19:50:14Z</dcterms:created>
  <dcterms:modified xsi:type="dcterms:W3CDTF">2014-09-03T14:17:54Z</dcterms:modified>
</cp:coreProperties>
</file>