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Master" sheetId="1" r:id="rId1"/>
    <sheet name="Summary" sheetId="2" r:id="rId2"/>
  </sheets>
  <definedNames>
    <definedName name="_xlnm.Print_Area" localSheetId="0">Master!$A$2:$X$94</definedName>
    <definedName name="_xlnm.Print_Area" localSheetId="1">Summary!$A$1:$G$52</definedName>
  </definedNames>
  <calcPr calcId="152511"/>
</workbook>
</file>

<file path=xl/calcChain.xml><?xml version="1.0" encoding="utf-8"?>
<calcChain xmlns="http://schemas.openxmlformats.org/spreadsheetml/2006/main">
  <c r="U13" i="1" l="1"/>
  <c r="V13" i="1"/>
  <c r="U14" i="1"/>
  <c r="V14" i="1"/>
  <c r="U16" i="1"/>
  <c r="D17" i="1"/>
  <c r="E17" i="1"/>
  <c r="I19" i="2" s="1"/>
  <c r="F17" i="1"/>
  <c r="H17" i="1"/>
  <c r="I17" i="1"/>
  <c r="J17" i="1"/>
  <c r="M17" i="1" s="1"/>
  <c r="Q19" i="2" s="1"/>
  <c r="P17" i="1"/>
  <c r="Q17" i="1" s="1"/>
  <c r="U19" i="2" s="1"/>
  <c r="R17" i="1"/>
  <c r="V19" i="2" s="1"/>
  <c r="W17" i="1"/>
  <c r="X17" i="1"/>
  <c r="D18" i="1"/>
  <c r="E18" i="1"/>
  <c r="F18" i="1"/>
  <c r="J20" i="2" s="1"/>
  <c r="G18" i="1"/>
  <c r="K20" i="2" s="1"/>
  <c r="J18" i="1"/>
  <c r="P18" i="1"/>
  <c r="R18" i="1" s="1"/>
  <c r="Q18" i="1"/>
  <c r="W18" i="1"/>
  <c r="X18" i="1"/>
  <c r="D19" i="1"/>
  <c r="E19" i="1" s="1"/>
  <c r="I21" i="2" s="1"/>
  <c r="F19" i="1"/>
  <c r="G19" i="1"/>
  <c r="K21" i="2" s="1"/>
  <c r="J19" i="1"/>
  <c r="P19" i="1"/>
  <c r="Q19" i="1"/>
  <c r="S19" i="1" s="1"/>
  <c r="W21" i="2" s="1"/>
  <c r="R19" i="1"/>
  <c r="V21" i="2" s="1"/>
  <c r="T19" i="1"/>
  <c r="X21" i="2" s="1"/>
  <c r="F21" i="2" s="1"/>
  <c r="W19" i="1"/>
  <c r="X19" i="1"/>
  <c r="D20" i="1"/>
  <c r="H22" i="2" s="1"/>
  <c r="E20" i="1"/>
  <c r="F20" i="1"/>
  <c r="G20" i="1"/>
  <c r="J20" i="1"/>
  <c r="P20" i="1"/>
  <c r="Q20" i="1"/>
  <c r="U22" i="2" s="1"/>
  <c r="R20" i="1"/>
  <c r="S20" i="1"/>
  <c r="W22" i="2" s="1"/>
  <c r="W20" i="1"/>
  <c r="X20" i="1"/>
  <c r="D21" i="1"/>
  <c r="E21" i="1"/>
  <c r="F21" i="1"/>
  <c r="J21" i="1"/>
  <c r="P21" i="1"/>
  <c r="W21" i="1"/>
  <c r="AA23" i="2" s="1"/>
  <c r="X21" i="1"/>
  <c r="AB23" i="2" s="1"/>
  <c r="D22" i="1"/>
  <c r="E22" i="1"/>
  <c r="H22" i="1" s="1"/>
  <c r="F22" i="1"/>
  <c r="J24" i="2" s="1"/>
  <c r="G22" i="1"/>
  <c r="I22" i="1"/>
  <c r="J22" i="1"/>
  <c r="L22" i="1"/>
  <c r="P22" i="1"/>
  <c r="R22" i="1" s="1"/>
  <c r="V24" i="2" s="1"/>
  <c r="Q22" i="1"/>
  <c r="U24" i="2" s="1"/>
  <c r="T22" i="1"/>
  <c r="W22" i="1"/>
  <c r="X22" i="1"/>
  <c r="D23" i="1"/>
  <c r="E23" i="1" s="1"/>
  <c r="I23" i="1" s="1"/>
  <c r="F23" i="1"/>
  <c r="G23" i="1"/>
  <c r="K25" i="2" s="1"/>
  <c r="H23" i="1"/>
  <c r="J23" i="1"/>
  <c r="P23" i="1"/>
  <c r="Q23" i="1"/>
  <c r="R23" i="1"/>
  <c r="W23" i="1"/>
  <c r="X23" i="1"/>
  <c r="D24" i="1"/>
  <c r="F24" i="1"/>
  <c r="G24" i="1"/>
  <c r="J24" i="1"/>
  <c r="P24" i="1"/>
  <c r="Q24" i="1"/>
  <c r="R24" i="1"/>
  <c r="T24" i="1" s="1"/>
  <c r="X26" i="2" s="1"/>
  <c r="S24" i="1"/>
  <c r="W26" i="2" s="1"/>
  <c r="U24" i="1"/>
  <c r="Y26" i="2" s="1"/>
  <c r="W24" i="1"/>
  <c r="X24" i="1"/>
  <c r="D25" i="1"/>
  <c r="E25" i="1"/>
  <c r="I27" i="2" s="1"/>
  <c r="F25" i="1"/>
  <c r="G25" i="1" s="1"/>
  <c r="H25" i="1"/>
  <c r="L27" i="2" s="1"/>
  <c r="I25" i="1"/>
  <c r="J25" i="1"/>
  <c r="P25" i="1"/>
  <c r="Q25" i="1" s="1"/>
  <c r="R25" i="1"/>
  <c r="T25" i="1" s="1"/>
  <c r="X27" i="2" s="1"/>
  <c r="W25" i="1"/>
  <c r="X25" i="1"/>
  <c r="AB27" i="2" s="1"/>
  <c r="D26" i="1"/>
  <c r="E26" i="1"/>
  <c r="F26" i="1"/>
  <c r="J26" i="1"/>
  <c r="P26" i="1"/>
  <c r="Q26" i="1"/>
  <c r="U26" i="1"/>
  <c r="Y28" i="2" s="1"/>
  <c r="W26" i="1"/>
  <c r="AA28" i="2" s="1"/>
  <c r="X26" i="1"/>
  <c r="D27" i="1"/>
  <c r="E27" i="1" s="1"/>
  <c r="I27" i="1" s="1"/>
  <c r="F27" i="1"/>
  <c r="G27" i="1" s="1"/>
  <c r="K29" i="2" s="1"/>
  <c r="H27" i="1"/>
  <c r="J27" i="1"/>
  <c r="N29" i="2" s="1"/>
  <c r="L27" i="1"/>
  <c r="M27" i="1"/>
  <c r="P27" i="1"/>
  <c r="Q27" i="1" s="1"/>
  <c r="R27" i="1"/>
  <c r="W27" i="1"/>
  <c r="X27" i="1"/>
  <c r="D28" i="1"/>
  <c r="H30" i="2" s="1"/>
  <c r="E28" i="1"/>
  <c r="F28" i="1"/>
  <c r="G28" i="1"/>
  <c r="J28" i="1"/>
  <c r="P28" i="1"/>
  <c r="Q28" i="1"/>
  <c r="S28" i="1" s="1"/>
  <c r="W30" i="2" s="1"/>
  <c r="R28" i="1"/>
  <c r="T28" i="1" s="1"/>
  <c r="X30" i="2" s="1"/>
  <c r="V28" i="1"/>
  <c r="W28" i="1"/>
  <c r="AA30" i="2" s="1"/>
  <c r="X28" i="1"/>
  <c r="D29" i="1"/>
  <c r="E29" i="1"/>
  <c r="F29" i="1"/>
  <c r="G29" i="1" s="1"/>
  <c r="J29" i="1"/>
  <c r="P29" i="1"/>
  <c r="Q29" i="1" s="1"/>
  <c r="R29" i="1"/>
  <c r="T29" i="1" s="1"/>
  <c r="W29" i="1"/>
  <c r="AA31" i="2" s="1"/>
  <c r="X29" i="1"/>
  <c r="D30" i="1"/>
  <c r="E30" i="1"/>
  <c r="F30" i="1"/>
  <c r="J30" i="1"/>
  <c r="P30" i="1"/>
  <c r="R30" i="1" s="1"/>
  <c r="W30" i="1"/>
  <c r="X30" i="1"/>
  <c r="D31" i="1"/>
  <c r="E31" i="1" s="1"/>
  <c r="I31" i="1" s="1"/>
  <c r="F31" i="1"/>
  <c r="J33" i="2" s="1"/>
  <c r="J31" i="1"/>
  <c r="P31" i="1"/>
  <c r="Q31" i="1"/>
  <c r="R31" i="1"/>
  <c r="V33" i="2" s="1"/>
  <c r="W31" i="1"/>
  <c r="X31" i="1"/>
  <c r="D32" i="1"/>
  <c r="E32" i="1" s="1"/>
  <c r="I32" i="1" s="1"/>
  <c r="F32" i="1"/>
  <c r="G32" i="1"/>
  <c r="K34" i="2" s="1"/>
  <c r="H32" i="1"/>
  <c r="L34" i="2" s="1"/>
  <c r="J32" i="1"/>
  <c r="P32" i="1"/>
  <c r="Q32" i="1"/>
  <c r="R32" i="1"/>
  <c r="W32" i="1"/>
  <c r="AA34" i="2" s="1"/>
  <c r="X32" i="1"/>
  <c r="D33" i="1"/>
  <c r="H35" i="2" s="1"/>
  <c r="F33" i="1"/>
  <c r="G33" i="1" s="1"/>
  <c r="J33" i="1"/>
  <c r="P33" i="1"/>
  <c r="Q33" i="1" s="1"/>
  <c r="R33" i="1"/>
  <c r="S33" i="1"/>
  <c r="W35" i="2" s="1"/>
  <c r="W33" i="1"/>
  <c r="X33" i="1"/>
  <c r="AB35" i="2" s="1"/>
  <c r="D34" i="1"/>
  <c r="E34" i="1"/>
  <c r="F34" i="1"/>
  <c r="G34" i="1"/>
  <c r="J34" i="1"/>
  <c r="P34" i="1"/>
  <c r="Q34" i="1"/>
  <c r="U36" i="2" s="1"/>
  <c r="W34" i="1"/>
  <c r="X34" i="1"/>
  <c r="D35" i="1"/>
  <c r="F35" i="1"/>
  <c r="J37" i="2" s="1"/>
  <c r="G35" i="1"/>
  <c r="K37" i="2" s="1"/>
  <c r="J35" i="1"/>
  <c r="N37" i="2" s="1"/>
  <c r="P35" i="1"/>
  <c r="Q35" i="1"/>
  <c r="R35" i="1"/>
  <c r="V35" i="1"/>
  <c r="Z37" i="2" s="1"/>
  <c r="W35" i="1"/>
  <c r="X35" i="1"/>
  <c r="D36" i="1"/>
  <c r="E36" i="1"/>
  <c r="F36" i="1"/>
  <c r="G36" i="1"/>
  <c r="H36" i="1"/>
  <c r="M36" i="1" s="1"/>
  <c r="I36" i="1"/>
  <c r="J36" i="1"/>
  <c r="P36" i="1"/>
  <c r="Q36" i="1"/>
  <c r="R36" i="1"/>
  <c r="S36" i="1"/>
  <c r="W38" i="2" s="1"/>
  <c r="W36" i="1"/>
  <c r="X36" i="1"/>
  <c r="D37" i="1"/>
  <c r="H39" i="2" s="1"/>
  <c r="E37" i="1"/>
  <c r="I39" i="2" s="1"/>
  <c r="F37" i="1"/>
  <c r="G37" i="1" s="1"/>
  <c r="K39" i="2" s="1"/>
  <c r="J37" i="1"/>
  <c r="P37" i="1"/>
  <c r="R37" i="1" s="1"/>
  <c r="W37" i="1"/>
  <c r="X37" i="1"/>
  <c r="D38" i="1"/>
  <c r="E38" i="1"/>
  <c r="F38" i="1"/>
  <c r="G38" i="1" s="1"/>
  <c r="I38" i="1"/>
  <c r="L38" i="1" s="1"/>
  <c r="J38" i="1"/>
  <c r="P38" i="1"/>
  <c r="R38" i="1" s="1"/>
  <c r="Q38" i="1"/>
  <c r="U38" i="1"/>
  <c r="Y40" i="2" s="1"/>
  <c r="W38" i="1"/>
  <c r="X38" i="1"/>
  <c r="D39" i="1"/>
  <c r="E39" i="1" s="1"/>
  <c r="I39" i="1" s="1"/>
  <c r="F39" i="1"/>
  <c r="G39" i="1"/>
  <c r="H39" i="1"/>
  <c r="J39" i="1"/>
  <c r="L39" i="1"/>
  <c r="P39" i="1"/>
  <c r="Q39" i="1"/>
  <c r="R39" i="1"/>
  <c r="W39" i="1"/>
  <c r="X39" i="1"/>
  <c r="D40" i="1"/>
  <c r="E40" i="1" s="1"/>
  <c r="F40" i="1"/>
  <c r="G40" i="1"/>
  <c r="K42" i="2" s="1"/>
  <c r="J40" i="1"/>
  <c r="P40" i="1"/>
  <c r="Q40" i="1"/>
  <c r="U42" i="2" s="1"/>
  <c r="R40" i="1"/>
  <c r="T40" i="1" s="1"/>
  <c r="X42" i="2" s="1"/>
  <c r="S40" i="1"/>
  <c r="W42" i="2" s="1"/>
  <c r="U40" i="1"/>
  <c r="Y42" i="2" s="1"/>
  <c r="W40" i="1"/>
  <c r="X40" i="1"/>
  <c r="D41" i="1"/>
  <c r="E41" i="1"/>
  <c r="F41" i="1"/>
  <c r="G41" i="1" s="1"/>
  <c r="S41" i="1" s="1"/>
  <c r="W43" i="2" s="1"/>
  <c r="H41" i="1"/>
  <c r="M41" i="1" s="1"/>
  <c r="Q43" i="2" s="1"/>
  <c r="I41" i="1"/>
  <c r="J41" i="1"/>
  <c r="P41" i="1"/>
  <c r="Q41" i="1" s="1"/>
  <c r="R41" i="1"/>
  <c r="V41" i="1"/>
  <c r="W41" i="1"/>
  <c r="X41" i="1"/>
  <c r="D42" i="1"/>
  <c r="E42" i="1"/>
  <c r="H42" i="1" s="1"/>
  <c r="F42" i="1"/>
  <c r="G42" i="1"/>
  <c r="T42" i="1" s="1"/>
  <c r="X44" i="2" s="1"/>
  <c r="F44" i="2" s="1"/>
  <c r="I42" i="1"/>
  <c r="L42" i="1" s="1"/>
  <c r="N42" i="1" s="1"/>
  <c r="R44" i="2" s="1"/>
  <c r="J42" i="1"/>
  <c r="M42" i="1" s="1"/>
  <c r="P42" i="1"/>
  <c r="R42" i="1" s="1"/>
  <c r="Q42" i="1"/>
  <c r="U44" i="2" s="1"/>
  <c r="S42" i="1"/>
  <c r="U42" i="1"/>
  <c r="W42" i="1"/>
  <c r="AA44" i="2" s="1"/>
  <c r="X42" i="1"/>
  <c r="D43" i="1"/>
  <c r="E43" i="1" s="1"/>
  <c r="I43" i="1" s="1"/>
  <c r="F43" i="1"/>
  <c r="G43" i="1"/>
  <c r="K45" i="2" s="1"/>
  <c r="H43" i="1"/>
  <c r="M43" i="1" s="1"/>
  <c r="Q45" i="2" s="1"/>
  <c r="J43" i="1"/>
  <c r="L43" i="1"/>
  <c r="P43" i="1"/>
  <c r="Q43" i="1"/>
  <c r="R43" i="1"/>
  <c r="W43" i="1"/>
  <c r="X43" i="1"/>
  <c r="D44" i="1"/>
  <c r="E44" i="1"/>
  <c r="F44" i="1"/>
  <c r="G44" i="1"/>
  <c r="H44" i="1"/>
  <c r="I44" i="1"/>
  <c r="J44" i="1"/>
  <c r="L44" i="1"/>
  <c r="P44" i="1"/>
  <c r="Q44" i="1"/>
  <c r="U46" i="2" s="1"/>
  <c r="R44" i="1"/>
  <c r="T44" i="1" s="1"/>
  <c r="S44" i="1"/>
  <c r="U44" i="1"/>
  <c r="W44" i="1"/>
  <c r="X44" i="1"/>
  <c r="D45" i="1"/>
  <c r="E45" i="1"/>
  <c r="I47" i="2" s="1"/>
  <c r="F45" i="1"/>
  <c r="H45" i="1"/>
  <c r="I45" i="1"/>
  <c r="L45" i="1" s="1"/>
  <c r="J45" i="1"/>
  <c r="P45" i="1"/>
  <c r="Q45" i="1" s="1"/>
  <c r="R45" i="1"/>
  <c r="W45" i="1"/>
  <c r="X45" i="1"/>
  <c r="B48" i="1"/>
  <c r="C48" i="1"/>
  <c r="W48" i="1"/>
  <c r="X48" i="1"/>
  <c r="U50" i="1"/>
  <c r="C60" i="1"/>
  <c r="G60" i="1"/>
  <c r="P60" i="1"/>
  <c r="U17" i="1" s="1"/>
  <c r="Y19" i="2" s="1"/>
  <c r="Q60" i="1"/>
  <c r="V17" i="1" s="1"/>
  <c r="Z19" i="2" s="1"/>
  <c r="C61" i="1"/>
  <c r="Q61" i="1" s="1"/>
  <c r="V18" i="1" s="1"/>
  <c r="Z20" i="2" s="1"/>
  <c r="G61" i="1"/>
  <c r="P61" i="1"/>
  <c r="U18" i="1" s="1"/>
  <c r="C62" i="1"/>
  <c r="G62" i="1"/>
  <c r="P62" i="1"/>
  <c r="U19" i="1" s="1"/>
  <c r="Y21" i="2" s="1"/>
  <c r="Q62" i="1"/>
  <c r="V19" i="1" s="1"/>
  <c r="Z21" i="2" s="1"/>
  <c r="C63" i="1"/>
  <c r="Q63" i="1" s="1"/>
  <c r="V20" i="1" s="1"/>
  <c r="G63" i="1"/>
  <c r="P63" i="1"/>
  <c r="U20" i="1" s="1"/>
  <c r="C64" i="1"/>
  <c r="G64" i="1"/>
  <c r="P64" i="1"/>
  <c r="U21" i="1" s="1"/>
  <c r="Y23" i="2" s="1"/>
  <c r="Q64" i="1"/>
  <c r="V21" i="1" s="1"/>
  <c r="Z23" i="2" s="1"/>
  <c r="C65" i="1"/>
  <c r="Q65" i="1" s="1"/>
  <c r="V22" i="1" s="1"/>
  <c r="Z24" i="2" s="1"/>
  <c r="F24" i="2" s="1"/>
  <c r="G65" i="1"/>
  <c r="P65" i="1"/>
  <c r="U22" i="1" s="1"/>
  <c r="Y24" i="2" s="1"/>
  <c r="C66" i="1"/>
  <c r="G66" i="1"/>
  <c r="P66" i="1"/>
  <c r="U23" i="1" s="1"/>
  <c r="Q66" i="1"/>
  <c r="V23" i="1" s="1"/>
  <c r="Z25" i="2" s="1"/>
  <c r="C67" i="1"/>
  <c r="Q67" i="1" s="1"/>
  <c r="V24" i="1" s="1"/>
  <c r="Z26" i="2" s="1"/>
  <c r="F26" i="2" s="1"/>
  <c r="G67" i="1"/>
  <c r="P67" i="1"/>
  <c r="C68" i="1"/>
  <c r="G68" i="1"/>
  <c r="P68" i="1"/>
  <c r="U25" i="1" s="1"/>
  <c r="Y27" i="2" s="1"/>
  <c r="Q68" i="1"/>
  <c r="V25" i="1" s="1"/>
  <c r="Z27" i="2" s="1"/>
  <c r="C69" i="1"/>
  <c r="Q69" i="1" s="1"/>
  <c r="V26" i="1" s="1"/>
  <c r="Z28" i="2" s="1"/>
  <c r="G69" i="1"/>
  <c r="P69" i="1"/>
  <c r="C70" i="1"/>
  <c r="G70" i="1"/>
  <c r="P70" i="1"/>
  <c r="U27" i="1" s="1"/>
  <c r="Y29" i="2" s="1"/>
  <c r="Q70" i="1"/>
  <c r="V27" i="1" s="1"/>
  <c r="C71" i="1"/>
  <c r="Q71" i="1" s="1"/>
  <c r="G71" i="1"/>
  <c r="P71" i="1"/>
  <c r="U28" i="1" s="1"/>
  <c r="Y30" i="2" s="1"/>
  <c r="C72" i="1"/>
  <c r="G72" i="1"/>
  <c r="P72" i="1"/>
  <c r="U29" i="1" s="1"/>
  <c r="Y31" i="2" s="1"/>
  <c r="Q72" i="1"/>
  <c r="V29" i="1" s="1"/>
  <c r="Z31" i="2" s="1"/>
  <c r="C73" i="1"/>
  <c r="Q73" i="1" s="1"/>
  <c r="V30" i="1" s="1"/>
  <c r="G73" i="1"/>
  <c r="P73" i="1"/>
  <c r="U30" i="1" s="1"/>
  <c r="Y32" i="2" s="1"/>
  <c r="C74" i="1"/>
  <c r="G74" i="1"/>
  <c r="P74" i="1"/>
  <c r="U31" i="1" s="1"/>
  <c r="Y33" i="2" s="1"/>
  <c r="Q74" i="1"/>
  <c r="V31" i="1" s="1"/>
  <c r="Z33" i="2" s="1"/>
  <c r="C75" i="1"/>
  <c r="Q75" i="1" s="1"/>
  <c r="V32" i="1" s="1"/>
  <c r="Z34" i="2" s="1"/>
  <c r="G75" i="1"/>
  <c r="P75" i="1"/>
  <c r="U32" i="1" s="1"/>
  <c r="C76" i="1"/>
  <c r="G76" i="1"/>
  <c r="P76" i="1"/>
  <c r="U33" i="1" s="1"/>
  <c r="Y35" i="2" s="1"/>
  <c r="Q76" i="1"/>
  <c r="V33" i="1" s="1"/>
  <c r="Z35" i="2" s="1"/>
  <c r="C77" i="1"/>
  <c r="Q77" i="1" s="1"/>
  <c r="V34" i="1" s="1"/>
  <c r="Z36" i="2" s="1"/>
  <c r="G77" i="1"/>
  <c r="P77" i="1"/>
  <c r="U34" i="1" s="1"/>
  <c r="C78" i="1"/>
  <c r="G78" i="1"/>
  <c r="P78" i="1"/>
  <c r="U35" i="1" s="1"/>
  <c r="Y37" i="2" s="1"/>
  <c r="Q78" i="1"/>
  <c r="C79" i="1"/>
  <c r="Q79" i="1" s="1"/>
  <c r="V36" i="1" s="1"/>
  <c r="G79" i="1"/>
  <c r="P79" i="1"/>
  <c r="U36" i="1" s="1"/>
  <c r="Y38" i="2" s="1"/>
  <c r="C80" i="1"/>
  <c r="G80" i="1"/>
  <c r="P80" i="1"/>
  <c r="U37" i="1" s="1"/>
  <c r="Y39" i="2" s="1"/>
  <c r="Q80" i="1"/>
  <c r="V37" i="1" s="1"/>
  <c r="Z39" i="2" s="1"/>
  <c r="C81" i="1"/>
  <c r="Q81" i="1" s="1"/>
  <c r="V38" i="1" s="1"/>
  <c r="Z40" i="2" s="1"/>
  <c r="G81" i="1"/>
  <c r="P81" i="1"/>
  <c r="C82" i="1"/>
  <c r="G82" i="1"/>
  <c r="P82" i="1"/>
  <c r="U39" i="1" s="1"/>
  <c r="Q82" i="1"/>
  <c r="V39" i="1" s="1"/>
  <c r="Z41" i="2" s="1"/>
  <c r="C83" i="1"/>
  <c r="Q83" i="1" s="1"/>
  <c r="V40" i="1" s="1"/>
  <c r="Z42" i="2" s="1"/>
  <c r="F42" i="2" s="1"/>
  <c r="G83" i="1"/>
  <c r="P83" i="1"/>
  <c r="C84" i="1"/>
  <c r="G84" i="1"/>
  <c r="P84" i="1"/>
  <c r="U41" i="1" s="1"/>
  <c r="Q84" i="1"/>
  <c r="C85" i="1"/>
  <c r="Q85" i="1" s="1"/>
  <c r="V42" i="1" s="1"/>
  <c r="Z44" i="2" s="1"/>
  <c r="G85" i="1"/>
  <c r="P85" i="1"/>
  <c r="C86" i="1"/>
  <c r="G86" i="1"/>
  <c r="P86" i="1"/>
  <c r="U43" i="1" s="1"/>
  <c r="Y45" i="2" s="1"/>
  <c r="Q86" i="1"/>
  <c r="V43" i="1" s="1"/>
  <c r="Z45" i="2" s="1"/>
  <c r="C87" i="1"/>
  <c r="Q87" i="1" s="1"/>
  <c r="V44" i="1" s="1"/>
  <c r="G87" i="1"/>
  <c r="P87" i="1"/>
  <c r="C88" i="1"/>
  <c r="G88" i="1"/>
  <c r="P88" i="1"/>
  <c r="U45" i="1" s="1"/>
  <c r="Y47" i="2" s="1"/>
  <c r="Q88" i="1"/>
  <c r="V45" i="1" s="1"/>
  <c r="Z47" i="2" s="1"/>
  <c r="G89" i="1"/>
  <c r="Q89" i="1" s="1"/>
  <c r="P89" i="1"/>
  <c r="G90" i="1"/>
  <c r="Q90" i="1" s="1"/>
  <c r="P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B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Z17" i="2"/>
  <c r="AA17" i="2"/>
  <c r="AB17" i="2"/>
  <c r="B18" i="2"/>
  <c r="C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B19" i="2"/>
  <c r="C19" i="2"/>
  <c r="H19" i="2"/>
  <c r="L19" i="2"/>
  <c r="N19" i="2"/>
  <c r="O19" i="2"/>
  <c r="S19" i="2"/>
  <c r="T19" i="2"/>
  <c r="AA19" i="2"/>
  <c r="AB19" i="2"/>
  <c r="B20" i="2"/>
  <c r="C20" i="2"/>
  <c r="D20" i="2" s="1"/>
  <c r="H20" i="2"/>
  <c r="I20" i="2"/>
  <c r="O20" i="2"/>
  <c r="S20" i="2"/>
  <c r="T20" i="2"/>
  <c r="U20" i="2"/>
  <c r="Y20" i="2"/>
  <c r="AA20" i="2"/>
  <c r="AB20" i="2"/>
  <c r="B21" i="2"/>
  <c r="D21" i="2" s="1"/>
  <c r="C21" i="2"/>
  <c r="J21" i="2"/>
  <c r="N21" i="2"/>
  <c r="O21" i="2"/>
  <c r="S21" i="2"/>
  <c r="T21" i="2"/>
  <c r="U21" i="2"/>
  <c r="AA21" i="2"/>
  <c r="AB21" i="2"/>
  <c r="B22" i="2"/>
  <c r="D22" i="2" s="1"/>
  <c r="C22" i="2"/>
  <c r="J22" i="2"/>
  <c r="K22" i="2"/>
  <c r="N22" i="2"/>
  <c r="O22" i="2"/>
  <c r="S22" i="2"/>
  <c r="T22" i="2"/>
  <c r="Y22" i="2"/>
  <c r="Z22" i="2"/>
  <c r="AA22" i="2"/>
  <c r="AB22" i="2"/>
  <c r="B23" i="2"/>
  <c r="C23" i="2"/>
  <c r="H23" i="2"/>
  <c r="N23" i="2"/>
  <c r="O23" i="2"/>
  <c r="S23" i="2"/>
  <c r="T23" i="2"/>
  <c r="B24" i="2"/>
  <c r="C24" i="2"/>
  <c r="D24" i="2" s="1"/>
  <c r="H24" i="2"/>
  <c r="I24" i="2"/>
  <c r="K24" i="2"/>
  <c r="L24" i="2"/>
  <c r="M24" i="2"/>
  <c r="O24" i="2"/>
  <c r="P24" i="2"/>
  <c r="S24" i="2"/>
  <c r="T24" i="2"/>
  <c r="X24" i="2"/>
  <c r="AA24" i="2"/>
  <c r="AB24" i="2"/>
  <c r="B25" i="2"/>
  <c r="D25" i="2" s="1"/>
  <c r="C25" i="2"/>
  <c r="H25" i="2"/>
  <c r="I25" i="2"/>
  <c r="J25" i="2"/>
  <c r="N25" i="2"/>
  <c r="O25" i="2"/>
  <c r="S25" i="2"/>
  <c r="T25" i="2"/>
  <c r="U25" i="2"/>
  <c r="Y25" i="2"/>
  <c r="AA25" i="2"/>
  <c r="AB25" i="2"/>
  <c r="B26" i="2"/>
  <c r="D26" i="2" s="1"/>
  <c r="C26" i="2"/>
  <c r="J26" i="2"/>
  <c r="K26" i="2"/>
  <c r="N26" i="2"/>
  <c r="O26" i="2"/>
  <c r="S26" i="2"/>
  <c r="T26" i="2"/>
  <c r="U26" i="2"/>
  <c r="V26" i="2"/>
  <c r="AA26" i="2"/>
  <c r="AB26" i="2"/>
  <c r="B27" i="2"/>
  <c r="C27" i="2"/>
  <c r="H27" i="2"/>
  <c r="J27" i="2"/>
  <c r="K27" i="2"/>
  <c r="N27" i="2"/>
  <c r="O27" i="2"/>
  <c r="S27" i="2"/>
  <c r="T27" i="2"/>
  <c r="V27" i="2"/>
  <c r="AA27" i="2"/>
  <c r="B28" i="2"/>
  <c r="C28" i="2"/>
  <c r="D28" i="2" s="1"/>
  <c r="H28" i="2"/>
  <c r="O28" i="2"/>
  <c r="S28" i="2"/>
  <c r="AB28" i="2"/>
  <c r="B29" i="2"/>
  <c r="D29" i="2" s="1"/>
  <c r="C29" i="2"/>
  <c r="H29" i="2"/>
  <c r="I29" i="2"/>
  <c r="J29" i="2"/>
  <c r="L29" i="2"/>
  <c r="M29" i="2"/>
  <c r="O29" i="2"/>
  <c r="P29" i="2"/>
  <c r="Q29" i="2"/>
  <c r="S29" i="2"/>
  <c r="T29" i="2"/>
  <c r="Z29" i="2"/>
  <c r="AA29" i="2"/>
  <c r="AB29" i="2"/>
  <c r="B30" i="2"/>
  <c r="D30" i="2" s="1"/>
  <c r="C30" i="2"/>
  <c r="I30" i="2"/>
  <c r="J30" i="2"/>
  <c r="K30" i="2"/>
  <c r="N30" i="2"/>
  <c r="O30" i="2"/>
  <c r="S30" i="2"/>
  <c r="T30" i="2"/>
  <c r="U30" i="2"/>
  <c r="V30" i="2"/>
  <c r="Z30" i="2"/>
  <c r="F30" i="2" s="1"/>
  <c r="AB30" i="2"/>
  <c r="B31" i="2"/>
  <c r="C31" i="2"/>
  <c r="H31" i="2"/>
  <c r="J31" i="2"/>
  <c r="K31" i="2"/>
  <c r="N31" i="2"/>
  <c r="O31" i="2"/>
  <c r="S31" i="2"/>
  <c r="T31" i="2"/>
  <c r="V31" i="2"/>
  <c r="X31" i="2"/>
  <c r="AB31" i="2"/>
  <c r="B32" i="2"/>
  <c r="C32" i="2"/>
  <c r="D32" i="2"/>
  <c r="H32" i="2"/>
  <c r="I32" i="2"/>
  <c r="N32" i="2"/>
  <c r="O32" i="2"/>
  <c r="S32" i="2"/>
  <c r="T32" i="2"/>
  <c r="V32" i="2"/>
  <c r="Z32" i="2"/>
  <c r="AA32" i="2"/>
  <c r="AB32" i="2"/>
  <c r="B33" i="2"/>
  <c r="C33" i="2"/>
  <c r="I33" i="2"/>
  <c r="N33" i="2"/>
  <c r="O33" i="2"/>
  <c r="S33" i="2"/>
  <c r="T33" i="2"/>
  <c r="AA33" i="2"/>
  <c r="AB33" i="2"/>
  <c r="B34" i="2"/>
  <c r="C34" i="2"/>
  <c r="D34" i="2"/>
  <c r="H34" i="2"/>
  <c r="I34" i="2"/>
  <c r="J34" i="2"/>
  <c r="N34" i="2"/>
  <c r="O34" i="2"/>
  <c r="S34" i="2"/>
  <c r="T34" i="2"/>
  <c r="U34" i="2"/>
  <c r="V34" i="2"/>
  <c r="Y34" i="2"/>
  <c r="AB34" i="2"/>
  <c r="B35" i="2"/>
  <c r="D35" i="2" s="1"/>
  <c r="C35" i="2"/>
  <c r="J35" i="2"/>
  <c r="K35" i="2"/>
  <c r="N35" i="2"/>
  <c r="O35" i="2"/>
  <c r="S35" i="2"/>
  <c r="T35" i="2"/>
  <c r="U35" i="2"/>
  <c r="AA35" i="2"/>
  <c r="B36" i="2"/>
  <c r="C36" i="2"/>
  <c r="H36" i="2"/>
  <c r="I36" i="2"/>
  <c r="J36" i="2"/>
  <c r="K36" i="2"/>
  <c r="N36" i="2"/>
  <c r="O36" i="2"/>
  <c r="S36" i="2"/>
  <c r="Y36" i="2"/>
  <c r="AA36" i="2"/>
  <c r="AB36" i="2"/>
  <c r="B37" i="2"/>
  <c r="C37" i="2"/>
  <c r="D37" i="2"/>
  <c r="O37" i="2"/>
  <c r="S37" i="2"/>
  <c r="T37" i="2"/>
  <c r="U37" i="2"/>
  <c r="V37" i="2"/>
  <c r="AA37" i="2"/>
  <c r="AB37" i="2"/>
  <c r="B38" i="2"/>
  <c r="D38" i="2" s="1"/>
  <c r="C38" i="2"/>
  <c r="H38" i="2"/>
  <c r="I38" i="2"/>
  <c r="J38" i="2"/>
  <c r="K38" i="2"/>
  <c r="L38" i="2"/>
  <c r="N38" i="2"/>
  <c r="O38" i="2"/>
  <c r="Q38" i="2"/>
  <c r="S38" i="2"/>
  <c r="T38" i="2"/>
  <c r="U38" i="2"/>
  <c r="Z38" i="2"/>
  <c r="AA38" i="2"/>
  <c r="AB38" i="2"/>
  <c r="B39" i="2"/>
  <c r="D39" i="2" s="1"/>
  <c r="C39" i="2"/>
  <c r="J39" i="2"/>
  <c r="N39" i="2"/>
  <c r="O39" i="2"/>
  <c r="S39" i="2"/>
  <c r="AA39" i="2"/>
  <c r="AB39" i="2"/>
  <c r="B40" i="2"/>
  <c r="D40" i="2" s="1"/>
  <c r="C40" i="2"/>
  <c r="H40" i="2"/>
  <c r="J40" i="2"/>
  <c r="M40" i="2"/>
  <c r="N40" i="2"/>
  <c r="O40" i="2"/>
  <c r="S40" i="2"/>
  <c r="T40" i="2"/>
  <c r="U40" i="2"/>
  <c r="V40" i="2"/>
  <c r="AA40" i="2"/>
  <c r="AB40" i="2"/>
  <c r="B41" i="2"/>
  <c r="D41" i="2" s="1"/>
  <c r="C41" i="2"/>
  <c r="H41" i="2"/>
  <c r="I41" i="2"/>
  <c r="J41" i="2"/>
  <c r="K41" i="2"/>
  <c r="L41" i="2"/>
  <c r="M41" i="2"/>
  <c r="O41" i="2"/>
  <c r="S41" i="2"/>
  <c r="T41" i="2"/>
  <c r="U41" i="2"/>
  <c r="Y41" i="2"/>
  <c r="AA41" i="2"/>
  <c r="AB41" i="2"/>
  <c r="B42" i="2"/>
  <c r="C42" i="2"/>
  <c r="D42" i="2"/>
  <c r="H42" i="2"/>
  <c r="J42" i="2"/>
  <c r="N42" i="2"/>
  <c r="O42" i="2"/>
  <c r="S42" i="2"/>
  <c r="T42" i="2"/>
  <c r="AA42" i="2"/>
  <c r="AB42" i="2"/>
  <c r="B43" i="2"/>
  <c r="D43" i="2" s="1"/>
  <c r="C43" i="2"/>
  <c r="H43" i="2"/>
  <c r="I43" i="2"/>
  <c r="N43" i="2"/>
  <c r="O43" i="2"/>
  <c r="S43" i="2"/>
  <c r="T43" i="2"/>
  <c r="U43" i="2"/>
  <c r="V43" i="2"/>
  <c r="Y43" i="2"/>
  <c r="Z43" i="2"/>
  <c r="AA43" i="2"/>
  <c r="AB43" i="2"/>
  <c r="B44" i="2"/>
  <c r="C44" i="2"/>
  <c r="D44" i="2"/>
  <c r="H44" i="2"/>
  <c r="I44" i="2"/>
  <c r="J44" i="2"/>
  <c r="L44" i="2"/>
  <c r="M44" i="2"/>
  <c r="N44" i="2"/>
  <c r="O44" i="2"/>
  <c r="P44" i="2"/>
  <c r="Q44" i="2"/>
  <c r="S44" i="2"/>
  <c r="T44" i="2"/>
  <c r="V44" i="2"/>
  <c r="W44" i="2"/>
  <c r="E44" i="2" s="1"/>
  <c r="Y44" i="2"/>
  <c r="AB44" i="2"/>
  <c r="B45" i="2"/>
  <c r="C45" i="2"/>
  <c r="D45" i="2"/>
  <c r="H45" i="2"/>
  <c r="I45" i="2"/>
  <c r="J45" i="2"/>
  <c r="M45" i="2"/>
  <c r="N45" i="2"/>
  <c r="O45" i="2"/>
  <c r="P45" i="2"/>
  <c r="S45" i="2"/>
  <c r="T45" i="2"/>
  <c r="U45" i="2"/>
  <c r="V45" i="2"/>
  <c r="AA45" i="2"/>
  <c r="AB45" i="2"/>
  <c r="B46" i="2"/>
  <c r="C46" i="2"/>
  <c r="H46" i="2"/>
  <c r="I46" i="2"/>
  <c r="J46" i="2"/>
  <c r="K46" i="2"/>
  <c r="M46" i="2"/>
  <c r="N46" i="2"/>
  <c r="O46" i="2"/>
  <c r="P46" i="2"/>
  <c r="S46" i="2"/>
  <c r="T46" i="2"/>
  <c r="W46" i="2"/>
  <c r="X46" i="2"/>
  <c r="Y46" i="2"/>
  <c r="Z46" i="2"/>
  <c r="AA46" i="2"/>
  <c r="AB46" i="2"/>
  <c r="B47" i="2"/>
  <c r="C47" i="2"/>
  <c r="D47" i="2" s="1"/>
  <c r="H47" i="2"/>
  <c r="L47" i="2"/>
  <c r="M47" i="2"/>
  <c r="N47" i="2"/>
  <c r="O47" i="2"/>
  <c r="P47" i="2"/>
  <c r="S47" i="2"/>
  <c r="T47" i="2"/>
  <c r="U47" i="2"/>
  <c r="V47" i="2"/>
  <c r="AA47" i="2"/>
  <c r="AB47" i="2"/>
  <c r="B48" i="2"/>
  <c r="C48" i="2"/>
  <c r="D48" i="2"/>
  <c r="E48" i="2"/>
  <c r="G48" i="2" s="1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F48" i="2" s="1"/>
  <c r="AA48" i="2"/>
  <c r="AB48" i="2"/>
  <c r="B49" i="2"/>
  <c r="C49" i="2"/>
  <c r="I49" i="2"/>
  <c r="J49" i="2"/>
  <c r="K49" i="2"/>
  <c r="L49" i="2"/>
  <c r="M49" i="2"/>
  <c r="N49" i="2"/>
  <c r="O49" i="2"/>
  <c r="P49" i="2"/>
  <c r="E49" i="2" s="1"/>
  <c r="Q49" i="2"/>
  <c r="R49" i="2"/>
  <c r="S49" i="2"/>
  <c r="T49" i="2"/>
  <c r="U49" i="2"/>
  <c r="V49" i="2"/>
  <c r="W49" i="2"/>
  <c r="X49" i="2"/>
  <c r="F49" i="2" s="1"/>
  <c r="Y49" i="2"/>
  <c r="Z49" i="2"/>
  <c r="AA49" i="2"/>
  <c r="AB49" i="2"/>
  <c r="B50" i="2"/>
  <c r="C50" i="2"/>
  <c r="D50" i="2"/>
  <c r="I50" i="2"/>
  <c r="J50" i="2"/>
  <c r="N50" i="2"/>
  <c r="O50" i="2"/>
  <c r="S50" i="2"/>
  <c r="T50" i="2"/>
  <c r="U50" i="2"/>
  <c r="V50" i="2"/>
  <c r="AA50" i="2"/>
  <c r="AB50" i="2"/>
  <c r="S38" i="1" l="1"/>
  <c r="W40" i="2" s="1"/>
  <c r="K40" i="2"/>
  <c r="T38" i="1"/>
  <c r="X40" i="2" s="1"/>
  <c r="G49" i="2"/>
  <c r="F45" i="2"/>
  <c r="G44" i="2"/>
  <c r="V39" i="2"/>
  <c r="T37" i="1"/>
  <c r="X39" i="2" s="1"/>
  <c r="H33" i="2"/>
  <c r="J28" i="2"/>
  <c r="G26" i="1"/>
  <c r="K28" i="2" s="1"/>
  <c r="V42" i="2"/>
  <c r="F39" i="2"/>
  <c r="N39" i="1"/>
  <c r="R41" i="2" s="1"/>
  <c r="H31" i="1"/>
  <c r="T20" i="1"/>
  <c r="X22" i="2" s="1"/>
  <c r="F22" i="2" s="1"/>
  <c r="V22" i="2"/>
  <c r="G17" i="1"/>
  <c r="T17" i="1" s="1"/>
  <c r="J19" i="2"/>
  <c r="D46" i="2"/>
  <c r="D36" i="2"/>
  <c r="D23" i="2"/>
  <c r="F25" i="2"/>
  <c r="G45" i="1"/>
  <c r="J47" i="2"/>
  <c r="M39" i="1"/>
  <c r="Q41" i="2" s="1"/>
  <c r="N41" i="2"/>
  <c r="G31" i="1"/>
  <c r="U31" i="2"/>
  <c r="S29" i="1"/>
  <c r="W31" i="2" s="1"/>
  <c r="N27" i="1"/>
  <c r="R29" i="2" s="1"/>
  <c r="U28" i="2"/>
  <c r="H38" i="1"/>
  <c r="L40" i="2" s="1"/>
  <c r="I40" i="2"/>
  <c r="V46" i="2"/>
  <c r="H40" i="1"/>
  <c r="I40" i="1"/>
  <c r="I42" i="2"/>
  <c r="S34" i="1"/>
  <c r="W36" i="2" s="1"/>
  <c r="E33" i="1"/>
  <c r="M32" i="1"/>
  <c r="Q34" i="2" s="1"/>
  <c r="S22" i="1"/>
  <c r="W24" i="2" s="1"/>
  <c r="G21" i="1"/>
  <c r="K23" i="2" s="1"/>
  <c r="J23" i="2"/>
  <c r="L41" i="1"/>
  <c r="M43" i="2"/>
  <c r="I37" i="1"/>
  <c r="H37" i="1"/>
  <c r="I19" i="1"/>
  <c r="H19" i="1"/>
  <c r="R34" i="1"/>
  <c r="T36" i="2"/>
  <c r="H26" i="2"/>
  <c r="E24" i="1"/>
  <c r="H21" i="2"/>
  <c r="F20" i="2"/>
  <c r="V41" i="2"/>
  <c r="T39" i="1"/>
  <c r="X41" i="2" s="1"/>
  <c r="F41" i="2" s="1"/>
  <c r="L36" i="1"/>
  <c r="M38" i="2"/>
  <c r="I31" i="2"/>
  <c r="H29" i="1"/>
  <c r="I29" i="1"/>
  <c r="H26" i="1"/>
  <c r="L28" i="2" s="1"/>
  <c r="I26" i="1"/>
  <c r="I28" i="2"/>
  <c r="L45" i="2"/>
  <c r="K43" i="2"/>
  <c r="F38" i="2"/>
  <c r="D19" i="2"/>
  <c r="P91" i="1"/>
  <c r="U48" i="1" s="1"/>
  <c r="Y50" i="2" s="1"/>
  <c r="M44" i="1"/>
  <c r="Q46" i="2" s="1"/>
  <c r="E46" i="2" s="1"/>
  <c r="G46" i="2" s="1"/>
  <c r="L46" i="2"/>
  <c r="T43" i="1"/>
  <c r="X45" i="2" s="1"/>
  <c r="T33" i="1"/>
  <c r="X35" i="2" s="1"/>
  <c r="F35" i="2" s="1"/>
  <c r="V35" i="2"/>
  <c r="Q30" i="1"/>
  <c r="T27" i="1"/>
  <c r="X29" i="2" s="1"/>
  <c r="F29" i="2" s="1"/>
  <c r="V29" i="2"/>
  <c r="L31" i="1"/>
  <c r="M33" i="2"/>
  <c r="M23" i="1"/>
  <c r="Q25" i="2" s="1"/>
  <c r="L25" i="2"/>
  <c r="I23" i="2"/>
  <c r="H21" i="1"/>
  <c r="I21" i="1"/>
  <c r="F31" i="2"/>
  <c r="L25" i="1"/>
  <c r="M27" i="2"/>
  <c r="L43" i="2"/>
  <c r="P40" i="2"/>
  <c r="D49" i="2"/>
  <c r="F46" i="2"/>
  <c r="J43" i="2"/>
  <c r="P41" i="2"/>
  <c r="D33" i="2"/>
  <c r="D27" i="2"/>
  <c r="Q91" i="1"/>
  <c r="F40" i="2"/>
  <c r="T41" i="1"/>
  <c r="X43" i="2" s="1"/>
  <c r="F43" i="2" s="1"/>
  <c r="Q37" i="1"/>
  <c r="T39" i="2"/>
  <c r="T35" i="1"/>
  <c r="X37" i="2" s="1"/>
  <c r="F37" i="2" s="1"/>
  <c r="E35" i="1"/>
  <c r="H37" i="2"/>
  <c r="L32" i="1"/>
  <c r="M34" i="2"/>
  <c r="T30" i="1"/>
  <c r="X32" i="2" s="1"/>
  <c r="F32" i="2" s="1"/>
  <c r="S27" i="1"/>
  <c r="W29" i="2" s="1"/>
  <c r="E29" i="2" s="1"/>
  <c r="G29" i="2" s="1"/>
  <c r="U29" i="2"/>
  <c r="T23" i="1"/>
  <c r="X25" i="2" s="1"/>
  <c r="V25" i="2"/>
  <c r="H20" i="1"/>
  <c r="I20" i="1"/>
  <c r="I22" i="2"/>
  <c r="D31" i="2"/>
  <c r="T36" i="1"/>
  <c r="X38" i="2" s="1"/>
  <c r="V38" i="2"/>
  <c r="J32" i="2"/>
  <c r="G30" i="1"/>
  <c r="K32" i="2" s="1"/>
  <c r="H28" i="1"/>
  <c r="I28" i="1"/>
  <c r="K44" i="2"/>
  <c r="F27" i="2"/>
  <c r="N43" i="1"/>
  <c r="R45" i="2" s="1"/>
  <c r="S35" i="1"/>
  <c r="W37" i="2" s="1"/>
  <c r="T32" i="1"/>
  <c r="X34" i="2" s="1"/>
  <c r="F34" i="2" s="1"/>
  <c r="U33" i="2"/>
  <c r="H30" i="1"/>
  <c r="L32" i="2" s="1"/>
  <c r="I30" i="1"/>
  <c r="U27" i="2"/>
  <c r="S25" i="1"/>
  <c r="W27" i="2" s="1"/>
  <c r="R26" i="1"/>
  <c r="T28" i="2"/>
  <c r="M45" i="1"/>
  <c r="Q47" i="2" s="1"/>
  <c r="H34" i="1"/>
  <c r="L36" i="2" s="1"/>
  <c r="I34" i="1"/>
  <c r="S32" i="1"/>
  <c r="W34" i="2" s="1"/>
  <c r="M25" i="1"/>
  <c r="Q27" i="2" s="1"/>
  <c r="L23" i="1"/>
  <c r="M25" i="2"/>
  <c r="S39" i="1"/>
  <c r="W41" i="2" s="1"/>
  <c r="S23" i="1"/>
  <c r="W25" i="2" s="1"/>
  <c r="M22" i="1"/>
  <c r="Q24" i="2" s="1"/>
  <c r="E24" i="2" s="1"/>
  <c r="G24" i="2" s="1"/>
  <c r="N24" i="2"/>
  <c r="H18" i="1"/>
  <c r="I18" i="1"/>
  <c r="S43" i="1"/>
  <c r="W45" i="2" s="1"/>
  <c r="E45" i="2" s="1"/>
  <c r="G45" i="2" s="1"/>
  <c r="M34" i="1"/>
  <c r="Q36" i="2" s="1"/>
  <c r="S18" i="1"/>
  <c r="W20" i="2" s="1"/>
  <c r="L17" i="1"/>
  <c r="M19" i="2"/>
  <c r="Q21" i="1"/>
  <c r="R21" i="1"/>
  <c r="V20" i="2"/>
  <c r="T18" i="1"/>
  <c r="X20" i="2" s="1"/>
  <c r="N28" i="2"/>
  <c r="N20" i="2"/>
  <c r="X19" i="2" l="1"/>
  <c r="F19" i="2" s="1"/>
  <c r="E47" i="2"/>
  <c r="I35" i="1"/>
  <c r="I37" i="2"/>
  <c r="H35" i="1"/>
  <c r="N41" i="1"/>
  <c r="R43" i="2" s="1"/>
  <c r="P43" i="2"/>
  <c r="E43" i="2" s="1"/>
  <c r="G43" i="2" s="1"/>
  <c r="L34" i="1"/>
  <c r="M36" i="2"/>
  <c r="E41" i="2"/>
  <c r="G41" i="2" s="1"/>
  <c r="P38" i="2"/>
  <c r="E38" i="2" s="1"/>
  <c r="G38" i="2" s="1"/>
  <c r="N36" i="1"/>
  <c r="R38" i="2" s="1"/>
  <c r="T34" i="1"/>
  <c r="X36" i="2" s="1"/>
  <c r="F36" i="2" s="1"/>
  <c r="V36" i="2"/>
  <c r="M40" i="1"/>
  <c r="Q42" i="2" s="1"/>
  <c r="L42" i="2"/>
  <c r="M30" i="1"/>
  <c r="Q32" i="2" s="1"/>
  <c r="N44" i="1"/>
  <c r="R46" i="2" s="1"/>
  <c r="S37" i="1"/>
  <c r="W39" i="2" s="1"/>
  <c r="U39" i="2"/>
  <c r="N25" i="1"/>
  <c r="R27" i="2" s="1"/>
  <c r="P27" i="2"/>
  <c r="E27" i="2" s="1"/>
  <c r="G27" i="2" s="1"/>
  <c r="P33" i="2"/>
  <c r="L21" i="2"/>
  <c r="M19" i="1"/>
  <c r="Q21" i="2" s="1"/>
  <c r="T21" i="1"/>
  <c r="X23" i="2" s="1"/>
  <c r="F23" i="2" s="1"/>
  <c r="V23" i="2"/>
  <c r="M32" i="2"/>
  <c r="L30" i="1"/>
  <c r="L26" i="1"/>
  <c r="M28" i="2"/>
  <c r="U23" i="2"/>
  <c r="S21" i="1"/>
  <c r="W23" i="2" s="1"/>
  <c r="M30" i="2"/>
  <c r="L28" i="1"/>
  <c r="N45" i="1"/>
  <c r="R47" i="2" s="1"/>
  <c r="L21" i="1"/>
  <c r="M23" i="2"/>
  <c r="M37" i="1"/>
  <c r="Q39" i="2" s="1"/>
  <c r="L39" i="2"/>
  <c r="K33" i="2"/>
  <c r="T31" i="1"/>
  <c r="X33" i="2" s="1"/>
  <c r="F33" i="2" s="1"/>
  <c r="M26" i="1"/>
  <c r="Q28" i="2" s="1"/>
  <c r="M20" i="2"/>
  <c r="L18" i="1"/>
  <c r="L30" i="2"/>
  <c r="M28" i="1"/>
  <c r="Q30" i="2" s="1"/>
  <c r="L20" i="1"/>
  <c r="M22" i="2"/>
  <c r="P34" i="2"/>
  <c r="E34" i="2" s="1"/>
  <c r="G34" i="2" s="1"/>
  <c r="N32" i="1"/>
  <c r="R34" i="2" s="1"/>
  <c r="L23" i="2"/>
  <c r="M21" i="1"/>
  <c r="Q23" i="2" s="1"/>
  <c r="L29" i="1"/>
  <c r="M31" i="2"/>
  <c r="L37" i="1"/>
  <c r="M39" i="2"/>
  <c r="H33" i="1"/>
  <c r="H48" i="1" s="1"/>
  <c r="I33" i="1"/>
  <c r="I35" i="2"/>
  <c r="M38" i="1"/>
  <c r="L20" i="2"/>
  <c r="N23" i="1"/>
  <c r="R25" i="2" s="1"/>
  <c r="P25" i="2"/>
  <c r="E25" i="2" s="1"/>
  <c r="G25" i="2" s="1"/>
  <c r="V28" i="2"/>
  <c r="T26" i="1"/>
  <c r="X28" i="2" s="1"/>
  <c r="F28" i="2" s="1"/>
  <c r="S31" i="1"/>
  <c r="W33" i="2" s="1"/>
  <c r="L22" i="2"/>
  <c r="M20" i="1"/>
  <c r="Q22" i="2" s="1"/>
  <c r="Q93" i="1"/>
  <c r="V50" i="1" s="1"/>
  <c r="V48" i="1"/>
  <c r="S30" i="1"/>
  <c r="W32" i="2" s="1"/>
  <c r="U32" i="2"/>
  <c r="M29" i="1"/>
  <c r="Q31" i="2" s="1"/>
  <c r="L31" i="2"/>
  <c r="H24" i="1"/>
  <c r="I26" i="2"/>
  <c r="I24" i="1"/>
  <c r="M21" i="2"/>
  <c r="L19" i="1"/>
  <c r="M31" i="1"/>
  <c r="Q33" i="2" s="1"/>
  <c r="L33" i="2"/>
  <c r="N17" i="1"/>
  <c r="P19" i="2"/>
  <c r="N22" i="1"/>
  <c r="R24" i="2" s="1"/>
  <c r="M18" i="1"/>
  <c r="L40" i="1"/>
  <c r="M42" i="2"/>
  <c r="S26" i="1"/>
  <c r="W28" i="2" s="1"/>
  <c r="S45" i="1"/>
  <c r="W47" i="2" s="1"/>
  <c r="T45" i="1"/>
  <c r="X47" i="2" s="1"/>
  <c r="F47" i="2" s="1"/>
  <c r="K47" i="2"/>
  <c r="K19" i="2"/>
  <c r="G48" i="1"/>
  <c r="S17" i="1"/>
  <c r="I50" i="1" l="1"/>
  <c r="L50" i="2"/>
  <c r="L35" i="1"/>
  <c r="M37" i="2"/>
  <c r="R19" i="2"/>
  <c r="L26" i="2"/>
  <c r="M24" i="1"/>
  <c r="Q26" i="2" s="1"/>
  <c r="Q40" i="2"/>
  <c r="E40" i="2" s="1"/>
  <c r="G40" i="2" s="1"/>
  <c r="N38" i="1"/>
  <c r="R40" i="2" s="1"/>
  <c r="P20" i="2"/>
  <c r="E20" i="2" s="1"/>
  <c r="G20" i="2" s="1"/>
  <c r="N18" i="1"/>
  <c r="R20" i="2" s="1"/>
  <c r="P23" i="2"/>
  <c r="E23" i="2" s="1"/>
  <c r="G23" i="2" s="1"/>
  <c r="N21" i="1"/>
  <c r="R23" i="2" s="1"/>
  <c r="P32" i="2"/>
  <c r="E32" i="2" s="1"/>
  <c r="G32" i="2" s="1"/>
  <c r="N30" i="1"/>
  <c r="R32" i="2" s="1"/>
  <c r="L37" i="2"/>
  <c r="M35" i="1"/>
  <c r="Q37" i="2" s="1"/>
  <c r="S48" i="1"/>
  <c r="W19" i="2"/>
  <c r="E19" i="2" s="1"/>
  <c r="G19" i="2" s="1"/>
  <c r="K50" i="2"/>
  <c r="L51" i="1"/>
  <c r="L50" i="1"/>
  <c r="L52" i="1" s="1"/>
  <c r="G47" i="2"/>
  <c r="M50" i="1"/>
  <c r="Z50" i="2"/>
  <c r="P39" i="2"/>
  <c r="E39" i="2" s="1"/>
  <c r="G39" i="2" s="1"/>
  <c r="N37" i="1"/>
  <c r="R39" i="2" s="1"/>
  <c r="P22" i="2"/>
  <c r="E22" i="2" s="1"/>
  <c r="G22" i="2" s="1"/>
  <c r="N20" i="1"/>
  <c r="R22" i="2" s="1"/>
  <c r="L33" i="1"/>
  <c r="M35" i="2"/>
  <c r="N40" i="1"/>
  <c r="R42" i="2" s="1"/>
  <c r="P42" i="2"/>
  <c r="E42" i="2" s="1"/>
  <c r="G42" i="2" s="1"/>
  <c r="N19" i="1"/>
  <c r="R21" i="2" s="1"/>
  <c r="P21" i="2"/>
  <c r="E21" i="2" s="1"/>
  <c r="G21" i="2" s="1"/>
  <c r="M26" i="2"/>
  <c r="L24" i="1"/>
  <c r="E33" i="2"/>
  <c r="G33" i="2" s="1"/>
  <c r="N34" i="1"/>
  <c r="R36" i="2" s="1"/>
  <c r="P36" i="2"/>
  <c r="E36" i="2" s="1"/>
  <c r="G36" i="2" s="1"/>
  <c r="T48" i="1"/>
  <c r="P30" i="2"/>
  <c r="E30" i="2" s="1"/>
  <c r="G30" i="2" s="1"/>
  <c r="N28" i="1"/>
  <c r="R30" i="2" s="1"/>
  <c r="M33" i="1"/>
  <c r="Q35" i="2" s="1"/>
  <c r="L35" i="2"/>
  <c r="M48" i="1"/>
  <c r="Q20" i="2"/>
  <c r="P31" i="2"/>
  <c r="E31" i="2" s="1"/>
  <c r="G31" i="2" s="1"/>
  <c r="N29" i="1"/>
  <c r="R31" i="2" s="1"/>
  <c r="N26" i="1"/>
  <c r="R28" i="2" s="1"/>
  <c r="P28" i="2"/>
  <c r="E28" i="2" s="1"/>
  <c r="G28" i="2" s="1"/>
  <c r="N31" i="1"/>
  <c r="R33" i="2" s="1"/>
  <c r="I48" i="1"/>
  <c r="M51" i="1" l="1"/>
  <c r="X50" i="2"/>
  <c r="F50" i="2" s="1"/>
  <c r="J50" i="1"/>
  <c r="Q50" i="2"/>
  <c r="P26" i="2"/>
  <c r="E26" i="2" s="1"/>
  <c r="G26" i="2" s="1"/>
  <c r="N24" i="1"/>
  <c r="R26" i="2" s="1"/>
  <c r="L48" i="1"/>
  <c r="J52" i="1"/>
  <c r="W50" i="2"/>
  <c r="N35" i="1"/>
  <c r="R37" i="2" s="1"/>
  <c r="P37" i="2"/>
  <c r="E37" i="2" s="1"/>
  <c r="G37" i="2" s="1"/>
  <c r="M52" i="1"/>
  <c r="I51" i="1"/>
  <c r="M50" i="2"/>
  <c r="P35" i="2"/>
  <c r="E35" i="2" s="1"/>
  <c r="G35" i="2" s="1"/>
  <c r="N33" i="1"/>
  <c r="R35" i="2" s="1"/>
  <c r="I53" i="1"/>
  <c r="P52" i="1" s="1"/>
  <c r="J51" i="1" l="1"/>
  <c r="P50" i="2"/>
  <c r="E50" i="2" s="1"/>
  <c r="G50" i="2" s="1"/>
  <c r="N48" i="1"/>
  <c r="R50" i="2" s="1"/>
  <c r="J53" i="1"/>
  <c r="Q52" i="1" s="1"/>
</calcChain>
</file>

<file path=xl/sharedStrings.xml><?xml version="1.0" encoding="utf-8"?>
<sst xmlns="http://schemas.openxmlformats.org/spreadsheetml/2006/main" count="139" uniqueCount="90">
  <si>
    <t>Texoma Summary Sheet Texoma Processing</t>
  </si>
  <si>
    <t>Total Sales</t>
  </si>
  <si>
    <t xml:space="preserve">T1 </t>
  </si>
  <si>
    <t>Total Pur</t>
  </si>
  <si>
    <t>T2</t>
  </si>
  <si>
    <t xml:space="preserve">Total </t>
  </si>
  <si>
    <t>Dollars</t>
  </si>
  <si>
    <t>T2 103%</t>
  </si>
  <si>
    <t xml:space="preserve">TOTAL </t>
  </si>
  <si>
    <t>VOL</t>
  </si>
  <si>
    <t>T1</t>
  </si>
  <si>
    <t xml:space="preserve"> </t>
  </si>
  <si>
    <t>103% T1</t>
  </si>
  <si>
    <t>Over-Del</t>
  </si>
  <si>
    <t>Quantity</t>
  </si>
  <si>
    <t>T1 Gas</t>
  </si>
  <si>
    <t>Daily Sales</t>
  </si>
  <si>
    <t>GD-.02</t>
  </si>
  <si>
    <t>T1 sales</t>
  </si>
  <si>
    <t>GD - .02</t>
  </si>
  <si>
    <t>HSC -.04</t>
  </si>
  <si>
    <t>HSC =</t>
  </si>
  <si>
    <t>GD mid</t>
  </si>
  <si>
    <t>less $0.02</t>
  </si>
  <si>
    <t>T1 Transaction</t>
  </si>
  <si>
    <t xml:space="preserve">Dollars </t>
  </si>
  <si>
    <t xml:space="preserve">GD </t>
  </si>
  <si>
    <t>HSC Sale</t>
  </si>
  <si>
    <t>Due</t>
  </si>
  <si>
    <t>Company</t>
  </si>
  <si>
    <t>Customer</t>
  </si>
  <si>
    <t>HSC</t>
  </si>
  <si>
    <t xml:space="preserve">HSC </t>
  </si>
  <si>
    <t>GD less</t>
  </si>
  <si>
    <t>Diff</t>
  </si>
  <si>
    <t>due</t>
  </si>
  <si>
    <t>Transaction T2</t>
  </si>
  <si>
    <t>Fuel</t>
  </si>
  <si>
    <t>Cotton</t>
  </si>
  <si>
    <t>Oak Hill</t>
  </si>
  <si>
    <t>PGE</t>
  </si>
  <si>
    <t>Tx Eastern</t>
  </si>
  <si>
    <t>Interfin</t>
  </si>
  <si>
    <t xml:space="preserve">Tenn </t>
  </si>
  <si>
    <t>Sabine</t>
  </si>
  <si>
    <t>Mobil Bea</t>
  </si>
  <si>
    <t>Carthage tail</t>
  </si>
  <si>
    <t>CONTRACT:  96033214</t>
  </si>
  <si>
    <t>Prepared by:  Katherine Herrera   (713) 345-8643</t>
  </si>
  <si>
    <t>PRODUCTION MONTH, 2000:</t>
  </si>
  <si>
    <t>CURRENT MONTH INDEX - HSC (MID)</t>
  </si>
  <si>
    <t>Carth Tail</t>
  </si>
  <si>
    <t>Index</t>
  </si>
  <si>
    <t>Purchases</t>
  </si>
  <si>
    <t>Volumes</t>
  </si>
  <si>
    <t>Avg. Price</t>
  </si>
  <si>
    <t xml:space="preserve">                                       </t>
  </si>
  <si>
    <t xml:space="preserve">     T2 Cash out Calculation</t>
  </si>
  <si>
    <t>T2 Transaction</t>
  </si>
  <si>
    <t>Houston Pipe Line Company</t>
  </si>
  <si>
    <t xml:space="preserve">Company: </t>
  </si>
  <si>
    <r>
      <t xml:space="preserve">Customer: </t>
    </r>
    <r>
      <rPr>
        <sz val="10"/>
        <rFont val="Arial"/>
        <family val="2"/>
      </rPr>
      <t>Pan Energy Marketing Company</t>
    </r>
  </si>
  <si>
    <t>Volume</t>
  </si>
  <si>
    <t>T1 Sales Volume</t>
  </si>
  <si>
    <t>T1 Excess of 103%</t>
  </si>
  <si>
    <t>Total  Sales</t>
  </si>
  <si>
    <t>T2 Purchase Volume</t>
  </si>
  <si>
    <t>T2 Purchase Over-delivery</t>
  </si>
  <si>
    <t>Over delivery</t>
  </si>
  <si>
    <t>Total Purchase</t>
  </si>
  <si>
    <t>Difference</t>
  </si>
  <si>
    <t>Payment Due</t>
  </si>
  <si>
    <t>HPLC (Duke)</t>
  </si>
  <si>
    <t>Volume Due</t>
  </si>
  <si>
    <t>ENRON NORTH AMERICA CORP.</t>
  </si>
  <si>
    <t xml:space="preserve">Volume </t>
  </si>
  <si>
    <t>Billed</t>
  </si>
  <si>
    <t xml:space="preserve">to </t>
  </si>
  <si>
    <t>Duke</t>
  </si>
  <si>
    <t>Total Purchases</t>
  </si>
  <si>
    <t>HPLC</t>
  </si>
  <si>
    <t xml:space="preserve">Due </t>
  </si>
  <si>
    <t>HPLC/(Duke)</t>
  </si>
  <si>
    <r>
      <t>Company:</t>
    </r>
    <r>
      <rPr>
        <sz val="10"/>
        <rFont val="Arial"/>
        <family val="2"/>
      </rPr>
      <t xml:space="preserve"> Houston Pipe Line Company</t>
    </r>
  </si>
  <si>
    <r>
      <t xml:space="preserve">Customer: </t>
    </r>
    <r>
      <rPr>
        <sz val="10"/>
        <rFont val="Arial"/>
        <family val="2"/>
      </rPr>
      <t>Pan Energy Marketing Company (a.k.a.- Duke)</t>
    </r>
  </si>
  <si>
    <t>By</t>
  </si>
  <si>
    <t>T2 Fuel</t>
  </si>
  <si>
    <t>Total Fuel</t>
  </si>
  <si>
    <t>at PG&amp;E</t>
  </si>
  <si>
    <t>T1 Over-delivery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</si>
</sst>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00_);_(* \(#,##0.000\);_(* &quot;-&quot;??_);_(@_)"/>
    <numFmt numFmtId="167" formatCode="_(* #,##0_);_(* \(#,##0\);_(* &quot;-&quot;??_);_(@_)"/>
    <numFmt numFmtId="180" formatCode="&quot;$&quot;#,##0.0000_);[Red]\(&quot;$&quot;#,##0.0000\)"/>
    <numFmt numFmtId="182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4"/>
      <name val="Arial Narrow"/>
      <family val="2"/>
    </font>
    <font>
      <b/>
      <sz val="16"/>
      <name val="Arial Narrow"/>
      <family val="2"/>
    </font>
    <font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7" fontId="0" fillId="0" borderId="0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8" fontId="3" fillId="0" borderId="0" xfId="0" applyNumberFormat="1" applyFont="1" applyBorder="1" applyAlignment="1" applyProtection="1">
      <alignment horizontal="left"/>
      <protection locked="0"/>
    </xf>
    <xf numFmtId="0" fontId="0" fillId="0" borderId="4" xfId="0" applyBorder="1" applyAlignment="1">
      <alignment horizontal="left"/>
    </xf>
    <xf numFmtId="17" fontId="3" fillId="0" borderId="6" xfId="0" applyNumberFormat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left"/>
    </xf>
    <xf numFmtId="8" fontId="3" fillId="0" borderId="7" xfId="0" applyNumberFormat="1" applyFont="1" applyBorder="1" applyAlignment="1" applyProtection="1">
      <alignment horizontal="left"/>
      <protection locked="0"/>
    </xf>
    <xf numFmtId="3" fontId="0" fillId="0" borderId="8" xfId="0" applyNumberFormat="1" applyBorder="1" applyAlignment="1" applyProtection="1">
      <alignment horizontal="center"/>
      <protection locked="0"/>
    </xf>
    <xf numFmtId="3" fontId="0" fillId="0" borderId="9" xfId="0" applyNumberFormat="1" applyBorder="1" applyAlignment="1" applyProtection="1">
      <alignment horizontal="center"/>
      <protection locked="0"/>
    </xf>
    <xf numFmtId="44" fontId="2" fillId="0" borderId="0" xfId="2" applyFont="1" applyProtection="1">
      <protection locked="0"/>
    </xf>
    <xf numFmtId="44" fontId="2" fillId="0" borderId="0" xfId="2" applyFont="1" applyAlignment="1" applyProtection="1">
      <alignment horizontal="left"/>
      <protection locked="0"/>
    </xf>
    <xf numFmtId="0" fontId="6" fillId="0" borderId="10" xfId="0" applyFont="1" applyFill="1" applyBorder="1" applyAlignment="1" applyProtection="1">
      <alignment horizontal="center" wrapText="1"/>
      <protection locked="0"/>
    </xf>
    <xf numFmtId="0" fontId="6" fillId="0" borderId="11" xfId="0" applyFont="1" applyFill="1" applyBorder="1" applyAlignment="1" applyProtection="1">
      <alignment horizontal="center" wrapText="1"/>
      <protection locked="0"/>
    </xf>
    <xf numFmtId="0" fontId="6" fillId="0" borderId="12" xfId="0" applyFont="1" applyFill="1" applyBorder="1" applyAlignment="1" applyProtection="1">
      <alignment horizontal="center" wrapText="1"/>
      <protection locked="0"/>
    </xf>
    <xf numFmtId="3" fontId="3" fillId="0" borderId="13" xfId="0" applyNumberFormat="1" applyFont="1" applyFill="1" applyBorder="1" applyAlignment="1" applyProtection="1">
      <alignment horizontal="center"/>
      <protection locked="0"/>
    </xf>
    <xf numFmtId="8" fontId="6" fillId="0" borderId="12" xfId="0" applyNumberFormat="1" applyFont="1" applyFill="1" applyBorder="1" applyAlignment="1" applyProtection="1">
      <alignment horizontal="center" wrapText="1"/>
      <protection locked="0"/>
    </xf>
    <xf numFmtId="0" fontId="0" fillId="0" borderId="11" xfId="0" applyBorder="1" applyAlignment="1">
      <alignment horizontal="center"/>
    </xf>
    <xf numFmtId="44" fontId="0" fillId="0" borderId="8" xfId="2" applyFont="1" applyBorder="1" applyAlignment="1" applyProtection="1">
      <alignment horizontal="center"/>
      <protection locked="0"/>
    </xf>
    <xf numFmtId="44" fontId="0" fillId="0" borderId="9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3" fontId="3" fillId="0" borderId="13" xfId="1" applyFont="1" applyFill="1" applyBorder="1" applyAlignment="1" applyProtection="1">
      <alignment horizontal="center"/>
      <protection locked="0"/>
    </xf>
    <xf numFmtId="44" fontId="0" fillId="0" borderId="14" xfId="2" applyFont="1" applyBorder="1" applyAlignment="1" applyProtection="1">
      <alignment horizontal="center"/>
      <protection locked="0"/>
    </xf>
    <xf numFmtId="0" fontId="2" fillId="0" borderId="11" xfId="0" applyFont="1" applyBorder="1" applyAlignment="1">
      <alignment horizontal="center"/>
    </xf>
    <xf numFmtId="44" fontId="0" fillId="0" borderId="0" xfId="0" applyNumberFormat="1"/>
    <xf numFmtId="44" fontId="0" fillId="0" borderId="0" xfId="2" applyFont="1"/>
    <xf numFmtId="0" fontId="0" fillId="0" borderId="15" xfId="0" applyBorder="1"/>
    <xf numFmtId="0" fontId="0" fillId="0" borderId="16" xfId="0" applyBorder="1"/>
    <xf numFmtId="0" fontId="6" fillId="0" borderId="17" xfId="0" applyFont="1" applyFill="1" applyBorder="1" applyAlignment="1" applyProtection="1">
      <alignment horizontal="center" wrapText="1"/>
      <protection locked="0"/>
    </xf>
    <xf numFmtId="0" fontId="2" fillId="0" borderId="18" xfId="0" applyFont="1" applyBorder="1" applyAlignment="1">
      <alignment horizontal="center"/>
    </xf>
    <xf numFmtId="8" fontId="6" fillId="0" borderId="19" xfId="0" applyNumberFormat="1" applyFont="1" applyFill="1" applyBorder="1" applyAlignment="1" applyProtection="1">
      <alignment horizontal="center" wrapText="1"/>
      <protection locked="0"/>
    </xf>
    <xf numFmtId="3" fontId="0" fillId="0" borderId="20" xfId="0" applyNumberFormat="1" applyBorder="1" applyAlignment="1" applyProtection="1">
      <alignment horizontal="center"/>
      <protection locked="0"/>
    </xf>
    <xf numFmtId="3" fontId="0" fillId="0" borderId="21" xfId="0" applyNumberFormat="1" applyBorder="1" applyAlignment="1" applyProtection="1">
      <alignment horizontal="center"/>
      <protection locked="0"/>
    </xf>
    <xf numFmtId="3" fontId="3" fillId="0" borderId="22" xfId="0" applyNumberFormat="1" applyFont="1" applyFill="1" applyBorder="1" applyAlignment="1" applyProtection="1">
      <alignment horizontal="center"/>
      <protection locked="0"/>
    </xf>
    <xf numFmtId="0" fontId="6" fillId="0" borderId="23" xfId="0" applyFont="1" applyFill="1" applyBorder="1" applyAlignment="1" applyProtection="1">
      <alignment horizontal="center" wrapText="1"/>
      <protection locked="0"/>
    </xf>
    <xf numFmtId="0" fontId="2" fillId="0" borderId="3" xfId="0" applyFont="1" applyBorder="1" applyAlignment="1">
      <alignment horizontal="center"/>
    </xf>
    <xf numFmtId="8" fontId="6" fillId="0" borderId="15" xfId="0" applyNumberFormat="1" applyFont="1" applyFill="1" applyBorder="1" applyAlignment="1" applyProtection="1">
      <alignment horizontal="center" wrapText="1"/>
      <protection locked="0"/>
    </xf>
    <xf numFmtId="3" fontId="0" fillId="0" borderId="24" xfId="0" applyNumberFormat="1" applyBorder="1" applyAlignment="1" applyProtection="1">
      <alignment horizontal="center"/>
      <protection locked="0"/>
    </xf>
    <xf numFmtId="0" fontId="4" fillId="0" borderId="15" xfId="0" applyFont="1" applyBorder="1"/>
    <xf numFmtId="0" fontId="2" fillId="0" borderId="25" xfId="0" applyFont="1" applyBorder="1"/>
    <xf numFmtId="44" fontId="3" fillId="0" borderId="25" xfId="2" applyFont="1" applyFill="1" applyBorder="1" applyAlignment="1" applyProtection="1">
      <alignment horizontal="center"/>
      <protection locked="0"/>
    </xf>
    <xf numFmtId="43" fontId="0" fillId="0" borderId="9" xfId="1" applyFont="1" applyBorder="1" applyAlignment="1" applyProtection="1">
      <alignment horizontal="center"/>
      <protection locked="0"/>
    </xf>
    <xf numFmtId="167" fontId="0" fillId="0" borderId="8" xfId="1" applyNumberFormat="1" applyFont="1" applyBorder="1" applyAlignment="1" applyProtection="1">
      <alignment horizontal="left" indent="2"/>
      <protection locked="0"/>
    </xf>
    <xf numFmtId="167" fontId="0" fillId="0" borderId="9" xfId="1" applyNumberFormat="1" applyFont="1" applyBorder="1" applyAlignment="1" applyProtection="1">
      <alignment horizontal="left" indent="2"/>
      <protection locked="0"/>
    </xf>
    <xf numFmtId="167" fontId="0" fillId="0" borderId="9" xfId="0" applyNumberFormat="1" applyBorder="1" applyAlignment="1" applyProtection="1">
      <alignment horizontal="left" indent="2"/>
      <protection locked="0"/>
    </xf>
    <xf numFmtId="3" fontId="0" fillId="0" borderId="20" xfId="0" applyNumberFormat="1" applyBorder="1" applyAlignment="1" applyProtection="1">
      <alignment horizontal="right"/>
      <protection locked="0"/>
    </xf>
    <xf numFmtId="3" fontId="0" fillId="0" borderId="21" xfId="0" applyNumberFormat="1" applyBorder="1" applyAlignment="1" applyProtection="1">
      <alignment horizontal="right"/>
      <protection locked="0"/>
    </xf>
    <xf numFmtId="3" fontId="3" fillId="0" borderId="22" xfId="0" applyNumberFormat="1" applyFont="1" applyFill="1" applyBorder="1" applyAlignment="1" applyProtection="1">
      <alignment horizontal="right"/>
      <protection locked="0"/>
    </xf>
    <xf numFmtId="3" fontId="0" fillId="0" borderId="26" xfId="0" applyNumberFormat="1" applyBorder="1" applyAlignment="1" applyProtection="1">
      <alignment horizontal="right"/>
      <protection locked="0"/>
    </xf>
    <xf numFmtId="3" fontId="0" fillId="0" borderId="24" xfId="0" applyNumberFormat="1" applyBorder="1" applyAlignment="1" applyProtection="1">
      <alignment horizontal="right"/>
      <protection locked="0"/>
    </xf>
    <xf numFmtId="44" fontId="0" fillId="0" borderId="20" xfId="2" applyFont="1" applyBorder="1" applyAlignment="1" applyProtection="1">
      <alignment horizontal="center"/>
      <protection locked="0"/>
    </xf>
    <xf numFmtId="44" fontId="0" fillId="0" borderId="21" xfId="2" applyFont="1" applyBorder="1" applyAlignment="1" applyProtection="1">
      <alignment horizontal="center"/>
      <protection locked="0"/>
    </xf>
    <xf numFmtId="165" fontId="0" fillId="0" borderId="8" xfId="1" applyNumberFormat="1" applyFont="1" applyBorder="1" applyAlignment="1" applyProtection="1">
      <alignment horizontal="center"/>
      <protection locked="0"/>
    </xf>
    <xf numFmtId="165" fontId="0" fillId="0" borderId="9" xfId="1" applyNumberFormat="1" applyFont="1" applyBorder="1" applyAlignment="1" applyProtection="1">
      <alignment horizontal="center"/>
      <protection locked="0"/>
    </xf>
    <xf numFmtId="44" fontId="0" fillId="0" borderId="26" xfId="2" applyFont="1" applyBorder="1" applyAlignment="1" applyProtection="1">
      <alignment horizontal="center"/>
      <protection locked="0"/>
    </xf>
    <xf numFmtId="44" fontId="0" fillId="0" borderId="24" xfId="2" applyFont="1" applyBorder="1" applyAlignment="1" applyProtection="1">
      <alignment horizontal="center"/>
      <protection locked="0"/>
    </xf>
    <xf numFmtId="44" fontId="7" fillId="0" borderId="13" xfId="2" applyFont="1" applyFill="1" applyBorder="1" applyAlignment="1" applyProtection="1">
      <alignment horizontal="center"/>
      <protection locked="0"/>
    </xf>
    <xf numFmtId="167" fontId="7" fillId="0" borderId="13" xfId="1" applyNumberFormat="1" applyFont="1" applyFill="1" applyBorder="1" applyAlignment="1" applyProtection="1">
      <alignment horizontal="left" indent="2"/>
      <protection locked="0"/>
    </xf>
    <xf numFmtId="3" fontId="0" fillId="0" borderId="0" xfId="0" applyNumberFormat="1" applyBorder="1"/>
    <xf numFmtId="167" fontId="0" fillId="0" borderId="0" xfId="0" applyNumberFormat="1" applyBorder="1"/>
    <xf numFmtId="44" fontId="0" fillId="0" borderId="0" xfId="0" applyNumberFormat="1" applyBorder="1"/>
    <xf numFmtId="167" fontId="0" fillId="0" borderId="27" xfId="0" applyNumberFormat="1" applyBorder="1"/>
    <xf numFmtId="3" fontId="0" fillId="0" borderId="0" xfId="0" applyNumberFormat="1" applyBorder="1" applyAlignment="1">
      <alignment horizontal="right"/>
    </xf>
    <xf numFmtId="167" fontId="2" fillId="0" borderId="27" xfId="1" applyNumberFormat="1" applyFont="1" applyBorder="1"/>
    <xf numFmtId="167" fontId="2" fillId="0" borderId="27" xfId="0" applyNumberFormat="1" applyFont="1" applyBorder="1"/>
    <xf numFmtId="44" fontId="0" fillId="0" borderId="27" xfId="0" applyNumberFormat="1" applyBorder="1"/>
    <xf numFmtId="180" fontId="6" fillId="0" borderId="12" xfId="0" applyNumberFormat="1" applyFont="1" applyFill="1" applyBorder="1" applyAlignment="1" applyProtection="1">
      <alignment horizontal="center" wrapText="1"/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9" xfId="0" applyFont="1" applyBorder="1" applyAlignment="1" applyProtection="1">
      <alignment horizontal="left"/>
      <protection locked="0"/>
    </xf>
    <xf numFmtId="0" fontId="0" fillId="0" borderId="9" xfId="0" applyBorder="1"/>
    <xf numFmtId="44" fontId="3" fillId="0" borderId="22" xfId="2" applyFont="1" applyFill="1" applyBorder="1" applyAlignment="1" applyProtection="1">
      <alignment horizontal="center"/>
      <protection locked="0"/>
    </xf>
    <xf numFmtId="0" fontId="2" fillId="0" borderId="18" xfId="0" applyFont="1" applyFill="1" applyBorder="1" applyAlignment="1">
      <alignment horizontal="center"/>
    </xf>
    <xf numFmtId="17" fontId="3" fillId="0" borderId="7" xfId="0" applyNumberFormat="1" applyFont="1" applyBorder="1" applyAlignment="1" applyProtection="1">
      <alignment horizontal="center"/>
      <protection locked="0"/>
    </xf>
    <xf numFmtId="8" fontId="3" fillId="0" borderId="7" xfId="0" applyNumberFormat="1" applyFont="1" applyBorder="1" applyAlignment="1" applyProtection="1">
      <alignment horizontal="center"/>
      <protection locked="0"/>
    </xf>
    <xf numFmtId="38" fontId="3" fillId="0" borderId="7" xfId="0" applyNumberFormat="1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left"/>
      <protection locked="0"/>
    </xf>
    <xf numFmtId="17" fontId="0" fillId="0" borderId="9" xfId="0" applyNumberFormat="1" applyBorder="1"/>
    <xf numFmtId="44" fontId="0" fillId="0" borderId="9" xfId="2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6" fillId="0" borderId="28" xfId="0" applyFont="1" applyFill="1" applyBorder="1" applyAlignment="1" applyProtection="1">
      <alignment horizontal="center" wrapText="1"/>
      <protection locked="0"/>
    </xf>
    <xf numFmtId="0" fontId="6" fillId="0" borderId="29" xfId="0" applyFont="1" applyFill="1" applyBorder="1" applyAlignment="1" applyProtection="1">
      <alignment horizontal="center" wrapText="1"/>
      <protection locked="0"/>
    </xf>
    <xf numFmtId="0" fontId="6" fillId="2" borderId="0" xfId="0" applyFont="1" applyFill="1" applyBorder="1" applyAlignment="1" applyProtection="1">
      <alignment horizontal="center" wrapText="1"/>
      <protection locked="0"/>
    </xf>
    <xf numFmtId="167" fontId="0" fillId="0" borderId="20" xfId="1" applyNumberFormat="1" applyFont="1" applyBorder="1" applyAlignment="1" applyProtection="1">
      <alignment horizontal="center"/>
      <protection locked="0"/>
    </xf>
    <xf numFmtId="167" fontId="0" fillId="0" borderId="21" xfId="1" applyNumberFormat="1" applyFont="1" applyBorder="1" applyAlignment="1" applyProtection="1">
      <alignment horizontal="center"/>
      <protection locked="0"/>
    </xf>
    <xf numFmtId="167" fontId="3" fillId="0" borderId="22" xfId="1" applyNumberFormat="1" applyFont="1" applyFill="1" applyBorder="1" applyAlignment="1" applyProtection="1">
      <alignment horizontal="center"/>
      <protection locked="0"/>
    </xf>
    <xf numFmtId="182" fontId="0" fillId="0" borderId="20" xfId="2" applyNumberFormat="1" applyFont="1" applyBorder="1" applyAlignment="1" applyProtection="1">
      <alignment horizontal="center"/>
      <protection locked="0"/>
    </xf>
    <xf numFmtId="182" fontId="0" fillId="0" borderId="21" xfId="2" applyNumberFormat="1" applyFont="1" applyBorder="1" applyAlignment="1" applyProtection="1">
      <alignment horizontal="center"/>
      <protection locked="0"/>
    </xf>
    <xf numFmtId="182" fontId="3" fillId="0" borderId="22" xfId="2" applyNumberFormat="1" applyFont="1" applyFill="1" applyBorder="1" applyAlignment="1" applyProtection="1">
      <alignment horizontal="center"/>
      <protection locked="0"/>
    </xf>
    <xf numFmtId="182" fontId="0" fillId="0" borderId="8" xfId="2" applyNumberFormat="1" applyFont="1" applyBorder="1" applyAlignment="1" applyProtection="1">
      <alignment horizontal="center"/>
      <protection locked="0"/>
    </xf>
    <xf numFmtId="182" fontId="0" fillId="0" borderId="9" xfId="2" applyNumberFormat="1" applyFont="1" applyBorder="1" applyAlignment="1" applyProtection="1">
      <alignment horizontal="center"/>
      <protection locked="0"/>
    </xf>
    <xf numFmtId="3" fontId="7" fillId="0" borderId="25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16" fontId="0" fillId="0" borderId="0" xfId="0" applyNumberFormat="1" applyBorder="1"/>
    <xf numFmtId="0" fontId="6" fillId="0" borderId="30" xfId="0" applyFont="1" applyFill="1" applyBorder="1" applyAlignment="1" applyProtection="1">
      <alignment horizontal="center" wrapText="1"/>
      <protection locked="0"/>
    </xf>
    <xf numFmtId="0" fontId="2" fillId="0" borderId="31" xfId="0" applyFont="1" applyBorder="1" applyAlignment="1">
      <alignment horizontal="center"/>
    </xf>
    <xf numFmtId="8" fontId="6" fillId="0" borderId="32" xfId="0" applyNumberFormat="1" applyFont="1" applyFill="1" applyBorder="1" applyAlignment="1" applyProtection="1">
      <alignment horizontal="center" wrapText="1"/>
      <protection locked="0"/>
    </xf>
    <xf numFmtId="44" fontId="0" fillId="0" borderId="33" xfId="2" applyFont="1" applyBorder="1" applyAlignment="1" applyProtection="1">
      <alignment horizontal="center"/>
      <protection locked="0"/>
    </xf>
    <xf numFmtId="44" fontId="0" fillId="0" borderId="34" xfId="2" applyFont="1" applyBorder="1" applyAlignment="1" applyProtection="1">
      <alignment horizontal="center"/>
      <protection locked="0"/>
    </xf>
    <xf numFmtId="44" fontId="3" fillId="0" borderId="35" xfId="2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93"/>
  <sheetViews>
    <sheetView tabSelected="1" topLeftCell="M13" zoomScale="75" zoomScaleNormal="75" workbookViewId="0">
      <pane ySplit="960" activePane="bottomLeft"/>
      <selection activeCell="A13" sqref="A1:A65536"/>
      <selection pane="bottomLeft" activeCell="N55" sqref="N55"/>
    </sheetView>
  </sheetViews>
  <sheetFormatPr defaultRowHeight="12.75" x14ac:dyDescent="0.2"/>
  <cols>
    <col min="1" max="1" width="10.85546875" style="6" customWidth="1"/>
    <col min="2" max="2" width="12.7109375" customWidth="1"/>
    <col min="3" max="3" width="22.28515625" customWidth="1"/>
    <col min="4" max="4" width="10.28515625" bestFit="1" customWidth="1"/>
    <col min="5" max="5" width="10.28515625" customWidth="1"/>
    <col min="6" max="6" width="10.85546875" customWidth="1"/>
    <col min="7" max="7" width="17.140625" customWidth="1"/>
    <col min="8" max="8" width="16" customWidth="1"/>
    <col min="9" max="9" width="14.5703125" customWidth="1"/>
    <col min="10" max="10" width="15.5703125" customWidth="1"/>
    <col min="11" max="11" width="22.28515625" customWidth="1"/>
    <col min="12" max="12" width="17.28515625" customWidth="1"/>
    <col min="13" max="13" width="16.140625" bestFit="1" customWidth="1"/>
    <col min="14" max="14" width="20.5703125" customWidth="1"/>
    <col min="15" max="15" width="15.5703125" customWidth="1"/>
    <col min="16" max="16" width="15" customWidth="1"/>
    <col min="17" max="17" width="22.140625" customWidth="1"/>
    <col min="18" max="18" width="12" customWidth="1"/>
    <col min="19" max="19" width="14.28515625" customWidth="1"/>
    <col min="20" max="20" width="15.7109375" customWidth="1"/>
    <col min="21" max="21" width="10.140625" customWidth="1"/>
    <col min="22" max="22" width="19.85546875" customWidth="1"/>
    <col min="23" max="23" width="13.85546875" customWidth="1"/>
    <col min="24" max="24" width="11.5703125" customWidth="1"/>
  </cols>
  <sheetData>
    <row r="1" spans="1:62" ht="6.75" customHeight="1" x14ac:dyDescent="0.2"/>
    <row r="2" spans="1:62" s="90" customFormat="1" ht="12.75" customHeight="1" x14ac:dyDescent="0.25">
      <c r="A2" s="87" t="s">
        <v>0</v>
      </c>
      <c r="B2" s="89"/>
      <c r="C2" s="89"/>
      <c r="D2" s="89"/>
      <c r="E2" s="89"/>
    </row>
    <row r="3" spans="1:62" ht="12.75" customHeight="1" x14ac:dyDescent="0.2">
      <c r="A3" s="84" t="s">
        <v>47</v>
      </c>
      <c r="B3" s="9"/>
      <c r="C3" s="9"/>
      <c r="D3" s="9"/>
      <c r="E3" s="9"/>
    </row>
    <row r="4" spans="1:62" ht="12.75" customHeight="1" x14ac:dyDescent="0.2">
      <c r="A4" s="84" t="s">
        <v>48</v>
      </c>
      <c r="B4" s="9"/>
      <c r="C4" s="9"/>
      <c r="D4" s="9"/>
      <c r="E4" s="9"/>
    </row>
    <row r="5" spans="1:62" ht="12.75" customHeight="1" x14ac:dyDescent="0.25">
      <c r="A5" s="103" t="s">
        <v>59</v>
      </c>
      <c r="B5" s="9"/>
      <c r="C5" s="9"/>
      <c r="D5" s="9"/>
      <c r="E5" s="9"/>
    </row>
    <row r="6" spans="1:62" ht="12.75" customHeight="1" x14ac:dyDescent="0.2">
      <c r="A6" s="104" t="s">
        <v>49</v>
      </c>
      <c r="B6" s="12"/>
      <c r="C6" s="5"/>
      <c r="D6" s="5"/>
      <c r="E6" s="13">
        <v>36557</v>
      </c>
    </row>
    <row r="7" spans="1:62" ht="12.75" customHeight="1" x14ac:dyDescent="0.2">
      <c r="A7" s="105" t="s">
        <v>50</v>
      </c>
      <c r="B7" s="14"/>
      <c r="C7" s="1"/>
      <c r="D7" s="1"/>
      <c r="E7" s="15">
        <v>2.58</v>
      </c>
    </row>
    <row r="8" spans="1:62" ht="12.75" customHeight="1" x14ac:dyDescent="0.2">
      <c r="A8" s="84"/>
      <c r="B8" s="10"/>
      <c r="C8" s="6"/>
      <c r="D8" s="6"/>
      <c r="E8" s="11"/>
    </row>
    <row r="9" spans="1:62" ht="12.75" customHeight="1" x14ac:dyDescent="0.2">
      <c r="A9" s="84" t="s">
        <v>61</v>
      </c>
      <c r="B9" s="10"/>
      <c r="C9" s="6"/>
      <c r="D9" s="6"/>
      <c r="E9" s="11"/>
    </row>
    <row r="10" spans="1:62" ht="12.75" customHeight="1" x14ac:dyDescent="0.2">
      <c r="A10" s="84" t="s">
        <v>60</v>
      </c>
      <c r="B10" s="10" t="s">
        <v>59</v>
      </c>
      <c r="C10" s="6"/>
      <c r="D10" s="6"/>
      <c r="E10" s="11"/>
      <c r="F10" s="6"/>
    </row>
    <row r="11" spans="1:62" x14ac:dyDescent="0.2">
      <c r="B11" s="2"/>
      <c r="C11" s="2"/>
      <c r="D11" s="2"/>
      <c r="E11" s="2"/>
      <c r="F11" s="2"/>
      <c r="G11" s="2"/>
      <c r="H11" s="2"/>
      <c r="I11" s="2"/>
      <c r="J11" s="2" t="s">
        <v>21</v>
      </c>
      <c r="K11" s="2">
        <v>2.58</v>
      </c>
      <c r="L11" s="2"/>
      <c r="M11" s="2"/>
      <c r="N11" s="2"/>
      <c r="O11" s="2"/>
      <c r="P11" s="2">
        <v>0.05</v>
      </c>
      <c r="Q11" s="2"/>
      <c r="R11" s="2"/>
      <c r="S11" s="2"/>
      <c r="T11" s="2"/>
      <c r="U11" s="2"/>
      <c r="V11" s="2"/>
      <c r="W11" s="2"/>
      <c r="X11" s="2"/>
    </row>
    <row r="12" spans="1:62" ht="15.75" thickBot="1" x14ac:dyDescent="0.25">
      <c r="B12" s="46" t="s">
        <v>15</v>
      </c>
      <c r="C12" s="6"/>
      <c r="D12" s="6"/>
      <c r="E12" s="6"/>
      <c r="F12" s="6"/>
      <c r="G12" s="6"/>
      <c r="H12" s="6"/>
      <c r="I12" s="46" t="s">
        <v>24</v>
      </c>
      <c r="J12" s="6"/>
      <c r="K12" s="6"/>
      <c r="L12" s="6"/>
      <c r="M12" s="6"/>
      <c r="N12" s="6"/>
      <c r="O12" s="47" t="s">
        <v>57</v>
      </c>
      <c r="Q12" s="35"/>
      <c r="R12" s="35"/>
      <c r="S12" s="35"/>
      <c r="T12" s="35"/>
      <c r="U12" s="34" t="s">
        <v>58</v>
      </c>
      <c r="W12" s="34" t="s">
        <v>86</v>
      </c>
    </row>
    <row r="13" spans="1:62" ht="13.5" thickTop="1" x14ac:dyDescent="0.2">
      <c r="B13" s="36"/>
      <c r="C13" s="20"/>
      <c r="D13" s="20"/>
      <c r="E13" s="20"/>
      <c r="F13" s="20" t="s">
        <v>11</v>
      </c>
      <c r="G13" s="42"/>
      <c r="H13" s="36"/>
      <c r="I13" s="20"/>
      <c r="J13" s="20"/>
      <c r="K13" s="20"/>
      <c r="L13" s="20"/>
      <c r="M13" s="20"/>
      <c r="N13" s="42" t="s">
        <v>5</v>
      </c>
      <c r="O13" s="36"/>
      <c r="P13" s="20" t="s">
        <v>56</v>
      </c>
      <c r="Q13" s="20"/>
      <c r="R13" s="20"/>
      <c r="S13" s="20" t="s">
        <v>68</v>
      </c>
      <c r="T13" s="42" t="s">
        <v>68</v>
      </c>
      <c r="U13" s="36" t="str">
        <f>P57</f>
        <v xml:space="preserve">Total </v>
      </c>
      <c r="V13" s="20" t="str">
        <f>Q57</f>
        <v xml:space="preserve">Total </v>
      </c>
      <c r="W13" s="36" t="s">
        <v>87</v>
      </c>
      <c r="X13" s="20" t="s">
        <v>5</v>
      </c>
    </row>
    <row r="14" spans="1:62" x14ac:dyDescent="0.2">
      <c r="B14" s="37"/>
      <c r="C14" s="31" t="s">
        <v>11</v>
      </c>
      <c r="D14" s="31" t="s">
        <v>7</v>
      </c>
      <c r="E14" s="31" t="s">
        <v>16</v>
      </c>
      <c r="F14" s="31" t="s">
        <v>12</v>
      </c>
      <c r="G14" s="43" t="s">
        <v>13</v>
      </c>
      <c r="H14" s="37" t="s">
        <v>18</v>
      </c>
      <c r="I14" s="31" t="s">
        <v>10</v>
      </c>
      <c r="J14" s="31" t="s">
        <v>20</v>
      </c>
      <c r="K14" s="31" t="s">
        <v>22</v>
      </c>
      <c r="L14" s="31" t="s">
        <v>25</v>
      </c>
      <c r="M14" s="31" t="s">
        <v>6</v>
      </c>
      <c r="N14" s="43" t="s">
        <v>6</v>
      </c>
      <c r="O14" s="37" t="s">
        <v>32</v>
      </c>
      <c r="P14" s="31" t="s">
        <v>31</v>
      </c>
      <c r="Q14" s="31" t="s">
        <v>34</v>
      </c>
      <c r="R14" s="31" t="s">
        <v>34</v>
      </c>
      <c r="S14" s="31" t="s">
        <v>6</v>
      </c>
      <c r="T14" s="43" t="s">
        <v>6</v>
      </c>
      <c r="U14" s="37" t="str">
        <f>P58</f>
        <v>Purchases</v>
      </c>
      <c r="V14" s="31" t="str">
        <f>Q58</f>
        <v>Dollars</v>
      </c>
      <c r="W14" s="37" t="s">
        <v>88</v>
      </c>
      <c r="X14" s="31" t="s">
        <v>25</v>
      </c>
    </row>
    <row r="15" spans="1:62" x14ac:dyDescent="0.2">
      <c r="B15" s="37" t="s">
        <v>1</v>
      </c>
      <c r="C15" s="31" t="s">
        <v>3</v>
      </c>
      <c r="D15" s="31" t="s">
        <v>8</v>
      </c>
      <c r="E15" s="31" t="s">
        <v>17</v>
      </c>
      <c r="F15" s="31"/>
      <c r="G15" s="43" t="s">
        <v>14</v>
      </c>
      <c r="H15" s="37"/>
      <c r="I15" s="31" t="s">
        <v>19</v>
      </c>
      <c r="J15" s="31"/>
      <c r="K15" s="31" t="s">
        <v>23</v>
      </c>
      <c r="L15" s="31" t="s">
        <v>26</v>
      </c>
      <c r="M15" s="31" t="s">
        <v>27</v>
      </c>
      <c r="N15" s="43" t="s">
        <v>10</v>
      </c>
      <c r="O15" s="37" t="s">
        <v>22</v>
      </c>
      <c r="P15" s="31" t="s">
        <v>33</v>
      </c>
      <c r="Q15" s="31" t="s">
        <v>35</v>
      </c>
      <c r="R15" s="31" t="s">
        <v>28</v>
      </c>
      <c r="S15" s="31" t="s">
        <v>28</v>
      </c>
      <c r="T15" s="43" t="s">
        <v>28</v>
      </c>
      <c r="U15" s="37"/>
      <c r="V15" s="31" t="s">
        <v>53</v>
      </c>
      <c r="W15" s="37"/>
      <c r="X15" s="31" t="s">
        <v>37</v>
      </c>
    </row>
    <row r="16" spans="1:62" ht="13.5" thickBot="1" x14ac:dyDescent="0.25">
      <c r="B16" s="38" t="s">
        <v>2</v>
      </c>
      <c r="C16" s="24" t="s">
        <v>4</v>
      </c>
      <c r="D16" s="24" t="s">
        <v>9</v>
      </c>
      <c r="E16" s="24" t="s">
        <v>11</v>
      </c>
      <c r="F16" s="24"/>
      <c r="G16" s="44"/>
      <c r="H16" s="38"/>
      <c r="I16" s="24" t="s">
        <v>62</v>
      </c>
      <c r="J16" s="24"/>
      <c r="K16" s="24"/>
      <c r="L16" s="24"/>
      <c r="M16" s="24"/>
      <c r="N16" s="44"/>
      <c r="O16" s="38" t="s">
        <v>11</v>
      </c>
      <c r="P16" s="24">
        <v>0.05</v>
      </c>
      <c r="Q16" s="24" t="s">
        <v>29</v>
      </c>
      <c r="R16" s="24" t="s">
        <v>30</v>
      </c>
      <c r="S16" s="24" t="s">
        <v>29</v>
      </c>
      <c r="T16" s="44" t="s">
        <v>30</v>
      </c>
      <c r="U16" s="38" t="str">
        <f t="shared" ref="U16:U45" si="0">P59</f>
        <v>Volumes</v>
      </c>
      <c r="V16" s="24"/>
      <c r="W16" s="38" t="s">
        <v>75</v>
      </c>
      <c r="X16" s="24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2"/>
      <c r="AR16" s="2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</row>
    <row r="17" spans="1:24" ht="13.5" thickTop="1" x14ac:dyDescent="0.2">
      <c r="A17" s="106">
        <v>36557</v>
      </c>
      <c r="B17" s="39">
        <v>0</v>
      </c>
      <c r="C17" s="16">
        <v>0</v>
      </c>
      <c r="D17" s="16">
        <f>ROUND(C17*1.03,0)</f>
        <v>0</v>
      </c>
      <c r="E17" s="16">
        <f>IF(B17-D17&gt;0,B17-D17,0)</f>
        <v>0</v>
      </c>
      <c r="F17" s="16">
        <f>ROUND(B17*1.03,0)</f>
        <v>0</v>
      </c>
      <c r="G17" s="56">
        <f t="shared" ref="G17:G45" si="1">IF(C17-F17&gt;0,C17-F17,0)</f>
        <v>0</v>
      </c>
      <c r="H17" s="53">
        <f>(B17-E17)</f>
        <v>0</v>
      </c>
      <c r="I17" s="50">
        <f>E17</f>
        <v>0</v>
      </c>
      <c r="J17" s="100">
        <f>SUM($K$11-0.04)</f>
        <v>2.54</v>
      </c>
      <c r="K17" s="100">
        <v>2.6349999999999998</v>
      </c>
      <c r="L17" s="26">
        <f>ROUND(K17*I17,2)</f>
        <v>0</v>
      </c>
      <c r="M17" s="26">
        <f>ROUND(J17*H17,2)</f>
        <v>0</v>
      </c>
      <c r="N17" s="56">
        <f>SUM(L17:M17)</f>
        <v>0</v>
      </c>
      <c r="O17" s="97">
        <v>2.6549999999999998</v>
      </c>
      <c r="P17" s="100">
        <f>O17-0.05</f>
        <v>2.605</v>
      </c>
      <c r="Q17" s="16">
        <f>IF($K$11-P17&gt;0,$K$11-P17,0)</f>
        <v>0</v>
      </c>
      <c r="R17" s="60">
        <f>IF(P17-$K$11&gt;0,P17-$K$11,0)</f>
        <v>2.4999999999999911E-2</v>
      </c>
      <c r="S17" s="26">
        <f t="shared" ref="S17:S45" si="2">ROUND(Q17*G17,2)</f>
        <v>0</v>
      </c>
      <c r="T17" s="62">
        <f t="shared" ref="T17:T45" si="3">ROUND(R17*G17,2)</f>
        <v>0</v>
      </c>
      <c r="U17" s="39">
        <f t="shared" si="0"/>
        <v>0</v>
      </c>
      <c r="V17" s="26">
        <f t="shared" ref="V17:V45" si="4">Q60</f>
        <v>0</v>
      </c>
      <c r="W17" s="39">
        <f t="shared" ref="W17:W45" si="5">R60</f>
        <v>0</v>
      </c>
      <c r="X17" s="26">
        <f t="shared" ref="X17:X45" si="6">S60</f>
        <v>0</v>
      </c>
    </row>
    <row r="18" spans="1:24" x14ac:dyDescent="0.2">
      <c r="A18" s="106">
        <v>36558</v>
      </c>
      <c r="B18" s="40">
        <v>0</v>
      </c>
      <c r="C18" s="17">
        <v>0</v>
      </c>
      <c r="D18" s="17">
        <f t="shared" ref="D18:D45" si="7">ROUND(C18*1.03,0)</f>
        <v>0</v>
      </c>
      <c r="E18" s="17">
        <f t="shared" ref="E18:E45" si="8">IF(B18-D18&gt;0,B18-D18,0)</f>
        <v>0</v>
      </c>
      <c r="F18" s="17">
        <f t="shared" ref="F18:F45" si="9">ROUND(B18*1.03,0)</f>
        <v>0</v>
      </c>
      <c r="G18" s="57">
        <f t="shared" si="1"/>
        <v>0</v>
      </c>
      <c r="H18" s="54">
        <f t="shared" ref="H18:H45" si="10">(B18-E18)</f>
        <v>0</v>
      </c>
      <c r="I18" s="51">
        <f t="shared" ref="I18:I45" si="11">E18</f>
        <v>0</v>
      </c>
      <c r="J18" s="101">
        <f t="shared" ref="J18:J45" si="12">SUM($K$11-0.04)</f>
        <v>2.54</v>
      </c>
      <c r="K18" s="101">
        <v>2.7549999999999999</v>
      </c>
      <c r="L18" s="27">
        <f t="shared" ref="L18:L45" si="13">ROUND(K18*I18,2)</f>
        <v>0</v>
      </c>
      <c r="M18" s="27">
        <f t="shared" ref="M18:M45" si="14">ROUND(J18*H18,2)</f>
        <v>0</v>
      </c>
      <c r="N18" s="57">
        <f t="shared" ref="N18:N45" si="15">SUM(L18:M18)</f>
        <v>0</v>
      </c>
      <c r="O18" s="98">
        <v>2.7749999999999999</v>
      </c>
      <c r="P18" s="101">
        <f t="shared" ref="P18:P45" si="16">O18-0.05</f>
        <v>2.7250000000000001</v>
      </c>
      <c r="Q18" s="49">
        <f t="shared" ref="Q18:Q45" si="17">IF($K$11-P18&gt;0,$K$11-P18,0)</f>
        <v>0</v>
      </c>
      <c r="R18" s="61">
        <f t="shared" ref="R18:R45" si="18">IF(P18-$K$11&gt;0,P18-$K$11,0)</f>
        <v>0.14500000000000002</v>
      </c>
      <c r="S18" s="27">
        <f t="shared" si="2"/>
        <v>0</v>
      </c>
      <c r="T18" s="63">
        <f t="shared" si="3"/>
        <v>0</v>
      </c>
      <c r="U18" s="40">
        <f t="shared" si="0"/>
        <v>0</v>
      </c>
      <c r="V18" s="27">
        <f t="shared" si="4"/>
        <v>0</v>
      </c>
      <c r="W18" s="40">
        <f t="shared" si="5"/>
        <v>0</v>
      </c>
      <c r="X18" s="27">
        <f t="shared" si="6"/>
        <v>0</v>
      </c>
    </row>
    <row r="19" spans="1:24" x14ac:dyDescent="0.2">
      <c r="A19" s="106">
        <v>36559</v>
      </c>
      <c r="B19" s="40">
        <v>3397</v>
      </c>
      <c r="C19" s="17">
        <v>0</v>
      </c>
      <c r="D19" s="17">
        <f t="shared" si="7"/>
        <v>0</v>
      </c>
      <c r="E19" s="17">
        <f t="shared" si="8"/>
        <v>3397</v>
      </c>
      <c r="F19" s="17">
        <f t="shared" si="9"/>
        <v>3499</v>
      </c>
      <c r="G19" s="57">
        <f t="shared" si="1"/>
        <v>0</v>
      </c>
      <c r="H19" s="54">
        <f t="shared" si="10"/>
        <v>0</v>
      </c>
      <c r="I19" s="51">
        <f t="shared" si="11"/>
        <v>3397</v>
      </c>
      <c r="J19" s="101">
        <f t="shared" si="12"/>
        <v>2.54</v>
      </c>
      <c r="K19" s="101">
        <v>2.84</v>
      </c>
      <c r="L19" s="27">
        <f t="shared" si="13"/>
        <v>9647.48</v>
      </c>
      <c r="M19" s="27">
        <f t="shared" si="14"/>
        <v>0</v>
      </c>
      <c r="N19" s="57">
        <f t="shared" si="15"/>
        <v>9647.48</v>
      </c>
      <c r="O19" s="98">
        <v>2.86</v>
      </c>
      <c r="P19" s="101">
        <f t="shared" si="16"/>
        <v>2.81</v>
      </c>
      <c r="Q19" s="49">
        <f t="shared" si="17"/>
        <v>0</v>
      </c>
      <c r="R19" s="61">
        <f t="shared" si="18"/>
        <v>0.22999999999999998</v>
      </c>
      <c r="S19" s="27">
        <f t="shared" si="2"/>
        <v>0</v>
      </c>
      <c r="T19" s="63">
        <f t="shared" si="3"/>
        <v>0</v>
      </c>
      <c r="U19" s="40">
        <f t="shared" si="0"/>
        <v>0</v>
      </c>
      <c r="V19" s="27">
        <f t="shared" si="4"/>
        <v>0</v>
      </c>
      <c r="W19" s="40">
        <f t="shared" si="5"/>
        <v>0</v>
      </c>
      <c r="X19" s="27">
        <f t="shared" si="6"/>
        <v>0</v>
      </c>
    </row>
    <row r="20" spans="1:24" x14ac:dyDescent="0.2">
      <c r="A20" s="106">
        <v>36560</v>
      </c>
      <c r="B20" s="40">
        <v>29834</v>
      </c>
      <c r="C20" s="17">
        <v>33687</v>
      </c>
      <c r="D20" s="17">
        <f t="shared" si="7"/>
        <v>34698</v>
      </c>
      <c r="E20" s="17">
        <f t="shared" si="8"/>
        <v>0</v>
      </c>
      <c r="F20" s="17">
        <f t="shared" si="9"/>
        <v>30729</v>
      </c>
      <c r="G20" s="57">
        <f t="shared" si="1"/>
        <v>2958</v>
      </c>
      <c r="H20" s="54">
        <f t="shared" si="10"/>
        <v>29834</v>
      </c>
      <c r="I20" s="51">
        <f t="shared" si="11"/>
        <v>0</v>
      </c>
      <c r="J20" s="101">
        <f t="shared" si="12"/>
        <v>2.54</v>
      </c>
      <c r="K20" s="101">
        <v>2.7349999999999999</v>
      </c>
      <c r="L20" s="27">
        <f t="shared" si="13"/>
        <v>0</v>
      </c>
      <c r="M20" s="27">
        <f t="shared" si="14"/>
        <v>75778.36</v>
      </c>
      <c r="N20" s="57">
        <f t="shared" si="15"/>
        <v>75778.36</v>
      </c>
      <c r="O20" s="98">
        <v>2.7549999999999999</v>
      </c>
      <c r="P20" s="101">
        <f t="shared" si="16"/>
        <v>2.7050000000000001</v>
      </c>
      <c r="Q20" s="49">
        <f t="shared" si="17"/>
        <v>0</v>
      </c>
      <c r="R20" s="61">
        <f t="shared" si="18"/>
        <v>0.125</v>
      </c>
      <c r="S20" s="27">
        <f t="shared" si="2"/>
        <v>0</v>
      </c>
      <c r="T20" s="63">
        <f t="shared" si="3"/>
        <v>369.75</v>
      </c>
      <c r="U20" s="40">
        <f t="shared" si="0"/>
        <v>33687</v>
      </c>
      <c r="V20" s="27">
        <f t="shared" si="4"/>
        <v>84978.11</v>
      </c>
      <c r="W20" s="40">
        <f t="shared" si="5"/>
        <v>0</v>
      </c>
      <c r="X20" s="27">
        <f t="shared" si="6"/>
        <v>0</v>
      </c>
    </row>
    <row r="21" spans="1:24" x14ac:dyDescent="0.2">
      <c r="A21" s="106">
        <v>36561</v>
      </c>
      <c r="B21" s="40">
        <v>31432</v>
      </c>
      <c r="C21" s="17">
        <v>32154</v>
      </c>
      <c r="D21" s="17">
        <f t="shared" si="7"/>
        <v>33119</v>
      </c>
      <c r="E21" s="17">
        <f t="shared" si="8"/>
        <v>0</v>
      </c>
      <c r="F21" s="17">
        <f t="shared" si="9"/>
        <v>32375</v>
      </c>
      <c r="G21" s="57">
        <f t="shared" si="1"/>
        <v>0</v>
      </c>
      <c r="H21" s="54">
        <f t="shared" si="10"/>
        <v>31432</v>
      </c>
      <c r="I21" s="51">
        <f t="shared" si="11"/>
        <v>0</v>
      </c>
      <c r="J21" s="101">
        <f t="shared" si="12"/>
        <v>2.54</v>
      </c>
      <c r="K21" s="101">
        <v>2.6150000000000002</v>
      </c>
      <c r="L21" s="27">
        <f t="shared" si="13"/>
        <v>0</v>
      </c>
      <c r="M21" s="27">
        <f t="shared" si="14"/>
        <v>79837.279999999999</v>
      </c>
      <c r="N21" s="57">
        <f t="shared" si="15"/>
        <v>79837.279999999999</v>
      </c>
      <c r="O21" s="98">
        <v>2.6349999999999998</v>
      </c>
      <c r="P21" s="101">
        <f t="shared" si="16"/>
        <v>2.585</v>
      </c>
      <c r="Q21" s="49">
        <f t="shared" si="17"/>
        <v>0</v>
      </c>
      <c r="R21" s="61">
        <f t="shared" si="18"/>
        <v>4.9999999999998934E-3</v>
      </c>
      <c r="S21" s="27">
        <f t="shared" si="2"/>
        <v>0</v>
      </c>
      <c r="T21" s="63">
        <f t="shared" si="3"/>
        <v>0</v>
      </c>
      <c r="U21" s="40">
        <f t="shared" si="0"/>
        <v>32154</v>
      </c>
      <c r="V21" s="27">
        <f t="shared" si="4"/>
        <v>81099.62</v>
      </c>
      <c r="W21" s="40">
        <f t="shared" si="5"/>
        <v>0</v>
      </c>
      <c r="X21" s="27">
        <f t="shared" si="6"/>
        <v>0</v>
      </c>
    </row>
    <row r="22" spans="1:24" x14ac:dyDescent="0.2">
      <c r="A22" s="106">
        <v>36562</v>
      </c>
      <c r="B22" s="40">
        <v>34571</v>
      </c>
      <c r="C22" s="17">
        <v>32154</v>
      </c>
      <c r="D22" s="17">
        <f t="shared" si="7"/>
        <v>33119</v>
      </c>
      <c r="E22" s="17">
        <f t="shared" si="8"/>
        <v>1452</v>
      </c>
      <c r="F22" s="17">
        <f t="shared" si="9"/>
        <v>35608</v>
      </c>
      <c r="G22" s="57">
        <f t="shared" si="1"/>
        <v>0</v>
      </c>
      <c r="H22" s="54">
        <f t="shared" si="10"/>
        <v>33119</v>
      </c>
      <c r="I22" s="51">
        <f t="shared" si="11"/>
        <v>1452</v>
      </c>
      <c r="J22" s="101">
        <f t="shared" si="12"/>
        <v>2.54</v>
      </c>
      <c r="K22" s="101">
        <v>2.6150000000000002</v>
      </c>
      <c r="L22" s="27">
        <f t="shared" si="13"/>
        <v>3796.98</v>
      </c>
      <c r="M22" s="27">
        <f t="shared" si="14"/>
        <v>84122.26</v>
      </c>
      <c r="N22" s="57">
        <f t="shared" si="15"/>
        <v>87919.239999999991</v>
      </c>
      <c r="O22" s="98">
        <v>2.6349999999999998</v>
      </c>
      <c r="P22" s="101">
        <f t="shared" si="16"/>
        <v>2.585</v>
      </c>
      <c r="Q22" s="49">
        <f t="shared" si="17"/>
        <v>0</v>
      </c>
      <c r="R22" s="61">
        <f t="shared" si="18"/>
        <v>4.9999999999998934E-3</v>
      </c>
      <c r="S22" s="27">
        <f t="shared" si="2"/>
        <v>0</v>
      </c>
      <c r="T22" s="63">
        <f t="shared" si="3"/>
        <v>0</v>
      </c>
      <c r="U22" s="40">
        <f t="shared" si="0"/>
        <v>32154</v>
      </c>
      <c r="V22" s="27">
        <f t="shared" si="4"/>
        <v>81099.62</v>
      </c>
      <c r="W22" s="40">
        <f t="shared" si="5"/>
        <v>0</v>
      </c>
      <c r="X22" s="27">
        <f t="shared" si="6"/>
        <v>0</v>
      </c>
    </row>
    <row r="23" spans="1:24" x14ac:dyDescent="0.2">
      <c r="A23" s="106">
        <v>36563</v>
      </c>
      <c r="B23" s="40">
        <v>32995</v>
      </c>
      <c r="C23" s="17">
        <v>32154</v>
      </c>
      <c r="D23" s="17">
        <f t="shared" si="7"/>
        <v>33119</v>
      </c>
      <c r="E23" s="17">
        <f t="shared" si="8"/>
        <v>0</v>
      </c>
      <c r="F23" s="17">
        <f t="shared" si="9"/>
        <v>33985</v>
      </c>
      <c r="G23" s="57">
        <f t="shared" si="1"/>
        <v>0</v>
      </c>
      <c r="H23" s="54">
        <f t="shared" si="10"/>
        <v>32995</v>
      </c>
      <c r="I23" s="51">
        <f t="shared" si="11"/>
        <v>0</v>
      </c>
      <c r="J23" s="101">
        <f t="shared" si="12"/>
        <v>2.54</v>
      </c>
      <c r="K23" s="101">
        <v>2.6150000000000002</v>
      </c>
      <c r="L23" s="27">
        <f t="shared" si="13"/>
        <v>0</v>
      </c>
      <c r="M23" s="27">
        <f t="shared" si="14"/>
        <v>83807.3</v>
      </c>
      <c r="N23" s="57">
        <f t="shared" si="15"/>
        <v>83807.3</v>
      </c>
      <c r="O23" s="98">
        <v>2.6349999999999998</v>
      </c>
      <c r="P23" s="101">
        <f t="shared" si="16"/>
        <v>2.585</v>
      </c>
      <c r="Q23" s="49">
        <f t="shared" si="17"/>
        <v>0</v>
      </c>
      <c r="R23" s="61">
        <f t="shared" si="18"/>
        <v>4.9999999999998934E-3</v>
      </c>
      <c r="S23" s="27">
        <f t="shared" si="2"/>
        <v>0</v>
      </c>
      <c r="T23" s="63">
        <f t="shared" si="3"/>
        <v>0</v>
      </c>
      <c r="U23" s="40">
        <f t="shared" si="0"/>
        <v>32154</v>
      </c>
      <c r="V23" s="27">
        <f t="shared" si="4"/>
        <v>81099.62</v>
      </c>
      <c r="W23" s="40">
        <f t="shared" si="5"/>
        <v>0</v>
      </c>
      <c r="X23" s="27">
        <f t="shared" si="6"/>
        <v>0</v>
      </c>
    </row>
    <row r="24" spans="1:24" x14ac:dyDescent="0.2">
      <c r="A24" s="106">
        <v>36564</v>
      </c>
      <c r="B24" s="40">
        <v>32700</v>
      </c>
      <c r="C24" s="17">
        <v>32154</v>
      </c>
      <c r="D24" s="17">
        <f t="shared" si="7"/>
        <v>33119</v>
      </c>
      <c r="E24" s="17">
        <f t="shared" si="8"/>
        <v>0</v>
      </c>
      <c r="F24" s="17">
        <f t="shared" si="9"/>
        <v>33681</v>
      </c>
      <c r="G24" s="57">
        <f t="shared" si="1"/>
        <v>0</v>
      </c>
      <c r="H24" s="54">
        <f t="shared" si="10"/>
        <v>32700</v>
      </c>
      <c r="I24" s="51">
        <f t="shared" si="11"/>
        <v>0</v>
      </c>
      <c r="J24" s="101">
        <f t="shared" si="12"/>
        <v>2.54</v>
      </c>
      <c r="K24" s="101">
        <v>2.6150000000000002</v>
      </c>
      <c r="L24" s="27">
        <f t="shared" si="13"/>
        <v>0</v>
      </c>
      <c r="M24" s="27">
        <f t="shared" si="14"/>
        <v>83058</v>
      </c>
      <c r="N24" s="57">
        <f t="shared" si="15"/>
        <v>83058</v>
      </c>
      <c r="O24" s="98">
        <v>2.68</v>
      </c>
      <c r="P24" s="101">
        <f t="shared" si="16"/>
        <v>2.6300000000000003</v>
      </c>
      <c r="Q24" s="49">
        <f t="shared" si="17"/>
        <v>0</v>
      </c>
      <c r="R24" s="61">
        <f t="shared" si="18"/>
        <v>5.0000000000000266E-2</v>
      </c>
      <c r="S24" s="27">
        <f t="shared" si="2"/>
        <v>0</v>
      </c>
      <c r="T24" s="63">
        <f t="shared" si="3"/>
        <v>0</v>
      </c>
      <c r="U24" s="40">
        <f t="shared" si="0"/>
        <v>32154</v>
      </c>
      <c r="V24" s="27">
        <f t="shared" si="4"/>
        <v>81099.62</v>
      </c>
      <c r="W24" s="40">
        <f t="shared" si="5"/>
        <v>0</v>
      </c>
      <c r="X24" s="27">
        <f t="shared" si="6"/>
        <v>0</v>
      </c>
    </row>
    <row r="25" spans="1:24" x14ac:dyDescent="0.2">
      <c r="A25" s="106">
        <v>36565</v>
      </c>
      <c r="B25" s="40">
        <v>22325</v>
      </c>
      <c r="C25" s="17">
        <v>32154</v>
      </c>
      <c r="D25" s="17">
        <f t="shared" si="7"/>
        <v>33119</v>
      </c>
      <c r="E25" s="17">
        <f t="shared" si="8"/>
        <v>0</v>
      </c>
      <c r="F25" s="17">
        <f t="shared" si="9"/>
        <v>22995</v>
      </c>
      <c r="G25" s="57">
        <f t="shared" si="1"/>
        <v>9159</v>
      </c>
      <c r="H25" s="54">
        <f t="shared" si="10"/>
        <v>22325</v>
      </c>
      <c r="I25" s="51">
        <f t="shared" si="11"/>
        <v>0</v>
      </c>
      <c r="J25" s="101">
        <f t="shared" si="12"/>
        <v>2.54</v>
      </c>
      <c r="K25" s="101">
        <v>2.5249999999999999</v>
      </c>
      <c r="L25" s="27">
        <f t="shared" si="13"/>
        <v>0</v>
      </c>
      <c r="M25" s="27">
        <f t="shared" si="14"/>
        <v>56705.5</v>
      </c>
      <c r="N25" s="57">
        <f t="shared" si="15"/>
        <v>56705.5</v>
      </c>
      <c r="O25" s="98">
        <v>2.54</v>
      </c>
      <c r="P25" s="101">
        <f t="shared" si="16"/>
        <v>2.4900000000000002</v>
      </c>
      <c r="Q25" s="49">
        <f t="shared" si="17"/>
        <v>8.9999999999999858E-2</v>
      </c>
      <c r="R25" s="61">
        <f t="shared" si="18"/>
        <v>0</v>
      </c>
      <c r="S25" s="27">
        <f t="shared" si="2"/>
        <v>824.31</v>
      </c>
      <c r="T25" s="63">
        <f t="shared" si="3"/>
        <v>0</v>
      </c>
      <c r="U25" s="40">
        <f t="shared" si="0"/>
        <v>32154</v>
      </c>
      <c r="V25" s="27">
        <f t="shared" si="4"/>
        <v>81099.62</v>
      </c>
      <c r="W25" s="40">
        <f t="shared" si="5"/>
        <v>0</v>
      </c>
      <c r="X25" s="27">
        <f t="shared" si="6"/>
        <v>0</v>
      </c>
    </row>
    <row r="26" spans="1:24" x14ac:dyDescent="0.2">
      <c r="A26" s="106">
        <v>36566</v>
      </c>
      <c r="B26" s="40">
        <v>2</v>
      </c>
      <c r="C26" s="17">
        <v>7154</v>
      </c>
      <c r="D26" s="17">
        <f t="shared" si="7"/>
        <v>7369</v>
      </c>
      <c r="E26" s="17">
        <f t="shared" si="8"/>
        <v>0</v>
      </c>
      <c r="F26" s="17">
        <f t="shared" si="9"/>
        <v>2</v>
      </c>
      <c r="G26" s="57">
        <f t="shared" si="1"/>
        <v>7152</v>
      </c>
      <c r="H26" s="54">
        <f t="shared" si="10"/>
        <v>2</v>
      </c>
      <c r="I26" s="51">
        <f t="shared" si="11"/>
        <v>0</v>
      </c>
      <c r="J26" s="101">
        <f t="shared" si="12"/>
        <v>2.54</v>
      </c>
      <c r="K26" s="101">
        <v>2.54</v>
      </c>
      <c r="L26" s="27">
        <f t="shared" si="13"/>
        <v>0</v>
      </c>
      <c r="M26" s="27">
        <f t="shared" si="14"/>
        <v>5.08</v>
      </c>
      <c r="N26" s="57">
        <f t="shared" si="15"/>
        <v>5.08</v>
      </c>
      <c r="O26" s="98">
        <v>2.56</v>
      </c>
      <c r="P26" s="101">
        <f t="shared" si="16"/>
        <v>2.5100000000000002</v>
      </c>
      <c r="Q26" s="49">
        <f t="shared" si="17"/>
        <v>6.999999999999984E-2</v>
      </c>
      <c r="R26" s="61">
        <f t="shared" si="18"/>
        <v>0</v>
      </c>
      <c r="S26" s="27">
        <f t="shared" si="2"/>
        <v>500.64</v>
      </c>
      <c r="T26" s="63">
        <f t="shared" si="3"/>
        <v>0</v>
      </c>
      <c r="U26" s="40">
        <f t="shared" si="0"/>
        <v>7154</v>
      </c>
      <c r="V26" s="27">
        <f t="shared" si="4"/>
        <v>18099.620000000003</v>
      </c>
      <c r="W26" s="40">
        <f t="shared" si="5"/>
        <v>0</v>
      </c>
      <c r="X26" s="27">
        <f t="shared" si="6"/>
        <v>0</v>
      </c>
    </row>
    <row r="27" spans="1:24" x14ac:dyDescent="0.2">
      <c r="A27" s="106">
        <v>36567</v>
      </c>
      <c r="B27" s="40">
        <v>2873</v>
      </c>
      <c r="C27" s="17">
        <v>7154</v>
      </c>
      <c r="D27" s="17">
        <f t="shared" si="7"/>
        <v>7369</v>
      </c>
      <c r="E27" s="17">
        <f t="shared" si="8"/>
        <v>0</v>
      </c>
      <c r="F27" s="17">
        <f t="shared" si="9"/>
        <v>2959</v>
      </c>
      <c r="G27" s="57">
        <f t="shared" si="1"/>
        <v>4195</v>
      </c>
      <c r="H27" s="54">
        <f t="shared" si="10"/>
        <v>2873</v>
      </c>
      <c r="I27" s="51">
        <f t="shared" si="11"/>
        <v>0</v>
      </c>
      <c r="J27" s="101">
        <f t="shared" si="12"/>
        <v>2.54</v>
      </c>
      <c r="K27" s="101">
        <v>2.5649999999999999</v>
      </c>
      <c r="L27" s="27">
        <f t="shared" si="13"/>
        <v>0</v>
      </c>
      <c r="M27" s="27">
        <f t="shared" si="14"/>
        <v>7297.42</v>
      </c>
      <c r="N27" s="57">
        <f t="shared" si="15"/>
        <v>7297.42</v>
      </c>
      <c r="O27" s="98">
        <v>2.585</v>
      </c>
      <c r="P27" s="101">
        <f t="shared" si="16"/>
        <v>2.5350000000000001</v>
      </c>
      <c r="Q27" s="49">
        <f t="shared" si="17"/>
        <v>4.4999999999999929E-2</v>
      </c>
      <c r="R27" s="61">
        <f t="shared" si="18"/>
        <v>0</v>
      </c>
      <c r="S27" s="27">
        <f t="shared" si="2"/>
        <v>188.78</v>
      </c>
      <c r="T27" s="63">
        <f t="shared" si="3"/>
        <v>0</v>
      </c>
      <c r="U27" s="40">
        <f t="shared" si="0"/>
        <v>7154</v>
      </c>
      <c r="V27" s="27">
        <f t="shared" si="4"/>
        <v>18099.620000000003</v>
      </c>
      <c r="W27" s="40">
        <f t="shared" si="5"/>
        <v>0</v>
      </c>
      <c r="X27" s="27">
        <f t="shared" si="6"/>
        <v>0</v>
      </c>
    </row>
    <row r="28" spans="1:24" x14ac:dyDescent="0.2">
      <c r="A28" s="106">
        <v>36568</v>
      </c>
      <c r="B28" s="40">
        <v>0</v>
      </c>
      <c r="C28" s="17">
        <v>7155</v>
      </c>
      <c r="D28" s="17">
        <f t="shared" si="7"/>
        <v>7370</v>
      </c>
      <c r="E28" s="17">
        <f t="shared" si="8"/>
        <v>0</v>
      </c>
      <c r="F28" s="17">
        <f t="shared" si="9"/>
        <v>0</v>
      </c>
      <c r="G28" s="57">
        <f t="shared" si="1"/>
        <v>7155</v>
      </c>
      <c r="H28" s="54">
        <f t="shared" si="10"/>
        <v>0</v>
      </c>
      <c r="I28" s="51">
        <f t="shared" si="11"/>
        <v>0</v>
      </c>
      <c r="J28" s="101">
        <f t="shared" si="12"/>
        <v>2.54</v>
      </c>
      <c r="K28" s="101">
        <v>2.5550000000000002</v>
      </c>
      <c r="L28" s="27">
        <f t="shared" si="13"/>
        <v>0</v>
      </c>
      <c r="M28" s="27">
        <f t="shared" si="14"/>
        <v>0</v>
      </c>
      <c r="N28" s="57">
        <f t="shared" si="15"/>
        <v>0</v>
      </c>
      <c r="O28" s="98">
        <v>2.5750000000000002</v>
      </c>
      <c r="P28" s="101">
        <f t="shared" si="16"/>
        <v>2.5250000000000004</v>
      </c>
      <c r="Q28" s="49">
        <f t="shared" si="17"/>
        <v>5.4999999999999716E-2</v>
      </c>
      <c r="R28" s="61">
        <f t="shared" si="18"/>
        <v>0</v>
      </c>
      <c r="S28" s="27">
        <f t="shared" si="2"/>
        <v>393.52</v>
      </c>
      <c r="T28" s="63">
        <f t="shared" si="3"/>
        <v>0</v>
      </c>
      <c r="U28" s="40">
        <f t="shared" si="0"/>
        <v>7155</v>
      </c>
      <c r="V28" s="27">
        <f t="shared" si="4"/>
        <v>18102.150000000001</v>
      </c>
      <c r="W28" s="40">
        <f t="shared" si="5"/>
        <v>0</v>
      </c>
      <c r="X28" s="27">
        <f t="shared" si="6"/>
        <v>0</v>
      </c>
    </row>
    <row r="29" spans="1:24" x14ac:dyDescent="0.2">
      <c r="A29" s="106">
        <v>36569</v>
      </c>
      <c r="B29" s="40">
        <v>0</v>
      </c>
      <c r="C29" s="17">
        <v>7154</v>
      </c>
      <c r="D29" s="17">
        <f t="shared" si="7"/>
        <v>7369</v>
      </c>
      <c r="E29" s="17">
        <f t="shared" si="8"/>
        <v>0</v>
      </c>
      <c r="F29" s="17">
        <f t="shared" si="9"/>
        <v>0</v>
      </c>
      <c r="G29" s="57">
        <f t="shared" si="1"/>
        <v>7154</v>
      </c>
      <c r="H29" s="54">
        <f t="shared" si="10"/>
        <v>0</v>
      </c>
      <c r="I29" s="51">
        <f t="shared" si="11"/>
        <v>0</v>
      </c>
      <c r="J29" s="101">
        <f t="shared" si="12"/>
        <v>2.54</v>
      </c>
      <c r="K29" s="101">
        <v>2.5550000000000002</v>
      </c>
      <c r="L29" s="27">
        <f t="shared" si="13"/>
        <v>0</v>
      </c>
      <c r="M29" s="27">
        <f t="shared" si="14"/>
        <v>0</v>
      </c>
      <c r="N29" s="57">
        <f t="shared" si="15"/>
        <v>0</v>
      </c>
      <c r="O29" s="98">
        <v>2.5750000000000002</v>
      </c>
      <c r="P29" s="101">
        <f t="shared" si="16"/>
        <v>2.5250000000000004</v>
      </c>
      <c r="Q29" s="49">
        <f t="shared" si="17"/>
        <v>5.4999999999999716E-2</v>
      </c>
      <c r="R29" s="61">
        <f t="shared" si="18"/>
        <v>0</v>
      </c>
      <c r="S29" s="27">
        <f t="shared" si="2"/>
        <v>393.47</v>
      </c>
      <c r="T29" s="63">
        <f t="shared" si="3"/>
        <v>0</v>
      </c>
      <c r="U29" s="40">
        <f t="shared" si="0"/>
        <v>7154</v>
      </c>
      <c r="V29" s="27">
        <f t="shared" si="4"/>
        <v>18099.620000000003</v>
      </c>
      <c r="W29" s="40">
        <f t="shared" si="5"/>
        <v>0</v>
      </c>
      <c r="X29" s="27">
        <f t="shared" si="6"/>
        <v>0</v>
      </c>
    </row>
    <row r="30" spans="1:24" x14ac:dyDescent="0.2">
      <c r="A30" s="106">
        <v>36570</v>
      </c>
      <c r="B30" s="40">
        <v>29663</v>
      </c>
      <c r="C30" s="17">
        <v>32154</v>
      </c>
      <c r="D30" s="17">
        <f t="shared" si="7"/>
        <v>33119</v>
      </c>
      <c r="E30" s="17">
        <f t="shared" si="8"/>
        <v>0</v>
      </c>
      <c r="F30" s="17">
        <f t="shared" si="9"/>
        <v>30553</v>
      </c>
      <c r="G30" s="57">
        <f t="shared" si="1"/>
        <v>1601</v>
      </c>
      <c r="H30" s="54">
        <f t="shared" si="10"/>
        <v>29663</v>
      </c>
      <c r="I30" s="51">
        <f t="shared" si="11"/>
        <v>0</v>
      </c>
      <c r="J30" s="101">
        <f t="shared" si="12"/>
        <v>2.54</v>
      </c>
      <c r="K30" s="101">
        <v>2.5550000000000002</v>
      </c>
      <c r="L30" s="27">
        <f t="shared" si="13"/>
        <v>0</v>
      </c>
      <c r="M30" s="27">
        <f t="shared" si="14"/>
        <v>75344.02</v>
      </c>
      <c r="N30" s="57">
        <f t="shared" si="15"/>
        <v>75344.02</v>
      </c>
      <c r="O30" s="98">
        <v>2.5750000000000002</v>
      </c>
      <c r="P30" s="101">
        <f t="shared" si="16"/>
        <v>2.5250000000000004</v>
      </c>
      <c r="Q30" s="49">
        <f t="shared" si="17"/>
        <v>5.4999999999999716E-2</v>
      </c>
      <c r="R30" s="61">
        <f t="shared" si="18"/>
        <v>0</v>
      </c>
      <c r="S30" s="27">
        <f t="shared" si="2"/>
        <v>88.05</v>
      </c>
      <c r="T30" s="63">
        <f t="shared" si="3"/>
        <v>0</v>
      </c>
      <c r="U30" s="40">
        <f t="shared" si="0"/>
        <v>32154</v>
      </c>
      <c r="V30" s="27">
        <f t="shared" si="4"/>
        <v>81099.62</v>
      </c>
      <c r="W30" s="40">
        <f t="shared" si="5"/>
        <v>0</v>
      </c>
      <c r="X30" s="27">
        <f t="shared" si="6"/>
        <v>0</v>
      </c>
    </row>
    <row r="31" spans="1:24" x14ac:dyDescent="0.2">
      <c r="A31" s="106">
        <v>36571</v>
      </c>
      <c r="B31" s="40">
        <v>31790</v>
      </c>
      <c r="C31" s="17">
        <v>32154</v>
      </c>
      <c r="D31" s="17">
        <f t="shared" si="7"/>
        <v>33119</v>
      </c>
      <c r="E31" s="17">
        <f t="shared" si="8"/>
        <v>0</v>
      </c>
      <c r="F31" s="17">
        <f t="shared" si="9"/>
        <v>32744</v>
      </c>
      <c r="G31" s="57">
        <f t="shared" si="1"/>
        <v>0</v>
      </c>
      <c r="H31" s="54">
        <f t="shared" si="10"/>
        <v>31790</v>
      </c>
      <c r="I31" s="51">
        <f t="shared" si="11"/>
        <v>0</v>
      </c>
      <c r="J31" s="101">
        <f t="shared" si="12"/>
        <v>2.54</v>
      </c>
      <c r="K31" s="101">
        <v>2.5350000000000001</v>
      </c>
      <c r="L31" s="27">
        <f t="shared" si="13"/>
        <v>0</v>
      </c>
      <c r="M31" s="27">
        <f t="shared" si="14"/>
        <v>80746.600000000006</v>
      </c>
      <c r="N31" s="57">
        <f t="shared" si="15"/>
        <v>80746.600000000006</v>
      </c>
      <c r="O31" s="98">
        <v>2.5550000000000002</v>
      </c>
      <c r="P31" s="101">
        <f t="shared" si="16"/>
        <v>2.5050000000000003</v>
      </c>
      <c r="Q31" s="49">
        <f t="shared" si="17"/>
        <v>7.4999999999999734E-2</v>
      </c>
      <c r="R31" s="61">
        <f t="shared" si="18"/>
        <v>0</v>
      </c>
      <c r="S31" s="27">
        <f t="shared" si="2"/>
        <v>0</v>
      </c>
      <c r="T31" s="63">
        <f t="shared" si="3"/>
        <v>0</v>
      </c>
      <c r="U31" s="40">
        <f t="shared" si="0"/>
        <v>32154</v>
      </c>
      <c r="V31" s="27">
        <f t="shared" si="4"/>
        <v>81099.62</v>
      </c>
      <c r="W31" s="40">
        <f t="shared" si="5"/>
        <v>0</v>
      </c>
      <c r="X31" s="27">
        <f t="shared" si="6"/>
        <v>0</v>
      </c>
    </row>
    <row r="32" spans="1:24" x14ac:dyDescent="0.2">
      <c r="A32" s="106">
        <v>36572</v>
      </c>
      <c r="B32" s="40">
        <v>35117</v>
      </c>
      <c r="C32" s="17">
        <v>34554</v>
      </c>
      <c r="D32" s="17">
        <f t="shared" si="7"/>
        <v>35591</v>
      </c>
      <c r="E32" s="17">
        <f t="shared" si="8"/>
        <v>0</v>
      </c>
      <c r="F32" s="17">
        <f t="shared" si="9"/>
        <v>36171</v>
      </c>
      <c r="G32" s="57">
        <f t="shared" si="1"/>
        <v>0</v>
      </c>
      <c r="H32" s="54">
        <f t="shared" si="10"/>
        <v>35117</v>
      </c>
      <c r="I32" s="51">
        <f t="shared" si="11"/>
        <v>0</v>
      </c>
      <c r="J32" s="101">
        <f t="shared" si="12"/>
        <v>2.54</v>
      </c>
      <c r="K32" s="101">
        <v>2.5499999999999998</v>
      </c>
      <c r="L32" s="27">
        <f t="shared" si="13"/>
        <v>0</v>
      </c>
      <c r="M32" s="27">
        <f t="shared" si="14"/>
        <v>89197.18</v>
      </c>
      <c r="N32" s="57">
        <f t="shared" si="15"/>
        <v>89197.18</v>
      </c>
      <c r="O32" s="98">
        <v>2.57</v>
      </c>
      <c r="P32" s="101">
        <f t="shared" si="16"/>
        <v>2.52</v>
      </c>
      <c r="Q32" s="49">
        <f t="shared" si="17"/>
        <v>6.0000000000000053E-2</v>
      </c>
      <c r="R32" s="61">
        <f t="shared" si="18"/>
        <v>0</v>
      </c>
      <c r="S32" s="27">
        <f t="shared" si="2"/>
        <v>0</v>
      </c>
      <c r="T32" s="63">
        <f t="shared" si="3"/>
        <v>0</v>
      </c>
      <c r="U32" s="40">
        <f t="shared" si="0"/>
        <v>34554</v>
      </c>
      <c r="V32" s="27">
        <f t="shared" si="4"/>
        <v>87147.62</v>
      </c>
      <c r="W32" s="40">
        <f t="shared" si="5"/>
        <v>0</v>
      </c>
      <c r="X32" s="27">
        <f t="shared" si="6"/>
        <v>0</v>
      </c>
    </row>
    <row r="33" spans="1:24" x14ac:dyDescent="0.2">
      <c r="A33" s="106">
        <v>36573</v>
      </c>
      <c r="B33" s="40">
        <v>37592</v>
      </c>
      <c r="C33" s="17">
        <v>37779</v>
      </c>
      <c r="D33" s="17">
        <f t="shared" si="7"/>
        <v>38912</v>
      </c>
      <c r="E33" s="17">
        <f t="shared" si="8"/>
        <v>0</v>
      </c>
      <c r="F33" s="17">
        <f t="shared" si="9"/>
        <v>38720</v>
      </c>
      <c r="G33" s="57">
        <f t="shared" si="1"/>
        <v>0</v>
      </c>
      <c r="H33" s="54">
        <f t="shared" si="10"/>
        <v>37592</v>
      </c>
      <c r="I33" s="51">
        <f t="shared" si="11"/>
        <v>0</v>
      </c>
      <c r="J33" s="101">
        <f t="shared" si="12"/>
        <v>2.54</v>
      </c>
      <c r="K33" s="101">
        <v>2.59</v>
      </c>
      <c r="L33" s="27">
        <f t="shared" si="13"/>
        <v>0</v>
      </c>
      <c r="M33" s="27">
        <f t="shared" si="14"/>
        <v>95483.68</v>
      </c>
      <c r="N33" s="57">
        <f t="shared" si="15"/>
        <v>95483.68</v>
      </c>
      <c r="O33" s="98">
        <v>2.61</v>
      </c>
      <c r="P33" s="101">
        <f t="shared" si="16"/>
        <v>2.56</v>
      </c>
      <c r="Q33" s="49">
        <f t="shared" si="17"/>
        <v>2.0000000000000018E-2</v>
      </c>
      <c r="R33" s="61">
        <f t="shared" si="18"/>
        <v>0</v>
      </c>
      <c r="S33" s="27">
        <f t="shared" si="2"/>
        <v>0</v>
      </c>
      <c r="T33" s="63">
        <f t="shared" si="3"/>
        <v>0</v>
      </c>
      <c r="U33" s="40">
        <f t="shared" si="0"/>
        <v>37779</v>
      </c>
      <c r="V33" s="27">
        <f t="shared" si="4"/>
        <v>95274.62</v>
      </c>
      <c r="W33" s="40">
        <f t="shared" si="5"/>
        <v>0</v>
      </c>
      <c r="X33" s="27">
        <f t="shared" si="6"/>
        <v>0</v>
      </c>
    </row>
    <row r="34" spans="1:24" x14ac:dyDescent="0.2">
      <c r="A34" s="106">
        <v>36574</v>
      </c>
      <c r="B34" s="40">
        <v>39996</v>
      </c>
      <c r="C34" s="17">
        <v>40154</v>
      </c>
      <c r="D34" s="17">
        <f t="shared" si="7"/>
        <v>41359</v>
      </c>
      <c r="E34" s="17">
        <f t="shared" si="8"/>
        <v>0</v>
      </c>
      <c r="F34" s="17">
        <f t="shared" si="9"/>
        <v>41196</v>
      </c>
      <c r="G34" s="57">
        <f t="shared" si="1"/>
        <v>0</v>
      </c>
      <c r="H34" s="54">
        <f t="shared" si="10"/>
        <v>39996</v>
      </c>
      <c r="I34" s="51">
        <f t="shared" si="11"/>
        <v>0</v>
      </c>
      <c r="J34" s="101">
        <f t="shared" si="12"/>
        <v>2.54</v>
      </c>
      <c r="K34" s="101">
        <v>2.59</v>
      </c>
      <c r="L34" s="27">
        <f t="shared" si="13"/>
        <v>0</v>
      </c>
      <c r="M34" s="27">
        <f t="shared" si="14"/>
        <v>101589.84</v>
      </c>
      <c r="N34" s="57">
        <f t="shared" si="15"/>
        <v>101589.84</v>
      </c>
      <c r="O34" s="98">
        <v>2.61</v>
      </c>
      <c r="P34" s="101">
        <f t="shared" si="16"/>
        <v>2.56</v>
      </c>
      <c r="Q34" s="49">
        <f t="shared" si="17"/>
        <v>2.0000000000000018E-2</v>
      </c>
      <c r="R34" s="61">
        <f t="shared" si="18"/>
        <v>0</v>
      </c>
      <c r="S34" s="27">
        <f t="shared" si="2"/>
        <v>0</v>
      </c>
      <c r="T34" s="63">
        <f t="shared" si="3"/>
        <v>0</v>
      </c>
      <c r="U34" s="40">
        <f t="shared" si="0"/>
        <v>40154</v>
      </c>
      <c r="V34" s="27">
        <f t="shared" si="4"/>
        <v>101259.62</v>
      </c>
      <c r="W34" s="40">
        <f t="shared" si="5"/>
        <v>0</v>
      </c>
      <c r="X34" s="27">
        <f t="shared" si="6"/>
        <v>0</v>
      </c>
    </row>
    <row r="35" spans="1:24" x14ac:dyDescent="0.2">
      <c r="A35" s="106">
        <v>36575</v>
      </c>
      <c r="B35" s="40">
        <v>40246</v>
      </c>
      <c r="C35" s="17">
        <v>40154</v>
      </c>
      <c r="D35" s="17">
        <f t="shared" si="7"/>
        <v>41359</v>
      </c>
      <c r="E35" s="17">
        <f t="shared" si="8"/>
        <v>0</v>
      </c>
      <c r="F35" s="17">
        <f t="shared" si="9"/>
        <v>41453</v>
      </c>
      <c r="G35" s="57">
        <f t="shared" si="1"/>
        <v>0</v>
      </c>
      <c r="H35" s="54">
        <f t="shared" si="10"/>
        <v>40246</v>
      </c>
      <c r="I35" s="51">
        <f t="shared" si="11"/>
        <v>0</v>
      </c>
      <c r="J35" s="101">
        <f t="shared" si="12"/>
        <v>2.54</v>
      </c>
      <c r="K35" s="101">
        <v>2.5950000000000002</v>
      </c>
      <c r="L35" s="27">
        <f t="shared" si="13"/>
        <v>0</v>
      </c>
      <c r="M35" s="27">
        <f t="shared" si="14"/>
        <v>102224.84</v>
      </c>
      <c r="N35" s="57">
        <f t="shared" si="15"/>
        <v>102224.84</v>
      </c>
      <c r="O35" s="98">
        <v>2.6150000000000002</v>
      </c>
      <c r="P35" s="101">
        <f t="shared" si="16"/>
        <v>2.5650000000000004</v>
      </c>
      <c r="Q35" s="49">
        <f t="shared" si="17"/>
        <v>1.499999999999968E-2</v>
      </c>
      <c r="R35" s="61">
        <f t="shared" si="18"/>
        <v>0</v>
      </c>
      <c r="S35" s="27">
        <f t="shared" si="2"/>
        <v>0</v>
      </c>
      <c r="T35" s="63">
        <f t="shared" si="3"/>
        <v>0</v>
      </c>
      <c r="U35" s="40">
        <f t="shared" si="0"/>
        <v>40154</v>
      </c>
      <c r="V35" s="27">
        <f t="shared" si="4"/>
        <v>101259.62</v>
      </c>
      <c r="W35" s="40">
        <f t="shared" si="5"/>
        <v>0</v>
      </c>
      <c r="X35" s="27">
        <f t="shared" si="6"/>
        <v>0</v>
      </c>
    </row>
    <row r="36" spans="1:24" x14ac:dyDescent="0.2">
      <c r="A36" s="106">
        <v>36576</v>
      </c>
      <c r="B36" s="40">
        <v>40233</v>
      </c>
      <c r="C36" s="17">
        <v>40154</v>
      </c>
      <c r="D36" s="17">
        <f t="shared" si="7"/>
        <v>41359</v>
      </c>
      <c r="E36" s="17">
        <f t="shared" si="8"/>
        <v>0</v>
      </c>
      <c r="F36" s="17">
        <f t="shared" si="9"/>
        <v>41440</v>
      </c>
      <c r="G36" s="57">
        <f t="shared" si="1"/>
        <v>0</v>
      </c>
      <c r="H36" s="54">
        <f t="shared" si="10"/>
        <v>40233</v>
      </c>
      <c r="I36" s="51">
        <f t="shared" si="11"/>
        <v>0</v>
      </c>
      <c r="J36" s="101">
        <f t="shared" si="12"/>
        <v>2.54</v>
      </c>
      <c r="K36" s="101">
        <v>2.5950000000000002</v>
      </c>
      <c r="L36" s="27">
        <f t="shared" si="13"/>
        <v>0</v>
      </c>
      <c r="M36" s="27">
        <f t="shared" si="14"/>
        <v>102191.82</v>
      </c>
      <c r="N36" s="57">
        <f t="shared" si="15"/>
        <v>102191.82</v>
      </c>
      <c r="O36" s="98">
        <v>2.6150000000000002</v>
      </c>
      <c r="P36" s="101">
        <f t="shared" si="16"/>
        <v>2.5650000000000004</v>
      </c>
      <c r="Q36" s="49">
        <f t="shared" si="17"/>
        <v>1.499999999999968E-2</v>
      </c>
      <c r="R36" s="61">
        <f t="shared" si="18"/>
        <v>0</v>
      </c>
      <c r="S36" s="27">
        <f t="shared" si="2"/>
        <v>0</v>
      </c>
      <c r="T36" s="63">
        <f t="shared" si="3"/>
        <v>0</v>
      </c>
      <c r="U36" s="40">
        <f t="shared" si="0"/>
        <v>40154</v>
      </c>
      <c r="V36" s="27">
        <f t="shared" si="4"/>
        <v>101259.62</v>
      </c>
      <c r="W36" s="40">
        <f t="shared" si="5"/>
        <v>0</v>
      </c>
      <c r="X36" s="27">
        <f t="shared" si="6"/>
        <v>0</v>
      </c>
    </row>
    <row r="37" spans="1:24" x14ac:dyDescent="0.2">
      <c r="A37" s="106">
        <v>36577</v>
      </c>
      <c r="B37" s="40">
        <v>40152</v>
      </c>
      <c r="C37" s="17">
        <v>40155</v>
      </c>
      <c r="D37" s="17">
        <f t="shared" si="7"/>
        <v>41360</v>
      </c>
      <c r="E37" s="17">
        <f t="shared" si="8"/>
        <v>0</v>
      </c>
      <c r="F37" s="17">
        <f t="shared" si="9"/>
        <v>41357</v>
      </c>
      <c r="G37" s="57">
        <f t="shared" si="1"/>
        <v>0</v>
      </c>
      <c r="H37" s="54">
        <f t="shared" si="10"/>
        <v>40152</v>
      </c>
      <c r="I37" s="51">
        <f t="shared" si="11"/>
        <v>0</v>
      </c>
      <c r="J37" s="101">
        <f t="shared" si="12"/>
        <v>2.54</v>
      </c>
      <c r="K37" s="101">
        <v>2.5950000000000002</v>
      </c>
      <c r="L37" s="27">
        <f t="shared" si="13"/>
        <v>0</v>
      </c>
      <c r="M37" s="27">
        <f t="shared" si="14"/>
        <v>101986.08</v>
      </c>
      <c r="N37" s="57">
        <f t="shared" si="15"/>
        <v>101986.08</v>
      </c>
      <c r="O37" s="98">
        <v>2.6150000000000002</v>
      </c>
      <c r="P37" s="101">
        <f t="shared" si="16"/>
        <v>2.5650000000000004</v>
      </c>
      <c r="Q37" s="49">
        <f t="shared" si="17"/>
        <v>1.499999999999968E-2</v>
      </c>
      <c r="R37" s="61">
        <f t="shared" si="18"/>
        <v>0</v>
      </c>
      <c r="S37" s="27">
        <f t="shared" si="2"/>
        <v>0</v>
      </c>
      <c r="T37" s="63">
        <f t="shared" si="3"/>
        <v>0</v>
      </c>
      <c r="U37" s="40">
        <f t="shared" si="0"/>
        <v>40155</v>
      </c>
      <c r="V37" s="27">
        <f t="shared" si="4"/>
        <v>101262.15</v>
      </c>
      <c r="W37" s="40">
        <f t="shared" si="5"/>
        <v>0</v>
      </c>
      <c r="X37" s="27">
        <f t="shared" si="6"/>
        <v>0</v>
      </c>
    </row>
    <row r="38" spans="1:24" x14ac:dyDescent="0.2">
      <c r="A38" s="106">
        <v>36578</v>
      </c>
      <c r="B38" s="40">
        <v>37481</v>
      </c>
      <c r="C38" s="17">
        <v>40154</v>
      </c>
      <c r="D38" s="17">
        <f t="shared" si="7"/>
        <v>41359</v>
      </c>
      <c r="E38" s="17">
        <f t="shared" si="8"/>
        <v>0</v>
      </c>
      <c r="F38" s="17">
        <f t="shared" si="9"/>
        <v>38605</v>
      </c>
      <c r="G38" s="57">
        <f t="shared" si="1"/>
        <v>1549</v>
      </c>
      <c r="H38" s="54">
        <f t="shared" si="10"/>
        <v>37481</v>
      </c>
      <c r="I38" s="51">
        <f t="shared" si="11"/>
        <v>0</v>
      </c>
      <c r="J38" s="101">
        <f t="shared" si="12"/>
        <v>2.54</v>
      </c>
      <c r="K38" s="101">
        <v>2.5950000000000002</v>
      </c>
      <c r="L38" s="27">
        <f t="shared" si="13"/>
        <v>0</v>
      </c>
      <c r="M38" s="27">
        <f t="shared" si="14"/>
        <v>95201.74</v>
      </c>
      <c r="N38" s="57">
        <f t="shared" si="15"/>
        <v>95201.74</v>
      </c>
      <c r="O38" s="98">
        <v>2.6150000000000002</v>
      </c>
      <c r="P38" s="101">
        <f t="shared" si="16"/>
        <v>2.5650000000000004</v>
      </c>
      <c r="Q38" s="49">
        <f t="shared" si="17"/>
        <v>1.499999999999968E-2</v>
      </c>
      <c r="R38" s="61">
        <f t="shared" si="18"/>
        <v>0</v>
      </c>
      <c r="S38" s="27">
        <f t="shared" si="2"/>
        <v>23.23</v>
      </c>
      <c r="T38" s="63">
        <f t="shared" si="3"/>
        <v>0</v>
      </c>
      <c r="U38" s="40">
        <f t="shared" si="0"/>
        <v>40154</v>
      </c>
      <c r="V38" s="27">
        <f t="shared" si="4"/>
        <v>101259.62</v>
      </c>
      <c r="W38" s="40">
        <f t="shared" si="5"/>
        <v>0</v>
      </c>
      <c r="X38" s="27">
        <f t="shared" si="6"/>
        <v>0</v>
      </c>
    </row>
    <row r="39" spans="1:24" x14ac:dyDescent="0.2">
      <c r="A39" s="106">
        <v>36579</v>
      </c>
      <c r="B39" s="40">
        <v>40239</v>
      </c>
      <c r="C39" s="17">
        <v>42154</v>
      </c>
      <c r="D39" s="17">
        <f t="shared" si="7"/>
        <v>43419</v>
      </c>
      <c r="E39" s="17">
        <f t="shared" si="8"/>
        <v>0</v>
      </c>
      <c r="F39" s="17">
        <f t="shared" si="9"/>
        <v>41446</v>
      </c>
      <c r="G39" s="57">
        <f t="shared" si="1"/>
        <v>708</v>
      </c>
      <c r="H39" s="54">
        <f t="shared" si="10"/>
        <v>40239</v>
      </c>
      <c r="I39" s="51">
        <f t="shared" si="11"/>
        <v>0</v>
      </c>
      <c r="J39" s="101">
        <f t="shared" si="12"/>
        <v>2.54</v>
      </c>
      <c r="K39" s="101">
        <v>2.5249999999999999</v>
      </c>
      <c r="L39" s="27">
        <f t="shared" si="13"/>
        <v>0</v>
      </c>
      <c r="M39" s="27">
        <f t="shared" si="14"/>
        <v>102207.06</v>
      </c>
      <c r="N39" s="57">
        <f t="shared" si="15"/>
        <v>102207.06</v>
      </c>
      <c r="O39" s="98">
        <v>2.5449999999999999</v>
      </c>
      <c r="P39" s="101">
        <f t="shared" si="16"/>
        <v>2.4950000000000001</v>
      </c>
      <c r="Q39" s="49">
        <f t="shared" si="17"/>
        <v>8.4999999999999964E-2</v>
      </c>
      <c r="R39" s="61">
        <f t="shared" si="18"/>
        <v>0</v>
      </c>
      <c r="S39" s="27">
        <f t="shared" si="2"/>
        <v>60.18</v>
      </c>
      <c r="T39" s="63">
        <f t="shared" si="3"/>
        <v>0</v>
      </c>
      <c r="U39" s="40">
        <f t="shared" si="0"/>
        <v>42154</v>
      </c>
      <c r="V39" s="27">
        <f t="shared" si="4"/>
        <v>106299.62</v>
      </c>
      <c r="W39" s="40">
        <f t="shared" si="5"/>
        <v>0</v>
      </c>
      <c r="X39" s="27">
        <f t="shared" si="6"/>
        <v>0</v>
      </c>
    </row>
    <row r="40" spans="1:24" x14ac:dyDescent="0.2">
      <c r="A40" s="106">
        <v>36580</v>
      </c>
      <c r="B40" s="40">
        <v>55770</v>
      </c>
      <c r="C40" s="17">
        <v>57154</v>
      </c>
      <c r="D40" s="17">
        <f t="shared" si="7"/>
        <v>58869</v>
      </c>
      <c r="E40" s="17">
        <f t="shared" si="8"/>
        <v>0</v>
      </c>
      <c r="F40" s="17">
        <f t="shared" si="9"/>
        <v>57443</v>
      </c>
      <c r="G40" s="57">
        <f t="shared" si="1"/>
        <v>0</v>
      </c>
      <c r="H40" s="54">
        <f t="shared" si="10"/>
        <v>55770</v>
      </c>
      <c r="I40" s="51">
        <f t="shared" si="11"/>
        <v>0</v>
      </c>
      <c r="J40" s="101">
        <f t="shared" si="12"/>
        <v>2.54</v>
      </c>
      <c r="K40" s="101">
        <v>2.4849999999999999</v>
      </c>
      <c r="L40" s="27">
        <f t="shared" si="13"/>
        <v>0</v>
      </c>
      <c r="M40" s="27">
        <f t="shared" si="14"/>
        <v>141655.79999999999</v>
      </c>
      <c r="N40" s="57">
        <f t="shared" si="15"/>
        <v>141655.79999999999</v>
      </c>
      <c r="O40" s="98">
        <v>2.5049999999999999</v>
      </c>
      <c r="P40" s="101">
        <f t="shared" si="16"/>
        <v>2.4550000000000001</v>
      </c>
      <c r="Q40" s="49">
        <f t="shared" si="17"/>
        <v>0.125</v>
      </c>
      <c r="R40" s="61">
        <f t="shared" si="18"/>
        <v>0</v>
      </c>
      <c r="S40" s="27">
        <f t="shared" si="2"/>
        <v>0</v>
      </c>
      <c r="T40" s="63">
        <f t="shared" si="3"/>
        <v>0</v>
      </c>
      <c r="U40" s="40">
        <f t="shared" si="0"/>
        <v>57154</v>
      </c>
      <c r="V40" s="27">
        <f t="shared" si="4"/>
        <v>144099.62</v>
      </c>
      <c r="W40" s="40">
        <f t="shared" si="5"/>
        <v>0</v>
      </c>
      <c r="X40" s="27">
        <f t="shared" si="6"/>
        <v>0</v>
      </c>
    </row>
    <row r="41" spans="1:24" x14ac:dyDescent="0.2">
      <c r="A41" s="106">
        <v>36581</v>
      </c>
      <c r="B41" s="40">
        <v>60467</v>
      </c>
      <c r="C41" s="17">
        <v>57154</v>
      </c>
      <c r="D41" s="17">
        <f t="shared" si="7"/>
        <v>58869</v>
      </c>
      <c r="E41" s="17">
        <f t="shared" si="8"/>
        <v>1598</v>
      </c>
      <c r="F41" s="17">
        <f t="shared" si="9"/>
        <v>62281</v>
      </c>
      <c r="G41" s="57">
        <f t="shared" si="1"/>
        <v>0</v>
      </c>
      <c r="H41" s="54">
        <f t="shared" si="10"/>
        <v>58869</v>
      </c>
      <c r="I41" s="51">
        <f t="shared" si="11"/>
        <v>1598</v>
      </c>
      <c r="J41" s="101">
        <f t="shared" si="12"/>
        <v>2.54</v>
      </c>
      <c r="K41" s="101">
        <v>2.5049999999999999</v>
      </c>
      <c r="L41" s="27">
        <f t="shared" si="13"/>
        <v>4002.99</v>
      </c>
      <c r="M41" s="27">
        <f t="shared" si="14"/>
        <v>149527.26</v>
      </c>
      <c r="N41" s="57">
        <f t="shared" si="15"/>
        <v>153530.25</v>
      </c>
      <c r="O41" s="98">
        <v>2.5249999999999999</v>
      </c>
      <c r="P41" s="101">
        <f t="shared" si="16"/>
        <v>2.4750000000000001</v>
      </c>
      <c r="Q41" s="49">
        <f t="shared" si="17"/>
        <v>0.10499999999999998</v>
      </c>
      <c r="R41" s="61">
        <f t="shared" si="18"/>
        <v>0</v>
      </c>
      <c r="S41" s="27">
        <f t="shared" si="2"/>
        <v>0</v>
      </c>
      <c r="T41" s="63">
        <f t="shared" si="3"/>
        <v>0</v>
      </c>
      <c r="U41" s="40">
        <f t="shared" si="0"/>
        <v>57154</v>
      </c>
      <c r="V41" s="27">
        <f t="shared" si="4"/>
        <v>144099.62</v>
      </c>
      <c r="W41" s="40">
        <f t="shared" si="5"/>
        <v>0</v>
      </c>
      <c r="X41" s="27">
        <f t="shared" si="6"/>
        <v>0</v>
      </c>
    </row>
    <row r="42" spans="1:24" x14ac:dyDescent="0.2">
      <c r="A42" s="106">
        <v>36582</v>
      </c>
      <c r="B42" s="40">
        <v>60402</v>
      </c>
      <c r="C42" s="17">
        <v>57154</v>
      </c>
      <c r="D42" s="17">
        <f t="shared" si="7"/>
        <v>58869</v>
      </c>
      <c r="E42" s="17">
        <f t="shared" si="8"/>
        <v>1533</v>
      </c>
      <c r="F42" s="17">
        <f t="shared" si="9"/>
        <v>62214</v>
      </c>
      <c r="G42" s="57">
        <f t="shared" si="1"/>
        <v>0</v>
      </c>
      <c r="H42" s="54">
        <f t="shared" si="10"/>
        <v>58869</v>
      </c>
      <c r="I42" s="51">
        <f t="shared" si="11"/>
        <v>1533</v>
      </c>
      <c r="J42" s="101">
        <f t="shared" si="12"/>
        <v>2.54</v>
      </c>
      <c r="K42" s="101">
        <v>2.5049999999999999</v>
      </c>
      <c r="L42" s="27">
        <f t="shared" si="13"/>
        <v>3840.17</v>
      </c>
      <c r="M42" s="27">
        <f t="shared" si="14"/>
        <v>149527.26</v>
      </c>
      <c r="N42" s="57">
        <f t="shared" si="15"/>
        <v>153367.43000000002</v>
      </c>
      <c r="O42" s="98">
        <v>2.5249999999999999</v>
      </c>
      <c r="P42" s="101">
        <f t="shared" si="16"/>
        <v>2.4750000000000001</v>
      </c>
      <c r="Q42" s="49">
        <f t="shared" si="17"/>
        <v>0.10499999999999998</v>
      </c>
      <c r="R42" s="61">
        <f t="shared" si="18"/>
        <v>0</v>
      </c>
      <c r="S42" s="27">
        <f t="shared" si="2"/>
        <v>0</v>
      </c>
      <c r="T42" s="63">
        <f t="shared" si="3"/>
        <v>0</v>
      </c>
      <c r="U42" s="40">
        <f t="shared" si="0"/>
        <v>57154</v>
      </c>
      <c r="V42" s="27">
        <f t="shared" si="4"/>
        <v>144099.62</v>
      </c>
      <c r="W42" s="40">
        <f t="shared" si="5"/>
        <v>0</v>
      </c>
      <c r="X42" s="27">
        <f t="shared" si="6"/>
        <v>0</v>
      </c>
    </row>
    <row r="43" spans="1:24" x14ac:dyDescent="0.2">
      <c r="A43" s="106">
        <v>36583</v>
      </c>
      <c r="B43" s="40">
        <v>60365</v>
      </c>
      <c r="C43" s="17">
        <v>57154</v>
      </c>
      <c r="D43" s="17">
        <f t="shared" si="7"/>
        <v>58869</v>
      </c>
      <c r="E43" s="17">
        <f t="shared" si="8"/>
        <v>1496</v>
      </c>
      <c r="F43" s="17">
        <f t="shared" si="9"/>
        <v>62176</v>
      </c>
      <c r="G43" s="57">
        <f t="shared" si="1"/>
        <v>0</v>
      </c>
      <c r="H43" s="54">
        <f t="shared" si="10"/>
        <v>58869</v>
      </c>
      <c r="I43" s="51">
        <f t="shared" si="11"/>
        <v>1496</v>
      </c>
      <c r="J43" s="101">
        <f t="shared" si="12"/>
        <v>2.54</v>
      </c>
      <c r="K43" s="101">
        <v>2.5049999999999999</v>
      </c>
      <c r="L43" s="27">
        <f t="shared" si="13"/>
        <v>3747.48</v>
      </c>
      <c r="M43" s="27">
        <f t="shared" si="14"/>
        <v>149527.26</v>
      </c>
      <c r="N43" s="57">
        <f t="shared" si="15"/>
        <v>153274.74000000002</v>
      </c>
      <c r="O43" s="98">
        <v>2.5249999999999999</v>
      </c>
      <c r="P43" s="101">
        <f t="shared" si="16"/>
        <v>2.4750000000000001</v>
      </c>
      <c r="Q43" s="49">
        <f t="shared" si="17"/>
        <v>0.10499999999999998</v>
      </c>
      <c r="R43" s="61">
        <f t="shared" si="18"/>
        <v>0</v>
      </c>
      <c r="S43" s="27">
        <f t="shared" si="2"/>
        <v>0</v>
      </c>
      <c r="T43" s="63">
        <f t="shared" si="3"/>
        <v>0</v>
      </c>
      <c r="U43" s="40">
        <f t="shared" si="0"/>
        <v>57154</v>
      </c>
      <c r="V43" s="27">
        <f t="shared" si="4"/>
        <v>144099.62</v>
      </c>
      <c r="W43" s="40">
        <f t="shared" si="5"/>
        <v>0</v>
      </c>
      <c r="X43" s="27">
        <f t="shared" si="6"/>
        <v>0</v>
      </c>
    </row>
    <row r="44" spans="1:24" x14ac:dyDescent="0.2">
      <c r="A44" s="106">
        <v>36584</v>
      </c>
      <c r="B44" s="40">
        <v>41952</v>
      </c>
      <c r="C44" s="17">
        <v>40154</v>
      </c>
      <c r="D44" s="17">
        <f t="shared" si="7"/>
        <v>41359</v>
      </c>
      <c r="E44" s="17">
        <f t="shared" si="8"/>
        <v>593</v>
      </c>
      <c r="F44" s="17">
        <f t="shared" si="9"/>
        <v>43211</v>
      </c>
      <c r="G44" s="57">
        <f t="shared" si="1"/>
        <v>0</v>
      </c>
      <c r="H44" s="54">
        <f t="shared" si="10"/>
        <v>41359</v>
      </c>
      <c r="I44" s="51">
        <f t="shared" si="11"/>
        <v>593</v>
      </c>
      <c r="J44" s="101">
        <f t="shared" si="12"/>
        <v>2.54</v>
      </c>
      <c r="K44" s="101">
        <v>2.5049999999999999</v>
      </c>
      <c r="L44" s="27">
        <f t="shared" si="13"/>
        <v>1485.47</v>
      </c>
      <c r="M44" s="27">
        <f t="shared" si="14"/>
        <v>105051.86</v>
      </c>
      <c r="N44" s="57">
        <f t="shared" si="15"/>
        <v>106537.33</v>
      </c>
      <c r="O44" s="98">
        <v>2.5249999999999999</v>
      </c>
      <c r="P44" s="101">
        <f t="shared" si="16"/>
        <v>2.4750000000000001</v>
      </c>
      <c r="Q44" s="49">
        <f t="shared" si="17"/>
        <v>0.10499999999999998</v>
      </c>
      <c r="R44" s="61">
        <f t="shared" si="18"/>
        <v>0</v>
      </c>
      <c r="S44" s="27">
        <f t="shared" si="2"/>
        <v>0</v>
      </c>
      <c r="T44" s="63">
        <f t="shared" si="3"/>
        <v>0</v>
      </c>
      <c r="U44" s="40">
        <f t="shared" si="0"/>
        <v>40154</v>
      </c>
      <c r="V44" s="27">
        <f t="shared" si="4"/>
        <v>101259.62</v>
      </c>
      <c r="W44" s="40">
        <f t="shared" si="5"/>
        <v>0</v>
      </c>
      <c r="X44" s="27">
        <f t="shared" si="6"/>
        <v>0</v>
      </c>
    </row>
    <row r="45" spans="1:24" x14ac:dyDescent="0.2">
      <c r="A45" s="106">
        <v>36585</v>
      </c>
      <c r="B45" s="40">
        <v>40063</v>
      </c>
      <c r="C45" s="17">
        <v>40155</v>
      </c>
      <c r="D45" s="17">
        <f t="shared" si="7"/>
        <v>41360</v>
      </c>
      <c r="E45" s="17">
        <f t="shared" si="8"/>
        <v>0</v>
      </c>
      <c r="F45" s="17">
        <f t="shared" si="9"/>
        <v>41265</v>
      </c>
      <c r="G45" s="57">
        <f t="shared" si="1"/>
        <v>0</v>
      </c>
      <c r="H45" s="54">
        <f t="shared" si="10"/>
        <v>40063</v>
      </c>
      <c r="I45" s="51">
        <f t="shared" si="11"/>
        <v>0</v>
      </c>
      <c r="J45" s="101">
        <f t="shared" si="12"/>
        <v>2.54</v>
      </c>
      <c r="K45" s="101">
        <v>2.5750000000000002</v>
      </c>
      <c r="L45" s="27">
        <f t="shared" si="13"/>
        <v>0</v>
      </c>
      <c r="M45" s="27">
        <f t="shared" si="14"/>
        <v>101760.02</v>
      </c>
      <c r="N45" s="57">
        <f t="shared" si="15"/>
        <v>101760.02</v>
      </c>
      <c r="O45" s="98">
        <v>2.5950000000000002</v>
      </c>
      <c r="P45" s="101">
        <f t="shared" si="16"/>
        <v>2.5450000000000004</v>
      </c>
      <c r="Q45" s="49">
        <f t="shared" si="17"/>
        <v>3.4999999999999698E-2</v>
      </c>
      <c r="R45" s="61">
        <f t="shared" si="18"/>
        <v>0</v>
      </c>
      <c r="S45" s="27">
        <f t="shared" si="2"/>
        <v>0</v>
      </c>
      <c r="T45" s="63">
        <f t="shared" si="3"/>
        <v>0</v>
      </c>
      <c r="U45" s="40">
        <f t="shared" si="0"/>
        <v>40155</v>
      </c>
      <c r="V45" s="27">
        <f t="shared" si="4"/>
        <v>101262.15</v>
      </c>
      <c r="W45" s="40">
        <f t="shared" si="5"/>
        <v>0</v>
      </c>
      <c r="X45" s="27">
        <f t="shared" si="6"/>
        <v>0</v>
      </c>
    </row>
    <row r="46" spans="1:24" x14ac:dyDescent="0.2">
      <c r="B46" s="40"/>
      <c r="C46" s="17"/>
      <c r="D46" s="17"/>
      <c r="E46" s="17"/>
      <c r="F46" s="17"/>
      <c r="G46" s="45"/>
      <c r="H46" s="54"/>
      <c r="I46" s="52"/>
      <c r="J46" s="17"/>
      <c r="K46" s="17"/>
      <c r="L46" s="17"/>
      <c r="M46" s="17"/>
      <c r="N46" s="45"/>
      <c r="O46" s="98"/>
      <c r="P46" s="17"/>
      <c r="Q46" s="17"/>
      <c r="R46" s="17"/>
      <c r="S46" s="17"/>
      <c r="T46" s="45"/>
      <c r="U46" s="40"/>
      <c r="V46" s="27"/>
      <c r="W46" s="40"/>
      <c r="X46" s="27"/>
    </row>
    <row r="47" spans="1:24" x14ac:dyDescent="0.2">
      <c r="B47" s="40"/>
      <c r="C47" s="17"/>
      <c r="D47" s="17"/>
      <c r="E47" s="17"/>
      <c r="F47" s="17"/>
      <c r="G47" s="45"/>
      <c r="H47" s="54"/>
      <c r="I47" s="52"/>
      <c r="J47" s="17"/>
      <c r="K47" s="17"/>
      <c r="L47" s="17"/>
      <c r="M47" s="17"/>
      <c r="N47" s="45"/>
      <c r="O47" s="98"/>
      <c r="P47" s="17"/>
      <c r="Q47" s="17"/>
      <c r="R47" s="17"/>
      <c r="S47" s="17"/>
      <c r="T47" s="45"/>
      <c r="U47" s="40"/>
      <c r="V47" s="27"/>
      <c r="W47" s="40"/>
      <c r="X47" s="27"/>
    </row>
    <row r="48" spans="1:24" ht="13.5" thickBot="1" x14ac:dyDescent="0.25">
      <c r="B48" s="41">
        <f>SUM(B17:B47)</f>
        <v>881657</v>
      </c>
      <c r="C48" s="23">
        <f>SUM(C17:C47)</f>
        <v>911565</v>
      </c>
      <c r="D48" s="23"/>
      <c r="E48" s="23"/>
      <c r="F48" s="23"/>
      <c r="G48" s="102">
        <f>SUM(G17:G47)</f>
        <v>41631</v>
      </c>
      <c r="H48" s="55">
        <f>SUM(H17:H47)</f>
        <v>871588</v>
      </c>
      <c r="I48" s="65">
        <f>SUM(I17:I47)</f>
        <v>10069</v>
      </c>
      <c r="J48" s="23"/>
      <c r="K48" s="23"/>
      <c r="L48" s="28">
        <f>SUM(L17:L47)</f>
        <v>26520.569999999996</v>
      </c>
      <c r="M48" s="64">
        <f>SUM(M17:M45)</f>
        <v>2213833.52</v>
      </c>
      <c r="N48" s="48">
        <f>SUM(N17:N47)</f>
        <v>2240354.09</v>
      </c>
      <c r="O48" s="99"/>
      <c r="P48" s="23"/>
      <c r="Q48" s="23"/>
      <c r="R48" s="23"/>
      <c r="S48" s="28">
        <f>SUM(S17:S47)</f>
        <v>2472.1799999999998</v>
      </c>
      <c r="T48" s="48">
        <f>SUM(T17:T47)</f>
        <v>369.75</v>
      </c>
      <c r="U48" s="41">
        <f>P91</f>
        <v>911565</v>
      </c>
      <c r="V48" s="28">
        <f>Q91</f>
        <v>2299019.2000000002</v>
      </c>
      <c r="W48" s="41">
        <f>R91</f>
        <v>0</v>
      </c>
      <c r="X48" s="28">
        <f>S91</f>
        <v>0</v>
      </c>
    </row>
    <row r="49" spans="1:22" ht="13.5" thickTop="1" x14ac:dyDescent="0.2">
      <c r="B49" s="6"/>
      <c r="C49" s="6"/>
      <c r="D49" s="6"/>
      <c r="E49" s="6"/>
      <c r="F49" s="6"/>
      <c r="G49" s="6"/>
      <c r="H49" s="4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</row>
    <row r="50" spans="1:22" x14ac:dyDescent="0.2">
      <c r="B50" s="6"/>
      <c r="C50" s="6"/>
      <c r="D50" s="6"/>
      <c r="E50" s="6"/>
      <c r="F50" s="6"/>
      <c r="G50" s="6"/>
      <c r="H50" t="s">
        <v>63</v>
      </c>
      <c r="I50" s="66">
        <f>H48</f>
        <v>871588</v>
      </c>
      <c r="J50" s="68">
        <f>M48</f>
        <v>2213833.52</v>
      </c>
      <c r="K50" s="6" t="s">
        <v>66</v>
      </c>
      <c r="L50" s="8">
        <f>C48-G48</f>
        <v>869934</v>
      </c>
      <c r="M50" s="68">
        <f>V48</f>
        <v>2299019.2000000002</v>
      </c>
      <c r="N50" s="6"/>
      <c r="O50" s="6"/>
      <c r="P50" s="6" t="s">
        <v>73</v>
      </c>
      <c r="Q50" s="6" t="s">
        <v>71</v>
      </c>
      <c r="R50" s="6"/>
      <c r="S50" s="6"/>
      <c r="T50" s="7"/>
      <c r="U50" t="str">
        <f>P93</f>
        <v>Avg. Price</v>
      </c>
      <c r="V50" s="33">
        <f>Q93</f>
        <v>2.5220573409466138</v>
      </c>
    </row>
    <row r="51" spans="1:22" x14ac:dyDescent="0.2">
      <c r="B51" s="6"/>
      <c r="C51" s="6"/>
      <c r="D51" s="6"/>
      <c r="E51" s="6"/>
      <c r="F51" s="6"/>
      <c r="G51" s="6"/>
      <c r="H51" s="6" t="s">
        <v>64</v>
      </c>
      <c r="I51" s="67">
        <f>I48</f>
        <v>10069</v>
      </c>
      <c r="J51" s="68">
        <f>L48</f>
        <v>26520.569999999996</v>
      </c>
      <c r="K51" s="6" t="s">
        <v>67</v>
      </c>
      <c r="L51" s="70">
        <f>G48</f>
        <v>41631</v>
      </c>
      <c r="M51" s="68">
        <f>T48</f>
        <v>369.75</v>
      </c>
      <c r="N51" s="6"/>
      <c r="O51" s="6"/>
      <c r="P51" s="6" t="s">
        <v>72</v>
      </c>
      <c r="Q51" s="6" t="s">
        <v>72</v>
      </c>
      <c r="R51" s="6"/>
      <c r="S51" s="6"/>
      <c r="T51" s="6"/>
    </row>
    <row r="52" spans="1:22" ht="13.5" thickBot="1" x14ac:dyDescent="0.25">
      <c r="B52" s="6"/>
      <c r="C52" s="6"/>
      <c r="D52" s="6"/>
      <c r="E52" s="6"/>
      <c r="F52" s="6"/>
      <c r="G52" s="6"/>
      <c r="H52" t="s">
        <v>89</v>
      </c>
      <c r="J52" s="33">
        <f>S48</f>
        <v>2472.1799999999998</v>
      </c>
      <c r="K52" s="6" t="s">
        <v>69</v>
      </c>
      <c r="L52" s="72">
        <f>SUM(L50:L51)</f>
        <v>911565</v>
      </c>
      <c r="M52" s="73">
        <f>SUM(M50:M51)</f>
        <v>2299388.9500000002</v>
      </c>
      <c r="N52" s="6"/>
      <c r="O52" s="6" t="s">
        <v>70</v>
      </c>
      <c r="P52" s="69">
        <f>I53-L52</f>
        <v>-29908</v>
      </c>
      <c r="Q52" s="73">
        <f>J53-M52</f>
        <v>-56562.680000000168</v>
      </c>
      <c r="R52" s="6"/>
      <c r="S52" s="6"/>
      <c r="T52" s="6"/>
    </row>
    <row r="53" spans="1:22" ht="14.25" thickTop="1" thickBot="1" x14ac:dyDescent="0.25">
      <c r="B53" s="6"/>
      <c r="C53" s="6"/>
      <c r="D53" s="6"/>
      <c r="E53" s="6"/>
      <c r="F53" s="6"/>
      <c r="G53" s="6"/>
      <c r="H53" s="6" t="s">
        <v>65</v>
      </c>
      <c r="I53" s="71">
        <f>SUM(H48:I48)</f>
        <v>881657</v>
      </c>
      <c r="J53" s="73">
        <f>SUM(J50:J52)</f>
        <v>2242826.27</v>
      </c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2" ht="13.5" thickTop="1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2" x14ac:dyDescent="0.2">
      <c r="B55" t="s">
        <v>36</v>
      </c>
    </row>
    <row r="56" spans="1:22" ht="13.5" thickBot="1" x14ac:dyDescent="0.25"/>
    <row r="57" spans="1:22" ht="13.5" thickTop="1" x14ac:dyDescent="0.2">
      <c r="B57" s="20"/>
      <c r="C57" s="20" t="s">
        <v>52</v>
      </c>
      <c r="D57" s="20"/>
      <c r="E57" s="20" t="s">
        <v>52</v>
      </c>
      <c r="F57" s="20"/>
      <c r="G57" s="20" t="s">
        <v>52</v>
      </c>
      <c r="H57" s="20"/>
      <c r="I57" s="20" t="s">
        <v>52</v>
      </c>
      <c r="J57" s="20"/>
      <c r="K57" s="20" t="s">
        <v>52</v>
      </c>
      <c r="L57" s="20"/>
      <c r="M57" s="20" t="s">
        <v>52</v>
      </c>
      <c r="N57" s="20"/>
      <c r="O57" s="20" t="s">
        <v>52</v>
      </c>
      <c r="P57" s="20" t="s">
        <v>5</v>
      </c>
      <c r="Q57" s="20" t="s">
        <v>5</v>
      </c>
    </row>
    <row r="58" spans="1:22" x14ac:dyDescent="0.2">
      <c r="B58" s="21" t="s">
        <v>37</v>
      </c>
      <c r="C58" s="3" t="s">
        <v>32</v>
      </c>
      <c r="D58" s="21" t="s">
        <v>39</v>
      </c>
      <c r="E58" s="3" t="s">
        <v>31</v>
      </c>
      <c r="F58" s="21" t="s">
        <v>40</v>
      </c>
      <c r="G58" s="3" t="s">
        <v>31</v>
      </c>
      <c r="H58" s="21" t="s">
        <v>41</v>
      </c>
      <c r="I58" s="3" t="s">
        <v>31</v>
      </c>
      <c r="J58" s="21" t="s">
        <v>43</v>
      </c>
      <c r="K58" s="3" t="s">
        <v>31</v>
      </c>
      <c r="L58" s="21" t="s">
        <v>45</v>
      </c>
      <c r="M58" s="3" t="s">
        <v>31</v>
      </c>
      <c r="N58" s="21" t="s">
        <v>46</v>
      </c>
      <c r="O58" s="25" t="s">
        <v>31</v>
      </c>
      <c r="P58" s="31" t="s">
        <v>53</v>
      </c>
      <c r="Q58" s="31" t="s">
        <v>6</v>
      </c>
    </row>
    <row r="59" spans="1:22" ht="13.5" thickBot="1" x14ac:dyDescent="0.25">
      <c r="B59" s="22" t="s">
        <v>38</v>
      </c>
      <c r="C59" s="24">
        <v>-0.05</v>
      </c>
      <c r="D59" s="22"/>
      <c r="E59" s="24">
        <v>-0.05</v>
      </c>
      <c r="F59" s="22" t="s">
        <v>51</v>
      </c>
      <c r="G59" s="24">
        <v>-0.06</v>
      </c>
      <c r="H59" s="22" t="s">
        <v>42</v>
      </c>
      <c r="I59" s="24">
        <v>-0.05</v>
      </c>
      <c r="J59" s="22" t="s">
        <v>44</v>
      </c>
      <c r="K59" s="24">
        <v>-0.05</v>
      </c>
      <c r="L59" s="22"/>
      <c r="M59" s="74">
        <v>-3.7499999999999999E-2</v>
      </c>
      <c r="N59" s="22"/>
      <c r="O59" s="74">
        <v>-8.2500000000000004E-2</v>
      </c>
      <c r="P59" s="24" t="s">
        <v>54</v>
      </c>
      <c r="Q59" s="24"/>
    </row>
    <row r="60" spans="1:22" ht="13.5" thickTop="1" x14ac:dyDescent="0.2">
      <c r="A60" s="106">
        <v>36557</v>
      </c>
      <c r="B60" s="16">
        <v>0</v>
      </c>
      <c r="C60" s="26">
        <f>($E$7+$C$59)*B60</f>
        <v>0</v>
      </c>
      <c r="D60" s="16"/>
      <c r="E60" s="16"/>
      <c r="F60" s="16">
        <v>0</v>
      </c>
      <c r="G60" s="26">
        <f>($E$7+$G$59)*F60</f>
        <v>0</v>
      </c>
      <c r="H60" s="16"/>
      <c r="I60" s="16"/>
      <c r="J60" s="16"/>
      <c r="K60" s="16"/>
      <c r="L60" s="16"/>
      <c r="M60" s="16"/>
      <c r="N60" s="16"/>
      <c r="O60" s="16"/>
      <c r="P60" s="16">
        <f>B60+D60+F60+H60+J60+L60+N60</f>
        <v>0</v>
      </c>
      <c r="Q60" s="26">
        <f>C60+E60+G60+I60+K60+M60+O60</f>
        <v>0</v>
      </c>
    </row>
    <row r="61" spans="1:22" x14ac:dyDescent="0.2">
      <c r="A61" s="106">
        <v>36558</v>
      </c>
      <c r="B61" s="17">
        <v>0</v>
      </c>
      <c r="C61" s="27">
        <f t="shared" ref="C61:C91" si="19">($E$7+$C$59)*B61</f>
        <v>0</v>
      </c>
      <c r="D61" s="17"/>
      <c r="E61" s="17"/>
      <c r="F61" s="17">
        <v>0</v>
      </c>
      <c r="G61" s="27">
        <f t="shared" ref="G61:G91" si="20">($E$7+$G$59)*F61</f>
        <v>0</v>
      </c>
      <c r="H61" s="17"/>
      <c r="I61" s="17"/>
      <c r="J61" s="17"/>
      <c r="K61" s="17"/>
      <c r="L61" s="17"/>
      <c r="M61" s="17"/>
      <c r="N61" s="17"/>
      <c r="O61" s="17"/>
      <c r="P61" s="17">
        <f t="shared" ref="P61:P91" si="21">B61+D61+F61+H61+J61+L61+N61</f>
        <v>0</v>
      </c>
      <c r="Q61" s="27">
        <f t="shared" ref="Q61:Q91" si="22">C61+E61+G61+I61+K61+M61+O61</f>
        <v>0</v>
      </c>
    </row>
    <row r="62" spans="1:22" x14ac:dyDescent="0.2">
      <c r="A62" s="106">
        <v>36559</v>
      </c>
      <c r="B62" s="17">
        <v>0</v>
      </c>
      <c r="C62" s="27">
        <f t="shared" si="19"/>
        <v>0</v>
      </c>
      <c r="D62" s="17"/>
      <c r="E62" s="17"/>
      <c r="F62" s="17">
        <v>0</v>
      </c>
      <c r="G62" s="27">
        <f t="shared" si="20"/>
        <v>0</v>
      </c>
      <c r="H62" s="17"/>
      <c r="I62" s="17"/>
      <c r="J62" s="17"/>
      <c r="K62" s="17"/>
      <c r="L62" s="17"/>
      <c r="M62" s="17"/>
      <c r="N62" s="17"/>
      <c r="O62" s="17"/>
      <c r="P62" s="17">
        <f t="shared" si="21"/>
        <v>0</v>
      </c>
      <c r="Q62" s="27">
        <f t="shared" si="22"/>
        <v>0</v>
      </c>
    </row>
    <row r="63" spans="1:22" x14ac:dyDescent="0.2">
      <c r="A63" s="106">
        <v>36560</v>
      </c>
      <c r="B63" s="17">
        <v>8687</v>
      </c>
      <c r="C63" s="27">
        <f t="shared" si="19"/>
        <v>21978.11</v>
      </c>
      <c r="D63" s="17"/>
      <c r="E63" s="17"/>
      <c r="F63" s="17">
        <v>25000</v>
      </c>
      <c r="G63" s="27">
        <f t="shared" si="20"/>
        <v>63000</v>
      </c>
      <c r="H63" s="17"/>
      <c r="I63" s="17"/>
      <c r="J63" s="17"/>
      <c r="K63" s="17"/>
      <c r="L63" s="17"/>
      <c r="M63" s="17"/>
      <c r="N63" s="17"/>
      <c r="O63" s="17"/>
      <c r="P63" s="17">
        <f t="shared" si="21"/>
        <v>33687</v>
      </c>
      <c r="Q63" s="27">
        <f t="shared" si="22"/>
        <v>84978.11</v>
      </c>
    </row>
    <row r="64" spans="1:22" x14ac:dyDescent="0.2">
      <c r="A64" s="106">
        <v>36561</v>
      </c>
      <c r="B64" s="17">
        <v>7154</v>
      </c>
      <c r="C64" s="27">
        <f t="shared" si="19"/>
        <v>18099.620000000003</v>
      </c>
      <c r="D64" s="17"/>
      <c r="E64" s="17"/>
      <c r="F64" s="17">
        <v>25000</v>
      </c>
      <c r="G64" s="30">
        <f t="shared" si="20"/>
        <v>63000</v>
      </c>
      <c r="H64" s="17"/>
      <c r="I64" s="17"/>
      <c r="J64" s="17"/>
      <c r="K64" s="17"/>
      <c r="L64" s="17"/>
      <c r="M64" s="17"/>
      <c r="N64" s="17"/>
      <c r="O64" s="17"/>
      <c r="P64" s="17">
        <f t="shared" si="21"/>
        <v>32154</v>
      </c>
      <c r="Q64" s="27">
        <f t="shared" si="22"/>
        <v>81099.62</v>
      </c>
    </row>
    <row r="65" spans="1:17" x14ac:dyDescent="0.2">
      <c r="A65" s="106">
        <v>36562</v>
      </c>
      <c r="B65" s="17">
        <v>7154</v>
      </c>
      <c r="C65" s="27">
        <f t="shared" si="19"/>
        <v>18099.620000000003</v>
      </c>
      <c r="D65" s="17"/>
      <c r="E65" s="17"/>
      <c r="F65" s="17">
        <v>25000</v>
      </c>
      <c r="G65" s="27">
        <f t="shared" si="20"/>
        <v>63000</v>
      </c>
      <c r="H65" s="17"/>
      <c r="I65" s="17"/>
      <c r="J65" s="17"/>
      <c r="K65" s="17"/>
      <c r="L65" s="17"/>
      <c r="M65" s="17"/>
      <c r="N65" s="17"/>
      <c r="O65" s="17"/>
      <c r="P65" s="17">
        <f t="shared" si="21"/>
        <v>32154</v>
      </c>
      <c r="Q65" s="27">
        <f t="shared" si="22"/>
        <v>81099.62</v>
      </c>
    </row>
    <row r="66" spans="1:17" x14ac:dyDescent="0.2">
      <c r="A66" s="106">
        <v>36563</v>
      </c>
      <c r="B66" s="17">
        <v>7154</v>
      </c>
      <c r="C66" s="27">
        <f t="shared" si="19"/>
        <v>18099.620000000003</v>
      </c>
      <c r="D66" s="17"/>
      <c r="E66" s="17"/>
      <c r="F66" s="17">
        <v>25000</v>
      </c>
      <c r="G66" s="27">
        <f t="shared" si="20"/>
        <v>63000</v>
      </c>
      <c r="H66" s="17"/>
      <c r="I66" s="17"/>
      <c r="J66" s="17"/>
      <c r="K66" s="17"/>
      <c r="L66" s="17"/>
      <c r="M66" s="17"/>
      <c r="N66" s="17"/>
      <c r="O66" s="17"/>
      <c r="P66" s="17">
        <f t="shared" si="21"/>
        <v>32154</v>
      </c>
      <c r="Q66" s="27">
        <f t="shared" si="22"/>
        <v>81099.62</v>
      </c>
    </row>
    <row r="67" spans="1:17" x14ac:dyDescent="0.2">
      <c r="A67" s="106">
        <v>36564</v>
      </c>
      <c r="B67" s="17">
        <v>7154</v>
      </c>
      <c r="C67" s="27">
        <f t="shared" si="19"/>
        <v>18099.620000000003</v>
      </c>
      <c r="D67" s="17"/>
      <c r="E67" s="17"/>
      <c r="F67" s="17">
        <v>25000</v>
      </c>
      <c r="G67" s="27">
        <f t="shared" si="20"/>
        <v>63000</v>
      </c>
      <c r="H67" s="17"/>
      <c r="I67" s="17"/>
      <c r="J67" s="17"/>
      <c r="K67" s="17"/>
      <c r="L67" s="17"/>
      <c r="M67" s="17"/>
      <c r="N67" s="17"/>
      <c r="O67" s="17"/>
      <c r="P67" s="17">
        <f t="shared" si="21"/>
        <v>32154</v>
      </c>
      <c r="Q67" s="27">
        <f t="shared" si="22"/>
        <v>81099.62</v>
      </c>
    </row>
    <row r="68" spans="1:17" x14ac:dyDescent="0.2">
      <c r="A68" s="106">
        <v>36565</v>
      </c>
      <c r="B68" s="17">
        <v>7154</v>
      </c>
      <c r="C68" s="27">
        <f t="shared" si="19"/>
        <v>18099.620000000003</v>
      </c>
      <c r="D68" s="17"/>
      <c r="E68" s="17"/>
      <c r="F68" s="17">
        <v>25000</v>
      </c>
      <c r="G68" s="27">
        <f t="shared" si="20"/>
        <v>63000</v>
      </c>
      <c r="H68" s="17"/>
      <c r="I68" s="17"/>
      <c r="J68" s="17"/>
      <c r="K68" s="17"/>
      <c r="L68" s="17"/>
      <c r="M68" s="17"/>
      <c r="N68" s="17"/>
      <c r="O68" s="17"/>
      <c r="P68" s="17">
        <f t="shared" si="21"/>
        <v>32154</v>
      </c>
      <c r="Q68" s="27">
        <f t="shared" si="22"/>
        <v>81099.62</v>
      </c>
    </row>
    <row r="69" spans="1:17" x14ac:dyDescent="0.2">
      <c r="A69" s="106">
        <v>36566</v>
      </c>
      <c r="B69" s="17">
        <v>7154</v>
      </c>
      <c r="C69" s="27">
        <f t="shared" si="19"/>
        <v>18099.620000000003</v>
      </c>
      <c r="D69" s="17"/>
      <c r="E69" s="17"/>
      <c r="F69" s="17">
        <v>0</v>
      </c>
      <c r="G69" s="27">
        <f t="shared" si="20"/>
        <v>0</v>
      </c>
      <c r="H69" s="17"/>
      <c r="I69" s="17"/>
      <c r="J69" s="17"/>
      <c r="K69" s="17"/>
      <c r="L69" s="17"/>
      <c r="M69" s="17"/>
      <c r="N69" s="17"/>
      <c r="O69" s="17"/>
      <c r="P69" s="17">
        <f t="shared" si="21"/>
        <v>7154</v>
      </c>
      <c r="Q69" s="27">
        <f t="shared" si="22"/>
        <v>18099.620000000003</v>
      </c>
    </row>
    <row r="70" spans="1:17" x14ac:dyDescent="0.2">
      <c r="A70" s="106">
        <v>36567</v>
      </c>
      <c r="B70" s="17">
        <v>7154</v>
      </c>
      <c r="C70" s="27">
        <f t="shared" si="19"/>
        <v>18099.620000000003</v>
      </c>
      <c r="D70" s="17"/>
      <c r="E70" s="17"/>
      <c r="F70" s="17">
        <v>0</v>
      </c>
      <c r="G70" s="27">
        <f t="shared" si="20"/>
        <v>0</v>
      </c>
      <c r="H70" s="17"/>
      <c r="I70" s="17"/>
      <c r="J70" s="17"/>
      <c r="K70" s="17"/>
      <c r="L70" s="17"/>
      <c r="M70" s="17"/>
      <c r="N70" s="17"/>
      <c r="O70" s="17"/>
      <c r="P70" s="17">
        <f t="shared" si="21"/>
        <v>7154</v>
      </c>
      <c r="Q70" s="27">
        <f t="shared" si="22"/>
        <v>18099.620000000003</v>
      </c>
    </row>
    <row r="71" spans="1:17" x14ac:dyDescent="0.2">
      <c r="A71" s="106">
        <v>36568</v>
      </c>
      <c r="B71" s="17">
        <v>7155</v>
      </c>
      <c r="C71" s="27">
        <f t="shared" si="19"/>
        <v>18102.150000000001</v>
      </c>
      <c r="D71" s="17"/>
      <c r="E71" s="17"/>
      <c r="F71" s="17">
        <v>0</v>
      </c>
      <c r="G71" s="27">
        <f t="shared" si="20"/>
        <v>0</v>
      </c>
      <c r="H71" s="17"/>
      <c r="I71" s="17"/>
      <c r="J71" s="17"/>
      <c r="K71" s="17"/>
      <c r="L71" s="17"/>
      <c r="M71" s="17"/>
      <c r="N71" s="17"/>
      <c r="O71" s="17"/>
      <c r="P71" s="17">
        <f t="shared" si="21"/>
        <v>7155</v>
      </c>
      <c r="Q71" s="27">
        <f t="shared" si="22"/>
        <v>18102.150000000001</v>
      </c>
    </row>
    <row r="72" spans="1:17" x14ac:dyDescent="0.2">
      <c r="A72" s="106">
        <v>36569</v>
      </c>
      <c r="B72" s="17">
        <v>7154</v>
      </c>
      <c r="C72" s="27">
        <f t="shared" si="19"/>
        <v>18099.620000000003</v>
      </c>
      <c r="D72" s="17"/>
      <c r="E72" s="17"/>
      <c r="F72" s="17">
        <v>0</v>
      </c>
      <c r="G72" s="27">
        <f t="shared" si="20"/>
        <v>0</v>
      </c>
      <c r="H72" s="17"/>
      <c r="I72" s="17"/>
      <c r="J72" s="17"/>
      <c r="K72" s="17"/>
      <c r="L72" s="17"/>
      <c r="M72" s="17"/>
      <c r="N72" s="17"/>
      <c r="O72" s="17"/>
      <c r="P72" s="17">
        <f t="shared" si="21"/>
        <v>7154</v>
      </c>
      <c r="Q72" s="27">
        <f t="shared" si="22"/>
        <v>18099.620000000003</v>
      </c>
    </row>
    <row r="73" spans="1:17" x14ac:dyDescent="0.2">
      <c r="A73" s="106">
        <v>36570</v>
      </c>
      <c r="B73" s="17">
        <v>7154</v>
      </c>
      <c r="C73" s="27">
        <f t="shared" si="19"/>
        <v>18099.620000000003</v>
      </c>
      <c r="D73" s="17"/>
      <c r="E73" s="17"/>
      <c r="F73" s="17">
        <v>25000</v>
      </c>
      <c r="G73" s="27">
        <f t="shared" si="20"/>
        <v>63000</v>
      </c>
      <c r="H73" s="17"/>
      <c r="I73" s="17"/>
      <c r="J73" s="17"/>
      <c r="K73" s="17"/>
      <c r="L73" s="17"/>
      <c r="M73" s="17"/>
      <c r="N73" s="17"/>
      <c r="O73" s="17"/>
      <c r="P73" s="17">
        <f t="shared" si="21"/>
        <v>32154</v>
      </c>
      <c r="Q73" s="27">
        <f t="shared" si="22"/>
        <v>81099.62</v>
      </c>
    </row>
    <row r="74" spans="1:17" x14ac:dyDescent="0.2">
      <c r="A74" s="106">
        <v>36571</v>
      </c>
      <c r="B74" s="17">
        <v>7154</v>
      </c>
      <c r="C74" s="27">
        <f t="shared" si="19"/>
        <v>18099.620000000003</v>
      </c>
      <c r="D74" s="17"/>
      <c r="E74" s="17"/>
      <c r="F74" s="17">
        <v>25000</v>
      </c>
      <c r="G74" s="27">
        <f t="shared" si="20"/>
        <v>63000</v>
      </c>
      <c r="H74" s="17"/>
      <c r="I74" s="17"/>
      <c r="J74" s="17"/>
      <c r="K74" s="17"/>
      <c r="L74" s="17"/>
      <c r="M74" s="17"/>
      <c r="N74" s="17"/>
      <c r="O74" s="17"/>
      <c r="P74" s="17">
        <f t="shared" si="21"/>
        <v>32154</v>
      </c>
      <c r="Q74" s="27">
        <f t="shared" si="22"/>
        <v>81099.62</v>
      </c>
    </row>
    <row r="75" spans="1:17" x14ac:dyDescent="0.2">
      <c r="A75" s="106">
        <v>36572</v>
      </c>
      <c r="B75" s="17">
        <v>7154</v>
      </c>
      <c r="C75" s="27">
        <f t="shared" si="19"/>
        <v>18099.620000000003</v>
      </c>
      <c r="D75" s="17"/>
      <c r="E75" s="17"/>
      <c r="F75" s="17">
        <v>27400</v>
      </c>
      <c r="G75" s="27">
        <f t="shared" si="20"/>
        <v>69048</v>
      </c>
      <c r="H75" s="17"/>
      <c r="I75" s="17"/>
      <c r="J75" s="17"/>
      <c r="K75" s="17"/>
      <c r="L75" s="17"/>
      <c r="M75" s="17"/>
      <c r="N75" s="17"/>
      <c r="O75" s="17"/>
      <c r="P75" s="17">
        <f t="shared" si="21"/>
        <v>34554</v>
      </c>
      <c r="Q75" s="27">
        <f t="shared" si="22"/>
        <v>87147.62</v>
      </c>
    </row>
    <row r="76" spans="1:17" x14ac:dyDescent="0.2">
      <c r="A76" s="106">
        <v>36573</v>
      </c>
      <c r="B76" s="17">
        <v>7154</v>
      </c>
      <c r="C76" s="27">
        <f t="shared" si="19"/>
        <v>18099.620000000003</v>
      </c>
      <c r="D76" s="17"/>
      <c r="E76" s="17"/>
      <c r="F76" s="17">
        <v>30625</v>
      </c>
      <c r="G76" s="27">
        <f t="shared" si="20"/>
        <v>77175</v>
      </c>
      <c r="H76" s="17"/>
      <c r="I76" s="17"/>
      <c r="J76" s="17"/>
      <c r="K76" s="17"/>
      <c r="L76" s="17"/>
      <c r="M76" s="17"/>
      <c r="N76" s="17"/>
      <c r="O76" s="17"/>
      <c r="P76" s="17">
        <f t="shared" si="21"/>
        <v>37779</v>
      </c>
      <c r="Q76" s="27">
        <f t="shared" si="22"/>
        <v>95274.62</v>
      </c>
    </row>
    <row r="77" spans="1:17" x14ac:dyDescent="0.2">
      <c r="A77" s="106">
        <v>36574</v>
      </c>
      <c r="B77" s="17">
        <v>7154</v>
      </c>
      <c r="C77" s="27">
        <f t="shared" si="19"/>
        <v>18099.620000000003</v>
      </c>
      <c r="D77" s="17"/>
      <c r="E77" s="17"/>
      <c r="F77" s="17">
        <v>33000</v>
      </c>
      <c r="G77" s="27">
        <f t="shared" si="20"/>
        <v>83160</v>
      </c>
      <c r="H77" s="17"/>
      <c r="I77" s="17"/>
      <c r="J77" s="17"/>
      <c r="K77" s="17"/>
      <c r="L77" s="17"/>
      <c r="M77" s="17"/>
      <c r="N77" s="17"/>
      <c r="O77" s="17"/>
      <c r="P77" s="17">
        <f t="shared" si="21"/>
        <v>40154</v>
      </c>
      <c r="Q77" s="27">
        <f t="shared" si="22"/>
        <v>101259.62</v>
      </c>
    </row>
    <row r="78" spans="1:17" x14ac:dyDescent="0.2">
      <c r="A78" s="106">
        <v>36575</v>
      </c>
      <c r="B78" s="17">
        <v>7154</v>
      </c>
      <c r="C78" s="27">
        <f t="shared" si="19"/>
        <v>18099.620000000003</v>
      </c>
      <c r="D78" s="17"/>
      <c r="E78" s="17"/>
      <c r="F78" s="17">
        <v>33000</v>
      </c>
      <c r="G78" s="27">
        <f t="shared" si="20"/>
        <v>83160</v>
      </c>
      <c r="H78" s="17"/>
      <c r="I78" s="17"/>
      <c r="J78" s="17"/>
      <c r="K78" s="17"/>
      <c r="L78" s="17"/>
      <c r="M78" s="17"/>
      <c r="N78" s="17"/>
      <c r="O78" s="17"/>
      <c r="P78" s="17">
        <f t="shared" si="21"/>
        <v>40154</v>
      </c>
      <c r="Q78" s="27">
        <f t="shared" si="22"/>
        <v>101259.62</v>
      </c>
    </row>
    <row r="79" spans="1:17" x14ac:dyDescent="0.2">
      <c r="A79" s="106">
        <v>36576</v>
      </c>
      <c r="B79" s="17">
        <v>7154</v>
      </c>
      <c r="C79" s="27">
        <f t="shared" si="19"/>
        <v>18099.620000000003</v>
      </c>
      <c r="D79" s="17"/>
      <c r="E79" s="17"/>
      <c r="F79" s="17">
        <v>33000</v>
      </c>
      <c r="G79" s="27">
        <f t="shared" si="20"/>
        <v>83160</v>
      </c>
      <c r="H79" s="17"/>
      <c r="I79" s="17"/>
      <c r="J79" s="17"/>
      <c r="K79" s="17"/>
      <c r="L79" s="17"/>
      <c r="M79" s="17"/>
      <c r="N79" s="17"/>
      <c r="O79" s="17"/>
      <c r="P79" s="17">
        <f t="shared" si="21"/>
        <v>40154</v>
      </c>
      <c r="Q79" s="27">
        <f t="shared" si="22"/>
        <v>101259.62</v>
      </c>
    </row>
    <row r="80" spans="1:17" x14ac:dyDescent="0.2">
      <c r="A80" s="106">
        <v>36577</v>
      </c>
      <c r="B80" s="17">
        <v>7155</v>
      </c>
      <c r="C80" s="27">
        <f t="shared" si="19"/>
        <v>18102.150000000001</v>
      </c>
      <c r="D80" s="17"/>
      <c r="E80" s="17"/>
      <c r="F80" s="17">
        <v>33000</v>
      </c>
      <c r="G80" s="27">
        <f t="shared" si="20"/>
        <v>83160</v>
      </c>
      <c r="H80" s="17"/>
      <c r="I80" s="17"/>
      <c r="J80" s="17"/>
      <c r="K80" s="17"/>
      <c r="L80" s="17"/>
      <c r="M80" s="17"/>
      <c r="N80" s="17"/>
      <c r="O80" s="17"/>
      <c r="P80" s="17">
        <f t="shared" si="21"/>
        <v>40155</v>
      </c>
      <c r="Q80" s="27">
        <f t="shared" si="22"/>
        <v>101262.15</v>
      </c>
    </row>
    <row r="81" spans="1:17" x14ac:dyDescent="0.2">
      <c r="A81" s="106">
        <v>36578</v>
      </c>
      <c r="B81" s="17">
        <v>7154</v>
      </c>
      <c r="C81" s="27">
        <f t="shared" si="19"/>
        <v>18099.620000000003</v>
      </c>
      <c r="D81" s="17"/>
      <c r="E81" s="17"/>
      <c r="F81" s="17">
        <v>33000</v>
      </c>
      <c r="G81" s="27">
        <f t="shared" si="20"/>
        <v>83160</v>
      </c>
      <c r="H81" s="17"/>
      <c r="I81" s="17"/>
      <c r="J81" s="17"/>
      <c r="K81" s="17"/>
      <c r="L81" s="17"/>
      <c r="M81" s="17"/>
      <c r="N81" s="17"/>
      <c r="O81" s="17"/>
      <c r="P81" s="17">
        <f t="shared" si="21"/>
        <v>40154</v>
      </c>
      <c r="Q81" s="27">
        <f t="shared" si="22"/>
        <v>101259.62</v>
      </c>
    </row>
    <row r="82" spans="1:17" x14ac:dyDescent="0.2">
      <c r="A82" s="106">
        <v>36579</v>
      </c>
      <c r="B82" s="17">
        <v>7154</v>
      </c>
      <c r="C82" s="27">
        <f t="shared" si="19"/>
        <v>18099.620000000003</v>
      </c>
      <c r="D82" s="17"/>
      <c r="E82" s="17"/>
      <c r="F82" s="17">
        <v>35000</v>
      </c>
      <c r="G82" s="27">
        <f t="shared" si="20"/>
        <v>88200</v>
      </c>
      <c r="H82" s="17"/>
      <c r="I82" s="17"/>
      <c r="J82" s="17"/>
      <c r="K82" s="17"/>
      <c r="L82" s="17"/>
      <c r="M82" s="17"/>
      <c r="N82" s="17"/>
      <c r="O82" s="17"/>
      <c r="P82" s="17">
        <f t="shared" si="21"/>
        <v>42154</v>
      </c>
      <c r="Q82" s="27">
        <f t="shared" si="22"/>
        <v>106299.62</v>
      </c>
    </row>
    <row r="83" spans="1:17" x14ac:dyDescent="0.2">
      <c r="A83" s="106">
        <v>36580</v>
      </c>
      <c r="B83" s="17">
        <v>7154</v>
      </c>
      <c r="C83" s="27">
        <f t="shared" si="19"/>
        <v>18099.620000000003</v>
      </c>
      <c r="D83" s="17"/>
      <c r="E83" s="17"/>
      <c r="F83" s="17">
        <v>50000</v>
      </c>
      <c r="G83" s="27">
        <f t="shared" si="20"/>
        <v>126000</v>
      </c>
      <c r="H83" s="17"/>
      <c r="I83" s="17"/>
      <c r="J83" s="17"/>
      <c r="K83" s="17"/>
      <c r="L83" s="17"/>
      <c r="M83" s="17"/>
      <c r="N83" s="17"/>
      <c r="O83" s="17"/>
      <c r="P83" s="17">
        <f t="shared" si="21"/>
        <v>57154</v>
      </c>
      <c r="Q83" s="27">
        <f t="shared" si="22"/>
        <v>144099.62</v>
      </c>
    </row>
    <row r="84" spans="1:17" x14ac:dyDescent="0.2">
      <c r="A84" s="106">
        <v>36581</v>
      </c>
      <c r="B84" s="17">
        <v>7154</v>
      </c>
      <c r="C84" s="27">
        <f t="shared" si="19"/>
        <v>18099.620000000003</v>
      </c>
      <c r="D84" s="17"/>
      <c r="E84" s="17"/>
      <c r="F84" s="17">
        <v>50000</v>
      </c>
      <c r="G84" s="27">
        <f t="shared" si="20"/>
        <v>126000</v>
      </c>
      <c r="H84" s="17"/>
      <c r="I84" s="17"/>
      <c r="J84" s="17"/>
      <c r="K84" s="17"/>
      <c r="L84" s="17"/>
      <c r="M84" s="17"/>
      <c r="N84" s="17"/>
      <c r="O84" s="17"/>
      <c r="P84" s="17">
        <f t="shared" si="21"/>
        <v>57154</v>
      </c>
      <c r="Q84" s="27">
        <f t="shared" si="22"/>
        <v>144099.62</v>
      </c>
    </row>
    <row r="85" spans="1:17" x14ac:dyDescent="0.2">
      <c r="A85" s="106">
        <v>36582</v>
      </c>
      <c r="B85" s="17">
        <v>7154</v>
      </c>
      <c r="C85" s="27">
        <f t="shared" si="19"/>
        <v>18099.620000000003</v>
      </c>
      <c r="D85" s="17"/>
      <c r="E85" s="17"/>
      <c r="F85" s="17">
        <v>50000</v>
      </c>
      <c r="G85" s="27">
        <f t="shared" si="20"/>
        <v>126000</v>
      </c>
      <c r="H85" s="17"/>
      <c r="I85" s="17"/>
      <c r="J85" s="17"/>
      <c r="K85" s="17"/>
      <c r="L85" s="17"/>
      <c r="M85" s="17"/>
      <c r="N85" s="17"/>
      <c r="O85" s="17"/>
      <c r="P85" s="17">
        <f t="shared" si="21"/>
        <v>57154</v>
      </c>
      <c r="Q85" s="27">
        <f t="shared" si="22"/>
        <v>144099.62</v>
      </c>
    </row>
    <row r="86" spans="1:17" x14ac:dyDescent="0.2">
      <c r="A86" s="106">
        <v>36583</v>
      </c>
      <c r="B86" s="17">
        <v>7154</v>
      </c>
      <c r="C86" s="27">
        <f t="shared" si="19"/>
        <v>18099.620000000003</v>
      </c>
      <c r="D86" s="17"/>
      <c r="E86" s="17"/>
      <c r="F86" s="17">
        <v>50000</v>
      </c>
      <c r="G86" s="27">
        <f t="shared" si="20"/>
        <v>126000</v>
      </c>
      <c r="H86" s="17"/>
      <c r="I86" s="17"/>
      <c r="J86" s="17"/>
      <c r="K86" s="17"/>
      <c r="L86" s="17"/>
      <c r="M86" s="17"/>
      <c r="N86" s="17"/>
      <c r="O86" s="17"/>
      <c r="P86" s="17">
        <f t="shared" si="21"/>
        <v>57154</v>
      </c>
      <c r="Q86" s="27">
        <f t="shared" si="22"/>
        <v>144099.62</v>
      </c>
    </row>
    <row r="87" spans="1:17" x14ac:dyDescent="0.2">
      <c r="A87" s="106">
        <v>36584</v>
      </c>
      <c r="B87" s="17">
        <v>7154</v>
      </c>
      <c r="C87" s="27">
        <f t="shared" si="19"/>
        <v>18099.620000000003</v>
      </c>
      <c r="D87" s="17"/>
      <c r="E87" s="17"/>
      <c r="F87" s="17">
        <v>33000</v>
      </c>
      <c r="G87" s="27">
        <f t="shared" si="20"/>
        <v>83160</v>
      </c>
      <c r="H87" s="17"/>
      <c r="I87" s="17"/>
      <c r="J87" s="17"/>
      <c r="K87" s="17"/>
      <c r="L87" s="17"/>
      <c r="M87" s="17"/>
      <c r="N87" s="17"/>
      <c r="O87" s="17"/>
      <c r="P87" s="17">
        <f t="shared" si="21"/>
        <v>40154</v>
      </c>
      <c r="Q87" s="27">
        <f t="shared" si="22"/>
        <v>101259.62</v>
      </c>
    </row>
    <row r="88" spans="1:17" x14ac:dyDescent="0.2">
      <c r="A88" s="106">
        <v>36585</v>
      </c>
      <c r="B88" s="17">
        <v>7155</v>
      </c>
      <c r="C88" s="27">
        <f t="shared" si="19"/>
        <v>18102.150000000001</v>
      </c>
      <c r="D88" s="17"/>
      <c r="E88" s="17"/>
      <c r="F88" s="17">
        <v>33000</v>
      </c>
      <c r="G88" s="27">
        <f t="shared" si="20"/>
        <v>83160</v>
      </c>
      <c r="H88" s="17"/>
      <c r="I88" s="17"/>
      <c r="J88" s="17"/>
      <c r="K88" s="17"/>
      <c r="L88" s="17"/>
      <c r="M88" s="17"/>
      <c r="N88" s="17"/>
      <c r="O88" s="17"/>
      <c r="P88" s="17">
        <f t="shared" si="21"/>
        <v>40155</v>
      </c>
      <c r="Q88" s="27">
        <f t="shared" si="22"/>
        <v>101262.15</v>
      </c>
    </row>
    <row r="89" spans="1:17" x14ac:dyDescent="0.2">
      <c r="B89" s="17"/>
      <c r="C89" s="17"/>
      <c r="D89" s="17"/>
      <c r="E89" s="17"/>
      <c r="F89" s="17"/>
      <c r="G89" s="17">
        <f t="shared" si="20"/>
        <v>0</v>
      </c>
      <c r="H89" s="17"/>
      <c r="I89" s="17"/>
      <c r="J89" s="17"/>
      <c r="K89" s="17"/>
      <c r="L89" s="17"/>
      <c r="M89" s="17"/>
      <c r="N89" s="17"/>
      <c r="O89" s="17"/>
      <c r="P89" s="17">
        <f t="shared" si="21"/>
        <v>0</v>
      </c>
      <c r="Q89" s="27">
        <f t="shared" si="22"/>
        <v>0</v>
      </c>
    </row>
    <row r="90" spans="1:17" x14ac:dyDescent="0.2">
      <c r="B90" s="17"/>
      <c r="C90" s="17"/>
      <c r="D90" s="17"/>
      <c r="E90" s="17"/>
      <c r="F90" s="17"/>
      <c r="G90" s="17">
        <f t="shared" si="20"/>
        <v>0</v>
      </c>
      <c r="H90" s="17"/>
      <c r="I90" s="17"/>
      <c r="J90" s="17"/>
      <c r="K90" s="17"/>
      <c r="L90" s="17"/>
      <c r="M90" s="17"/>
      <c r="N90" s="17"/>
      <c r="O90" s="17"/>
      <c r="P90" s="17">
        <f t="shared" si="21"/>
        <v>0</v>
      </c>
      <c r="Q90" s="27">
        <f t="shared" si="22"/>
        <v>0</v>
      </c>
    </row>
    <row r="91" spans="1:17" ht="13.5" thickBot="1" x14ac:dyDescent="0.25">
      <c r="B91" s="23">
        <v>187540</v>
      </c>
      <c r="C91" s="28">
        <f t="shared" si="19"/>
        <v>474476.20000000007</v>
      </c>
      <c r="D91" s="29">
        <f>SUM(D60:D90)</f>
        <v>0</v>
      </c>
      <c r="E91" s="28">
        <f>SUM(E60:E90)</f>
        <v>0</v>
      </c>
      <c r="F91" s="23">
        <f>SUM(F60:F88)</f>
        <v>724025</v>
      </c>
      <c r="G91" s="28">
        <f t="shared" si="20"/>
        <v>1824543</v>
      </c>
      <c r="H91" s="29">
        <f>SUM(H60:H89)</f>
        <v>0</v>
      </c>
      <c r="I91" s="28">
        <f>SUM(I60:I90)</f>
        <v>0</v>
      </c>
      <c r="J91" s="29">
        <f>SUM(J60:J89)</f>
        <v>0</v>
      </c>
      <c r="K91" s="28">
        <f>SUM(K60:K90)</f>
        <v>0</v>
      </c>
      <c r="L91" s="29">
        <f>SUM(L60:L89)</f>
        <v>0</v>
      </c>
      <c r="M91" s="28">
        <f>SUM(M60:M90)</f>
        <v>0</v>
      </c>
      <c r="N91" s="29">
        <f>SUM(N60:N89)</f>
        <v>0</v>
      </c>
      <c r="O91" s="28">
        <f>SUM(O60:O90)</f>
        <v>0</v>
      </c>
      <c r="P91" s="23">
        <f t="shared" si="21"/>
        <v>911565</v>
      </c>
      <c r="Q91" s="28">
        <f t="shared" si="22"/>
        <v>2299019.2000000002</v>
      </c>
    </row>
    <row r="92" spans="1:17" ht="13.5" thickTop="1" x14ac:dyDescent="0.2">
      <c r="B92" s="18"/>
    </row>
    <row r="93" spans="1:17" x14ac:dyDescent="0.2">
      <c r="B93" s="19"/>
      <c r="P93" t="s">
        <v>55</v>
      </c>
      <c r="Q93" s="32">
        <f>Q91/P91</f>
        <v>2.5220573409466138</v>
      </c>
    </row>
  </sheetData>
  <pageMargins left="0.2" right="0.4" top="0.5" bottom="0.5" header="0.5" footer="0.5"/>
  <pageSetup paperSize="5" scale="45" orientation="landscape" r:id="rId1"/>
  <headerFooter alignWithMargins="0"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B51"/>
  <sheetViews>
    <sheetView topLeftCell="A13" zoomScale="75" workbookViewId="0">
      <selection activeCell="AD45" sqref="AD45"/>
    </sheetView>
  </sheetViews>
  <sheetFormatPr defaultRowHeight="12.75" x14ac:dyDescent="0.2"/>
  <cols>
    <col min="2" max="2" width="12.42578125" customWidth="1"/>
    <col min="3" max="3" width="17.5703125" customWidth="1"/>
    <col min="4" max="4" width="16" customWidth="1"/>
    <col min="5" max="5" width="18.42578125" customWidth="1"/>
    <col min="6" max="6" width="18.28515625" customWidth="1"/>
    <col min="7" max="7" width="16.42578125" customWidth="1"/>
    <col min="8" max="15" width="9.140625" hidden="1" customWidth="1"/>
    <col min="16" max="16" width="14.28515625" hidden="1" customWidth="1"/>
    <col min="17" max="17" width="17.7109375" hidden="1" customWidth="1"/>
    <col min="18" max="18" width="16.85546875" hidden="1" customWidth="1"/>
    <col min="19" max="22" width="9.140625" hidden="1" customWidth="1"/>
    <col min="23" max="23" width="14.42578125" hidden="1" customWidth="1"/>
    <col min="24" max="24" width="13.28515625" hidden="1" customWidth="1"/>
    <col min="25" max="25" width="17.5703125" hidden="1" customWidth="1"/>
    <col min="26" max="26" width="20" hidden="1" customWidth="1"/>
    <col min="27" max="28" width="9.140625" hidden="1" customWidth="1"/>
  </cols>
  <sheetData>
    <row r="3" spans="2:28" ht="20.25" x14ac:dyDescent="0.3">
      <c r="B3" s="88" t="s">
        <v>0</v>
      </c>
    </row>
    <row r="4" spans="2:28" x14ac:dyDescent="0.2">
      <c r="B4" s="75" t="s">
        <v>47</v>
      </c>
    </row>
    <row r="5" spans="2:28" x14ac:dyDescent="0.2">
      <c r="B5" s="75" t="s">
        <v>48</v>
      </c>
    </row>
    <row r="6" spans="2:28" x14ac:dyDescent="0.2">
      <c r="B6" s="75" t="s">
        <v>74</v>
      </c>
    </row>
    <row r="7" spans="2:28" x14ac:dyDescent="0.2">
      <c r="B7" s="76"/>
    </row>
    <row r="8" spans="2:28" x14ac:dyDescent="0.2">
      <c r="B8" s="77" t="s">
        <v>49</v>
      </c>
      <c r="C8" s="78"/>
      <c r="D8" s="78"/>
      <c r="E8" s="85">
        <v>36557</v>
      </c>
      <c r="G8" s="6"/>
      <c r="H8" s="81">
        <v>36557</v>
      </c>
    </row>
    <row r="9" spans="2:28" x14ac:dyDescent="0.2">
      <c r="B9" s="77" t="s">
        <v>50</v>
      </c>
      <c r="C9" s="78"/>
      <c r="D9" s="78"/>
      <c r="E9" s="86">
        <v>2.58</v>
      </c>
      <c r="G9" s="6"/>
      <c r="H9" s="82">
        <v>2.58</v>
      </c>
    </row>
    <row r="10" spans="2:28" x14ac:dyDescent="0.2">
      <c r="B10" s="84"/>
      <c r="C10" s="6"/>
      <c r="D10" s="6"/>
      <c r="E10" s="6"/>
      <c r="F10" s="6"/>
      <c r="G10" s="6"/>
      <c r="H10" s="83"/>
    </row>
    <row r="11" spans="2:28" x14ac:dyDescent="0.2">
      <c r="B11" s="84" t="s">
        <v>84</v>
      </c>
      <c r="C11" s="6"/>
      <c r="D11" s="6"/>
      <c r="E11" s="6"/>
      <c r="F11" s="6"/>
      <c r="G11" s="6"/>
      <c r="H11" s="83"/>
    </row>
    <row r="12" spans="2:28" x14ac:dyDescent="0.2">
      <c r="B12" s="84" t="s">
        <v>83</v>
      </c>
    </row>
    <row r="14" spans="2:28" ht="13.5" thickBot="1" x14ac:dyDescent="0.25">
      <c r="Y14" s="35"/>
      <c r="Z14" s="35"/>
    </row>
    <row r="15" spans="2:28" ht="13.5" thickTop="1" x14ac:dyDescent="0.2">
      <c r="B15" s="36"/>
      <c r="C15" s="36"/>
      <c r="D15" s="36" t="s">
        <v>5</v>
      </c>
      <c r="E15" s="36" t="s">
        <v>1</v>
      </c>
      <c r="F15" s="36" t="s">
        <v>79</v>
      </c>
      <c r="G15" s="107" t="s">
        <v>5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91"/>
      <c r="Y15" s="93"/>
      <c r="Z15" s="93"/>
      <c r="AA15" s="92"/>
      <c r="AB15" s="36"/>
    </row>
    <row r="16" spans="2:28" x14ac:dyDescent="0.2">
      <c r="B16" s="80"/>
      <c r="C16" s="37"/>
      <c r="D16" s="37" t="s">
        <v>75</v>
      </c>
      <c r="E16" s="37" t="s">
        <v>76</v>
      </c>
      <c r="F16" s="37" t="s">
        <v>85</v>
      </c>
      <c r="G16" s="108" t="s">
        <v>81</v>
      </c>
      <c r="H16" s="37" t="s">
        <v>7</v>
      </c>
      <c r="I16" s="37"/>
      <c r="J16" s="37"/>
      <c r="K16" s="37"/>
      <c r="L16" s="37"/>
      <c r="M16" s="37"/>
      <c r="N16" s="37"/>
      <c r="O16" s="37"/>
      <c r="P16" s="80"/>
      <c r="Q16" s="80"/>
      <c r="R16" s="80"/>
      <c r="S16" s="80"/>
      <c r="T16" s="37"/>
      <c r="U16" s="37"/>
      <c r="V16" s="37"/>
      <c r="W16" s="37"/>
      <c r="X16" s="37"/>
      <c r="Y16" s="80"/>
      <c r="Z16" s="80"/>
      <c r="AA16" s="37"/>
      <c r="AB16" s="37"/>
    </row>
    <row r="17" spans="2:28" x14ac:dyDescent="0.2">
      <c r="B17" s="80" t="str">
        <f>Master!B15</f>
        <v>Total Sales</v>
      </c>
      <c r="C17" s="37" t="s">
        <v>79</v>
      </c>
      <c r="D17" s="37" t="s">
        <v>70</v>
      </c>
      <c r="E17" s="37" t="s">
        <v>77</v>
      </c>
      <c r="F17" s="37"/>
      <c r="G17" s="108" t="s">
        <v>82</v>
      </c>
      <c r="H17" s="37" t="str">
        <f>Master!D15</f>
        <v xml:space="preserve">TOTAL </v>
      </c>
      <c r="I17" s="37" t="str">
        <f>Master!E15</f>
        <v>GD-.02</v>
      </c>
      <c r="J17" s="37">
        <f>Master!F15</f>
        <v>0</v>
      </c>
      <c r="K17" s="37" t="str">
        <f>Master!G15</f>
        <v>Quantity</v>
      </c>
      <c r="L17" s="37">
        <f>Master!H15</f>
        <v>0</v>
      </c>
      <c r="M17" s="37" t="str">
        <f>Master!I15</f>
        <v>GD - .02</v>
      </c>
      <c r="N17" s="37">
        <f>Master!J15</f>
        <v>0</v>
      </c>
      <c r="O17" s="37" t="str">
        <f>Master!K15</f>
        <v>less $0.02</v>
      </c>
      <c r="P17" s="80" t="str">
        <f>Master!L15</f>
        <v xml:space="preserve">GD </v>
      </c>
      <c r="Q17" s="80" t="str">
        <f>Master!M15</f>
        <v>HSC Sale</v>
      </c>
      <c r="R17" s="80" t="str">
        <f>Master!N15</f>
        <v>T1</v>
      </c>
      <c r="S17" s="80" t="str">
        <f>Master!O15</f>
        <v>GD mid</v>
      </c>
      <c r="T17" s="37" t="str">
        <f>Master!P15</f>
        <v>GD less</v>
      </c>
      <c r="U17" s="37" t="str">
        <f>Master!Q15</f>
        <v>due</v>
      </c>
      <c r="V17" s="37" t="str">
        <f>Master!R15</f>
        <v>Due</v>
      </c>
      <c r="W17" s="37" t="str">
        <f>Master!S15</f>
        <v>Due</v>
      </c>
      <c r="X17" s="37" t="str">
        <f>Master!T15</f>
        <v>Due</v>
      </c>
      <c r="Y17" s="80"/>
      <c r="Z17" s="80" t="str">
        <f>Master!V15</f>
        <v>Purchases</v>
      </c>
      <c r="AA17" s="37">
        <f>Master!W15</f>
        <v>0</v>
      </c>
      <c r="AB17" s="37" t="str">
        <f>Master!X15</f>
        <v>Fuel</v>
      </c>
    </row>
    <row r="18" spans="2:28" ht="13.5" thickBot="1" x14ac:dyDescent="0.25">
      <c r="B18" s="38" t="str">
        <f>Master!B16</f>
        <v xml:space="preserve">T1 </v>
      </c>
      <c r="C18" s="38" t="str">
        <f>Master!C16</f>
        <v>T2</v>
      </c>
      <c r="D18" s="38" t="s">
        <v>82</v>
      </c>
      <c r="E18" s="38" t="s">
        <v>78</v>
      </c>
      <c r="F18" s="38" t="s">
        <v>80</v>
      </c>
      <c r="G18" s="109"/>
      <c r="H18" s="38" t="str">
        <f>Master!D16</f>
        <v>VOL</v>
      </c>
      <c r="I18" s="38" t="str">
        <f>Master!E16</f>
        <v xml:space="preserve"> </v>
      </c>
      <c r="J18" s="38">
        <f>Master!F16</f>
        <v>0</v>
      </c>
      <c r="K18" s="38">
        <f>Master!G16</f>
        <v>0</v>
      </c>
      <c r="L18" s="38">
        <f>Master!H16</f>
        <v>0</v>
      </c>
      <c r="M18" s="38" t="str">
        <f>Master!I16</f>
        <v>Volume</v>
      </c>
      <c r="N18" s="38">
        <f>Master!J16</f>
        <v>0</v>
      </c>
      <c r="O18" s="38">
        <f>Master!K16</f>
        <v>0</v>
      </c>
      <c r="P18" s="38">
        <f>Master!L16</f>
        <v>0</v>
      </c>
      <c r="Q18" s="38">
        <f>Master!M16</f>
        <v>0</v>
      </c>
      <c r="R18" s="38">
        <f>Master!N16</f>
        <v>0</v>
      </c>
      <c r="S18" s="38" t="str">
        <f>Master!O16</f>
        <v xml:space="preserve"> </v>
      </c>
      <c r="T18" s="38">
        <f>Master!P16</f>
        <v>0.05</v>
      </c>
      <c r="U18" s="38" t="str">
        <f>Master!Q16</f>
        <v>Company</v>
      </c>
      <c r="V18" s="38" t="str">
        <f>Master!R16</f>
        <v>Customer</v>
      </c>
      <c r="W18" s="38" t="str">
        <f>Master!S16</f>
        <v>Company</v>
      </c>
      <c r="X18" s="38" t="str">
        <f>Master!T16</f>
        <v>Customer</v>
      </c>
      <c r="Y18" s="38" t="str">
        <f>Master!U16</f>
        <v>Volumes</v>
      </c>
      <c r="Z18" s="38">
        <f>Master!V16</f>
        <v>0</v>
      </c>
      <c r="AA18" s="38" t="str">
        <f>Master!W16</f>
        <v xml:space="preserve">Volume </v>
      </c>
      <c r="AB18" s="38">
        <f>Master!X16</f>
        <v>0</v>
      </c>
    </row>
    <row r="19" spans="2:28" ht="13.5" thickTop="1" x14ac:dyDescent="0.2">
      <c r="B19" s="39">
        <f>Master!B17</f>
        <v>0</v>
      </c>
      <c r="C19" s="39">
        <f>Master!C17</f>
        <v>0</v>
      </c>
      <c r="D19" s="94">
        <f t="shared" ref="D19:D50" si="0">+B19-+C19</f>
        <v>0</v>
      </c>
      <c r="E19" s="58">
        <f>P19+Q19+W19</f>
        <v>0</v>
      </c>
      <c r="F19" s="58">
        <f>Z19+X19</f>
        <v>0</v>
      </c>
      <c r="G19" s="110">
        <f>+E19-+F19</f>
        <v>0</v>
      </c>
      <c r="H19" s="39">
        <f>Master!D17</f>
        <v>0</v>
      </c>
      <c r="I19" s="39">
        <f>Master!E17</f>
        <v>0</v>
      </c>
      <c r="J19" s="39">
        <f>Master!F17</f>
        <v>0</v>
      </c>
      <c r="K19" s="39">
        <f>Master!G17</f>
        <v>0</v>
      </c>
      <c r="L19" s="39">
        <f>Master!H17</f>
        <v>0</v>
      </c>
      <c r="M19" s="39">
        <f>Master!I17</f>
        <v>0</v>
      </c>
      <c r="N19" s="39">
        <f>Master!J17</f>
        <v>2.54</v>
      </c>
      <c r="O19" s="39">
        <f>Master!K17</f>
        <v>2.6349999999999998</v>
      </c>
      <c r="P19" s="58">
        <f>Master!L17</f>
        <v>0</v>
      </c>
      <c r="Q19" s="58">
        <f>Master!M17</f>
        <v>0</v>
      </c>
      <c r="R19" s="39">
        <f>Master!N17</f>
        <v>0</v>
      </c>
      <c r="S19" s="58">
        <f>Master!O17</f>
        <v>2.6549999999999998</v>
      </c>
      <c r="T19" s="39">
        <f>Master!P17</f>
        <v>2.605</v>
      </c>
      <c r="U19" s="39">
        <f>Master!Q17</f>
        <v>0</v>
      </c>
      <c r="V19" s="39">
        <f>Master!R17</f>
        <v>2.4999999999999911E-2</v>
      </c>
      <c r="W19" s="39">
        <f>Master!S17</f>
        <v>0</v>
      </c>
      <c r="X19" s="58">
        <f>Master!T17</f>
        <v>0</v>
      </c>
      <c r="Y19" s="39">
        <f>Master!U17</f>
        <v>0</v>
      </c>
      <c r="Z19" s="58">
        <f>Master!V17</f>
        <v>0</v>
      </c>
      <c r="AA19" s="39">
        <f>Master!W17</f>
        <v>0</v>
      </c>
      <c r="AB19" s="39">
        <f>Master!X17</f>
        <v>0</v>
      </c>
    </row>
    <row r="20" spans="2:28" x14ac:dyDescent="0.2">
      <c r="B20" s="40">
        <f>Master!B18</f>
        <v>0</v>
      </c>
      <c r="C20" s="40">
        <f>Master!C18</f>
        <v>0</v>
      </c>
      <c r="D20" s="95">
        <f t="shared" si="0"/>
        <v>0</v>
      </c>
      <c r="E20" s="59">
        <f t="shared" ref="E20:E50" si="1">P20+Q20+W20</f>
        <v>0</v>
      </c>
      <c r="F20" s="59">
        <f t="shared" ref="F20:F50" si="2">Z20+X20</f>
        <v>0</v>
      </c>
      <c r="G20" s="111">
        <f t="shared" ref="G20:G50" si="3">+E20-+F20</f>
        <v>0</v>
      </c>
      <c r="H20" s="40">
        <f>Master!D18</f>
        <v>0</v>
      </c>
      <c r="I20" s="40">
        <f>Master!E18</f>
        <v>0</v>
      </c>
      <c r="J20" s="40">
        <f>Master!F18</f>
        <v>0</v>
      </c>
      <c r="K20" s="40">
        <f>Master!G18</f>
        <v>0</v>
      </c>
      <c r="L20" s="40">
        <f>Master!H18</f>
        <v>0</v>
      </c>
      <c r="M20" s="40">
        <f>Master!I18</f>
        <v>0</v>
      </c>
      <c r="N20" s="40">
        <f>Master!J18</f>
        <v>2.54</v>
      </c>
      <c r="O20" s="40">
        <f>Master!K18</f>
        <v>2.7549999999999999</v>
      </c>
      <c r="P20" s="59">
        <f>Master!L18</f>
        <v>0</v>
      </c>
      <c r="Q20" s="59">
        <f>Master!M18</f>
        <v>0</v>
      </c>
      <c r="R20" s="40">
        <f>Master!N18</f>
        <v>0</v>
      </c>
      <c r="S20" s="59">
        <f>Master!O18</f>
        <v>2.7749999999999999</v>
      </c>
      <c r="T20" s="40">
        <f>Master!P18</f>
        <v>2.7250000000000001</v>
      </c>
      <c r="U20" s="40">
        <f>Master!Q18</f>
        <v>0</v>
      </c>
      <c r="V20" s="40">
        <f>Master!R18</f>
        <v>0.14500000000000002</v>
      </c>
      <c r="W20" s="40">
        <f>Master!S18</f>
        <v>0</v>
      </c>
      <c r="X20" s="59">
        <f>Master!T18</f>
        <v>0</v>
      </c>
      <c r="Y20" s="40">
        <f>Master!U18</f>
        <v>0</v>
      </c>
      <c r="Z20" s="59">
        <f>Master!V18</f>
        <v>0</v>
      </c>
      <c r="AA20" s="40">
        <f>Master!W18</f>
        <v>0</v>
      </c>
      <c r="AB20" s="40">
        <f>Master!X18</f>
        <v>0</v>
      </c>
    </row>
    <row r="21" spans="2:28" x14ac:dyDescent="0.2">
      <c r="B21" s="40">
        <f>Master!B19</f>
        <v>3397</v>
      </c>
      <c r="C21" s="40">
        <f>Master!C19</f>
        <v>0</v>
      </c>
      <c r="D21" s="95">
        <f t="shared" si="0"/>
        <v>3397</v>
      </c>
      <c r="E21" s="59">
        <f t="shared" si="1"/>
        <v>9647.48</v>
      </c>
      <c r="F21" s="59">
        <f t="shared" si="2"/>
        <v>0</v>
      </c>
      <c r="G21" s="111">
        <f t="shared" si="3"/>
        <v>9647.48</v>
      </c>
      <c r="H21" s="40">
        <f>Master!D19</f>
        <v>0</v>
      </c>
      <c r="I21" s="40">
        <f>Master!E19</f>
        <v>3397</v>
      </c>
      <c r="J21" s="40">
        <f>Master!F19</f>
        <v>3499</v>
      </c>
      <c r="K21" s="40">
        <f>Master!G19</f>
        <v>0</v>
      </c>
      <c r="L21" s="40">
        <f>Master!H19</f>
        <v>0</v>
      </c>
      <c r="M21" s="40">
        <f>Master!I19</f>
        <v>3397</v>
      </c>
      <c r="N21" s="40">
        <f>Master!J19</f>
        <v>2.54</v>
      </c>
      <c r="O21" s="40">
        <f>Master!K19</f>
        <v>2.84</v>
      </c>
      <c r="P21" s="59">
        <f>Master!L19</f>
        <v>9647.48</v>
      </c>
      <c r="Q21" s="59">
        <f>Master!M19</f>
        <v>0</v>
      </c>
      <c r="R21" s="40">
        <f>Master!N19</f>
        <v>9647.48</v>
      </c>
      <c r="S21" s="59">
        <f>Master!O19</f>
        <v>2.86</v>
      </c>
      <c r="T21" s="40">
        <f>Master!P19</f>
        <v>2.81</v>
      </c>
      <c r="U21" s="40">
        <f>Master!Q19</f>
        <v>0</v>
      </c>
      <c r="V21" s="40">
        <f>Master!R19</f>
        <v>0.22999999999999998</v>
      </c>
      <c r="W21" s="40">
        <f>Master!S19</f>
        <v>0</v>
      </c>
      <c r="X21" s="59">
        <f>Master!T19</f>
        <v>0</v>
      </c>
      <c r="Y21" s="40">
        <f>Master!U19</f>
        <v>0</v>
      </c>
      <c r="Z21" s="59">
        <f>Master!V19</f>
        <v>0</v>
      </c>
      <c r="AA21" s="40">
        <f>Master!W19</f>
        <v>0</v>
      </c>
      <c r="AB21" s="40">
        <f>Master!X19</f>
        <v>0</v>
      </c>
    </row>
    <row r="22" spans="2:28" x14ac:dyDescent="0.2">
      <c r="B22" s="40">
        <f>Master!B20</f>
        <v>29834</v>
      </c>
      <c r="C22" s="40">
        <f>Master!C20</f>
        <v>33687</v>
      </c>
      <c r="D22" s="95">
        <f t="shared" si="0"/>
        <v>-3853</v>
      </c>
      <c r="E22" s="59">
        <f t="shared" si="1"/>
        <v>75778.36</v>
      </c>
      <c r="F22" s="59">
        <f t="shared" si="2"/>
        <v>85347.86</v>
      </c>
      <c r="G22" s="111">
        <f t="shared" si="3"/>
        <v>-9569.5</v>
      </c>
      <c r="H22" s="40">
        <f>Master!D20</f>
        <v>34698</v>
      </c>
      <c r="I22" s="40">
        <f>Master!E20</f>
        <v>0</v>
      </c>
      <c r="J22" s="40">
        <f>Master!F20</f>
        <v>30729</v>
      </c>
      <c r="K22" s="40">
        <f>Master!G20</f>
        <v>2958</v>
      </c>
      <c r="L22" s="40">
        <f>Master!H20</f>
        <v>29834</v>
      </c>
      <c r="M22" s="40">
        <f>Master!I20</f>
        <v>0</v>
      </c>
      <c r="N22" s="40">
        <f>Master!J20</f>
        <v>2.54</v>
      </c>
      <c r="O22" s="40">
        <f>Master!K20</f>
        <v>2.7349999999999999</v>
      </c>
      <c r="P22" s="59">
        <f>Master!L20</f>
        <v>0</v>
      </c>
      <c r="Q22" s="59">
        <f>Master!M20</f>
        <v>75778.36</v>
      </c>
      <c r="R22" s="40">
        <f>Master!N20</f>
        <v>75778.36</v>
      </c>
      <c r="S22" s="59">
        <f>Master!O20</f>
        <v>2.7549999999999999</v>
      </c>
      <c r="T22" s="40">
        <f>Master!P20</f>
        <v>2.7050000000000001</v>
      </c>
      <c r="U22" s="40">
        <f>Master!Q20</f>
        <v>0</v>
      </c>
      <c r="V22" s="40">
        <f>Master!R20</f>
        <v>0.125</v>
      </c>
      <c r="W22" s="40">
        <f>Master!S20</f>
        <v>0</v>
      </c>
      <c r="X22" s="59">
        <f>Master!T20</f>
        <v>369.75</v>
      </c>
      <c r="Y22" s="40">
        <f>Master!U20</f>
        <v>33687</v>
      </c>
      <c r="Z22" s="59">
        <f>Master!V20</f>
        <v>84978.11</v>
      </c>
      <c r="AA22" s="40">
        <f>Master!W20</f>
        <v>0</v>
      </c>
      <c r="AB22" s="40">
        <f>Master!X20</f>
        <v>0</v>
      </c>
    </row>
    <row r="23" spans="2:28" x14ac:dyDescent="0.2">
      <c r="B23" s="40">
        <f>Master!B21</f>
        <v>31432</v>
      </c>
      <c r="C23" s="40">
        <f>Master!C21</f>
        <v>32154</v>
      </c>
      <c r="D23" s="95">
        <f t="shared" si="0"/>
        <v>-722</v>
      </c>
      <c r="E23" s="59">
        <f t="shared" si="1"/>
        <v>79837.279999999999</v>
      </c>
      <c r="F23" s="59">
        <f t="shared" si="2"/>
        <v>81099.62</v>
      </c>
      <c r="G23" s="111">
        <f t="shared" si="3"/>
        <v>-1262.3399999999965</v>
      </c>
      <c r="H23" s="40">
        <f>Master!D21</f>
        <v>33119</v>
      </c>
      <c r="I23" s="40">
        <f>Master!E21</f>
        <v>0</v>
      </c>
      <c r="J23" s="40">
        <f>Master!F21</f>
        <v>32375</v>
      </c>
      <c r="K23" s="40">
        <f>Master!G21</f>
        <v>0</v>
      </c>
      <c r="L23" s="40">
        <f>Master!H21</f>
        <v>31432</v>
      </c>
      <c r="M23" s="40">
        <f>Master!I21</f>
        <v>0</v>
      </c>
      <c r="N23" s="40">
        <f>Master!J21</f>
        <v>2.54</v>
      </c>
      <c r="O23" s="40">
        <f>Master!K21</f>
        <v>2.6150000000000002</v>
      </c>
      <c r="P23" s="59">
        <f>Master!L21</f>
        <v>0</v>
      </c>
      <c r="Q23" s="59">
        <f>Master!M21</f>
        <v>79837.279999999999</v>
      </c>
      <c r="R23" s="40">
        <f>Master!N21</f>
        <v>79837.279999999999</v>
      </c>
      <c r="S23" s="59">
        <f>Master!O21</f>
        <v>2.6349999999999998</v>
      </c>
      <c r="T23" s="40">
        <f>Master!P21</f>
        <v>2.585</v>
      </c>
      <c r="U23" s="40">
        <f>Master!Q21</f>
        <v>0</v>
      </c>
      <c r="V23" s="40">
        <f>Master!R21</f>
        <v>4.9999999999998934E-3</v>
      </c>
      <c r="W23" s="40">
        <f>Master!S21</f>
        <v>0</v>
      </c>
      <c r="X23" s="59">
        <f>Master!T21</f>
        <v>0</v>
      </c>
      <c r="Y23" s="40">
        <f>Master!U21</f>
        <v>32154</v>
      </c>
      <c r="Z23" s="59">
        <f>Master!V21</f>
        <v>81099.62</v>
      </c>
      <c r="AA23" s="40">
        <f>Master!W21</f>
        <v>0</v>
      </c>
      <c r="AB23" s="40">
        <f>Master!X21</f>
        <v>0</v>
      </c>
    </row>
    <row r="24" spans="2:28" x14ac:dyDescent="0.2">
      <c r="B24" s="40">
        <f>Master!B22</f>
        <v>34571</v>
      </c>
      <c r="C24" s="40">
        <f>Master!C22</f>
        <v>32154</v>
      </c>
      <c r="D24" s="95">
        <f t="shared" si="0"/>
        <v>2417</v>
      </c>
      <c r="E24" s="59">
        <f t="shared" si="1"/>
        <v>87919.239999999991</v>
      </c>
      <c r="F24" s="59">
        <f t="shared" si="2"/>
        <v>81099.62</v>
      </c>
      <c r="G24" s="111">
        <f t="shared" si="3"/>
        <v>6819.6199999999953</v>
      </c>
      <c r="H24" s="40">
        <f>Master!D22</f>
        <v>33119</v>
      </c>
      <c r="I24" s="40">
        <f>Master!E22</f>
        <v>1452</v>
      </c>
      <c r="J24" s="40">
        <f>Master!F22</f>
        <v>35608</v>
      </c>
      <c r="K24" s="40">
        <f>Master!G22</f>
        <v>0</v>
      </c>
      <c r="L24" s="40">
        <f>Master!H22</f>
        <v>33119</v>
      </c>
      <c r="M24" s="40">
        <f>Master!I22</f>
        <v>1452</v>
      </c>
      <c r="N24" s="40">
        <f>Master!J22</f>
        <v>2.54</v>
      </c>
      <c r="O24" s="40">
        <f>Master!K22</f>
        <v>2.6150000000000002</v>
      </c>
      <c r="P24" s="59">
        <f>Master!L22</f>
        <v>3796.98</v>
      </c>
      <c r="Q24" s="59">
        <f>Master!M22</f>
        <v>84122.26</v>
      </c>
      <c r="R24" s="40">
        <f>Master!N22</f>
        <v>87919.239999999991</v>
      </c>
      <c r="S24" s="59">
        <f>Master!O22</f>
        <v>2.6349999999999998</v>
      </c>
      <c r="T24" s="40">
        <f>Master!P22</f>
        <v>2.585</v>
      </c>
      <c r="U24" s="40">
        <f>Master!Q22</f>
        <v>0</v>
      </c>
      <c r="V24" s="40">
        <f>Master!R22</f>
        <v>4.9999999999998934E-3</v>
      </c>
      <c r="W24" s="40">
        <f>Master!S22</f>
        <v>0</v>
      </c>
      <c r="X24" s="59">
        <f>Master!T22</f>
        <v>0</v>
      </c>
      <c r="Y24" s="40">
        <f>Master!U22</f>
        <v>32154</v>
      </c>
      <c r="Z24" s="59">
        <f>Master!V22</f>
        <v>81099.62</v>
      </c>
      <c r="AA24" s="40">
        <f>Master!W22</f>
        <v>0</v>
      </c>
      <c r="AB24" s="40">
        <f>Master!X22</f>
        <v>0</v>
      </c>
    </row>
    <row r="25" spans="2:28" x14ac:dyDescent="0.2">
      <c r="B25" s="40">
        <f>Master!B23</f>
        <v>32995</v>
      </c>
      <c r="C25" s="40">
        <f>Master!C23</f>
        <v>32154</v>
      </c>
      <c r="D25" s="95">
        <f t="shared" si="0"/>
        <v>841</v>
      </c>
      <c r="E25" s="59">
        <f t="shared" si="1"/>
        <v>83807.3</v>
      </c>
      <c r="F25" s="59">
        <f t="shared" si="2"/>
        <v>81099.62</v>
      </c>
      <c r="G25" s="111">
        <f t="shared" si="3"/>
        <v>2707.6800000000076</v>
      </c>
      <c r="H25" s="40">
        <f>Master!D23</f>
        <v>33119</v>
      </c>
      <c r="I25" s="40">
        <f>Master!E23</f>
        <v>0</v>
      </c>
      <c r="J25" s="40">
        <f>Master!F23</f>
        <v>33985</v>
      </c>
      <c r="K25" s="40">
        <f>Master!G23</f>
        <v>0</v>
      </c>
      <c r="L25" s="40">
        <f>Master!H23</f>
        <v>32995</v>
      </c>
      <c r="M25" s="40">
        <f>Master!I23</f>
        <v>0</v>
      </c>
      <c r="N25" s="40">
        <f>Master!J23</f>
        <v>2.54</v>
      </c>
      <c r="O25" s="40">
        <f>Master!K23</f>
        <v>2.6150000000000002</v>
      </c>
      <c r="P25" s="59">
        <f>Master!L23</f>
        <v>0</v>
      </c>
      <c r="Q25" s="59">
        <f>Master!M23</f>
        <v>83807.3</v>
      </c>
      <c r="R25" s="40">
        <f>Master!N23</f>
        <v>83807.3</v>
      </c>
      <c r="S25" s="59">
        <f>Master!O23</f>
        <v>2.6349999999999998</v>
      </c>
      <c r="T25" s="40">
        <f>Master!P23</f>
        <v>2.585</v>
      </c>
      <c r="U25" s="40">
        <f>Master!Q23</f>
        <v>0</v>
      </c>
      <c r="V25" s="40">
        <f>Master!R23</f>
        <v>4.9999999999998934E-3</v>
      </c>
      <c r="W25" s="40">
        <f>Master!S23</f>
        <v>0</v>
      </c>
      <c r="X25" s="59">
        <f>Master!T23</f>
        <v>0</v>
      </c>
      <c r="Y25" s="40">
        <f>Master!U23</f>
        <v>32154</v>
      </c>
      <c r="Z25" s="59">
        <f>Master!V23</f>
        <v>81099.62</v>
      </c>
      <c r="AA25" s="40">
        <f>Master!W23</f>
        <v>0</v>
      </c>
      <c r="AB25" s="40">
        <f>Master!X23</f>
        <v>0</v>
      </c>
    </row>
    <row r="26" spans="2:28" x14ac:dyDescent="0.2">
      <c r="B26" s="40">
        <f>Master!B24</f>
        <v>32700</v>
      </c>
      <c r="C26" s="40">
        <f>Master!C24</f>
        <v>32154</v>
      </c>
      <c r="D26" s="95">
        <f t="shared" si="0"/>
        <v>546</v>
      </c>
      <c r="E26" s="59">
        <f t="shared" si="1"/>
        <v>83058</v>
      </c>
      <c r="F26" s="59">
        <f t="shared" si="2"/>
        <v>81099.62</v>
      </c>
      <c r="G26" s="111">
        <f t="shared" si="3"/>
        <v>1958.3800000000047</v>
      </c>
      <c r="H26" s="40">
        <f>Master!D24</f>
        <v>33119</v>
      </c>
      <c r="I26" s="40">
        <f>Master!E24</f>
        <v>0</v>
      </c>
      <c r="J26" s="40">
        <f>Master!F24</f>
        <v>33681</v>
      </c>
      <c r="K26" s="40">
        <f>Master!G24</f>
        <v>0</v>
      </c>
      <c r="L26" s="40">
        <f>Master!H24</f>
        <v>32700</v>
      </c>
      <c r="M26" s="40">
        <f>Master!I24</f>
        <v>0</v>
      </c>
      <c r="N26" s="40">
        <f>Master!J24</f>
        <v>2.54</v>
      </c>
      <c r="O26" s="40">
        <f>Master!K24</f>
        <v>2.6150000000000002</v>
      </c>
      <c r="P26" s="59">
        <f>Master!L24</f>
        <v>0</v>
      </c>
      <c r="Q26" s="59">
        <f>Master!M24</f>
        <v>83058</v>
      </c>
      <c r="R26" s="40">
        <f>Master!N24</f>
        <v>83058</v>
      </c>
      <c r="S26" s="59">
        <f>Master!O24</f>
        <v>2.68</v>
      </c>
      <c r="T26" s="40">
        <f>Master!P24</f>
        <v>2.6300000000000003</v>
      </c>
      <c r="U26" s="40">
        <f>Master!Q24</f>
        <v>0</v>
      </c>
      <c r="V26" s="40">
        <f>Master!R24</f>
        <v>5.0000000000000266E-2</v>
      </c>
      <c r="W26" s="40">
        <f>Master!S24</f>
        <v>0</v>
      </c>
      <c r="X26" s="59">
        <f>Master!T24</f>
        <v>0</v>
      </c>
      <c r="Y26" s="40">
        <f>Master!U24</f>
        <v>32154</v>
      </c>
      <c r="Z26" s="59">
        <f>Master!V24</f>
        <v>81099.62</v>
      </c>
      <c r="AA26" s="40">
        <f>Master!W24</f>
        <v>0</v>
      </c>
      <c r="AB26" s="40">
        <f>Master!X24</f>
        <v>0</v>
      </c>
    </row>
    <row r="27" spans="2:28" x14ac:dyDescent="0.2">
      <c r="B27" s="40">
        <f>Master!B25</f>
        <v>22325</v>
      </c>
      <c r="C27" s="40">
        <f>Master!C25</f>
        <v>32154</v>
      </c>
      <c r="D27" s="95">
        <f t="shared" si="0"/>
        <v>-9829</v>
      </c>
      <c r="E27" s="59">
        <f t="shared" si="1"/>
        <v>57529.81</v>
      </c>
      <c r="F27" s="59">
        <f t="shared" si="2"/>
        <v>81099.62</v>
      </c>
      <c r="G27" s="111">
        <f t="shared" si="3"/>
        <v>-23569.809999999998</v>
      </c>
      <c r="H27" s="40">
        <f>Master!D25</f>
        <v>33119</v>
      </c>
      <c r="I27" s="40">
        <f>Master!E25</f>
        <v>0</v>
      </c>
      <c r="J27" s="40">
        <f>Master!F25</f>
        <v>22995</v>
      </c>
      <c r="K27" s="40">
        <f>Master!G25</f>
        <v>9159</v>
      </c>
      <c r="L27" s="40">
        <f>Master!H25</f>
        <v>22325</v>
      </c>
      <c r="M27" s="40">
        <f>Master!I25</f>
        <v>0</v>
      </c>
      <c r="N27" s="40">
        <f>Master!J25</f>
        <v>2.54</v>
      </c>
      <c r="O27" s="40">
        <f>Master!K25</f>
        <v>2.5249999999999999</v>
      </c>
      <c r="P27" s="59">
        <f>Master!L25</f>
        <v>0</v>
      </c>
      <c r="Q27" s="59">
        <f>Master!M25</f>
        <v>56705.5</v>
      </c>
      <c r="R27" s="40">
        <f>Master!N25</f>
        <v>56705.5</v>
      </c>
      <c r="S27" s="59">
        <f>Master!O25</f>
        <v>2.54</v>
      </c>
      <c r="T27" s="40">
        <f>Master!P25</f>
        <v>2.4900000000000002</v>
      </c>
      <c r="U27" s="40">
        <f>Master!Q25</f>
        <v>8.9999999999999858E-2</v>
      </c>
      <c r="V27" s="40">
        <f>Master!R25</f>
        <v>0</v>
      </c>
      <c r="W27" s="40">
        <f>Master!S25</f>
        <v>824.31</v>
      </c>
      <c r="X27" s="59">
        <f>Master!T25</f>
        <v>0</v>
      </c>
      <c r="Y27" s="40">
        <f>Master!U25</f>
        <v>32154</v>
      </c>
      <c r="Z27" s="59">
        <f>Master!V25</f>
        <v>81099.62</v>
      </c>
      <c r="AA27" s="40">
        <f>Master!W25</f>
        <v>0</v>
      </c>
      <c r="AB27" s="40">
        <f>Master!X25</f>
        <v>0</v>
      </c>
    </row>
    <row r="28" spans="2:28" x14ac:dyDescent="0.2">
      <c r="B28" s="40">
        <f>Master!B26</f>
        <v>2</v>
      </c>
      <c r="C28" s="40">
        <f>Master!C26</f>
        <v>7154</v>
      </c>
      <c r="D28" s="95">
        <f t="shared" si="0"/>
        <v>-7152</v>
      </c>
      <c r="E28" s="59">
        <f t="shared" si="1"/>
        <v>505.71999999999997</v>
      </c>
      <c r="F28" s="59">
        <f t="shared" si="2"/>
        <v>18099.620000000003</v>
      </c>
      <c r="G28" s="111">
        <f t="shared" si="3"/>
        <v>-17593.900000000001</v>
      </c>
      <c r="H28" s="40">
        <f>Master!D26</f>
        <v>7369</v>
      </c>
      <c r="I28" s="40">
        <f>Master!E26</f>
        <v>0</v>
      </c>
      <c r="J28" s="40">
        <f>Master!F26</f>
        <v>2</v>
      </c>
      <c r="K28" s="40">
        <f>Master!G26</f>
        <v>7152</v>
      </c>
      <c r="L28" s="40">
        <f>Master!H26</f>
        <v>2</v>
      </c>
      <c r="M28" s="40">
        <f>Master!I26</f>
        <v>0</v>
      </c>
      <c r="N28" s="40">
        <f>Master!J26</f>
        <v>2.54</v>
      </c>
      <c r="O28" s="40">
        <f>Master!K26</f>
        <v>2.54</v>
      </c>
      <c r="P28" s="59">
        <f>Master!L26</f>
        <v>0</v>
      </c>
      <c r="Q28" s="59">
        <f>Master!M26</f>
        <v>5.08</v>
      </c>
      <c r="R28" s="40">
        <f>Master!N26</f>
        <v>5.08</v>
      </c>
      <c r="S28" s="59">
        <f>Master!O26</f>
        <v>2.56</v>
      </c>
      <c r="T28" s="40">
        <f>Master!P26</f>
        <v>2.5100000000000002</v>
      </c>
      <c r="U28" s="40">
        <f>Master!Q26</f>
        <v>6.999999999999984E-2</v>
      </c>
      <c r="V28" s="40">
        <f>Master!R26</f>
        <v>0</v>
      </c>
      <c r="W28" s="40">
        <f>Master!S26</f>
        <v>500.64</v>
      </c>
      <c r="X28" s="59">
        <f>Master!T26</f>
        <v>0</v>
      </c>
      <c r="Y28" s="40">
        <f>Master!U26</f>
        <v>7154</v>
      </c>
      <c r="Z28" s="59">
        <f>Master!V26</f>
        <v>18099.620000000003</v>
      </c>
      <c r="AA28" s="40">
        <f>Master!W26</f>
        <v>0</v>
      </c>
      <c r="AB28" s="40">
        <f>Master!X26</f>
        <v>0</v>
      </c>
    </row>
    <row r="29" spans="2:28" x14ac:dyDescent="0.2">
      <c r="B29" s="40">
        <f>Master!B27</f>
        <v>2873</v>
      </c>
      <c r="C29" s="40">
        <f>Master!C27</f>
        <v>7154</v>
      </c>
      <c r="D29" s="95">
        <f t="shared" si="0"/>
        <v>-4281</v>
      </c>
      <c r="E29" s="59">
        <f t="shared" si="1"/>
        <v>7486.2</v>
      </c>
      <c r="F29" s="59">
        <f t="shared" si="2"/>
        <v>18099.620000000003</v>
      </c>
      <c r="G29" s="111">
        <f t="shared" si="3"/>
        <v>-10613.420000000002</v>
      </c>
      <c r="H29" s="40">
        <f>Master!D27</f>
        <v>7369</v>
      </c>
      <c r="I29" s="40">
        <f>Master!E27</f>
        <v>0</v>
      </c>
      <c r="J29" s="40">
        <f>Master!F27</f>
        <v>2959</v>
      </c>
      <c r="K29" s="40">
        <f>Master!G27</f>
        <v>4195</v>
      </c>
      <c r="L29" s="40">
        <f>Master!H27</f>
        <v>2873</v>
      </c>
      <c r="M29" s="40">
        <f>Master!I27</f>
        <v>0</v>
      </c>
      <c r="N29" s="40">
        <f>Master!J27</f>
        <v>2.54</v>
      </c>
      <c r="O29" s="40">
        <f>Master!K27</f>
        <v>2.5649999999999999</v>
      </c>
      <c r="P29" s="59">
        <f>Master!L27</f>
        <v>0</v>
      </c>
      <c r="Q29" s="59">
        <f>Master!M27</f>
        <v>7297.42</v>
      </c>
      <c r="R29" s="40">
        <f>Master!N27</f>
        <v>7297.42</v>
      </c>
      <c r="S29" s="59">
        <f>Master!O27</f>
        <v>2.585</v>
      </c>
      <c r="T29" s="40">
        <f>Master!P27</f>
        <v>2.5350000000000001</v>
      </c>
      <c r="U29" s="40">
        <f>Master!Q27</f>
        <v>4.4999999999999929E-2</v>
      </c>
      <c r="V29" s="40">
        <f>Master!R27</f>
        <v>0</v>
      </c>
      <c r="W29" s="40">
        <f>Master!S27</f>
        <v>188.78</v>
      </c>
      <c r="X29" s="59">
        <f>Master!T27</f>
        <v>0</v>
      </c>
      <c r="Y29" s="40">
        <f>Master!U27</f>
        <v>7154</v>
      </c>
      <c r="Z29" s="59">
        <f>Master!V27</f>
        <v>18099.620000000003</v>
      </c>
      <c r="AA29" s="40">
        <f>Master!W27</f>
        <v>0</v>
      </c>
      <c r="AB29" s="40">
        <f>Master!X27</f>
        <v>0</v>
      </c>
    </row>
    <row r="30" spans="2:28" x14ac:dyDescent="0.2">
      <c r="B30" s="40">
        <f>Master!B28</f>
        <v>0</v>
      </c>
      <c r="C30" s="40">
        <f>Master!C28</f>
        <v>7155</v>
      </c>
      <c r="D30" s="95">
        <f t="shared" si="0"/>
        <v>-7155</v>
      </c>
      <c r="E30" s="59">
        <f t="shared" si="1"/>
        <v>393.52</v>
      </c>
      <c r="F30" s="59">
        <f t="shared" si="2"/>
        <v>18102.150000000001</v>
      </c>
      <c r="G30" s="111">
        <f t="shared" si="3"/>
        <v>-17708.63</v>
      </c>
      <c r="H30" s="40">
        <f>Master!D28</f>
        <v>7370</v>
      </c>
      <c r="I30" s="40">
        <f>Master!E28</f>
        <v>0</v>
      </c>
      <c r="J30" s="40">
        <f>Master!F28</f>
        <v>0</v>
      </c>
      <c r="K30" s="40">
        <f>Master!G28</f>
        <v>7155</v>
      </c>
      <c r="L30" s="40">
        <f>Master!H28</f>
        <v>0</v>
      </c>
      <c r="M30" s="40">
        <f>Master!I28</f>
        <v>0</v>
      </c>
      <c r="N30" s="40">
        <f>Master!J28</f>
        <v>2.54</v>
      </c>
      <c r="O30" s="40">
        <f>Master!K28</f>
        <v>2.5550000000000002</v>
      </c>
      <c r="P30" s="59">
        <f>Master!L28</f>
        <v>0</v>
      </c>
      <c r="Q30" s="59">
        <f>Master!M28</f>
        <v>0</v>
      </c>
      <c r="R30" s="40">
        <f>Master!N28</f>
        <v>0</v>
      </c>
      <c r="S30" s="59">
        <f>Master!O28</f>
        <v>2.5750000000000002</v>
      </c>
      <c r="T30" s="40">
        <f>Master!P28</f>
        <v>2.5250000000000004</v>
      </c>
      <c r="U30" s="40">
        <f>Master!Q28</f>
        <v>5.4999999999999716E-2</v>
      </c>
      <c r="V30" s="40">
        <f>Master!R28</f>
        <v>0</v>
      </c>
      <c r="W30" s="40">
        <f>Master!S28</f>
        <v>393.52</v>
      </c>
      <c r="X30" s="59">
        <f>Master!T28</f>
        <v>0</v>
      </c>
      <c r="Y30" s="40">
        <f>Master!U28</f>
        <v>7155</v>
      </c>
      <c r="Z30" s="59">
        <f>Master!V28</f>
        <v>18102.150000000001</v>
      </c>
      <c r="AA30" s="40">
        <f>Master!W28</f>
        <v>0</v>
      </c>
      <c r="AB30" s="40">
        <f>Master!X28</f>
        <v>0</v>
      </c>
    </row>
    <row r="31" spans="2:28" x14ac:dyDescent="0.2">
      <c r="B31" s="40">
        <f>Master!B29</f>
        <v>0</v>
      </c>
      <c r="C31" s="40">
        <f>Master!C29</f>
        <v>7154</v>
      </c>
      <c r="D31" s="95">
        <f t="shared" si="0"/>
        <v>-7154</v>
      </c>
      <c r="E31" s="59">
        <f t="shared" si="1"/>
        <v>393.47</v>
      </c>
      <c r="F31" s="59">
        <f t="shared" si="2"/>
        <v>18099.620000000003</v>
      </c>
      <c r="G31" s="111">
        <f t="shared" si="3"/>
        <v>-17706.150000000001</v>
      </c>
      <c r="H31" s="40">
        <f>Master!D29</f>
        <v>7369</v>
      </c>
      <c r="I31" s="40">
        <f>Master!E29</f>
        <v>0</v>
      </c>
      <c r="J31" s="40">
        <f>Master!F29</f>
        <v>0</v>
      </c>
      <c r="K31" s="40">
        <f>Master!G29</f>
        <v>7154</v>
      </c>
      <c r="L31" s="40">
        <f>Master!H29</f>
        <v>0</v>
      </c>
      <c r="M31" s="40">
        <f>Master!I29</f>
        <v>0</v>
      </c>
      <c r="N31" s="40">
        <f>Master!J29</f>
        <v>2.54</v>
      </c>
      <c r="O31" s="40">
        <f>Master!K29</f>
        <v>2.5550000000000002</v>
      </c>
      <c r="P31" s="59">
        <f>Master!L29</f>
        <v>0</v>
      </c>
      <c r="Q31" s="59">
        <f>Master!M29</f>
        <v>0</v>
      </c>
      <c r="R31" s="40">
        <f>Master!N29</f>
        <v>0</v>
      </c>
      <c r="S31" s="59">
        <f>Master!O29</f>
        <v>2.5750000000000002</v>
      </c>
      <c r="T31" s="40">
        <f>Master!P29</f>
        <v>2.5250000000000004</v>
      </c>
      <c r="U31" s="40">
        <f>Master!Q29</f>
        <v>5.4999999999999716E-2</v>
      </c>
      <c r="V31" s="40">
        <f>Master!R29</f>
        <v>0</v>
      </c>
      <c r="W31" s="40">
        <f>Master!S29</f>
        <v>393.47</v>
      </c>
      <c r="X31" s="59">
        <f>Master!T29</f>
        <v>0</v>
      </c>
      <c r="Y31" s="40">
        <f>Master!U29</f>
        <v>7154</v>
      </c>
      <c r="Z31" s="59">
        <f>Master!V29</f>
        <v>18099.620000000003</v>
      </c>
      <c r="AA31" s="40">
        <f>Master!W29</f>
        <v>0</v>
      </c>
      <c r="AB31" s="40">
        <f>Master!X29</f>
        <v>0</v>
      </c>
    </row>
    <row r="32" spans="2:28" x14ac:dyDescent="0.2">
      <c r="B32" s="40">
        <f>Master!B30</f>
        <v>29663</v>
      </c>
      <c r="C32" s="40">
        <f>Master!C30</f>
        <v>32154</v>
      </c>
      <c r="D32" s="95">
        <f t="shared" si="0"/>
        <v>-2491</v>
      </c>
      <c r="E32" s="59">
        <f t="shared" si="1"/>
        <v>75432.070000000007</v>
      </c>
      <c r="F32" s="59">
        <f t="shared" si="2"/>
        <v>81099.62</v>
      </c>
      <c r="G32" s="111">
        <f t="shared" si="3"/>
        <v>-5667.5499999999884</v>
      </c>
      <c r="H32" s="40">
        <f>Master!D30</f>
        <v>33119</v>
      </c>
      <c r="I32" s="40">
        <f>Master!E30</f>
        <v>0</v>
      </c>
      <c r="J32" s="40">
        <f>Master!F30</f>
        <v>30553</v>
      </c>
      <c r="K32" s="40">
        <f>Master!G30</f>
        <v>1601</v>
      </c>
      <c r="L32" s="40">
        <f>Master!H30</f>
        <v>29663</v>
      </c>
      <c r="M32" s="40">
        <f>Master!I30</f>
        <v>0</v>
      </c>
      <c r="N32" s="40">
        <f>Master!J30</f>
        <v>2.54</v>
      </c>
      <c r="O32" s="40">
        <f>Master!K30</f>
        <v>2.5550000000000002</v>
      </c>
      <c r="P32" s="59">
        <f>Master!L30</f>
        <v>0</v>
      </c>
      <c r="Q32" s="59">
        <f>Master!M30</f>
        <v>75344.02</v>
      </c>
      <c r="R32" s="40">
        <f>Master!N30</f>
        <v>75344.02</v>
      </c>
      <c r="S32" s="59">
        <f>Master!O30</f>
        <v>2.5750000000000002</v>
      </c>
      <c r="T32" s="40">
        <f>Master!P30</f>
        <v>2.5250000000000004</v>
      </c>
      <c r="U32" s="40">
        <f>Master!Q30</f>
        <v>5.4999999999999716E-2</v>
      </c>
      <c r="V32" s="40">
        <f>Master!R30</f>
        <v>0</v>
      </c>
      <c r="W32" s="40">
        <f>Master!S30</f>
        <v>88.05</v>
      </c>
      <c r="X32" s="59">
        <f>Master!T30</f>
        <v>0</v>
      </c>
      <c r="Y32" s="40">
        <f>Master!U30</f>
        <v>32154</v>
      </c>
      <c r="Z32" s="59">
        <f>Master!V30</f>
        <v>81099.62</v>
      </c>
      <c r="AA32" s="40">
        <f>Master!W30</f>
        <v>0</v>
      </c>
      <c r="AB32" s="40">
        <f>Master!X30</f>
        <v>0</v>
      </c>
    </row>
    <row r="33" spans="2:28" x14ac:dyDescent="0.2">
      <c r="B33" s="40">
        <f>Master!B31</f>
        <v>31790</v>
      </c>
      <c r="C33" s="40">
        <f>Master!C31</f>
        <v>32154</v>
      </c>
      <c r="D33" s="95">
        <f t="shared" si="0"/>
        <v>-364</v>
      </c>
      <c r="E33" s="59">
        <f t="shared" si="1"/>
        <v>80746.600000000006</v>
      </c>
      <c r="F33" s="59">
        <f t="shared" si="2"/>
        <v>81099.62</v>
      </c>
      <c r="G33" s="111">
        <f t="shared" si="3"/>
        <v>-353.01999999998952</v>
      </c>
      <c r="H33" s="40">
        <f>Master!D31</f>
        <v>33119</v>
      </c>
      <c r="I33" s="40">
        <f>Master!E31</f>
        <v>0</v>
      </c>
      <c r="J33" s="40">
        <f>Master!F31</f>
        <v>32744</v>
      </c>
      <c r="K33" s="40">
        <f>Master!G31</f>
        <v>0</v>
      </c>
      <c r="L33" s="40">
        <f>Master!H31</f>
        <v>31790</v>
      </c>
      <c r="M33" s="40">
        <f>Master!I31</f>
        <v>0</v>
      </c>
      <c r="N33" s="40">
        <f>Master!J31</f>
        <v>2.54</v>
      </c>
      <c r="O33" s="40">
        <f>Master!K31</f>
        <v>2.5350000000000001</v>
      </c>
      <c r="P33" s="59">
        <f>Master!L31</f>
        <v>0</v>
      </c>
      <c r="Q33" s="59">
        <f>Master!M31</f>
        <v>80746.600000000006</v>
      </c>
      <c r="R33" s="40">
        <f>Master!N31</f>
        <v>80746.600000000006</v>
      </c>
      <c r="S33" s="59">
        <f>Master!O31</f>
        <v>2.5550000000000002</v>
      </c>
      <c r="T33" s="40">
        <f>Master!P31</f>
        <v>2.5050000000000003</v>
      </c>
      <c r="U33" s="40">
        <f>Master!Q31</f>
        <v>7.4999999999999734E-2</v>
      </c>
      <c r="V33" s="40">
        <f>Master!R31</f>
        <v>0</v>
      </c>
      <c r="W33" s="40">
        <f>Master!S31</f>
        <v>0</v>
      </c>
      <c r="X33" s="59">
        <f>Master!T31</f>
        <v>0</v>
      </c>
      <c r="Y33" s="40">
        <f>Master!U31</f>
        <v>32154</v>
      </c>
      <c r="Z33" s="59">
        <f>Master!V31</f>
        <v>81099.62</v>
      </c>
      <c r="AA33" s="40">
        <f>Master!W31</f>
        <v>0</v>
      </c>
      <c r="AB33" s="40">
        <f>Master!X31</f>
        <v>0</v>
      </c>
    </row>
    <row r="34" spans="2:28" x14ac:dyDescent="0.2">
      <c r="B34" s="40">
        <f>Master!B32</f>
        <v>35117</v>
      </c>
      <c r="C34" s="40">
        <f>Master!C32</f>
        <v>34554</v>
      </c>
      <c r="D34" s="95">
        <f t="shared" si="0"/>
        <v>563</v>
      </c>
      <c r="E34" s="59">
        <f t="shared" si="1"/>
        <v>89197.18</v>
      </c>
      <c r="F34" s="59">
        <f t="shared" si="2"/>
        <v>87147.62</v>
      </c>
      <c r="G34" s="111">
        <f t="shared" si="3"/>
        <v>2049.5599999999977</v>
      </c>
      <c r="H34" s="40">
        <f>Master!D32</f>
        <v>35591</v>
      </c>
      <c r="I34" s="40">
        <f>Master!E32</f>
        <v>0</v>
      </c>
      <c r="J34" s="40">
        <f>Master!F32</f>
        <v>36171</v>
      </c>
      <c r="K34" s="40">
        <f>Master!G32</f>
        <v>0</v>
      </c>
      <c r="L34" s="40">
        <f>Master!H32</f>
        <v>35117</v>
      </c>
      <c r="M34" s="40">
        <f>Master!I32</f>
        <v>0</v>
      </c>
      <c r="N34" s="40">
        <f>Master!J32</f>
        <v>2.54</v>
      </c>
      <c r="O34" s="40">
        <f>Master!K32</f>
        <v>2.5499999999999998</v>
      </c>
      <c r="P34" s="59">
        <f>Master!L32</f>
        <v>0</v>
      </c>
      <c r="Q34" s="59">
        <f>Master!M32</f>
        <v>89197.18</v>
      </c>
      <c r="R34" s="40">
        <f>Master!N32</f>
        <v>89197.18</v>
      </c>
      <c r="S34" s="59">
        <f>Master!O32</f>
        <v>2.57</v>
      </c>
      <c r="T34" s="40">
        <f>Master!P32</f>
        <v>2.52</v>
      </c>
      <c r="U34" s="40">
        <f>Master!Q32</f>
        <v>6.0000000000000053E-2</v>
      </c>
      <c r="V34" s="40">
        <f>Master!R32</f>
        <v>0</v>
      </c>
      <c r="W34" s="40">
        <f>Master!S32</f>
        <v>0</v>
      </c>
      <c r="X34" s="59">
        <f>Master!T32</f>
        <v>0</v>
      </c>
      <c r="Y34" s="40">
        <f>Master!U32</f>
        <v>34554</v>
      </c>
      <c r="Z34" s="59">
        <f>Master!V32</f>
        <v>87147.62</v>
      </c>
      <c r="AA34" s="40">
        <f>Master!W32</f>
        <v>0</v>
      </c>
      <c r="AB34" s="40">
        <f>Master!X32</f>
        <v>0</v>
      </c>
    </row>
    <row r="35" spans="2:28" x14ac:dyDescent="0.2">
      <c r="B35" s="40">
        <f>Master!B33</f>
        <v>37592</v>
      </c>
      <c r="C35" s="40">
        <f>Master!C33</f>
        <v>37779</v>
      </c>
      <c r="D35" s="95">
        <f t="shared" si="0"/>
        <v>-187</v>
      </c>
      <c r="E35" s="59">
        <f t="shared" si="1"/>
        <v>95483.68</v>
      </c>
      <c r="F35" s="59">
        <f t="shared" si="2"/>
        <v>95274.62</v>
      </c>
      <c r="G35" s="111">
        <f t="shared" si="3"/>
        <v>209.05999999999767</v>
      </c>
      <c r="H35" s="40">
        <f>Master!D33</f>
        <v>38912</v>
      </c>
      <c r="I35" s="40">
        <f>Master!E33</f>
        <v>0</v>
      </c>
      <c r="J35" s="40">
        <f>Master!F33</f>
        <v>38720</v>
      </c>
      <c r="K35" s="40">
        <f>Master!G33</f>
        <v>0</v>
      </c>
      <c r="L35" s="40">
        <f>Master!H33</f>
        <v>37592</v>
      </c>
      <c r="M35" s="40">
        <f>Master!I33</f>
        <v>0</v>
      </c>
      <c r="N35" s="40">
        <f>Master!J33</f>
        <v>2.54</v>
      </c>
      <c r="O35" s="40">
        <f>Master!K33</f>
        <v>2.59</v>
      </c>
      <c r="P35" s="59">
        <f>Master!L33</f>
        <v>0</v>
      </c>
      <c r="Q35" s="59">
        <f>Master!M33</f>
        <v>95483.68</v>
      </c>
      <c r="R35" s="40">
        <f>Master!N33</f>
        <v>95483.68</v>
      </c>
      <c r="S35" s="59">
        <f>Master!O33</f>
        <v>2.61</v>
      </c>
      <c r="T35" s="40">
        <f>Master!P33</f>
        <v>2.56</v>
      </c>
      <c r="U35" s="40">
        <f>Master!Q33</f>
        <v>2.0000000000000018E-2</v>
      </c>
      <c r="V35" s="40">
        <f>Master!R33</f>
        <v>0</v>
      </c>
      <c r="W35" s="40">
        <f>Master!S33</f>
        <v>0</v>
      </c>
      <c r="X35" s="59">
        <f>Master!T33</f>
        <v>0</v>
      </c>
      <c r="Y35" s="40">
        <f>Master!U33</f>
        <v>37779</v>
      </c>
      <c r="Z35" s="59">
        <f>Master!V33</f>
        <v>95274.62</v>
      </c>
      <c r="AA35" s="40">
        <f>Master!W33</f>
        <v>0</v>
      </c>
      <c r="AB35" s="40">
        <f>Master!X33</f>
        <v>0</v>
      </c>
    </row>
    <row r="36" spans="2:28" x14ac:dyDescent="0.2">
      <c r="B36" s="40">
        <f>Master!B34</f>
        <v>39996</v>
      </c>
      <c r="C36" s="40">
        <f>Master!C34</f>
        <v>40154</v>
      </c>
      <c r="D36" s="95">
        <f t="shared" si="0"/>
        <v>-158</v>
      </c>
      <c r="E36" s="59">
        <f t="shared" si="1"/>
        <v>101589.84</v>
      </c>
      <c r="F36" s="59">
        <f t="shared" si="2"/>
        <v>101259.62</v>
      </c>
      <c r="G36" s="111">
        <f t="shared" si="3"/>
        <v>330.22000000000116</v>
      </c>
      <c r="H36" s="40">
        <f>Master!D34</f>
        <v>41359</v>
      </c>
      <c r="I36" s="40">
        <f>Master!E34</f>
        <v>0</v>
      </c>
      <c r="J36" s="40">
        <f>Master!F34</f>
        <v>41196</v>
      </c>
      <c r="K36" s="40">
        <f>Master!G34</f>
        <v>0</v>
      </c>
      <c r="L36" s="40">
        <f>Master!H34</f>
        <v>39996</v>
      </c>
      <c r="M36" s="40">
        <f>Master!I34</f>
        <v>0</v>
      </c>
      <c r="N36" s="40">
        <f>Master!J34</f>
        <v>2.54</v>
      </c>
      <c r="O36" s="40">
        <f>Master!K34</f>
        <v>2.59</v>
      </c>
      <c r="P36" s="59">
        <f>Master!L34</f>
        <v>0</v>
      </c>
      <c r="Q36" s="59">
        <f>Master!M34</f>
        <v>101589.84</v>
      </c>
      <c r="R36" s="40">
        <f>Master!N34</f>
        <v>101589.84</v>
      </c>
      <c r="S36" s="59">
        <f>Master!O34</f>
        <v>2.61</v>
      </c>
      <c r="T36" s="40">
        <f>Master!P34</f>
        <v>2.56</v>
      </c>
      <c r="U36" s="40">
        <f>Master!Q34</f>
        <v>2.0000000000000018E-2</v>
      </c>
      <c r="V36" s="40">
        <f>Master!R34</f>
        <v>0</v>
      </c>
      <c r="W36" s="40">
        <f>Master!S34</f>
        <v>0</v>
      </c>
      <c r="X36" s="59">
        <f>Master!T34</f>
        <v>0</v>
      </c>
      <c r="Y36" s="40">
        <f>Master!U34</f>
        <v>40154</v>
      </c>
      <c r="Z36" s="59">
        <f>Master!V34</f>
        <v>101259.62</v>
      </c>
      <c r="AA36" s="40">
        <f>Master!W34</f>
        <v>0</v>
      </c>
      <c r="AB36" s="40">
        <f>Master!X34</f>
        <v>0</v>
      </c>
    </row>
    <row r="37" spans="2:28" x14ac:dyDescent="0.2">
      <c r="B37" s="40">
        <f>Master!B35</f>
        <v>40246</v>
      </c>
      <c r="C37" s="40">
        <f>Master!C35</f>
        <v>40154</v>
      </c>
      <c r="D37" s="95">
        <f t="shared" si="0"/>
        <v>92</v>
      </c>
      <c r="E37" s="59">
        <f t="shared" si="1"/>
        <v>102224.84</v>
      </c>
      <c r="F37" s="59">
        <f t="shared" si="2"/>
        <v>101259.62</v>
      </c>
      <c r="G37" s="111">
        <f t="shared" si="3"/>
        <v>965.22000000000116</v>
      </c>
      <c r="H37" s="40">
        <f>Master!D35</f>
        <v>41359</v>
      </c>
      <c r="I37" s="40">
        <f>Master!E35</f>
        <v>0</v>
      </c>
      <c r="J37" s="40">
        <f>Master!F35</f>
        <v>41453</v>
      </c>
      <c r="K37" s="40">
        <f>Master!G35</f>
        <v>0</v>
      </c>
      <c r="L37" s="40">
        <f>Master!H35</f>
        <v>40246</v>
      </c>
      <c r="M37" s="40">
        <f>Master!I35</f>
        <v>0</v>
      </c>
      <c r="N37" s="40">
        <f>Master!J35</f>
        <v>2.54</v>
      </c>
      <c r="O37" s="40">
        <f>Master!K35</f>
        <v>2.5950000000000002</v>
      </c>
      <c r="P37" s="59">
        <f>Master!L35</f>
        <v>0</v>
      </c>
      <c r="Q37" s="59">
        <f>Master!M35</f>
        <v>102224.84</v>
      </c>
      <c r="R37" s="40">
        <f>Master!N35</f>
        <v>102224.84</v>
      </c>
      <c r="S37" s="59">
        <f>Master!O35</f>
        <v>2.6150000000000002</v>
      </c>
      <c r="T37" s="40">
        <f>Master!P35</f>
        <v>2.5650000000000004</v>
      </c>
      <c r="U37" s="40">
        <f>Master!Q35</f>
        <v>1.499999999999968E-2</v>
      </c>
      <c r="V37" s="40">
        <f>Master!R35</f>
        <v>0</v>
      </c>
      <c r="W37" s="40">
        <f>Master!S35</f>
        <v>0</v>
      </c>
      <c r="X37" s="59">
        <f>Master!T35</f>
        <v>0</v>
      </c>
      <c r="Y37" s="40">
        <f>Master!U35</f>
        <v>40154</v>
      </c>
      <c r="Z37" s="59">
        <f>Master!V35</f>
        <v>101259.62</v>
      </c>
      <c r="AA37" s="40">
        <f>Master!W35</f>
        <v>0</v>
      </c>
      <c r="AB37" s="40">
        <f>Master!X35</f>
        <v>0</v>
      </c>
    </row>
    <row r="38" spans="2:28" x14ac:dyDescent="0.2">
      <c r="B38" s="40">
        <f>Master!B36</f>
        <v>40233</v>
      </c>
      <c r="C38" s="40">
        <f>Master!C36</f>
        <v>40154</v>
      </c>
      <c r="D38" s="95">
        <f t="shared" si="0"/>
        <v>79</v>
      </c>
      <c r="E38" s="59">
        <f t="shared" si="1"/>
        <v>102191.82</v>
      </c>
      <c r="F38" s="59">
        <f t="shared" si="2"/>
        <v>101259.62</v>
      </c>
      <c r="G38" s="111">
        <f t="shared" si="3"/>
        <v>932.20000000001164</v>
      </c>
      <c r="H38" s="40">
        <f>Master!D36</f>
        <v>41359</v>
      </c>
      <c r="I38" s="40">
        <f>Master!E36</f>
        <v>0</v>
      </c>
      <c r="J38" s="40">
        <f>Master!F36</f>
        <v>41440</v>
      </c>
      <c r="K38" s="40">
        <f>Master!G36</f>
        <v>0</v>
      </c>
      <c r="L38" s="40">
        <f>Master!H36</f>
        <v>40233</v>
      </c>
      <c r="M38" s="40">
        <f>Master!I36</f>
        <v>0</v>
      </c>
      <c r="N38" s="40">
        <f>Master!J36</f>
        <v>2.54</v>
      </c>
      <c r="O38" s="40">
        <f>Master!K36</f>
        <v>2.5950000000000002</v>
      </c>
      <c r="P38" s="59">
        <f>Master!L36</f>
        <v>0</v>
      </c>
      <c r="Q38" s="59">
        <f>Master!M36</f>
        <v>102191.82</v>
      </c>
      <c r="R38" s="40">
        <f>Master!N36</f>
        <v>102191.82</v>
      </c>
      <c r="S38" s="59">
        <f>Master!O36</f>
        <v>2.6150000000000002</v>
      </c>
      <c r="T38" s="40">
        <f>Master!P36</f>
        <v>2.5650000000000004</v>
      </c>
      <c r="U38" s="40">
        <f>Master!Q36</f>
        <v>1.499999999999968E-2</v>
      </c>
      <c r="V38" s="40">
        <f>Master!R36</f>
        <v>0</v>
      </c>
      <c r="W38" s="40">
        <f>Master!S36</f>
        <v>0</v>
      </c>
      <c r="X38" s="59">
        <f>Master!T36</f>
        <v>0</v>
      </c>
      <c r="Y38" s="40">
        <f>Master!U36</f>
        <v>40154</v>
      </c>
      <c r="Z38" s="59">
        <f>Master!V36</f>
        <v>101259.62</v>
      </c>
      <c r="AA38" s="40">
        <f>Master!W36</f>
        <v>0</v>
      </c>
      <c r="AB38" s="40">
        <f>Master!X36</f>
        <v>0</v>
      </c>
    </row>
    <row r="39" spans="2:28" x14ac:dyDescent="0.2">
      <c r="B39" s="40">
        <f>Master!B37</f>
        <v>40152</v>
      </c>
      <c r="C39" s="40">
        <f>Master!C37</f>
        <v>40155</v>
      </c>
      <c r="D39" s="95">
        <f t="shared" si="0"/>
        <v>-3</v>
      </c>
      <c r="E39" s="59">
        <f t="shared" si="1"/>
        <v>101986.08</v>
      </c>
      <c r="F39" s="59">
        <f t="shared" si="2"/>
        <v>101262.15</v>
      </c>
      <c r="G39" s="111">
        <f t="shared" si="3"/>
        <v>723.93000000000757</v>
      </c>
      <c r="H39" s="40">
        <f>Master!D37</f>
        <v>41360</v>
      </c>
      <c r="I39" s="40">
        <f>Master!E37</f>
        <v>0</v>
      </c>
      <c r="J39" s="40">
        <f>Master!F37</f>
        <v>41357</v>
      </c>
      <c r="K39" s="40">
        <f>Master!G37</f>
        <v>0</v>
      </c>
      <c r="L39" s="40">
        <f>Master!H37</f>
        <v>40152</v>
      </c>
      <c r="M39" s="40">
        <f>Master!I37</f>
        <v>0</v>
      </c>
      <c r="N39" s="40">
        <f>Master!J37</f>
        <v>2.54</v>
      </c>
      <c r="O39" s="40">
        <f>Master!K37</f>
        <v>2.5950000000000002</v>
      </c>
      <c r="P39" s="59">
        <f>Master!L37</f>
        <v>0</v>
      </c>
      <c r="Q39" s="59">
        <f>Master!M37</f>
        <v>101986.08</v>
      </c>
      <c r="R39" s="40">
        <f>Master!N37</f>
        <v>101986.08</v>
      </c>
      <c r="S39" s="59">
        <f>Master!O37</f>
        <v>2.6150000000000002</v>
      </c>
      <c r="T39" s="40">
        <f>Master!P37</f>
        <v>2.5650000000000004</v>
      </c>
      <c r="U39" s="40">
        <f>Master!Q37</f>
        <v>1.499999999999968E-2</v>
      </c>
      <c r="V39" s="40">
        <f>Master!R37</f>
        <v>0</v>
      </c>
      <c r="W39" s="40">
        <f>Master!S37</f>
        <v>0</v>
      </c>
      <c r="X39" s="59">
        <f>Master!T37</f>
        <v>0</v>
      </c>
      <c r="Y39" s="40">
        <f>Master!U37</f>
        <v>40155</v>
      </c>
      <c r="Z39" s="59">
        <f>Master!V37</f>
        <v>101262.15</v>
      </c>
      <c r="AA39" s="40">
        <f>Master!W37</f>
        <v>0</v>
      </c>
      <c r="AB39" s="40">
        <f>Master!X37</f>
        <v>0</v>
      </c>
    </row>
    <row r="40" spans="2:28" x14ac:dyDescent="0.2">
      <c r="B40" s="40">
        <f>Master!B38</f>
        <v>37481</v>
      </c>
      <c r="C40" s="40">
        <f>Master!C38</f>
        <v>40154</v>
      </c>
      <c r="D40" s="95">
        <f t="shared" si="0"/>
        <v>-2673</v>
      </c>
      <c r="E40" s="59">
        <f t="shared" si="1"/>
        <v>95224.97</v>
      </c>
      <c r="F40" s="59">
        <f t="shared" si="2"/>
        <v>101259.62</v>
      </c>
      <c r="G40" s="111">
        <f t="shared" si="3"/>
        <v>-6034.6499999999942</v>
      </c>
      <c r="H40" s="40">
        <f>Master!D38</f>
        <v>41359</v>
      </c>
      <c r="I40" s="40">
        <f>Master!E38</f>
        <v>0</v>
      </c>
      <c r="J40" s="40">
        <f>Master!F38</f>
        <v>38605</v>
      </c>
      <c r="K40" s="40">
        <f>Master!G38</f>
        <v>1549</v>
      </c>
      <c r="L40" s="40">
        <f>Master!H38</f>
        <v>37481</v>
      </c>
      <c r="M40" s="40">
        <f>Master!I38</f>
        <v>0</v>
      </c>
      <c r="N40" s="40">
        <f>Master!J38</f>
        <v>2.54</v>
      </c>
      <c r="O40" s="40">
        <f>Master!K38</f>
        <v>2.5950000000000002</v>
      </c>
      <c r="P40" s="59">
        <f>Master!L38</f>
        <v>0</v>
      </c>
      <c r="Q40" s="59">
        <f>Master!M38</f>
        <v>95201.74</v>
      </c>
      <c r="R40" s="40">
        <f>Master!N38</f>
        <v>95201.74</v>
      </c>
      <c r="S40" s="59">
        <f>Master!O38</f>
        <v>2.6150000000000002</v>
      </c>
      <c r="T40" s="40">
        <f>Master!P38</f>
        <v>2.5650000000000004</v>
      </c>
      <c r="U40" s="40">
        <f>Master!Q38</f>
        <v>1.499999999999968E-2</v>
      </c>
      <c r="V40" s="40">
        <f>Master!R38</f>
        <v>0</v>
      </c>
      <c r="W40" s="40">
        <f>Master!S38</f>
        <v>23.23</v>
      </c>
      <c r="X40" s="59">
        <f>Master!T38</f>
        <v>0</v>
      </c>
      <c r="Y40" s="40">
        <f>Master!U38</f>
        <v>40154</v>
      </c>
      <c r="Z40" s="59">
        <f>Master!V38</f>
        <v>101259.62</v>
      </c>
      <c r="AA40" s="40">
        <f>Master!W38</f>
        <v>0</v>
      </c>
      <c r="AB40" s="40">
        <f>Master!X38</f>
        <v>0</v>
      </c>
    </row>
    <row r="41" spans="2:28" x14ac:dyDescent="0.2">
      <c r="B41" s="40">
        <f>Master!B39</f>
        <v>40239</v>
      </c>
      <c r="C41" s="40">
        <f>Master!C39</f>
        <v>42154</v>
      </c>
      <c r="D41" s="95">
        <f t="shared" si="0"/>
        <v>-1915</v>
      </c>
      <c r="E41" s="59">
        <f t="shared" si="1"/>
        <v>102267.23999999999</v>
      </c>
      <c r="F41" s="59">
        <f t="shared" si="2"/>
        <v>106299.62</v>
      </c>
      <c r="G41" s="111">
        <f t="shared" si="3"/>
        <v>-4032.3800000000047</v>
      </c>
      <c r="H41" s="40">
        <f>Master!D39</f>
        <v>43419</v>
      </c>
      <c r="I41" s="40">
        <f>Master!E39</f>
        <v>0</v>
      </c>
      <c r="J41" s="40">
        <f>Master!F39</f>
        <v>41446</v>
      </c>
      <c r="K41" s="40">
        <f>Master!G39</f>
        <v>708</v>
      </c>
      <c r="L41" s="40">
        <f>Master!H39</f>
        <v>40239</v>
      </c>
      <c r="M41" s="40">
        <f>Master!I39</f>
        <v>0</v>
      </c>
      <c r="N41" s="40">
        <f>Master!J39</f>
        <v>2.54</v>
      </c>
      <c r="O41" s="40">
        <f>Master!K39</f>
        <v>2.5249999999999999</v>
      </c>
      <c r="P41" s="59">
        <f>Master!L39</f>
        <v>0</v>
      </c>
      <c r="Q41" s="59">
        <f>Master!M39</f>
        <v>102207.06</v>
      </c>
      <c r="R41" s="40">
        <f>Master!N39</f>
        <v>102207.06</v>
      </c>
      <c r="S41" s="59">
        <f>Master!O39</f>
        <v>2.5449999999999999</v>
      </c>
      <c r="T41" s="40">
        <f>Master!P39</f>
        <v>2.4950000000000001</v>
      </c>
      <c r="U41" s="40">
        <f>Master!Q39</f>
        <v>8.4999999999999964E-2</v>
      </c>
      <c r="V41" s="40">
        <f>Master!R39</f>
        <v>0</v>
      </c>
      <c r="W41" s="40">
        <f>Master!S39</f>
        <v>60.18</v>
      </c>
      <c r="X41" s="59">
        <f>Master!T39</f>
        <v>0</v>
      </c>
      <c r="Y41" s="40">
        <f>Master!U39</f>
        <v>42154</v>
      </c>
      <c r="Z41" s="59">
        <f>Master!V39</f>
        <v>106299.62</v>
      </c>
      <c r="AA41" s="40">
        <f>Master!W39</f>
        <v>0</v>
      </c>
      <c r="AB41" s="40">
        <f>Master!X39</f>
        <v>0</v>
      </c>
    </row>
    <row r="42" spans="2:28" x14ac:dyDescent="0.2">
      <c r="B42" s="40">
        <f>Master!B40</f>
        <v>55770</v>
      </c>
      <c r="C42" s="40">
        <f>Master!C40</f>
        <v>57154</v>
      </c>
      <c r="D42" s="95">
        <f t="shared" si="0"/>
        <v>-1384</v>
      </c>
      <c r="E42" s="59">
        <f t="shared" si="1"/>
        <v>141655.79999999999</v>
      </c>
      <c r="F42" s="59">
        <f t="shared" si="2"/>
        <v>144099.62</v>
      </c>
      <c r="G42" s="111">
        <f t="shared" si="3"/>
        <v>-2443.820000000007</v>
      </c>
      <c r="H42" s="40">
        <f>Master!D40</f>
        <v>58869</v>
      </c>
      <c r="I42" s="40">
        <f>Master!E40</f>
        <v>0</v>
      </c>
      <c r="J42" s="40">
        <f>Master!F40</f>
        <v>57443</v>
      </c>
      <c r="K42" s="40">
        <f>Master!G40</f>
        <v>0</v>
      </c>
      <c r="L42" s="40">
        <f>Master!H40</f>
        <v>55770</v>
      </c>
      <c r="M42" s="40">
        <f>Master!I40</f>
        <v>0</v>
      </c>
      <c r="N42" s="40">
        <f>Master!J40</f>
        <v>2.54</v>
      </c>
      <c r="O42" s="40">
        <f>Master!K40</f>
        <v>2.4849999999999999</v>
      </c>
      <c r="P42" s="59">
        <f>Master!L40</f>
        <v>0</v>
      </c>
      <c r="Q42" s="59">
        <f>Master!M40</f>
        <v>141655.79999999999</v>
      </c>
      <c r="R42" s="40">
        <f>Master!N40</f>
        <v>141655.79999999999</v>
      </c>
      <c r="S42" s="59">
        <f>Master!O40</f>
        <v>2.5049999999999999</v>
      </c>
      <c r="T42" s="40">
        <f>Master!P40</f>
        <v>2.4550000000000001</v>
      </c>
      <c r="U42" s="40">
        <f>Master!Q40</f>
        <v>0.125</v>
      </c>
      <c r="V42" s="40">
        <f>Master!R40</f>
        <v>0</v>
      </c>
      <c r="W42" s="40">
        <f>Master!S40</f>
        <v>0</v>
      </c>
      <c r="X42" s="59">
        <f>Master!T40</f>
        <v>0</v>
      </c>
      <c r="Y42" s="40">
        <f>Master!U40</f>
        <v>57154</v>
      </c>
      <c r="Z42" s="59">
        <f>Master!V40</f>
        <v>144099.62</v>
      </c>
      <c r="AA42" s="40">
        <f>Master!W40</f>
        <v>0</v>
      </c>
      <c r="AB42" s="40">
        <f>Master!X40</f>
        <v>0</v>
      </c>
    </row>
    <row r="43" spans="2:28" x14ac:dyDescent="0.2">
      <c r="B43" s="40">
        <f>Master!B41</f>
        <v>60467</v>
      </c>
      <c r="C43" s="40">
        <f>Master!C41</f>
        <v>57154</v>
      </c>
      <c r="D43" s="95">
        <f t="shared" si="0"/>
        <v>3313</v>
      </c>
      <c r="E43" s="59">
        <f t="shared" si="1"/>
        <v>153530.25</v>
      </c>
      <c r="F43" s="59">
        <f t="shared" si="2"/>
        <v>144099.62</v>
      </c>
      <c r="G43" s="111">
        <f t="shared" si="3"/>
        <v>9430.6300000000047</v>
      </c>
      <c r="H43" s="40">
        <f>Master!D41</f>
        <v>58869</v>
      </c>
      <c r="I43" s="40">
        <f>Master!E41</f>
        <v>1598</v>
      </c>
      <c r="J43" s="40">
        <f>Master!F41</f>
        <v>62281</v>
      </c>
      <c r="K43" s="40">
        <f>Master!G41</f>
        <v>0</v>
      </c>
      <c r="L43" s="40">
        <f>Master!H41</f>
        <v>58869</v>
      </c>
      <c r="M43" s="40">
        <f>Master!I41</f>
        <v>1598</v>
      </c>
      <c r="N43" s="40">
        <f>Master!J41</f>
        <v>2.54</v>
      </c>
      <c r="O43" s="40">
        <f>Master!K41</f>
        <v>2.5049999999999999</v>
      </c>
      <c r="P43" s="59">
        <f>Master!L41</f>
        <v>4002.99</v>
      </c>
      <c r="Q43" s="59">
        <f>Master!M41</f>
        <v>149527.26</v>
      </c>
      <c r="R43" s="40">
        <f>Master!N41</f>
        <v>153530.25</v>
      </c>
      <c r="S43" s="59">
        <f>Master!O41</f>
        <v>2.5249999999999999</v>
      </c>
      <c r="T43" s="40">
        <f>Master!P41</f>
        <v>2.4750000000000001</v>
      </c>
      <c r="U43" s="40">
        <f>Master!Q41</f>
        <v>0.10499999999999998</v>
      </c>
      <c r="V43" s="40">
        <f>Master!R41</f>
        <v>0</v>
      </c>
      <c r="W43" s="40">
        <f>Master!S41</f>
        <v>0</v>
      </c>
      <c r="X43" s="59">
        <f>Master!T41</f>
        <v>0</v>
      </c>
      <c r="Y43" s="40">
        <f>Master!U41</f>
        <v>57154</v>
      </c>
      <c r="Z43" s="59">
        <f>Master!V41</f>
        <v>144099.62</v>
      </c>
      <c r="AA43" s="40">
        <f>Master!W41</f>
        <v>0</v>
      </c>
      <c r="AB43" s="40">
        <f>Master!X41</f>
        <v>0</v>
      </c>
    </row>
    <row r="44" spans="2:28" x14ac:dyDescent="0.2">
      <c r="B44" s="40">
        <f>Master!B42</f>
        <v>60402</v>
      </c>
      <c r="C44" s="40">
        <f>Master!C42</f>
        <v>57154</v>
      </c>
      <c r="D44" s="95">
        <f t="shared" si="0"/>
        <v>3248</v>
      </c>
      <c r="E44" s="59">
        <f t="shared" si="1"/>
        <v>153367.43000000002</v>
      </c>
      <c r="F44" s="59">
        <f t="shared" si="2"/>
        <v>144099.62</v>
      </c>
      <c r="G44" s="111">
        <f t="shared" si="3"/>
        <v>9267.8100000000268</v>
      </c>
      <c r="H44" s="40">
        <f>Master!D42</f>
        <v>58869</v>
      </c>
      <c r="I44" s="40">
        <f>Master!E42</f>
        <v>1533</v>
      </c>
      <c r="J44" s="40">
        <f>Master!F42</f>
        <v>62214</v>
      </c>
      <c r="K44" s="40">
        <f>Master!G42</f>
        <v>0</v>
      </c>
      <c r="L44" s="40">
        <f>Master!H42</f>
        <v>58869</v>
      </c>
      <c r="M44" s="40">
        <f>Master!I42</f>
        <v>1533</v>
      </c>
      <c r="N44" s="40">
        <f>Master!J42</f>
        <v>2.54</v>
      </c>
      <c r="O44" s="40">
        <f>Master!K42</f>
        <v>2.5049999999999999</v>
      </c>
      <c r="P44" s="59">
        <f>Master!L42</f>
        <v>3840.17</v>
      </c>
      <c r="Q44" s="59">
        <f>Master!M42</f>
        <v>149527.26</v>
      </c>
      <c r="R44" s="40">
        <f>Master!N42</f>
        <v>153367.43000000002</v>
      </c>
      <c r="S44" s="59">
        <f>Master!O42</f>
        <v>2.5249999999999999</v>
      </c>
      <c r="T44" s="40">
        <f>Master!P42</f>
        <v>2.4750000000000001</v>
      </c>
      <c r="U44" s="40">
        <f>Master!Q42</f>
        <v>0.10499999999999998</v>
      </c>
      <c r="V44" s="40">
        <f>Master!R42</f>
        <v>0</v>
      </c>
      <c r="W44" s="40">
        <f>Master!S42</f>
        <v>0</v>
      </c>
      <c r="X44" s="59">
        <f>Master!T42</f>
        <v>0</v>
      </c>
      <c r="Y44" s="40">
        <f>Master!U42</f>
        <v>57154</v>
      </c>
      <c r="Z44" s="59">
        <f>Master!V42</f>
        <v>144099.62</v>
      </c>
      <c r="AA44" s="40">
        <f>Master!W42</f>
        <v>0</v>
      </c>
      <c r="AB44" s="40">
        <f>Master!X42</f>
        <v>0</v>
      </c>
    </row>
    <row r="45" spans="2:28" x14ac:dyDescent="0.2">
      <c r="B45" s="40">
        <f>Master!B43</f>
        <v>60365</v>
      </c>
      <c r="C45" s="40">
        <f>Master!C43</f>
        <v>57154</v>
      </c>
      <c r="D45" s="95">
        <f t="shared" si="0"/>
        <v>3211</v>
      </c>
      <c r="E45" s="59">
        <f t="shared" si="1"/>
        <v>153274.74000000002</v>
      </c>
      <c r="F45" s="59">
        <f t="shared" si="2"/>
        <v>144099.62</v>
      </c>
      <c r="G45" s="111">
        <f t="shared" si="3"/>
        <v>9175.1200000000244</v>
      </c>
      <c r="H45" s="40">
        <f>Master!D43</f>
        <v>58869</v>
      </c>
      <c r="I45" s="40">
        <f>Master!E43</f>
        <v>1496</v>
      </c>
      <c r="J45" s="40">
        <f>Master!F43</f>
        <v>62176</v>
      </c>
      <c r="K45" s="40">
        <f>Master!G43</f>
        <v>0</v>
      </c>
      <c r="L45" s="40">
        <f>Master!H43</f>
        <v>58869</v>
      </c>
      <c r="M45" s="40">
        <f>Master!I43</f>
        <v>1496</v>
      </c>
      <c r="N45" s="40">
        <f>Master!J43</f>
        <v>2.54</v>
      </c>
      <c r="O45" s="40">
        <f>Master!K43</f>
        <v>2.5049999999999999</v>
      </c>
      <c r="P45" s="59">
        <f>Master!L43</f>
        <v>3747.48</v>
      </c>
      <c r="Q45" s="59">
        <f>Master!M43</f>
        <v>149527.26</v>
      </c>
      <c r="R45" s="40">
        <f>Master!N43</f>
        <v>153274.74000000002</v>
      </c>
      <c r="S45" s="59">
        <f>Master!O43</f>
        <v>2.5249999999999999</v>
      </c>
      <c r="T45" s="40">
        <f>Master!P43</f>
        <v>2.4750000000000001</v>
      </c>
      <c r="U45" s="40">
        <f>Master!Q43</f>
        <v>0.10499999999999998</v>
      </c>
      <c r="V45" s="40">
        <f>Master!R43</f>
        <v>0</v>
      </c>
      <c r="W45" s="40">
        <f>Master!S43</f>
        <v>0</v>
      </c>
      <c r="X45" s="59">
        <f>Master!T43</f>
        <v>0</v>
      </c>
      <c r="Y45" s="40">
        <f>Master!U43</f>
        <v>57154</v>
      </c>
      <c r="Z45" s="59">
        <f>Master!V43</f>
        <v>144099.62</v>
      </c>
      <c r="AA45" s="40">
        <f>Master!W43</f>
        <v>0</v>
      </c>
      <c r="AB45" s="40">
        <f>Master!X43</f>
        <v>0</v>
      </c>
    </row>
    <row r="46" spans="2:28" x14ac:dyDescent="0.2">
      <c r="B46" s="40">
        <f>Master!B44</f>
        <v>41952</v>
      </c>
      <c r="C46" s="40">
        <f>Master!C44</f>
        <v>40154</v>
      </c>
      <c r="D46" s="95">
        <f t="shared" si="0"/>
        <v>1798</v>
      </c>
      <c r="E46" s="59">
        <f t="shared" si="1"/>
        <v>106537.33</v>
      </c>
      <c r="F46" s="59">
        <f t="shared" si="2"/>
        <v>101259.62</v>
      </c>
      <c r="G46" s="111">
        <f t="shared" si="3"/>
        <v>5277.7100000000064</v>
      </c>
      <c r="H46" s="40">
        <f>Master!D44</f>
        <v>41359</v>
      </c>
      <c r="I46" s="40">
        <f>Master!E44</f>
        <v>593</v>
      </c>
      <c r="J46" s="40">
        <f>Master!F44</f>
        <v>43211</v>
      </c>
      <c r="K46" s="40">
        <f>Master!G44</f>
        <v>0</v>
      </c>
      <c r="L46" s="40">
        <f>Master!H44</f>
        <v>41359</v>
      </c>
      <c r="M46" s="40">
        <f>Master!I44</f>
        <v>593</v>
      </c>
      <c r="N46" s="40">
        <f>Master!J44</f>
        <v>2.54</v>
      </c>
      <c r="O46" s="40">
        <f>Master!K44</f>
        <v>2.5049999999999999</v>
      </c>
      <c r="P46" s="59">
        <f>Master!L44</f>
        <v>1485.47</v>
      </c>
      <c r="Q46" s="59">
        <f>Master!M44</f>
        <v>105051.86</v>
      </c>
      <c r="R46" s="40">
        <f>Master!N44</f>
        <v>106537.33</v>
      </c>
      <c r="S46" s="59">
        <f>Master!O44</f>
        <v>2.5249999999999999</v>
      </c>
      <c r="T46" s="40">
        <f>Master!P44</f>
        <v>2.4750000000000001</v>
      </c>
      <c r="U46" s="40">
        <f>Master!Q44</f>
        <v>0.10499999999999998</v>
      </c>
      <c r="V46" s="40">
        <f>Master!R44</f>
        <v>0</v>
      </c>
      <c r="W46" s="40">
        <f>Master!S44</f>
        <v>0</v>
      </c>
      <c r="X46" s="59">
        <f>Master!T44</f>
        <v>0</v>
      </c>
      <c r="Y46" s="40">
        <f>Master!U44</f>
        <v>40154</v>
      </c>
      <c r="Z46" s="59">
        <f>Master!V44</f>
        <v>101259.62</v>
      </c>
      <c r="AA46" s="40">
        <f>Master!W44</f>
        <v>0</v>
      </c>
      <c r="AB46" s="40">
        <f>Master!X44</f>
        <v>0</v>
      </c>
    </row>
    <row r="47" spans="2:28" x14ac:dyDescent="0.2">
      <c r="B47" s="40">
        <f>Master!B45</f>
        <v>40063</v>
      </c>
      <c r="C47" s="40">
        <f>Master!C45</f>
        <v>40155</v>
      </c>
      <c r="D47" s="95">
        <f t="shared" si="0"/>
        <v>-92</v>
      </c>
      <c r="E47" s="59">
        <f t="shared" si="1"/>
        <v>101760.02</v>
      </c>
      <c r="F47" s="59">
        <f t="shared" si="2"/>
        <v>101262.15</v>
      </c>
      <c r="G47" s="111">
        <f t="shared" si="3"/>
        <v>497.8700000000099</v>
      </c>
      <c r="H47" s="40">
        <f>Master!D45</f>
        <v>41360</v>
      </c>
      <c r="I47" s="40">
        <f>Master!E45</f>
        <v>0</v>
      </c>
      <c r="J47" s="40">
        <f>Master!F45</f>
        <v>41265</v>
      </c>
      <c r="K47" s="40">
        <f>Master!G45</f>
        <v>0</v>
      </c>
      <c r="L47" s="40">
        <f>Master!H45</f>
        <v>40063</v>
      </c>
      <c r="M47" s="40">
        <f>Master!I45</f>
        <v>0</v>
      </c>
      <c r="N47" s="40">
        <f>Master!J45</f>
        <v>2.54</v>
      </c>
      <c r="O47" s="40">
        <f>Master!K45</f>
        <v>2.5750000000000002</v>
      </c>
      <c r="P47" s="59">
        <f>Master!L45</f>
        <v>0</v>
      </c>
      <c r="Q47" s="59">
        <f>Master!M45</f>
        <v>101760.02</v>
      </c>
      <c r="R47" s="40">
        <f>Master!N45</f>
        <v>101760.02</v>
      </c>
      <c r="S47" s="59">
        <f>Master!O45</f>
        <v>2.5950000000000002</v>
      </c>
      <c r="T47" s="40">
        <f>Master!P45</f>
        <v>2.5450000000000004</v>
      </c>
      <c r="U47" s="40">
        <f>Master!Q45</f>
        <v>3.4999999999999698E-2</v>
      </c>
      <c r="V47" s="40">
        <f>Master!R45</f>
        <v>0</v>
      </c>
      <c r="W47" s="40">
        <f>Master!S45</f>
        <v>0</v>
      </c>
      <c r="X47" s="59">
        <f>Master!T45</f>
        <v>0</v>
      </c>
      <c r="Y47" s="40">
        <f>Master!U45</f>
        <v>40155</v>
      </c>
      <c r="Z47" s="59">
        <f>Master!V45</f>
        <v>101262.15</v>
      </c>
      <c r="AA47" s="40">
        <f>Master!W45</f>
        <v>0</v>
      </c>
      <c r="AB47" s="40">
        <f>Master!X45</f>
        <v>0</v>
      </c>
    </row>
    <row r="48" spans="2:28" x14ac:dyDescent="0.2">
      <c r="B48" s="40">
        <f>Master!B46</f>
        <v>0</v>
      </c>
      <c r="C48" s="40">
        <f>Master!C46</f>
        <v>0</v>
      </c>
      <c r="D48" s="95">
        <f t="shared" si="0"/>
        <v>0</v>
      </c>
      <c r="E48" s="59">
        <f t="shared" si="1"/>
        <v>0</v>
      </c>
      <c r="F48" s="59">
        <f t="shared" si="2"/>
        <v>0</v>
      </c>
      <c r="G48" s="111">
        <f t="shared" si="3"/>
        <v>0</v>
      </c>
      <c r="H48" s="40"/>
      <c r="I48" s="40">
        <f>Master!E46</f>
        <v>0</v>
      </c>
      <c r="J48" s="40">
        <f>Master!F46</f>
        <v>0</v>
      </c>
      <c r="K48" s="40">
        <f>Master!G46</f>
        <v>0</v>
      </c>
      <c r="L48" s="40">
        <f>Master!H46</f>
        <v>0</v>
      </c>
      <c r="M48" s="40">
        <f>Master!I46</f>
        <v>0</v>
      </c>
      <c r="N48" s="40">
        <f>Master!J46</f>
        <v>0</v>
      </c>
      <c r="O48" s="40">
        <f>Master!K46</f>
        <v>0</v>
      </c>
      <c r="P48" s="59">
        <f>Master!L46</f>
        <v>0</v>
      </c>
      <c r="Q48" s="59">
        <f>Master!M46</f>
        <v>0</v>
      </c>
      <c r="R48" s="40">
        <f>Master!N46</f>
        <v>0</v>
      </c>
      <c r="S48" s="59">
        <f>Master!O46</f>
        <v>0</v>
      </c>
      <c r="T48" s="40">
        <f>Master!P46</f>
        <v>0</v>
      </c>
      <c r="U48" s="40">
        <f>Master!Q46</f>
        <v>0</v>
      </c>
      <c r="V48" s="40">
        <f>Master!R46</f>
        <v>0</v>
      </c>
      <c r="W48" s="40">
        <f>Master!S46</f>
        <v>0</v>
      </c>
      <c r="X48" s="59">
        <f>Master!T46</f>
        <v>0</v>
      </c>
      <c r="Y48" s="40">
        <f>Master!U46</f>
        <v>0</v>
      </c>
      <c r="Z48" s="59">
        <f>Master!V46</f>
        <v>0</v>
      </c>
      <c r="AA48" s="40">
        <f>Master!W46</f>
        <v>0</v>
      </c>
      <c r="AB48" s="40">
        <f>Master!X46</f>
        <v>0</v>
      </c>
    </row>
    <row r="49" spans="2:28" x14ac:dyDescent="0.2">
      <c r="B49" s="40">
        <f>Master!B47</f>
        <v>0</v>
      </c>
      <c r="C49" s="40">
        <f>Master!C47</f>
        <v>0</v>
      </c>
      <c r="D49" s="95">
        <f t="shared" si="0"/>
        <v>0</v>
      </c>
      <c r="E49" s="59">
        <f t="shared" si="1"/>
        <v>0</v>
      </c>
      <c r="F49" s="59">
        <f t="shared" si="2"/>
        <v>0</v>
      </c>
      <c r="G49" s="111">
        <f t="shared" si="3"/>
        <v>0</v>
      </c>
      <c r="H49" s="40"/>
      <c r="I49" s="40">
        <f>Master!E47</f>
        <v>0</v>
      </c>
      <c r="J49" s="40">
        <f>Master!F47</f>
        <v>0</v>
      </c>
      <c r="K49" s="40">
        <f>Master!G47</f>
        <v>0</v>
      </c>
      <c r="L49" s="40">
        <f>Master!H47</f>
        <v>0</v>
      </c>
      <c r="M49" s="40">
        <f>Master!I47</f>
        <v>0</v>
      </c>
      <c r="N49" s="40">
        <f>Master!J47</f>
        <v>0</v>
      </c>
      <c r="O49" s="40">
        <f>Master!K47</f>
        <v>0</v>
      </c>
      <c r="P49" s="59">
        <f>Master!L47</f>
        <v>0</v>
      </c>
      <c r="Q49" s="59">
        <f>Master!M47</f>
        <v>0</v>
      </c>
      <c r="R49" s="40">
        <f>Master!N47</f>
        <v>0</v>
      </c>
      <c r="S49" s="59">
        <f>Master!O47</f>
        <v>0</v>
      </c>
      <c r="T49" s="40">
        <f>Master!P47</f>
        <v>0</v>
      </c>
      <c r="U49" s="40">
        <f>Master!Q47</f>
        <v>0</v>
      </c>
      <c r="V49" s="40">
        <f>Master!R47</f>
        <v>0</v>
      </c>
      <c r="W49" s="40">
        <f>Master!S47</f>
        <v>0</v>
      </c>
      <c r="X49" s="59">
        <f>Master!T47</f>
        <v>0</v>
      </c>
      <c r="Y49" s="40">
        <f>Master!U47</f>
        <v>0</v>
      </c>
      <c r="Z49" s="59">
        <f>Master!V47</f>
        <v>0</v>
      </c>
      <c r="AA49" s="40">
        <f>Master!W47</f>
        <v>0</v>
      </c>
      <c r="AB49" s="40">
        <f>Master!X47</f>
        <v>0</v>
      </c>
    </row>
    <row r="50" spans="2:28" ht="13.5" thickBot="1" x14ac:dyDescent="0.25">
      <c r="B50" s="41">
        <f>Master!B48</f>
        <v>881657</v>
      </c>
      <c r="C50" s="41">
        <f>Master!C48</f>
        <v>911565</v>
      </c>
      <c r="D50" s="96">
        <f t="shared" si="0"/>
        <v>-29908</v>
      </c>
      <c r="E50" s="79">
        <f t="shared" si="1"/>
        <v>2242826.27</v>
      </c>
      <c r="F50" s="79">
        <f t="shared" si="2"/>
        <v>2299388.9500000002</v>
      </c>
      <c r="G50" s="112">
        <f t="shared" si="3"/>
        <v>-56562.680000000168</v>
      </c>
      <c r="H50" s="41"/>
      <c r="I50" s="41">
        <f>Master!E48</f>
        <v>0</v>
      </c>
      <c r="J50" s="41">
        <f>Master!F48</f>
        <v>0</v>
      </c>
      <c r="K50" s="41">
        <f>Master!G48</f>
        <v>41631</v>
      </c>
      <c r="L50" s="41">
        <f>Master!H48</f>
        <v>871588</v>
      </c>
      <c r="M50" s="41">
        <f>Master!I48</f>
        <v>10069</v>
      </c>
      <c r="N50" s="41">
        <f>Master!J48</f>
        <v>0</v>
      </c>
      <c r="O50" s="41">
        <f>Master!K48</f>
        <v>0</v>
      </c>
      <c r="P50" s="79">
        <f>Master!L48</f>
        <v>26520.569999999996</v>
      </c>
      <c r="Q50" s="79">
        <f>Master!M48</f>
        <v>2213833.52</v>
      </c>
      <c r="R50" s="79">
        <f>Master!N48</f>
        <v>2240354.09</v>
      </c>
      <c r="S50" s="41">
        <f>Master!O48</f>
        <v>0</v>
      </c>
      <c r="T50" s="41">
        <f>Master!P48</f>
        <v>0</v>
      </c>
      <c r="U50" s="41">
        <f>Master!Q48</f>
        <v>0</v>
      </c>
      <c r="V50" s="41">
        <f>Master!R48</f>
        <v>0</v>
      </c>
      <c r="W50" s="79">
        <f>Master!S48</f>
        <v>2472.1799999999998</v>
      </c>
      <c r="X50" s="79">
        <f>Master!T48</f>
        <v>369.75</v>
      </c>
      <c r="Y50" s="41">
        <f>Master!U48</f>
        <v>911565</v>
      </c>
      <c r="Z50" s="79">
        <f>Master!V48</f>
        <v>2299019.2000000002</v>
      </c>
      <c r="AA50" s="41">
        <f>Master!W48</f>
        <v>0</v>
      </c>
      <c r="AB50" s="41">
        <f>Master!X48</f>
        <v>0</v>
      </c>
    </row>
    <row r="51" spans="2:28" ht="13.5" thickTop="1" x14ac:dyDescent="0.2"/>
  </sheetData>
  <printOptions horizontalCentered="1" verticalCentered="1"/>
  <pageMargins left="0.75" right="0.75" top="0.5" bottom="0.33" header="0.5" footer="0.17"/>
  <pageSetup scale="83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Master</vt:lpstr>
      <vt:lpstr>Summary</vt:lpstr>
      <vt:lpstr>Master!Print_Area</vt:lpstr>
      <vt:lpstr>Summary!Print_Area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briley</dc:creator>
  <cp:lastModifiedBy>Felienne</cp:lastModifiedBy>
  <cp:lastPrinted>2000-04-07T16:12:25Z</cp:lastPrinted>
  <dcterms:created xsi:type="dcterms:W3CDTF">2000-04-05T15:26:38Z</dcterms:created>
  <dcterms:modified xsi:type="dcterms:W3CDTF">2014-09-03T14:17:59Z</dcterms:modified>
</cp:coreProperties>
</file>