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605" yWindow="690" windowWidth="4770" windowHeight="5220" tabRatio="686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Stratland" sheetId="92" r:id="rId43"/>
    <sheet name="Plains" sheetId="93" r:id="rId44"/>
    <sheet name="burlington" sheetId="69" r:id="rId45"/>
  </sheets>
  <externalReferences>
    <externalReference r:id="rId46"/>
    <externalReference r:id="rId47"/>
    <externalReference r:id="rId48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9">Amoco!$A$4:$D$40</definedName>
    <definedName name="_xlnm.Print_Area" localSheetId="18">'Amoco Abo'!$A$6:$F$43</definedName>
    <definedName name="_xlnm.Print_Area" localSheetId="0">'by type_area'!$A$58:$H$95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PGETX!$A$1:$H$41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summary!$A$2:$G$59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152511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8" i="8" s="1"/>
  <c r="D30" i="8" s="1"/>
  <c r="D31" i="8" s="1"/>
  <c r="D50" i="80" s="1"/>
  <c r="D11" i="8"/>
  <c r="D12" i="8"/>
  <c r="D13" i="8"/>
  <c r="D14" i="8"/>
  <c r="D15" i="8"/>
  <c r="D16" i="8"/>
  <c r="D17" i="8"/>
  <c r="D19" i="8"/>
  <c r="A29" i="8"/>
  <c r="A30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A46" i="88"/>
  <c r="A47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A45" i="12"/>
  <c r="A46" i="12"/>
  <c r="H47" i="12"/>
  <c r="H49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D48" i="18" s="1"/>
  <c r="D49" i="18" s="1"/>
  <c r="D28" i="80" s="1"/>
  <c r="A47" i="18"/>
  <c r="A48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H42" i="69"/>
  <c r="H44" i="69"/>
  <c r="A47" i="69"/>
  <c r="A48" i="69"/>
  <c r="H3" i="80"/>
  <c r="F12" i="80"/>
  <c r="F13" i="80"/>
  <c r="F14" i="80"/>
  <c r="F15" i="80"/>
  <c r="F16" i="80"/>
  <c r="F20" i="80"/>
  <c r="F21" i="80"/>
  <c r="F22" i="80"/>
  <c r="F26" i="80"/>
  <c r="F27" i="80"/>
  <c r="F28" i="80"/>
  <c r="F29" i="80"/>
  <c r="F30" i="80"/>
  <c r="F31" i="80"/>
  <c r="F32" i="80"/>
  <c r="F33" i="80"/>
  <c r="F34" i="80"/>
  <c r="F35" i="80"/>
  <c r="F36" i="80"/>
  <c r="F37" i="80"/>
  <c r="F38" i="80"/>
  <c r="F39" i="80"/>
  <c r="F40" i="80"/>
  <c r="F41" i="80"/>
  <c r="F42" i="80"/>
  <c r="F43" i="80"/>
  <c r="F44" i="80"/>
  <c r="F45" i="80"/>
  <c r="F46" i="80"/>
  <c r="F47" i="80"/>
  <c r="F48" i="80"/>
  <c r="F49" i="80"/>
  <c r="F50" i="80"/>
  <c r="H59" i="80"/>
  <c r="F68" i="80"/>
  <c r="F69" i="80"/>
  <c r="F70" i="80"/>
  <c r="F71" i="80"/>
  <c r="F75" i="80"/>
  <c r="F76" i="80"/>
  <c r="F77" i="80"/>
  <c r="F78" i="80"/>
  <c r="F82" i="80"/>
  <c r="F83" i="80"/>
  <c r="F84" i="80"/>
  <c r="F85" i="80"/>
  <c r="A130" i="80"/>
  <c r="D6" i="74"/>
  <c r="D7" i="74"/>
  <c r="D8" i="74"/>
  <c r="J8" i="74"/>
  <c r="L8" i="74" s="1"/>
  <c r="D9" i="74"/>
  <c r="J9" i="74"/>
  <c r="L9" i="74"/>
  <c r="M9" i="74" s="1"/>
  <c r="M10" i="74" s="1"/>
  <c r="D10" i="74"/>
  <c r="J10" i="74"/>
  <c r="L10" i="74" s="1"/>
  <c r="D11" i="74"/>
  <c r="H11" i="74"/>
  <c r="J11" i="74"/>
  <c r="D12" i="74"/>
  <c r="H12" i="74"/>
  <c r="J12" i="74" s="1"/>
  <c r="L12" i="74" s="1"/>
  <c r="D13" i="74"/>
  <c r="J13" i="74"/>
  <c r="L13" i="74"/>
  <c r="D14" i="74"/>
  <c r="J14" i="74"/>
  <c r="L14" i="74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H19" i="74" s="1"/>
  <c r="C37" i="74"/>
  <c r="I19" i="74" s="1"/>
  <c r="J19" i="74" s="1"/>
  <c r="D37" i="74"/>
  <c r="D46" i="74" s="1"/>
  <c r="D47" i="74" s="1"/>
  <c r="D12" i="80" s="1"/>
  <c r="A45" i="74"/>
  <c r="A46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A47" i="72"/>
  <c r="A48" i="72"/>
  <c r="D5" i="78"/>
  <c r="D6" i="78"/>
  <c r="D7" i="78"/>
  <c r="D8" i="78"/>
  <c r="D9" i="78"/>
  <c r="D10" i="78"/>
  <c r="D11" i="78"/>
  <c r="D12" i="78"/>
  <c r="D23" i="78" s="1"/>
  <c r="D24" i="78" s="1"/>
  <c r="D16" i="80" s="1"/>
  <c r="A22" i="78"/>
  <c r="A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47" i="79" s="1"/>
  <c r="D48" i="79" s="1"/>
  <c r="D13" i="80" s="1"/>
  <c r="A46" i="79"/>
  <c r="A47" i="79"/>
  <c r="F4" i="13"/>
  <c r="K4" i="13"/>
  <c r="M4" i="13" s="1"/>
  <c r="F5" i="13"/>
  <c r="I5" i="13"/>
  <c r="J5" i="13"/>
  <c r="K5" i="13"/>
  <c r="M5" i="13"/>
  <c r="N5" i="13"/>
  <c r="F6" i="13"/>
  <c r="I6" i="13"/>
  <c r="J6" i="13"/>
  <c r="K6" i="13" s="1"/>
  <c r="M6" i="13" s="1"/>
  <c r="N6" i="13"/>
  <c r="F7" i="13"/>
  <c r="I7" i="13"/>
  <c r="J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A46" i="13"/>
  <c r="A47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A48" i="71"/>
  <c r="A49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7" i="87"/>
  <c r="D47" i="87" s="1"/>
  <c r="A46" i="87"/>
  <c r="A47" i="87"/>
  <c r="D48" i="87"/>
  <c r="D44" i="80" s="1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H35" i="73"/>
  <c r="C36" i="73"/>
  <c r="I35" i="73" s="1"/>
  <c r="I36" i="73" s="1"/>
  <c r="E36" i="73"/>
  <c r="F36" i="73" s="1"/>
  <c r="F39" i="73"/>
  <c r="H41" i="73"/>
  <c r="F46" i="73"/>
  <c r="C71" i="73" s="1"/>
  <c r="K46" i="73"/>
  <c r="B68" i="73"/>
  <c r="C68" i="73"/>
  <c r="B69" i="73"/>
  <c r="C69" i="73"/>
  <c r="B70" i="73"/>
  <c r="C70" i="73"/>
  <c r="B71" i="73"/>
  <c r="B72" i="73"/>
  <c r="C72" i="73"/>
  <c r="B75" i="73"/>
  <c r="C75" i="73"/>
  <c r="B76" i="73"/>
  <c r="C76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A46" i="86"/>
  <c r="A47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A46" i="85"/>
  <c r="A47" i="85"/>
  <c r="B8" i="20"/>
  <c r="B10" i="20"/>
  <c r="B18" i="20" s="1"/>
  <c r="F39" i="20" s="1"/>
  <c r="F40" i="20" s="1"/>
  <c r="J11" i="20"/>
  <c r="J15" i="20" s="1"/>
  <c r="B13" i="20"/>
  <c r="B14" i="20"/>
  <c r="B15" i="20"/>
  <c r="B17" i="20"/>
  <c r="B19" i="20"/>
  <c r="B31" i="20"/>
  <c r="E38" i="20"/>
  <c r="E39" i="20"/>
  <c r="G39" i="20"/>
  <c r="G40" i="20" s="1"/>
  <c r="B46" i="20"/>
  <c r="H39" i="20" s="1"/>
  <c r="H40" i="20" s="1"/>
  <c r="B47" i="20"/>
  <c r="C47" i="20"/>
  <c r="C48" i="20" s="1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 s="1"/>
  <c r="AF16" i="11"/>
  <c r="AI16" i="11"/>
  <c r="AL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C37" i="11" s="1"/>
  <c r="D36" i="11"/>
  <c r="E36" i="11"/>
  <c r="E37" i="11" s="1"/>
  <c r="F36" i="11"/>
  <c r="G36" i="11"/>
  <c r="AC36" i="11"/>
  <c r="AE36" i="11"/>
  <c r="AP36" i="11" s="1"/>
  <c r="AF36" i="11"/>
  <c r="AI36" i="11"/>
  <c r="AL36" i="11"/>
  <c r="AM36" i="11"/>
  <c r="AN36" i="11"/>
  <c r="AO36" i="11"/>
  <c r="AA37" i="11"/>
  <c r="AM37" i="11" s="1"/>
  <c r="AC37" i="11"/>
  <c r="AF37" i="11"/>
  <c r="AI37" i="11"/>
  <c r="AL37" i="11"/>
  <c r="AN37" i="11"/>
  <c r="AO37" i="11"/>
  <c r="AP37" i="11"/>
  <c r="H38" i="11"/>
  <c r="AC38" i="11"/>
  <c r="AE38" i="11"/>
  <c r="AF38" i="11" s="1"/>
  <c r="AI38" i="11"/>
  <c r="AL38" i="11"/>
  <c r="AM38" i="11"/>
  <c r="AN38" i="11"/>
  <c r="AO38" i="11"/>
  <c r="AP38" i="11"/>
  <c r="C39" i="11"/>
  <c r="B70" i="80" s="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AL45" i="11"/>
  <c r="AM45" i="11"/>
  <c r="AN45" i="11"/>
  <c r="AO45" i="11"/>
  <c r="AP45" i="11"/>
  <c r="AL46" i="11"/>
  <c r="AM46" i="11"/>
  <c r="AN46" i="11"/>
  <c r="AO46" i="11"/>
  <c r="AP46" i="11"/>
  <c r="AJ47" i="11"/>
  <c r="AO47" i="11" s="1"/>
  <c r="AK47" i="11"/>
  <c r="AM47" i="11"/>
  <c r="AN47" i="11"/>
  <c r="AM48" i="11"/>
  <c r="AN48" i="11"/>
  <c r="AO48" i="11"/>
  <c r="AP48" i="11"/>
  <c r="J4" i="70"/>
  <c r="J35" i="70" s="1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A46" i="70"/>
  <c r="A47" i="70"/>
  <c r="D47" i="70"/>
  <c r="D48" i="70" s="1"/>
  <c r="D36" i="80" s="1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A45" i="75"/>
  <c r="A46" i="75"/>
  <c r="D6" i="22"/>
  <c r="F6" i="22"/>
  <c r="D7" i="22"/>
  <c r="F7" i="22"/>
  <c r="D8" i="22"/>
  <c r="D9" i="22"/>
  <c r="F9" i="22" s="1"/>
  <c r="D10" i="22"/>
  <c r="F10" i="22"/>
  <c r="D11" i="22"/>
  <c r="F11" i="22"/>
  <c r="D12" i="22"/>
  <c r="F12" i="22"/>
  <c r="D13" i="22"/>
  <c r="F13" i="22" s="1"/>
  <c r="D14" i="22"/>
  <c r="F14" i="22"/>
  <c r="D15" i="22"/>
  <c r="F15" i="22"/>
  <c r="D16" i="22"/>
  <c r="F16" i="22" s="1"/>
  <c r="D17" i="22"/>
  <c r="F17" i="22" s="1"/>
  <c r="D18" i="22"/>
  <c r="F18" i="22"/>
  <c r="D19" i="22"/>
  <c r="F19" i="22"/>
  <c r="D20" i="22"/>
  <c r="F20" i="22"/>
  <c r="D21" i="22"/>
  <c r="F21" i="22" s="1"/>
  <c r="D22" i="22"/>
  <c r="F22" i="22"/>
  <c r="D23" i="22"/>
  <c r="F23" i="22"/>
  <c r="D24" i="22"/>
  <c r="F24" i="22" s="1"/>
  <c r="D25" i="22"/>
  <c r="F25" i="22" s="1"/>
  <c r="D26" i="22"/>
  <c r="F26" i="22"/>
  <c r="D27" i="22"/>
  <c r="F27" i="22"/>
  <c r="D28" i="22"/>
  <c r="F28" i="22" s="1"/>
  <c r="D29" i="22"/>
  <c r="F29" i="22" s="1"/>
  <c r="D30" i="22"/>
  <c r="F30" i="22"/>
  <c r="D31" i="22"/>
  <c r="F31" i="22"/>
  <c r="D32" i="22"/>
  <c r="F32" i="22" s="1"/>
  <c r="D33" i="22"/>
  <c r="F33" i="22" s="1"/>
  <c r="D34" i="22"/>
  <c r="F34" i="22"/>
  <c r="D35" i="22"/>
  <c r="F35" i="22"/>
  <c r="D36" i="22"/>
  <c r="F36" i="22" s="1"/>
  <c r="B37" i="22"/>
  <c r="C37" i="22"/>
  <c r="E37" i="22"/>
  <c r="J37" i="22"/>
  <c r="I38" i="22"/>
  <c r="A46" i="22"/>
  <c r="A47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A48" i="5"/>
  <c r="A49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A47" i="17"/>
  <c r="A48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D37" i="89"/>
  <c r="D47" i="89" s="1"/>
  <c r="D48" i="89" s="1"/>
  <c r="D39" i="80" s="1"/>
  <c r="A46" i="89"/>
  <c r="A47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A45" i="68"/>
  <c r="A46" i="68"/>
  <c r="F3" i="67"/>
  <c r="F4" i="67"/>
  <c r="F5" i="67"/>
  <c r="F6" i="67"/>
  <c r="F34" i="67" s="1"/>
  <c r="F7" i="67"/>
  <c r="F8" i="67"/>
  <c r="F9" i="67"/>
  <c r="F10" i="67"/>
  <c r="L10" i="67"/>
  <c r="N10" i="67" s="1"/>
  <c r="S10" i="67"/>
  <c r="U10" i="67"/>
  <c r="U16" i="67" s="1"/>
  <c r="F11" i="67"/>
  <c r="J11" i="67"/>
  <c r="L11" i="67" s="1"/>
  <c r="N11" i="67" s="1"/>
  <c r="S11" i="67"/>
  <c r="U11" i="67" s="1"/>
  <c r="F12" i="67"/>
  <c r="J12" i="67"/>
  <c r="L12" i="67"/>
  <c r="N12" i="67"/>
  <c r="S12" i="67"/>
  <c r="U12" i="67" s="1"/>
  <c r="F13" i="67"/>
  <c r="J13" i="67"/>
  <c r="L13" i="67" s="1"/>
  <c r="N13" i="67" s="1"/>
  <c r="S13" i="67"/>
  <c r="U13" i="67"/>
  <c r="F14" i="67"/>
  <c r="L14" i="67"/>
  <c r="N14" i="67"/>
  <c r="S14" i="67"/>
  <c r="F15" i="67"/>
  <c r="S15" i="67"/>
  <c r="F16" i="67"/>
  <c r="L16" i="67"/>
  <c r="N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R32" i="67"/>
  <c r="F33" i="67"/>
  <c r="R33" i="67"/>
  <c r="B34" i="67"/>
  <c r="C34" i="67"/>
  <c r="D34" i="67"/>
  <c r="E34" i="67"/>
  <c r="R34" i="67"/>
  <c r="F37" i="67"/>
  <c r="A43" i="67"/>
  <c r="A44" i="67"/>
  <c r="D6" i="65"/>
  <c r="D7" i="65"/>
  <c r="D8" i="65"/>
  <c r="D9" i="65"/>
  <c r="D10" i="65"/>
  <c r="D11" i="65"/>
  <c r="D12" i="65"/>
  <c r="D13" i="65"/>
  <c r="D14" i="65"/>
  <c r="D18" i="65"/>
  <c r="D33" i="65" s="1"/>
  <c r="D34" i="65" s="1"/>
  <c r="D26" i="80" s="1"/>
  <c r="A33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 s="1"/>
  <c r="D17" i="77"/>
  <c r="K17" i="77"/>
  <c r="M17" i="77" s="1"/>
  <c r="D18" i="77"/>
  <c r="K18" i="77"/>
  <c r="M18" i="77"/>
  <c r="D19" i="77"/>
  <c r="K19" i="77"/>
  <c r="M19" i="77" s="1"/>
  <c r="D20" i="77"/>
  <c r="K20" i="77"/>
  <c r="M20" i="77"/>
  <c r="D21" i="77"/>
  <c r="K21" i="77"/>
  <c r="M21" i="77"/>
  <c r="D22" i="77"/>
  <c r="K22" i="77"/>
  <c r="M22" i="77"/>
  <c r="D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A48" i="77"/>
  <c r="A49" i="77"/>
  <c r="F5" i="7"/>
  <c r="Z5" i="7"/>
  <c r="AD5" i="7"/>
  <c r="AF5" i="7"/>
  <c r="AH5" i="7" s="1"/>
  <c r="AH6" i="7" s="1"/>
  <c r="AG5" i="7"/>
  <c r="AG6" i="7" s="1"/>
  <c r="AG7" i="7" s="1"/>
  <c r="AG8" i="7" s="1"/>
  <c r="AG9" i="7" s="1"/>
  <c r="AG10" i="7" s="1"/>
  <c r="AG11" i="7" s="1"/>
  <c r="AG12" i="7" s="1"/>
  <c r="AG13" i="7" s="1"/>
  <c r="AG14" i="7" s="1"/>
  <c r="AG15" i="7" s="1"/>
  <c r="AG16" i="7" s="1"/>
  <c r="AG17" i="7" s="1"/>
  <c r="F6" i="7"/>
  <c r="Z6" i="7"/>
  <c r="AD6" i="7" s="1"/>
  <c r="AF6" i="7" s="1"/>
  <c r="F7" i="7"/>
  <c r="Z7" i="7"/>
  <c r="AD7" i="7"/>
  <c r="AF7" i="7" s="1"/>
  <c r="F8" i="7"/>
  <c r="Z8" i="7"/>
  <c r="AD8" i="7" s="1"/>
  <c r="AF8" i="7"/>
  <c r="F9" i="7"/>
  <c r="F36" i="7" s="1"/>
  <c r="Z9" i="7"/>
  <c r="AD9" i="7" s="1"/>
  <c r="AF9" i="7" s="1"/>
  <c r="F10" i="7"/>
  <c r="Z10" i="7"/>
  <c r="AD10" i="7"/>
  <c r="AF10" i="7"/>
  <c r="F11" i="7"/>
  <c r="Z11" i="7"/>
  <c r="AD11" i="7" s="1"/>
  <c r="AF11" i="7" s="1"/>
  <c r="F12" i="7"/>
  <c r="Z12" i="7"/>
  <c r="AD12" i="7"/>
  <c r="AF12" i="7" s="1"/>
  <c r="F13" i="7"/>
  <c r="Z13" i="7"/>
  <c r="AD13" i="7" s="1"/>
  <c r="AF13" i="7" s="1"/>
  <c r="F14" i="7"/>
  <c r="Z14" i="7"/>
  <c r="AD14" i="7"/>
  <c r="AF14" i="7" s="1"/>
  <c r="F15" i="7"/>
  <c r="Z15" i="7"/>
  <c r="AD15" i="7"/>
  <c r="AF15" i="7"/>
  <c r="F16" i="7"/>
  <c r="Z16" i="7"/>
  <c r="AD16" i="7" s="1"/>
  <c r="AF16" i="7"/>
  <c r="F17" i="7"/>
  <c r="Z17" i="7"/>
  <c r="AD17" i="7" s="1"/>
  <c r="AF17" i="7" s="1"/>
  <c r="F18" i="7"/>
  <c r="AI18" i="7"/>
  <c r="F19" i="7"/>
  <c r="Z19" i="7"/>
  <c r="AD19" i="7" s="1"/>
  <c r="AF19" i="7" s="1"/>
  <c r="AH19" i="7" s="1"/>
  <c r="F20" i="7"/>
  <c r="Z20" i="7"/>
  <c r="AD20" i="7"/>
  <c r="AF20" i="7" s="1"/>
  <c r="F21" i="7"/>
  <c r="Z21" i="7"/>
  <c r="AD21" i="7" s="1"/>
  <c r="AF21" i="7" s="1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B47" i="7"/>
  <c r="B48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 s="1"/>
  <c r="D46" i="16" s="1"/>
  <c r="D47" i="16" s="1"/>
  <c r="D37" i="80" s="1"/>
  <c r="A45" i="16"/>
  <c r="A46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A45" i="81"/>
  <c r="A46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35" i="28" s="1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A45" i="28"/>
  <c r="A46" i="28"/>
  <c r="H4" i="9"/>
  <c r="P4" i="9"/>
  <c r="R4" i="9" s="1"/>
  <c r="H5" i="9"/>
  <c r="P5" i="9"/>
  <c r="R5" i="9"/>
  <c r="H6" i="9"/>
  <c r="P6" i="9"/>
  <c r="R6" i="9"/>
  <c r="H7" i="9"/>
  <c r="N7" i="9"/>
  <c r="P7" i="9" s="1"/>
  <c r="R7" i="9" s="1"/>
  <c r="H8" i="9"/>
  <c r="P8" i="9"/>
  <c r="R8" i="9" s="1"/>
  <c r="H9" i="9"/>
  <c r="N9" i="9"/>
  <c r="P9" i="9"/>
  <c r="R9" i="9" s="1"/>
  <c r="H10" i="9"/>
  <c r="P10" i="9"/>
  <c r="R10" i="9" s="1"/>
  <c r="H11" i="9"/>
  <c r="P11" i="9"/>
  <c r="R11" i="9"/>
  <c r="H12" i="9"/>
  <c r="P12" i="9"/>
  <c r="R12" i="9" s="1"/>
  <c r="H13" i="9"/>
  <c r="P13" i="9"/>
  <c r="R13" i="9" s="1"/>
  <c r="H14" i="9"/>
  <c r="P14" i="9"/>
  <c r="R14" i="9" s="1"/>
  <c r="H15" i="9"/>
  <c r="P15" i="9"/>
  <c r="R15" i="9"/>
  <c r="H16" i="9"/>
  <c r="P16" i="9"/>
  <c r="R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B46" i="9"/>
  <c r="H46" i="9"/>
  <c r="B47" i="9"/>
  <c r="N6" i="93"/>
  <c r="N7" i="93"/>
  <c r="N8" i="93"/>
  <c r="N9" i="93"/>
  <c r="N10" i="93"/>
  <c r="N37" i="93" s="1"/>
  <c r="D49" i="93" s="1"/>
  <c r="D50" i="93" s="1"/>
  <c r="D47" i="80" s="1"/>
  <c r="N11" i="93"/>
  <c r="N12" i="93"/>
  <c r="N13" i="93"/>
  <c r="N14" i="93"/>
  <c r="N15" i="93"/>
  <c r="N16" i="93"/>
  <c r="N17" i="93"/>
  <c r="N18" i="93"/>
  <c r="N19" i="93"/>
  <c r="N20" i="93"/>
  <c r="N21" i="93"/>
  <c r="N22" i="93"/>
  <c r="N23" i="93"/>
  <c r="N24" i="93"/>
  <c r="N25" i="93"/>
  <c r="N26" i="93"/>
  <c r="N27" i="93"/>
  <c r="N28" i="93"/>
  <c r="N29" i="93"/>
  <c r="N30" i="93"/>
  <c r="N31" i="93"/>
  <c r="N32" i="93"/>
  <c r="N33" i="93"/>
  <c r="N34" i="93"/>
  <c r="N35" i="93"/>
  <c r="N36" i="93"/>
  <c r="B37" i="93"/>
  <c r="C37" i="93"/>
  <c r="D37" i="93"/>
  <c r="E37" i="93"/>
  <c r="F37" i="93"/>
  <c r="G37" i="93"/>
  <c r="H37" i="93"/>
  <c r="I37" i="93"/>
  <c r="J37" i="93"/>
  <c r="K37" i="93"/>
  <c r="L37" i="93"/>
  <c r="M37" i="93"/>
  <c r="A48" i="93"/>
  <c r="A49" i="93"/>
  <c r="B5" i="64"/>
  <c r="D5" i="64"/>
  <c r="D17" i="64" s="1"/>
  <c r="D29" i="64" s="1"/>
  <c r="D30" i="64" s="1"/>
  <c r="D35" i="80" s="1"/>
  <c r="D6" i="64"/>
  <c r="B7" i="64"/>
  <c r="D7" i="64" s="1"/>
  <c r="D8" i="64"/>
  <c r="B9" i="64"/>
  <c r="D9" i="64" s="1"/>
  <c r="D10" i="64"/>
  <c r="B11" i="64"/>
  <c r="D11" i="64" s="1"/>
  <c r="D12" i="64"/>
  <c r="D13" i="64"/>
  <c r="A28" i="64"/>
  <c r="A29" i="64"/>
  <c r="F8" i="15"/>
  <c r="AF8" i="15"/>
  <c r="AJ8" i="15"/>
  <c r="AN8" i="15"/>
  <c r="AR8" i="15"/>
  <c r="AV8" i="15"/>
  <c r="F9" i="15"/>
  <c r="M9" i="15"/>
  <c r="O9" i="15"/>
  <c r="AF9" i="15"/>
  <c r="AJ9" i="15"/>
  <c r="AN9" i="15"/>
  <c r="AR9" i="15"/>
  <c r="AV9" i="15"/>
  <c r="F10" i="15"/>
  <c r="M10" i="15"/>
  <c r="O10" i="15"/>
  <c r="AF10" i="15"/>
  <c r="AJ10" i="15"/>
  <c r="AN10" i="15"/>
  <c r="AR10" i="15"/>
  <c r="AV10" i="15"/>
  <c r="F11" i="15"/>
  <c r="M11" i="15"/>
  <c r="O11" i="15"/>
  <c r="AF11" i="15"/>
  <c r="AJ11" i="15"/>
  <c r="AN11" i="15"/>
  <c r="AR11" i="15"/>
  <c r="AV11" i="15"/>
  <c r="F12" i="15"/>
  <c r="M12" i="15"/>
  <c r="O12" i="15"/>
  <c r="AF12" i="15"/>
  <c r="AJ12" i="15"/>
  <c r="AN12" i="15"/>
  <c r="AR12" i="15"/>
  <c r="AV12" i="15"/>
  <c r="F13" i="15"/>
  <c r="M13" i="15"/>
  <c r="O13" i="15"/>
  <c r="AF13" i="15"/>
  <c r="AJ13" i="15"/>
  <c r="AN13" i="15"/>
  <c r="AR13" i="15"/>
  <c r="AV13" i="15"/>
  <c r="F14" i="15"/>
  <c r="M14" i="15"/>
  <c r="O14" i="15"/>
  <c r="AF14" i="15"/>
  <c r="AJ14" i="15"/>
  <c r="AN14" i="15"/>
  <c r="AR14" i="15"/>
  <c r="AV14" i="15"/>
  <c r="F15" i="15"/>
  <c r="M15" i="15"/>
  <c r="O15" i="15"/>
  <c r="AF15" i="15"/>
  <c r="AJ15" i="15"/>
  <c r="AN15" i="15"/>
  <c r="AR15" i="15"/>
  <c r="AV15" i="15"/>
  <c r="AV39" i="15" s="1"/>
  <c r="F16" i="15"/>
  <c r="M16" i="15"/>
  <c r="O16" i="15"/>
  <c r="AF16" i="15"/>
  <c r="AJ16" i="15"/>
  <c r="AN16" i="15"/>
  <c r="AQ16" i="15"/>
  <c r="AR16" i="15"/>
  <c r="AU16" i="15"/>
  <c r="AV16" i="15" s="1"/>
  <c r="F17" i="15"/>
  <c r="M17" i="15"/>
  <c r="O17" i="15" s="1"/>
  <c r="AF17" i="15"/>
  <c r="AJ17" i="15"/>
  <c r="AN17" i="15"/>
  <c r="AR17" i="15"/>
  <c r="AV17" i="15"/>
  <c r="F18" i="15"/>
  <c r="M18" i="15"/>
  <c r="O18" i="15" s="1"/>
  <c r="AF18" i="15"/>
  <c r="AJ18" i="15"/>
  <c r="AN18" i="15"/>
  <c r="AR18" i="15"/>
  <c r="AV18" i="15"/>
  <c r="F19" i="15"/>
  <c r="M19" i="15"/>
  <c r="O19" i="15" s="1"/>
  <c r="AF19" i="15"/>
  <c r="AJ19" i="15"/>
  <c r="AJ39" i="15" s="1"/>
  <c r="AJ45" i="15" s="1"/>
  <c r="AN19" i="15"/>
  <c r="AR19" i="15"/>
  <c r="AV19" i="15"/>
  <c r="F20" i="15"/>
  <c r="M20" i="15"/>
  <c r="O20" i="15" s="1"/>
  <c r="AF20" i="15"/>
  <c r="AJ20" i="15"/>
  <c r="AN20" i="15"/>
  <c r="AN39" i="15" s="1"/>
  <c r="AR20" i="15"/>
  <c r="AV20" i="15"/>
  <c r="F21" i="15"/>
  <c r="M21" i="15"/>
  <c r="O21" i="15" s="1"/>
  <c r="AF21" i="15"/>
  <c r="AJ21" i="15"/>
  <c r="AN21" i="15"/>
  <c r="AQ21" i="15"/>
  <c r="AR21" i="15" s="1"/>
  <c r="AV21" i="15"/>
  <c r="F22" i="15"/>
  <c r="M22" i="15"/>
  <c r="O22" i="15"/>
  <c r="AF22" i="15"/>
  <c r="AJ22" i="15"/>
  <c r="AN22" i="15"/>
  <c r="AQ22" i="15"/>
  <c r="AR22" i="15"/>
  <c r="AV22" i="15"/>
  <c r="F23" i="15"/>
  <c r="H23" i="15"/>
  <c r="I23" i="15"/>
  <c r="J23" i="15"/>
  <c r="AF23" i="15"/>
  <c r="AJ23" i="15"/>
  <c r="AN23" i="15"/>
  <c r="AQ23" i="15"/>
  <c r="AR23" i="15" s="1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 s="1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 s="1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K23" i="15" s="1"/>
  <c r="E39" i="15"/>
  <c r="L23" i="15" s="1"/>
  <c r="M23" i="15" s="1"/>
  <c r="AD39" i="15"/>
  <c r="AE39" i="15"/>
  <c r="AH39" i="15"/>
  <c r="AI39" i="15"/>
  <c r="AL39" i="15"/>
  <c r="AM39" i="15"/>
  <c r="AP39" i="15"/>
  <c r="AT39" i="15"/>
  <c r="A50" i="15"/>
  <c r="A51" i="15"/>
  <c r="AH52" i="15"/>
  <c r="AH54" i="15"/>
  <c r="AH56" i="15"/>
  <c r="AH57" i="15"/>
  <c r="F86" i="15"/>
  <c r="F101" i="15" s="1"/>
  <c r="C101" i="15" s="1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K101" i="15"/>
  <c r="K102" i="15"/>
  <c r="K103" i="15"/>
  <c r="K104" i="15"/>
  <c r="K105" i="15"/>
  <c r="K106" i="15"/>
  <c r="K107" i="15"/>
  <c r="F108" i="15"/>
  <c r="K108" i="15"/>
  <c r="K109" i="15"/>
  <c r="K110" i="15"/>
  <c r="K111" i="15"/>
  <c r="K112" i="15"/>
  <c r="I113" i="15"/>
  <c r="F126" i="15"/>
  <c r="F127" i="15"/>
  <c r="F128" i="15"/>
  <c r="F129" i="15"/>
  <c r="F130" i="15"/>
  <c r="F131" i="15"/>
  <c r="B132" i="15"/>
  <c r="F132" i="15" s="1"/>
  <c r="B133" i="15"/>
  <c r="B136" i="15" s="1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B168" i="15" s="1"/>
  <c r="B174" i="15" s="1"/>
  <c r="B176" i="15" s="1"/>
  <c r="C166" i="15"/>
  <c r="C168" i="15"/>
  <c r="C174" i="15" s="1"/>
  <c r="F169" i="15"/>
  <c r="F170" i="15"/>
  <c r="F171" i="15"/>
  <c r="F172" i="15"/>
  <c r="F173" i="15"/>
  <c r="C175" i="15"/>
  <c r="B178" i="15"/>
  <c r="C178" i="15"/>
  <c r="B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A46" i="76"/>
  <c r="A47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A45" i="6"/>
  <c r="A46" i="6"/>
  <c r="D6" i="92"/>
  <c r="D7" i="92"/>
  <c r="D8" i="92"/>
  <c r="D9" i="92"/>
  <c r="D10" i="92"/>
  <c r="D11" i="92"/>
  <c r="D12" i="92"/>
  <c r="D13" i="92"/>
  <c r="D14" i="92"/>
  <c r="D15" i="92"/>
  <c r="D37" i="92" s="1"/>
  <c r="D47" i="92" s="1"/>
  <c r="D48" i="92" s="1"/>
  <c r="D46" i="80" s="1"/>
  <c r="D16" i="92"/>
  <c r="D17" i="92"/>
  <c r="D18" i="92"/>
  <c r="D19" i="92"/>
  <c r="D20" i="92"/>
  <c r="D21" i="92"/>
  <c r="D22" i="92"/>
  <c r="D23" i="92"/>
  <c r="D24" i="92"/>
  <c r="D25" i="92"/>
  <c r="D26" i="92"/>
  <c r="D27" i="92"/>
  <c r="D28" i="92"/>
  <c r="D29" i="92"/>
  <c r="D30" i="92"/>
  <c r="D31" i="92"/>
  <c r="D32" i="92"/>
  <c r="D33" i="92"/>
  <c r="D34" i="92"/>
  <c r="D35" i="92"/>
  <c r="D36" i="92"/>
  <c r="B37" i="92"/>
  <c r="C37" i="92"/>
  <c r="A46" i="92"/>
  <c r="A47" i="92"/>
  <c r="G3" i="63"/>
  <c r="J3" i="63"/>
  <c r="G4" i="63"/>
  <c r="G5" i="63"/>
  <c r="G5" i="80" s="1"/>
  <c r="G61" i="80" s="1"/>
  <c r="D8" i="63"/>
  <c r="D9" i="63"/>
  <c r="D10" i="63"/>
  <c r="D11" i="63"/>
  <c r="D12" i="63"/>
  <c r="D13" i="63"/>
  <c r="D14" i="63"/>
  <c r="D15" i="63"/>
  <c r="D16" i="63"/>
  <c r="D17" i="63"/>
  <c r="D18" i="63"/>
  <c r="D19" i="63"/>
  <c r="D20" i="63"/>
  <c r="D21" i="63"/>
  <c r="D22" i="63"/>
  <c r="D23" i="63"/>
  <c r="D24" i="63"/>
  <c r="D25" i="63"/>
  <c r="D26" i="63"/>
  <c r="D27" i="63"/>
  <c r="P27" i="63"/>
  <c r="D28" i="63"/>
  <c r="P28" i="63"/>
  <c r="D29" i="63"/>
  <c r="D30" i="63"/>
  <c r="D31" i="63"/>
  <c r="D32" i="63"/>
  <c r="D33" i="63"/>
  <c r="D34" i="63"/>
  <c r="D35" i="63"/>
  <c r="D36" i="63"/>
  <c r="D37" i="63"/>
  <c r="D38" i="63"/>
  <c r="D42" i="63"/>
  <c r="D43" i="63"/>
  <c r="D44" i="63"/>
  <c r="D45" i="63"/>
  <c r="D46" i="63"/>
  <c r="D47" i="63"/>
  <c r="D48" i="63"/>
  <c r="D49" i="63"/>
  <c r="D50" i="63"/>
  <c r="D51" i="63"/>
  <c r="D52" i="63"/>
  <c r="D53" i="63"/>
  <c r="D54" i="63"/>
  <c r="B118" i="63"/>
  <c r="B120" i="63"/>
  <c r="B128" i="63"/>
  <c r="D6" i="90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37" i="90" s="1"/>
  <c r="D47" i="90" s="1"/>
  <c r="D48" i="90" s="1"/>
  <c r="D14" i="80" s="1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A46" i="90"/>
  <c r="A47" i="90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40" i="19"/>
  <c r="A48" i="19"/>
  <c r="A49" i="19"/>
  <c r="J4" i="2"/>
  <c r="J5" i="2"/>
  <c r="J6" i="2"/>
  <c r="P6" i="2"/>
  <c r="R6" i="2" s="1"/>
  <c r="J7" i="2"/>
  <c r="P7" i="2"/>
  <c r="S12" i="2" s="1"/>
  <c r="R7" i="2"/>
  <c r="J8" i="2"/>
  <c r="P8" i="2"/>
  <c r="R8" i="2" s="1"/>
  <c r="J9" i="2"/>
  <c r="P9" i="2"/>
  <c r="R9" i="2" s="1"/>
  <c r="J10" i="2"/>
  <c r="P10" i="2"/>
  <c r="R10" i="2"/>
  <c r="J11" i="2"/>
  <c r="P11" i="2"/>
  <c r="R11" i="2"/>
  <c r="J12" i="2"/>
  <c r="P12" i="2"/>
  <c r="R12" i="2"/>
  <c r="J13" i="2"/>
  <c r="P13" i="2"/>
  <c r="R13" i="2" s="1"/>
  <c r="J14" i="2"/>
  <c r="P14" i="2"/>
  <c r="R14" i="2" s="1"/>
  <c r="J15" i="2"/>
  <c r="P15" i="2"/>
  <c r="J16" i="2"/>
  <c r="P16" i="2"/>
  <c r="R16" i="2"/>
  <c r="J17" i="2"/>
  <c r="O17" i="2"/>
  <c r="R17" i="2"/>
  <c r="J18" i="2"/>
  <c r="P18" i="2"/>
  <c r="Q18" i="2"/>
  <c r="R18" i="2" s="1"/>
  <c r="J19" i="2"/>
  <c r="J20" i="2"/>
  <c r="J21" i="2"/>
  <c r="J22" i="2"/>
  <c r="J23" i="2"/>
  <c r="J24" i="2"/>
  <c r="J25" i="2"/>
  <c r="J26" i="2"/>
  <c r="J27" i="2"/>
  <c r="N27" i="2"/>
  <c r="N17" i="2" s="1"/>
  <c r="P17" i="2" s="1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A46" i="2"/>
  <c r="A47" i="2"/>
  <c r="D70" i="2"/>
  <c r="D73" i="2"/>
  <c r="D74" i="2" s="1"/>
  <c r="D75" i="2"/>
  <c r="D112" i="2"/>
  <c r="N6" i="91"/>
  <c r="N7" i="91"/>
  <c r="N8" i="91"/>
  <c r="N9" i="91"/>
  <c r="N10" i="91"/>
  <c r="N37" i="91" s="1"/>
  <c r="D49" i="91" s="1"/>
  <c r="D50" i="91" s="1"/>
  <c r="D42" i="80" s="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A48" i="91"/>
  <c r="A49" i="91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A48" i="83"/>
  <c r="A49" i="83"/>
  <c r="J37" i="83" l="1"/>
  <c r="D49" i="83" s="1"/>
  <c r="D50" i="83" s="1"/>
  <c r="D41" i="80" s="1"/>
  <c r="D47" i="76"/>
  <c r="D48" i="76" s="1"/>
  <c r="D38" i="80" s="1"/>
  <c r="D39" i="76"/>
  <c r="D41" i="76" s="1"/>
  <c r="P21" i="2"/>
  <c r="P23" i="2" s="1"/>
  <c r="R15" i="2"/>
  <c r="R21" i="2" s="1"/>
  <c r="D40" i="28"/>
  <c r="I114" i="15"/>
  <c r="K113" i="15"/>
  <c r="B102" i="15"/>
  <c r="AN45" i="15"/>
  <c r="D39" i="19"/>
  <c r="D49" i="19" s="1"/>
  <c r="D50" i="19" s="1"/>
  <c r="D20" i="80" s="1"/>
  <c r="D41" i="19"/>
  <c r="D43" i="19" s="1"/>
  <c r="C180" i="15"/>
  <c r="C176" i="15"/>
  <c r="F176" i="15" s="1"/>
  <c r="AH20" i="7"/>
  <c r="R19" i="9"/>
  <c r="R22" i="9" s="1"/>
  <c r="AI6" i="7"/>
  <c r="AH7" i="7"/>
  <c r="AR39" i="15"/>
  <c r="AR45" i="15" s="1"/>
  <c r="D31" i="80"/>
  <c r="B79" i="73"/>
  <c r="F37" i="13"/>
  <c r="B32" i="20"/>
  <c r="C32" i="20" s="1"/>
  <c r="C33" i="20" s="1"/>
  <c r="C78" i="73" s="1"/>
  <c r="J36" i="70"/>
  <c r="J37" i="70" s="1"/>
  <c r="J41" i="70" s="1"/>
  <c r="P38" i="88"/>
  <c r="G4" i="80"/>
  <c r="G60" i="80" s="1"/>
  <c r="F40" i="71"/>
  <c r="F40" i="18"/>
  <c r="F41" i="18" s="1"/>
  <c r="F43" i="18" s="1"/>
  <c r="D38" i="74"/>
  <c r="J40" i="17"/>
  <c r="D18" i="64"/>
  <c r="D19" i="64" s="1"/>
  <c r="D23" i="64" s="1"/>
  <c r="F38" i="87"/>
  <c r="F39" i="87" s="1"/>
  <c r="F41" i="87" s="1"/>
  <c r="D13" i="78"/>
  <c r="D14" i="78" s="1"/>
  <c r="D18" i="78" s="1"/>
  <c r="C45" i="11"/>
  <c r="C46" i="11" s="1"/>
  <c r="D19" i="65"/>
  <c r="D20" i="65" s="1"/>
  <c r="D24" i="65" s="1"/>
  <c r="C77" i="73"/>
  <c r="N38" i="91"/>
  <c r="N39" i="91" s="1"/>
  <c r="N43" i="91" s="1"/>
  <c r="K114" i="15"/>
  <c r="D38" i="90"/>
  <c r="D39" i="90" s="1"/>
  <c r="D41" i="90" s="1"/>
  <c r="AF39" i="15"/>
  <c r="AF45" i="15" s="1"/>
  <c r="H35" i="9"/>
  <c r="E47" i="9" s="1"/>
  <c r="E48" i="9" s="1"/>
  <c r="D34" i="80" s="1"/>
  <c r="D37" i="81"/>
  <c r="AG19" i="7"/>
  <c r="AG20" i="7" s="1"/>
  <c r="AG21" i="7" s="1"/>
  <c r="F39" i="15"/>
  <c r="N38" i="93"/>
  <c r="N39" i="93" s="1"/>
  <c r="N43" i="93" s="1"/>
  <c r="H36" i="9"/>
  <c r="M23" i="77"/>
  <c r="D35" i="68"/>
  <c r="F38" i="22"/>
  <c r="E39" i="11"/>
  <c r="B77" i="80" s="1"/>
  <c r="C77" i="80" s="1"/>
  <c r="E45" i="11"/>
  <c r="F45" i="11" s="1"/>
  <c r="B77" i="73"/>
  <c r="I40" i="20"/>
  <c r="I57" i="20" s="1"/>
  <c r="B73" i="73"/>
  <c r="J17" i="74"/>
  <c r="J24" i="74" s="1"/>
  <c r="L11" i="74"/>
  <c r="M11" i="74" s="1"/>
  <c r="M12" i="74" s="1"/>
  <c r="M13" i="74" s="1"/>
  <c r="M14" i="74" s="1"/>
  <c r="L17" i="74"/>
  <c r="C19" i="20"/>
  <c r="C20" i="20" s="1"/>
  <c r="AQ39" i="15"/>
  <c r="J35" i="73"/>
  <c r="J36" i="73" s="1"/>
  <c r="D32" i="80" s="1"/>
  <c r="D37" i="12"/>
  <c r="F41" i="7"/>
  <c r="J38" i="83"/>
  <c r="J39" i="83" s="1"/>
  <c r="J43" i="83" s="1"/>
  <c r="B141" i="63"/>
  <c r="F133" i="15"/>
  <c r="C133" i="15" s="1"/>
  <c r="AU39" i="15"/>
  <c r="F38" i="67"/>
  <c r="D37" i="22"/>
  <c r="F8" i="22"/>
  <c r="AP47" i="11"/>
  <c r="AL47" i="11"/>
  <c r="AL48" i="11" s="1"/>
  <c r="D37" i="86"/>
  <c r="D47" i="86" s="1"/>
  <c r="D48" i="86" s="1"/>
  <c r="D43" i="80" s="1"/>
  <c r="D38" i="79"/>
  <c r="D39" i="79" s="1"/>
  <c r="D41" i="79" s="1"/>
  <c r="D20" i="8"/>
  <c r="D24" i="8" s="1"/>
  <c r="M24" i="15"/>
  <c r="AI5" i="7"/>
  <c r="J35" i="2"/>
  <c r="F35" i="6"/>
  <c r="D38" i="77"/>
  <c r="D39" i="77" s="1"/>
  <c r="D41" i="77" s="1"/>
  <c r="D39" i="69"/>
  <c r="G3" i="80"/>
  <c r="G59" i="80" s="1"/>
  <c r="N23" i="15"/>
  <c r="O23" i="15" s="1"/>
  <c r="O24" i="15" s="1"/>
  <c r="P19" i="9"/>
  <c r="D37" i="77"/>
  <c r="D49" i="77" s="1"/>
  <c r="D50" i="77" s="1"/>
  <c r="D15" i="80" s="1"/>
  <c r="D17" i="80" s="1"/>
  <c r="J39" i="17"/>
  <c r="D48" i="17" s="1"/>
  <c r="D49" i="17" s="1"/>
  <c r="D33" i="80" s="1"/>
  <c r="F37" i="22"/>
  <c r="D47" i="22" s="1"/>
  <c r="D48" i="22" s="1"/>
  <c r="D29" i="80" s="1"/>
  <c r="D37" i="16"/>
  <c r="D38" i="16" s="1"/>
  <c r="D40" i="16" s="1"/>
  <c r="F35" i="73"/>
  <c r="K7" i="13"/>
  <c r="M7" i="13" s="1"/>
  <c r="N11" i="13"/>
  <c r="S16" i="67"/>
  <c r="F36" i="5"/>
  <c r="D49" i="5" s="1"/>
  <c r="D50" i="5" s="1"/>
  <c r="D85" i="80" s="1"/>
  <c r="B78" i="73"/>
  <c r="D30" i="80"/>
  <c r="F35" i="13"/>
  <c r="D47" i="13" s="1"/>
  <c r="D48" i="13" s="1"/>
  <c r="D27" i="80" s="1"/>
  <c r="D51" i="80" s="1"/>
  <c r="D39" i="72"/>
  <c r="D38" i="75"/>
  <c r="F39" i="5"/>
  <c r="C37" i="73"/>
  <c r="D38" i="86"/>
  <c r="D38" i="89"/>
  <c r="D39" i="89" s="1"/>
  <c r="D41" i="89" s="1"/>
  <c r="B45" i="63" s="1"/>
  <c r="M13" i="13"/>
  <c r="P37" i="88"/>
  <c r="D47" i="88" s="1"/>
  <c r="D48" i="88" s="1"/>
  <c r="D45" i="80" s="1"/>
  <c r="D37" i="85"/>
  <c r="D47" i="85" s="1"/>
  <c r="D48" i="85" s="1"/>
  <c r="D40" i="80" s="1"/>
  <c r="K13" i="13"/>
  <c r="D38" i="69"/>
  <c r="D48" i="69" s="1"/>
  <c r="D49" i="69" s="1"/>
  <c r="D22" i="80" s="1"/>
  <c r="D38" i="92"/>
  <c r="D39" i="92" s="1"/>
  <c r="D41" i="92" s="1"/>
  <c r="D37" i="75"/>
  <c r="D46" i="75" s="1"/>
  <c r="D47" i="75" s="1"/>
  <c r="D49" i="80" s="1"/>
  <c r="H36" i="11"/>
  <c r="H39" i="11" s="1"/>
  <c r="C38" i="63" s="1"/>
  <c r="D38" i="85"/>
  <c r="D39" i="85" s="1"/>
  <c r="D41" i="85" s="1"/>
  <c r="F39" i="71"/>
  <c r="D49" i="71" s="1"/>
  <c r="D50" i="71" s="1"/>
  <c r="D48" i="80" s="1"/>
  <c r="N10" i="13"/>
  <c r="AM16" i="11"/>
  <c r="B20" i="63" l="1"/>
  <c r="C20" i="63" s="1"/>
  <c r="B47" i="80"/>
  <c r="C47" i="80" s="1"/>
  <c r="E47" i="80" s="1"/>
  <c r="AH21" i="7"/>
  <c r="AI21" i="7" s="1"/>
  <c r="AI20" i="7"/>
  <c r="F40" i="5"/>
  <c r="F43" i="5" s="1"/>
  <c r="B50" i="80"/>
  <c r="C50" i="80" s="1"/>
  <c r="E50" i="80" s="1"/>
  <c r="B46" i="63"/>
  <c r="C46" i="63" s="1"/>
  <c r="B82" i="80"/>
  <c r="C15" i="63"/>
  <c r="B15" i="63" s="1"/>
  <c r="E48" i="7"/>
  <c r="E49" i="7" s="1"/>
  <c r="D78" i="80" s="1"/>
  <c r="F39" i="22"/>
  <c r="F41" i="22" s="1"/>
  <c r="B38" i="63"/>
  <c r="F38" i="13"/>
  <c r="F41" i="13" s="1"/>
  <c r="AI19" i="7"/>
  <c r="B37" i="80"/>
  <c r="C37" i="80" s="1"/>
  <c r="E37" i="80" s="1"/>
  <c r="B54" i="63"/>
  <c r="C54" i="63" s="1"/>
  <c r="D46" i="6"/>
  <c r="D47" i="6" s="1"/>
  <c r="D69" i="80" s="1"/>
  <c r="F40" i="6"/>
  <c r="B14" i="80"/>
  <c r="C14" i="80" s="1"/>
  <c r="E14" i="80" s="1"/>
  <c r="B52" i="63"/>
  <c r="C52" i="63" s="1"/>
  <c r="B41" i="80"/>
  <c r="C41" i="80" s="1"/>
  <c r="E41" i="80" s="1"/>
  <c r="B50" i="63"/>
  <c r="C50" i="63" s="1"/>
  <c r="C79" i="73"/>
  <c r="B8" i="63"/>
  <c r="F45" i="15"/>
  <c r="D51" i="15"/>
  <c r="D52" i="15" s="1"/>
  <c r="D75" i="80" s="1"/>
  <c r="B44" i="80"/>
  <c r="C44" i="80" s="1"/>
  <c r="E44" i="80" s="1"/>
  <c r="B47" i="63"/>
  <c r="C47" i="63" s="1"/>
  <c r="B46" i="80"/>
  <c r="C46" i="80" s="1"/>
  <c r="E46" i="80" s="1"/>
  <c r="B29" i="63"/>
  <c r="C29" i="63" s="1"/>
  <c r="B35" i="80"/>
  <c r="C35" i="80" s="1"/>
  <c r="E35" i="80" s="1"/>
  <c r="B10" i="63"/>
  <c r="C10" i="63" s="1"/>
  <c r="D46" i="28"/>
  <c r="D47" i="28" s="1"/>
  <c r="D71" i="80" s="1"/>
  <c r="C38" i="73"/>
  <c r="C40" i="73" s="1"/>
  <c r="E37" i="73"/>
  <c r="J41" i="17"/>
  <c r="J43" i="17" s="1"/>
  <c r="D39" i="75"/>
  <c r="D41" i="75" s="1"/>
  <c r="C48" i="63"/>
  <c r="B48" i="63" s="1"/>
  <c r="B78" i="80"/>
  <c r="C78" i="80" s="1"/>
  <c r="E78" i="80" s="1"/>
  <c r="D46" i="68"/>
  <c r="D47" i="68" s="1"/>
  <c r="D68" i="80" s="1"/>
  <c r="D40" i="68"/>
  <c r="D41" i="81"/>
  <c r="D46" i="81"/>
  <c r="D47" i="81" s="1"/>
  <c r="D83" i="80" s="1"/>
  <c r="C57" i="20"/>
  <c r="F51" i="73" s="1"/>
  <c r="D39" i="74"/>
  <c r="D41" i="74" s="1"/>
  <c r="K19" i="74"/>
  <c r="L19" i="74" s="1"/>
  <c r="L24" i="74" s="1"/>
  <c r="L26" i="74" s="1"/>
  <c r="F102" i="15"/>
  <c r="F103" i="15" s="1"/>
  <c r="B103" i="15"/>
  <c r="B105" i="15" s="1"/>
  <c r="F105" i="15" s="1"/>
  <c r="B38" i="80"/>
  <c r="C38" i="80" s="1"/>
  <c r="E38" i="80" s="1"/>
  <c r="B28" i="63"/>
  <c r="C28" i="63" s="1"/>
  <c r="B44" i="63"/>
  <c r="C44" i="63" s="1"/>
  <c r="B15" i="80"/>
  <c r="C15" i="80" s="1"/>
  <c r="E15" i="80" s="1"/>
  <c r="B16" i="80"/>
  <c r="C16" i="80" s="1"/>
  <c r="E16" i="80" s="1"/>
  <c r="B43" i="63"/>
  <c r="C43" i="63" s="1"/>
  <c r="AH8" i="7"/>
  <c r="AI7" i="7"/>
  <c r="B39" i="80"/>
  <c r="C45" i="63"/>
  <c r="C39" i="80" s="1"/>
  <c r="E39" i="80" s="1"/>
  <c r="D47" i="2"/>
  <c r="D48" i="2" s="1"/>
  <c r="J40" i="2"/>
  <c r="P39" i="88"/>
  <c r="P41" i="88" s="1"/>
  <c r="B71" i="80"/>
  <c r="C71" i="80" s="1"/>
  <c r="E71" i="80" s="1"/>
  <c r="C26" i="63"/>
  <c r="B26" i="63" s="1"/>
  <c r="D39" i="86"/>
  <c r="D41" i="86" s="1"/>
  <c r="B31" i="63"/>
  <c r="C31" i="63" s="1"/>
  <c r="B42" i="80"/>
  <c r="C42" i="80" s="1"/>
  <c r="E42" i="80" s="1"/>
  <c r="B36" i="80"/>
  <c r="C36" i="80" s="1"/>
  <c r="E36" i="80" s="1"/>
  <c r="B27" i="63"/>
  <c r="C27" i="63" s="1"/>
  <c r="B20" i="80"/>
  <c r="B37" i="63"/>
  <c r="C37" i="63" s="1"/>
  <c r="B40" i="80"/>
  <c r="C40" i="80" s="1"/>
  <c r="E40" i="80" s="1"/>
  <c r="B16" i="63"/>
  <c r="C16" i="63" s="1"/>
  <c r="C70" i="80"/>
  <c r="D42" i="72"/>
  <c r="D48" i="72"/>
  <c r="D49" i="72" s="1"/>
  <c r="D84" i="80" s="1"/>
  <c r="D40" i="69"/>
  <c r="D42" i="69" s="1"/>
  <c r="B13" i="80"/>
  <c r="C13" i="80" s="1"/>
  <c r="E13" i="80" s="1"/>
  <c r="B34" i="63"/>
  <c r="C34" i="63" s="1"/>
  <c r="D46" i="12"/>
  <c r="D47" i="12" s="1"/>
  <c r="D76" i="80" s="1"/>
  <c r="D40" i="12"/>
  <c r="B26" i="80"/>
  <c r="B35" i="63"/>
  <c r="C35" i="63" s="1"/>
  <c r="B28" i="80"/>
  <c r="C28" i="80" s="1"/>
  <c r="E28" i="80" s="1"/>
  <c r="B18" i="63"/>
  <c r="C18" i="63" s="1"/>
  <c r="B9" i="63"/>
  <c r="K36" i="73"/>
  <c r="K49" i="73" s="1"/>
  <c r="B74" i="73"/>
  <c r="B81" i="73" s="1"/>
  <c r="M51" i="73"/>
  <c r="M53" i="73" s="1"/>
  <c r="I62" i="20"/>
  <c r="H37" i="9"/>
  <c r="H39" i="9" s="1"/>
  <c r="D70" i="80"/>
  <c r="F46" i="11"/>
  <c r="D77" i="80" s="1"/>
  <c r="E77" i="80" s="1"/>
  <c r="F41" i="71"/>
  <c r="F43" i="71" s="1"/>
  <c r="AR51" i="15"/>
  <c r="AR48" i="15"/>
  <c r="D44" i="67"/>
  <c r="D45" i="67" s="1"/>
  <c r="D82" i="80" s="1"/>
  <c r="B30" i="80" l="1"/>
  <c r="C30" i="80" s="1"/>
  <c r="E30" i="80" s="1"/>
  <c r="C9" i="63"/>
  <c r="C20" i="80"/>
  <c r="B49" i="80"/>
  <c r="C49" i="80" s="1"/>
  <c r="E49" i="80" s="1"/>
  <c r="B22" i="63"/>
  <c r="C22" i="63" s="1"/>
  <c r="C21" i="80"/>
  <c r="C25" i="63"/>
  <c r="B25" i="63" s="1"/>
  <c r="B83" i="80"/>
  <c r="C83" i="80" s="1"/>
  <c r="E83" i="80" s="1"/>
  <c r="C51" i="63"/>
  <c r="B51" i="63" s="1"/>
  <c r="E38" i="73"/>
  <c r="F37" i="73"/>
  <c r="B76" i="80"/>
  <c r="C76" i="80" s="1"/>
  <c r="E76" i="80" s="1"/>
  <c r="C36" i="63"/>
  <c r="B36" i="63" s="1"/>
  <c r="C12" i="63"/>
  <c r="B12" i="63" s="1"/>
  <c r="B68" i="80"/>
  <c r="F43" i="22"/>
  <c r="B29" i="80"/>
  <c r="C29" i="80" s="1"/>
  <c r="E29" i="80" s="1"/>
  <c r="B14" i="63"/>
  <c r="C14" i="63" s="1"/>
  <c r="B31" i="80"/>
  <c r="C31" i="80" s="1"/>
  <c r="E31" i="80" s="1"/>
  <c r="C8" i="63"/>
  <c r="B86" i="80"/>
  <c r="C82" i="80"/>
  <c r="B22" i="80"/>
  <c r="C22" i="80" s="1"/>
  <c r="E22" i="80" s="1"/>
  <c r="B53" i="63"/>
  <c r="C53" i="63" s="1"/>
  <c r="B21" i="63"/>
  <c r="C21" i="63" s="1"/>
  <c r="B45" i="80"/>
  <c r="C45" i="80" s="1"/>
  <c r="E45" i="80" s="1"/>
  <c r="B12" i="80"/>
  <c r="B33" i="63"/>
  <c r="C33" i="63" s="1"/>
  <c r="B49" i="63"/>
  <c r="C49" i="63" s="1"/>
  <c r="B34" i="80"/>
  <c r="C34" i="80" s="1"/>
  <c r="E34" i="80" s="1"/>
  <c r="B84" i="80"/>
  <c r="C84" i="80" s="1"/>
  <c r="E84" i="80" s="1"/>
  <c r="C32" i="63"/>
  <c r="B32" i="63" s="1"/>
  <c r="B27" i="80"/>
  <c r="C27" i="80" s="1"/>
  <c r="E27" i="80" s="1"/>
  <c r="B11" i="63"/>
  <c r="C11" i="63" s="1"/>
  <c r="C26" i="80"/>
  <c r="D86" i="80"/>
  <c r="B43" i="80"/>
  <c r="C43" i="80" s="1"/>
  <c r="E43" i="80" s="1"/>
  <c r="B19" i="63"/>
  <c r="C19" i="63" s="1"/>
  <c r="D72" i="80"/>
  <c r="D88" i="80" s="1"/>
  <c r="D79" i="80"/>
  <c r="B69" i="80"/>
  <c r="C69" i="80" s="1"/>
  <c r="E69" i="80" s="1"/>
  <c r="C17" i="63"/>
  <c r="B17" i="63" s="1"/>
  <c r="B48" i="80"/>
  <c r="C48" i="80" s="1"/>
  <c r="E48" i="80" s="1"/>
  <c r="B23" i="63"/>
  <c r="C23" i="63" s="1"/>
  <c r="B33" i="80"/>
  <c r="C33" i="80" s="1"/>
  <c r="E33" i="80" s="1"/>
  <c r="B13" i="63"/>
  <c r="C13" i="63" s="1"/>
  <c r="B85" i="80"/>
  <c r="C85" i="80" s="1"/>
  <c r="E85" i="80" s="1"/>
  <c r="C24" i="63"/>
  <c r="B24" i="63" s="1"/>
  <c r="E70" i="80"/>
  <c r="C73" i="73"/>
  <c r="AH9" i="7"/>
  <c r="AI8" i="7"/>
  <c r="C103" i="15"/>
  <c r="B75" i="80"/>
  <c r="C30" i="63"/>
  <c r="B30" i="63" s="1"/>
  <c r="E26" i="80" l="1"/>
  <c r="B72" i="80"/>
  <c r="C68" i="80"/>
  <c r="B79" i="80"/>
  <c r="B88" i="80" s="1"/>
  <c r="C75" i="80"/>
  <c r="B39" i="63"/>
  <c r="C23" i="80"/>
  <c r="E20" i="80"/>
  <c r="F38" i="73"/>
  <c r="E40" i="73"/>
  <c r="AI9" i="7"/>
  <c r="AH10" i="7"/>
  <c r="C39" i="63"/>
  <c r="D21" i="80"/>
  <c r="E21" i="80" s="1"/>
  <c r="B21" i="80"/>
  <c r="B23" i="80" s="1"/>
  <c r="C12" i="80"/>
  <c r="B17" i="80"/>
  <c r="E82" i="80"/>
  <c r="E86" i="80" s="1"/>
  <c r="C86" i="80"/>
  <c r="E75" i="80" l="1"/>
  <c r="E79" i="80" s="1"/>
  <c r="C79" i="80"/>
  <c r="AH11" i="7"/>
  <c r="AI10" i="7"/>
  <c r="E12" i="80"/>
  <c r="C17" i="80"/>
  <c r="C74" i="73"/>
  <c r="C81" i="73" s="1"/>
  <c r="C82" i="73" s="1"/>
  <c r="F40" i="73"/>
  <c r="F49" i="73" s="1"/>
  <c r="B42" i="63"/>
  <c r="E68" i="80"/>
  <c r="C72" i="80"/>
  <c r="C88" i="80"/>
  <c r="E23" i="80"/>
  <c r="D23" i="80"/>
  <c r="D53" i="80" s="1"/>
  <c r="E17" i="80" l="1"/>
  <c r="E72" i="80"/>
  <c r="E88" i="80" s="1"/>
  <c r="AI11" i="7"/>
  <c r="AH12" i="7"/>
  <c r="B32" i="80"/>
  <c r="C42" i="63"/>
  <c r="C55" i="63" s="1"/>
  <c r="C57" i="63" s="1"/>
  <c r="B55" i="63"/>
  <c r="B57" i="63" s="1"/>
  <c r="N15" i="63"/>
  <c r="C61" i="20"/>
  <c r="C62" i="20" s="1"/>
  <c r="F53" i="73"/>
  <c r="C32" i="80" l="1"/>
  <c r="B51" i="80"/>
  <c r="B53" i="80"/>
  <c r="B91" i="80" s="1"/>
  <c r="AI12" i="7"/>
  <c r="AH13" i="7"/>
  <c r="AI13" i="7" l="1"/>
  <c r="AH14" i="7"/>
  <c r="E32" i="80"/>
  <c r="C51" i="80"/>
  <c r="C53" i="80"/>
  <c r="B92" i="80" s="1"/>
  <c r="E51" i="80" l="1"/>
  <c r="E53" i="80"/>
  <c r="AH15" i="7"/>
  <c r="AI14" i="7"/>
  <c r="AH16" i="7" l="1"/>
  <c r="AI15" i="7"/>
  <c r="AI16" i="7" l="1"/>
  <c r="AH17" i="7"/>
  <c r="AI17" i="7" s="1"/>
</calcChain>
</file>

<file path=xl/sharedStrings.xml><?xml version="1.0" encoding="utf-8"?>
<sst xmlns="http://schemas.openxmlformats.org/spreadsheetml/2006/main" count="1037" uniqueCount="334">
  <si>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</si>
  <si>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</si>
  <si>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</si>
  <si>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</si>
  <si>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</si>
  <si>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</si>
  <si>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</si>
  <si>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</si>
  <si>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</si>
  <si>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</si>
  <si>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</si>
  <si>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</si>
  <si>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</si>
  <si>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</si>
  <si>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</si>
  <si>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</si>
  <si>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</si>
  <si>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</si>
  <si>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</si>
  <si>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</si>
  <si>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</si>
  <si>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</si>
  <si>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</si>
  <si>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</si>
  <si>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</si>
  <si>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</si>
  <si>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</si>
  <si>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</si>
  <si>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</si>
  <si>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</si>
  <si>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</si>
  <si>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</si>
  <si>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</si>
  <si>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</si>
  <si>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</si>
  <si>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</si>
  <si>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</si>
  <si>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</si>
  <si>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</si>
  <si>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</si>
  <si>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</si>
  <si>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</si>
  <si>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</si>
  <si>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</si>
  <si>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</si>
  <si>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</si>
  <si>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</si>
  <si>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</si>
  <si>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</si>
  <si>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</si>
  <si>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</si>
  <si>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</si>
  <si>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</si>
  <si>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</si>
  <si>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</si>
  <si>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</si>
  <si>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</si>
  <si>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</si>
  <si>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</si>
  <si>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</si>
  <si>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</si>
  <si>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</si>
  <si>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</si>
  <si>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</si>
  <si>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</si>
  <si>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</si>
  <si>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</si>
  <si>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</si>
  <si>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</si>
  <si>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</si>
  <si>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</si>
  <si>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</si>
  <si>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</si>
  <si>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</si>
  <si>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</si>
  <si>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</si>
  <si>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</si>
  <si>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</si>
  <si>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</si>
  <si>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</si>
  <si>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</si>
  <si>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</si>
  <si>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</si>
  <si>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</si>
  <si>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</si>
  <si>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</si>
  <si>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</si>
  <si>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</si>
  <si>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</si>
  <si>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</si>
  <si>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</si>
  <si>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</si>
  <si>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</si>
  <si>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</si>
  <si>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</si>
  <si>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</si>
  <si>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</si>
  <si>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</si>
  <si>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</si>
  <si>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</si>
  <si>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</si>
  <si>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</si>
  <si>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</si>
  <si>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</si>
  <si>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</si>
  <si>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</si>
  <si>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</si>
  <si>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</si>
  <si>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</si>
  <si>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</si>
  <si>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</si>
  <si>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</si>
  <si>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</si>
  <si>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</si>
  <si>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</si>
  <si>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</si>
  <si>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</si>
  <si>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</si>
  <si>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</si>
  <si>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</si>
  <si>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</si>
  <si>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</si>
  <si>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</si>
  <si>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</si>
  <si>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</si>
  <si>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</si>
  <si>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</si>
  <si>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</si>
  <si>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</si>
  <si>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</si>
  <si>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</si>
  <si>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</si>
  <si>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</si>
  <si>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</si>
  <si>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</si>
  <si>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</si>
  <si>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</si>
  <si>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</si>
  <si>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</si>
  <si>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</si>
  <si>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</si>
  <si>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</si>
  <si>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</si>
  <si>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</si>
  <si>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</si>
  <si>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</si>
  <si>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</si>
  <si>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</si>
  <si>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</si>
  <si>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</si>
  <si>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</si>
  <si>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</si>
  <si>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</si>
  <si>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</si>
  <si>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</si>
  <si>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</si>
  <si>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</si>
  <si>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</si>
  <si>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</si>
  <si>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</si>
  <si>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</si>
  <si>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</si>
  <si>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</si>
  <si>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</si>
  <si>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</si>
  <si>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</si>
  <si>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</si>
  <si>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</si>
  <si>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</si>
  <si>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</si>
  <si>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</si>
  <si>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</si>
  <si>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</si>
  <si>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</si>
  <si>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</si>
  <si>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</si>
  <si>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</si>
  <si>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</si>
  <si>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</si>
  <si>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</si>
  <si>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</si>
  <si>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</si>
  <si>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</si>
  <si>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</si>
  <si>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</si>
  <si>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</si>
  <si>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</si>
  <si>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</si>
  <si>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</si>
  <si>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</si>
  <si>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</si>
  <si>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</si>
  <si>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</si>
  <si>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</si>
  <si>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</si>
  <si>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</si>
  <si>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</si>
  <si>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</si>
  <si>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</si>
  <si>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</si>
  <si>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</si>
  <si>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</si>
  <si>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</si>
  <si>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</si>
  <si>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</si>
  <si>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</si>
  <si>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</si>
  <si>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</si>
  <si>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</si>
  <si>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</si>
  <si>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</si>
  <si>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</si>
  <si>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</si>
  <si>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</si>
  <si>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</si>
  <si>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</si>
  <si>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</si>
  <si>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</si>
  <si>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</si>
  <si>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</si>
  <si>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</si>
  <si>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</si>
  <si>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</si>
  <si>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</si>
  <si>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</si>
  <si>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</si>
  <si>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</si>
  <si>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</si>
  <si>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</si>
  <si>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</si>
  <si>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</si>
  <si>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</si>
  <si>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</si>
  <si>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</si>
  <si>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</si>
  <si>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</si>
  <si>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</si>
  <si>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</si>
  <si>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</si>
  <si>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</si>
  <si>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</si>
  <si>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</si>
  <si>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</si>
  <si>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DEFSSW</t>
  </si>
  <si>
    <t>DEFS,LP</t>
  </si>
  <si>
    <t>DE T&amp;M</t>
  </si>
  <si>
    <t>Hobbs plant</t>
  </si>
  <si>
    <t>inactive</t>
  </si>
  <si>
    <t>Duke Energy Field Services LP</t>
  </si>
  <si>
    <t>Duke Energy Field Service SW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</si>
  <si>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</si>
  <si>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</si>
  <si>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</si>
  <si>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</si>
  <si>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</si>
  <si>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</si>
  <si>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Duke Energy Trading &amp;Mktg, L.L.C.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</si>
  <si>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</si>
  <si>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</si>
  <si>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</si>
  <si>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</si>
  <si>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</si>
  <si>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</si>
  <si>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</si>
  <si>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</si>
  <si>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</si>
  <si>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</si>
  <si>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</si>
  <si>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</si>
  <si>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Dynegy - 23265</t>
  </si>
  <si>
    <t>Dynegy - 23263</t>
  </si>
  <si>
    <t>-3,625 mmbtus</t>
  </si>
  <si>
    <t>-383 mmbtus</t>
  </si>
  <si>
    <t>Zinke and Trumbo</t>
  </si>
  <si>
    <t>Wallace Oil and Gas</t>
  </si>
  <si>
    <t>Plains Gas Farmers</t>
  </si>
  <si>
    <t>State of Texas</t>
  </si>
  <si>
    <t>Lytle Creek Operating</t>
  </si>
  <si>
    <t>Oryx Gas Marketing Limited Partnership</t>
  </si>
  <si>
    <t>Ramco Oil and Gas</t>
  </si>
  <si>
    <t>Navajo Tribal Utility Authority</t>
  </si>
  <si>
    <t>Southwest Royalties</t>
  </si>
  <si>
    <t>Maynard Oil Company</t>
  </si>
  <si>
    <t>Eastern Nmex</t>
  </si>
  <si>
    <t>Ocean Energy</t>
  </si>
  <si>
    <t>KN Energy</t>
  </si>
  <si>
    <t>Harvey Yates</t>
  </si>
  <si>
    <t>Giant Industries Arizona</t>
  </si>
  <si>
    <t>Lipscomb County Gas Transmission</t>
  </si>
  <si>
    <t>Barber Well Servicing Company</t>
  </si>
  <si>
    <t>Duke Energy Field Services, LP</t>
  </si>
  <si>
    <t>Synergy Oil and Gas</t>
  </si>
  <si>
    <t>Himco</t>
  </si>
  <si>
    <t>Aurora Nat Gas</t>
  </si>
  <si>
    <t>Mid America</t>
  </si>
  <si>
    <t>POI 78003 - TW/SGTC Mojave Del</t>
  </si>
  <si>
    <t>SW Gas Transmission Co - contr27380</t>
  </si>
  <si>
    <t>SW Gas Transmission</t>
  </si>
  <si>
    <t>Seven M</t>
  </si>
  <si>
    <t>STB Energy</t>
  </si>
  <si>
    <t>Double Eagle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</si>
  <si>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</si>
  <si>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</si>
  <si>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</si>
  <si>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</si>
  <si>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</si>
  <si>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</si>
  <si>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</si>
  <si>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</si>
  <si>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Ward, Pecos - $ value as of 11/1/01 - Lonestar is diputing $value</t>
  </si>
  <si>
    <t>CBS $$</t>
  </si>
  <si>
    <t>Amoco Florida</t>
  </si>
  <si>
    <t>Williams Field Services</t>
  </si>
  <si>
    <t>Laura Giambrone</t>
  </si>
  <si>
    <t>CBS $</t>
  </si>
  <si>
    <t>HL Brown</t>
  </si>
  <si>
    <t>Bettis, boyle and Stovall</t>
  </si>
  <si>
    <t>New Mexico Natural Gas</t>
  </si>
  <si>
    <t>Stratland Exploration</t>
  </si>
  <si>
    <t>POI 60211 - Jones Trust</t>
  </si>
  <si>
    <t>Statland Exploration</t>
  </si>
  <si>
    <t>OneOk Field Services</t>
  </si>
  <si>
    <t>Mktg Rep</t>
  </si>
  <si>
    <t>P Y'Barbo</t>
  </si>
  <si>
    <t>M McConnell</t>
  </si>
  <si>
    <t>Lokay/McConnell</t>
  </si>
  <si>
    <t>Del</t>
  </si>
  <si>
    <t>9089-01</t>
  </si>
  <si>
    <t>10187-01</t>
  </si>
  <si>
    <t>recpt</t>
  </si>
  <si>
    <t>Plains Gas Farmers Co-Op</t>
  </si>
  <si>
    <t>verbal commitment to send $$$</t>
  </si>
  <si>
    <t>discussing netting with DEFS</t>
  </si>
  <si>
    <t>discussing netting with DETM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</si>
</sst>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38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 val="singleAccounting"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9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7" fontId="9" fillId="0" borderId="8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7" fontId="25" fillId="5" borderId="0" xfId="0" applyNumberFormat="1" applyFont="1" applyFill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5" fontId="22" fillId="0" borderId="0" xfId="0" applyNumberFormat="1" applyFont="1" applyBorder="1" applyAlignment="1">
      <alignment horizontal="right"/>
    </xf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166" fontId="9" fillId="6" borderId="0" xfId="1" applyNumberFormat="1" applyFont="1" applyFill="1"/>
    <xf numFmtId="166" fontId="25" fillId="6" borderId="0" xfId="1" applyNumberFormat="1" applyFont="1" applyFill="1" applyBorder="1"/>
    <xf numFmtId="5" fontId="22" fillId="6" borderId="0" xfId="1" applyNumberFormat="1" applyFont="1" applyFill="1"/>
    <xf numFmtId="166" fontId="25" fillId="6" borderId="1" xfId="1" applyNumberFormat="1" applyFont="1" applyFill="1" applyBorder="1"/>
    <xf numFmtId="5" fontId="25" fillId="6" borderId="0" xfId="1" applyNumberFormat="1" applyFont="1" applyFill="1"/>
    <xf numFmtId="166" fontId="22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166" fontId="25" fillId="6" borderId="0" xfId="1" applyNumberFormat="1" applyFont="1" applyFill="1"/>
    <xf numFmtId="186" fontId="3" fillId="0" borderId="0" xfId="1" applyNumberFormat="1" applyFont="1"/>
    <xf numFmtId="5" fontId="25" fillId="6" borderId="1" xfId="0" applyNumberFormat="1" applyFont="1" applyFill="1" applyBorder="1"/>
    <xf numFmtId="196" fontId="9" fillId="0" borderId="0" xfId="1" applyNumberFormat="1" applyFont="1"/>
    <xf numFmtId="7" fontId="9" fillId="0" borderId="0" xfId="1" quotePrefix="1" applyNumberFormat="1" applyFont="1"/>
    <xf numFmtId="5" fontId="22" fillId="0" borderId="1" xfId="0" applyNumberFormat="1" applyFont="1" applyBorder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166" fontId="25" fillId="6" borderId="1" xfId="0" applyNumberFormat="1" applyFont="1" applyFill="1" applyBorder="1"/>
    <xf numFmtId="39" fontId="0" fillId="0" borderId="0" xfId="0" applyNumberFormat="1" applyBorder="1"/>
    <xf numFmtId="0" fontId="22" fillId="0" borderId="0" xfId="0" applyFont="1" applyBorder="1"/>
    <xf numFmtId="7" fontId="25" fillId="6" borderId="0" xfId="1" applyNumberFormat="1" applyFont="1" applyFill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  <xf numFmtId="17" fontId="3" fillId="0" borderId="0" xfId="1" applyNumberFormat="1" applyFont="1" applyAlignment="1"/>
    <xf numFmtId="17" fontId="9" fillId="0" borderId="0" xfId="1" applyNumberFormat="1" applyFont="1"/>
    <xf numFmtId="17" fontId="3" fillId="0" borderId="0" xfId="2" applyNumberFormat="1" applyFont="1"/>
    <xf numFmtId="17" fontId="9" fillId="0" borderId="0" xfId="2" applyNumberFormat="1" applyFont="1"/>
    <xf numFmtId="17" fontId="3" fillId="0" borderId="0" xfId="0" applyNumberFormat="1" applyFont="1" applyAlignment="1">
      <alignment horizontal="right"/>
    </xf>
    <xf numFmtId="17" fontId="6" fillId="0" borderId="0" xfId="0" applyNumberFormat="1" applyFont="1" applyAlignment="1">
      <alignment horizontal="right"/>
    </xf>
    <xf numFmtId="17" fontId="3" fillId="0" borderId="1" xfId="1" applyNumberFormat="1" applyFont="1" applyBorder="1" applyAlignment="1"/>
    <xf numFmtId="17" fontId="3" fillId="0" borderId="2" xfId="1" applyNumberFormat="1" applyFont="1" applyBorder="1" applyAlignment="1"/>
    <xf numFmtId="7" fontId="9" fillId="0" borderId="0" xfId="0" applyNumberFormat="1" applyFont="1" applyAlignment="1">
      <alignment horizontal="right"/>
    </xf>
    <xf numFmtId="166" fontId="37" fillId="0" borderId="0" xfId="1" applyNumberFormat="1" applyFont="1"/>
    <xf numFmtId="7" fontId="37" fillId="0" borderId="0" xfId="0" applyNumberFormat="1" applyFont="1"/>
    <xf numFmtId="7" fontId="37" fillId="0" borderId="0" xfId="0" applyNumberFormat="1" applyFont="1" applyAlignment="1">
      <alignment horizontal="right"/>
    </xf>
    <xf numFmtId="7" fontId="25" fillId="7" borderId="1" xfId="0" applyNumberFormat="1" applyFont="1" applyFill="1" applyBorder="1"/>
    <xf numFmtId="166" fontId="22" fillId="7" borderId="0" xfId="1" applyNumberFormat="1" applyFont="1" applyFill="1"/>
    <xf numFmtId="7" fontId="9" fillId="7" borderId="0" xfId="0" applyNumberFormat="1" applyFont="1" applyFill="1"/>
    <xf numFmtId="7" fontId="27" fillId="7" borderId="0" xfId="1" applyNumberFormat="1" applyFont="1" applyFill="1"/>
    <xf numFmtId="5" fontId="9" fillId="7" borderId="0" xfId="0" applyNumberFormat="1" applyFont="1" applyFill="1"/>
    <xf numFmtId="7" fontId="9" fillId="7" borderId="0" xfId="1" applyNumberFormat="1" applyFont="1" applyFill="1"/>
    <xf numFmtId="5" fontId="25" fillId="7" borderId="1" xfId="0" applyNumberFormat="1" applyFont="1" applyFill="1" applyBorder="1"/>
    <xf numFmtId="7" fontId="35" fillId="7" borderId="1" xfId="1" applyNumberFormat="1" applyFont="1" applyFill="1" applyBorder="1"/>
    <xf numFmtId="166" fontId="3" fillId="7" borderId="0" xfId="1" applyNumberFormat="1" applyFont="1" applyFill="1"/>
    <xf numFmtId="5" fontId="33" fillId="7" borderId="1" xfId="0" applyNumberFormat="1" applyFont="1" applyFill="1" applyBorder="1"/>
    <xf numFmtId="166" fontId="25" fillId="7" borderId="0" xfId="1" applyNumberFormat="1" applyFont="1" applyFill="1" applyBorder="1"/>
    <xf numFmtId="5" fontId="25" fillId="7" borderId="0" xfId="1" applyNumberFormat="1" applyFont="1" applyFill="1"/>
    <xf numFmtId="44" fontId="25" fillId="7" borderId="0" xfId="2" applyFont="1" applyFill="1"/>
    <xf numFmtId="166" fontId="25" fillId="7" borderId="0" xfId="1" applyNumberFormat="1" applyFont="1" applyFill="1"/>
    <xf numFmtId="5" fontId="25" fillId="7" borderId="1" xfId="1" applyNumberFormat="1" applyFont="1" applyFill="1" applyBorder="1"/>
    <xf numFmtId="166" fontId="9" fillId="7" borderId="0" xfId="1" applyNumberFormat="1" applyFont="1" applyFill="1"/>
    <xf numFmtId="37" fontId="25" fillId="7" borderId="0" xfId="1" applyNumberFormat="1" applyFont="1" applyFill="1"/>
    <xf numFmtId="37" fontId="25" fillId="7" borderId="0" xfId="1" applyNumberFormat="1" applyFont="1" applyFill="1" applyBorder="1"/>
    <xf numFmtId="7" fontId="9" fillId="7" borderId="0" xfId="0" quotePrefix="1" applyNumberFormat="1" applyFont="1" applyFill="1"/>
    <xf numFmtId="5" fontId="33" fillId="7" borderId="0" xfId="0" applyNumberFormat="1" applyFont="1" applyFill="1"/>
    <xf numFmtId="7" fontId="3" fillId="7" borderId="0" xfId="0" applyNumberFormat="1" applyFont="1" applyFill="1"/>
    <xf numFmtId="5" fontId="25" fillId="7" borderId="0" xfId="0" applyNumberFormat="1" applyFont="1" applyFill="1"/>
    <xf numFmtId="5" fontId="3" fillId="7" borderId="0" xfId="1" applyNumberFormat="1" applyFont="1" applyFill="1"/>
    <xf numFmtId="7" fontId="25" fillId="7" borderId="0" xfId="0" applyNumberFormat="1" applyFont="1" applyFill="1"/>
    <xf numFmtId="192" fontId="25" fillId="7" borderId="0" xfId="0" applyNumberFormat="1" applyFont="1" applyFill="1"/>
    <xf numFmtId="5" fontId="25" fillId="7" borderId="0" xfId="0" applyNumberFormat="1" applyFont="1" applyFill="1" applyBorder="1"/>
    <xf numFmtId="166" fontId="9" fillId="7" borderId="0" xfId="1" applyNumberFormat="1" applyFont="1" applyFill="1" applyBorder="1"/>
    <xf numFmtId="5" fontId="22" fillId="7" borderId="0" xfId="1" applyNumberFormat="1" applyFont="1" applyFill="1"/>
    <xf numFmtId="5" fontId="22" fillId="7" borderId="0" xfId="0" applyNumberFormat="1" applyFont="1" applyFill="1"/>
    <xf numFmtId="5" fontId="25" fillId="7" borderId="0" xfId="1" applyNumberFormat="1" applyFont="1" applyFill="1" applyAlignment="1"/>
    <xf numFmtId="5" fontId="25" fillId="7" borderId="0" xfId="0" applyNumberFormat="1" applyFont="1" applyFill="1" applyAlignment="1">
      <alignment horizontal="left" indent="2"/>
    </xf>
    <xf numFmtId="166" fontId="3" fillId="7" borderId="0" xfId="1" applyNumberFormat="1" applyFont="1" applyFill="1" applyAlignment="1"/>
    <xf numFmtId="43" fontId="11" fillId="0" borderId="0" xfId="1" applyFont="1" applyAlignment="1">
      <alignment horizontal="center"/>
    </xf>
    <xf numFmtId="0" fontId="11" fillId="0" borderId="0" xfId="0" applyFont="1" applyFill="1"/>
    <xf numFmtId="17" fontId="4" fillId="0" borderId="0" xfId="0" applyNumberFormat="1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171" fontId="8" fillId="0" borderId="0" xfId="1" applyNumberFormat="1" applyFont="1" applyFill="1"/>
    <xf numFmtId="17" fontId="4" fillId="0" borderId="0" xfId="0" applyNumberFormat="1" applyFont="1" applyFill="1" applyAlignment="1">
      <alignment horizontal="center"/>
    </xf>
    <xf numFmtId="166" fontId="7" fillId="0" borderId="0" xfId="1" applyNumberFormat="1" applyFont="1" applyFill="1"/>
    <xf numFmtId="7" fontId="7" fillId="0" borderId="0" xfId="0" applyNumberFormat="1" applyFont="1" applyFill="1"/>
    <xf numFmtId="7" fontId="10" fillId="0" borderId="0" xfId="0" applyNumberFormat="1" applyFont="1" applyFill="1" applyAlignment="1"/>
    <xf numFmtId="5" fontId="25" fillId="0" borderId="0" xfId="1" applyNumberFormat="1" applyFont="1" applyFill="1"/>
    <xf numFmtId="14" fontId="9" fillId="0" borderId="0" xfId="0" applyNumberFormat="1" applyFont="1" applyFill="1"/>
    <xf numFmtId="166" fontId="22" fillId="0" borderId="0" xfId="1" applyNumberFormat="1" applyFont="1" applyFill="1"/>
    <xf numFmtId="0" fontId="11" fillId="0" borderId="0" xfId="0" applyFont="1" applyFill="1" applyAlignment="1">
      <alignment horizontal="center"/>
    </xf>
    <xf numFmtId="166" fontId="11" fillId="0" borderId="0" xfId="1" applyNumberFormat="1" applyFont="1" applyFill="1"/>
    <xf numFmtId="5" fontId="7" fillId="0" borderId="0" xfId="0" applyNumberFormat="1" applyFont="1" applyFill="1"/>
    <xf numFmtId="166" fontId="7" fillId="0" borderId="0" xfId="0" applyNumberFormat="1" applyFont="1" applyFill="1"/>
    <xf numFmtId="0" fontId="4" fillId="0" borderId="0" xfId="0" applyFont="1" applyFill="1"/>
    <xf numFmtId="166" fontId="0" fillId="0" borderId="0" xfId="0" applyNumberFormat="1" applyFill="1"/>
    <xf numFmtId="14" fontId="4" fillId="0" borderId="0" xfId="0" applyNumberFormat="1" applyFont="1" applyFill="1"/>
    <xf numFmtId="166" fontId="4" fillId="0" borderId="0" xfId="1" applyNumberFormat="1" applyFont="1" applyFill="1"/>
    <xf numFmtId="14" fontId="3" fillId="0" borderId="0" xfId="1" applyNumberFormat="1" applyFont="1" applyAlignment="1">
      <alignment horizontal="left"/>
    </xf>
    <xf numFmtId="5" fontId="14" fillId="0" borderId="0" xfId="0" applyNumberFormat="1" applyFont="1"/>
    <xf numFmtId="37" fontId="14" fillId="0" borderId="0" xfId="1" applyNumberFormat="1" applyFont="1"/>
    <xf numFmtId="0" fontId="14" fillId="0" borderId="0" xfId="0" applyFont="1" applyAlignment="1">
      <alignment horizontal="center"/>
    </xf>
    <xf numFmtId="0" fontId="14" fillId="0" borderId="8" xfId="0" applyFont="1" applyBorder="1"/>
    <xf numFmtId="196" fontId="14" fillId="0" borderId="0" xfId="0" applyNumberFormat="1" applyFont="1"/>
    <xf numFmtId="37" fontId="14" fillId="0" borderId="0" xfId="0" applyNumberFormat="1" applyFont="1"/>
    <xf numFmtId="0" fontId="14" fillId="0" borderId="6" xfId="0" applyFont="1" applyBorder="1"/>
    <xf numFmtId="7" fontId="14" fillId="0" borderId="8" xfId="0" applyNumberFormat="1" applyFont="1" applyBorder="1"/>
    <xf numFmtId="0" fontId="14" fillId="0" borderId="7" xfId="0" applyFont="1" applyBorder="1"/>
    <xf numFmtId="7" fontId="14" fillId="0" borderId="9" xfId="0" applyNumberFormat="1" applyFont="1" applyBorder="1"/>
    <xf numFmtId="43" fontId="14" fillId="0" borderId="0" xfId="1" applyFont="1"/>
    <xf numFmtId="0" fontId="14" fillId="0" borderId="0" xfId="0" applyFont="1" applyBorder="1"/>
    <xf numFmtId="0" fontId="14" fillId="0" borderId="0" xfId="0" applyFont="1" applyFill="1"/>
    <xf numFmtId="196" fontId="14" fillId="0" borderId="0" xfId="1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0201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E39">
            <v>2.14</v>
          </cell>
          <cell r="K39">
            <v>2.1</v>
          </cell>
          <cell r="M39">
            <v>2.13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0"/>
  <sheetViews>
    <sheetView workbookViewId="0">
      <selection activeCell="F14" sqref="F14"/>
    </sheetView>
  </sheetViews>
  <sheetFormatPr defaultRowHeight="12.75" outlineLevelRow="2" x14ac:dyDescent="0.2"/>
  <cols>
    <col min="1" max="1" width="24" style="285" customWidth="1"/>
    <col min="2" max="2" width="11.140625" style="247" bestFit="1" customWidth="1"/>
    <col min="3" max="3" width="10.5703125" style="286" customWidth="1"/>
    <col min="4" max="4" width="11" bestFit="1" customWidth="1"/>
    <col min="5" max="5" width="13.28515625" customWidth="1"/>
    <col min="6" max="6" width="6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1.28515625" bestFit="1" customWidth="1"/>
    <col min="13" max="13" width="34.42578125" customWidth="1"/>
  </cols>
  <sheetData>
    <row r="1" spans="1:32" ht="15" x14ac:dyDescent="0.25">
      <c r="A1" s="343"/>
    </row>
    <row r="2" spans="1:32" ht="12.95" customHeight="1" x14ac:dyDescent="0.2">
      <c r="A2" s="34" t="s">
        <v>140</v>
      </c>
      <c r="D2" s="7"/>
      <c r="F2" s="383" t="s">
        <v>78</v>
      </c>
      <c r="G2" s="386"/>
      <c r="H2" s="32"/>
    </row>
    <row r="3" spans="1:32" ht="12.95" customHeight="1" x14ac:dyDescent="0.2">
      <c r="D3" s="7"/>
      <c r="F3" s="384" t="s">
        <v>29</v>
      </c>
      <c r="G3" s="387">
        <f>+summary!G3</f>
        <v>2.1</v>
      </c>
      <c r="H3" s="402">
        <f ca="1">NOW()</f>
        <v>41885.683884953702</v>
      </c>
    </row>
    <row r="4" spans="1:32" ht="12.95" customHeight="1" x14ac:dyDescent="0.2">
      <c r="A4" s="34" t="s">
        <v>145</v>
      </c>
      <c r="C4" s="34" t="s">
        <v>5</v>
      </c>
      <c r="D4" s="7"/>
      <c r="F4" s="385" t="s">
        <v>30</v>
      </c>
      <c r="G4" s="387">
        <f>+summary!G4</f>
        <v>2.13</v>
      </c>
      <c r="H4" s="32"/>
    </row>
    <row r="5" spans="1:32" ht="12.95" customHeight="1" x14ac:dyDescent="0.2">
      <c r="D5" s="7"/>
      <c r="F5" s="384" t="s">
        <v>117</v>
      </c>
      <c r="G5" s="387">
        <f>+summary!G5</f>
        <v>2.14</v>
      </c>
      <c r="H5" s="32"/>
    </row>
    <row r="6" spans="1:32" ht="6.95" customHeight="1" x14ac:dyDescent="0.2"/>
    <row r="7" spans="1:32" ht="12.95" customHeight="1" x14ac:dyDescent="0.2">
      <c r="A7" s="400" t="s">
        <v>163</v>
      </c>
      <c r="B7" s="401"/>
      <c r="AD7" s="32"/>
      <c r="AE7" s="32"/>
      <c r="AF7" s="32"/>
    </row>
    <row r="8" spans="1:32" ht="15.95" customHeight="1" outlineLevel="2" x14ac:dyDescent="0.2">
      <c r="A8" s="32"/>
      <c r="B8" s="441" t="s">
        <v>193</v>
      </c>
      <c r="C8" s="398" t="s">
        <v>0</v>
      </c>
      <c r="D8" s="12" t="s">
        <v>192</v>
      </c>
      <c r="E8" s="12" t="s">
        <v>190</v>
      </c>
      <c r="F8" s="2" t="s">
        <v>148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66" t="s">
        <v>89</v>
      </c>
      <c r="B9" s="391" t="s">
        <v>194</v>
      </c>
      <c r="C9" s="399" t="s">
        <v>187</v>
      </c>
      <c r="D9" s="427" t="s">
        <v>191</v>
      </c>
      <c r="E9" s="39" t="s">
        <v>189</v>
      </c>
      <c r="F9" s="39" t="s">
        <v>146</v>
      </c>
      <c r="G9" s="390" t="s">
        <v>151</v>
      </c>
      <c r="H9" s="367" t="s">
        <v>101</v>
      </c>
      <c r="I9" s="366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6.95" customHeight="1" outlineLevel="2" x14ac:dyDescent="0.2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66" t="s">
        <v>155</v>
      </c>
    </row>
    <row r="12" spans="1:32" ht="13.5" customHeight="1" outlineLevel="1" x14ac:dyDescent="0.2">
      <c r="A12" s="507" t="s">
        <v>127</v>
      </c>
      <c r="B12" s="346">
        <f>+Calpine!D41</f>
        <v>32109.210000000021</v>
      </c>
      <c r="C12" s="369">
        <f>+B12/$G$4</f>
        <v>15074.74647887325</v>
      </c>
      <c r="D12" s="14">
        <f>+Calpine!D47</f>
        <v>104194</v>
      </c>
      <c r="E12" s="70">
        <f>+C12-D12</f>
        <v>-89119.253521126753</v>
      </c>
      <c r="F12" s="364">
        <f>+Calpine!A41</f>
        <v>37278</v>
      </c>
      <c r="G12" s="203" t="s">
        <v>153</v>
      </c>
      <c r="H12" s="204" t="s">
        <v>99</v>
      </c>
      <c r="I12" s="352"/>
      <c r="J12" s="70"/>
      <c r="K12" s="32"/>
    </row>
    <row r="13" spans="1:32" ht="13.5" customHeight="1" outlineLevel="2" x14ac:dyDescent="0.2">
      <c r="A13" s="248" t="s">
        <v>139</v>
      </c>
      <c r="B13" s="346">
        <f>+'Citizens-Griffith'!D41</f>
        <v>26247.990000000005</v>
      </c>
      <c r="C13" s="368">
        <f>+B13/$G$4</f>
        <v>12323.000000000004</v>
      </c>
      <c r="D13" s="14">
        <f>+'Citizens-Griffith'!D48</f>
        <v>16670</v>
      </c>
      <c r="E13" s="70">
        <f>+C13-D13</f>
        <v>-4346.9999999999964</v>
      </c>
      <c r="F13" s="364">
        <f>+'Citizens-Griffith'!A41</f>
        <v>37278</v>
      </c>
      <c r="G13" s="203" t="s">
        <v>324</v>
      </c>
      <c r="H13" s="32" t="s">
        <v>99</v>
      </c>
      <c r="I13" s="32"/>
      <c r="J13" s="32"/>
      <c r="K13" s="32"/>
    </row>
    <row r="14" spans="1:32" ht="13.5" customHeight="1" outlineLevel="2" x14ac:dyDescent="0.2">
      <c r="A14" s="248" t="s">
        <v>297</v>
      </c>
      <c r="B14" s="480">
        <f>+SWGasTrans!D41</f>
        <v>-24077.13</v>
      </c>
      <c r="C14" s="368">
        <f>+B14/G4</f>
        <v>-11303.816901408452</v>
      </c>
      <c r="D14" s="14">
        <f>+SWGasTrans!$D$48</f>
        <v>1576</v>
      </c>
      <c r="E14" s="70">
        <f>+C14-D14</f>
        <v>-12879.816901408452</v>
      </c>
      <c r="F14" s="364">
        <f>+SWGasTrans!A41</f>
        <v>37278</v>
      </c>
      <c r="G14" s="203" t="s">
        <v>153</v>
      </c>
      <c r="H14" s="32" t="s">
        <v>99</v>
      </c>
      <c r="I14" s="32"/>
      <c r="J14" s="32"/>
      <c r="K14" s="32"/>
    </row>
    <row r="15" spans="1:32" ht="13.5" customHeight="1" outlineLevel="2" x14ac:dyDescent="0.2">
      <c r="A15" s="248" t="s">
        <v>133</v>
      </c>
      <c r="B15" s="346">
        <f>+'NS Steel'!D41</f>
        <v>-295811.42</v>
      </c>
      <c r="C15" s="368">
        <f>+B15/$G$4</f>
        <v>-138878.60093896714</v>
      </c>
      <c r="D15" s="14">
        <f>+'NS Steel'!D50</f>
        <v>-16455</v>
      </c>
      <c r="E15" s="70">
        <f>+C15-D15</f>
        <v>-122423.60093896714</v>
      </c>
      <c r="F15" s="365">
        <f>+'NS Steel'!A41</f>
        <v>37278</v>
      </c>
      <c r="G15" s="203" t="s">
        <v>154</v>
      </c>
      <c r="H15" s="32" t="s">
        <v>100</v>
      </c>
      <c r="I15" s="32" t="s">
        <v>177</v>
      </c>
      <c r="J15" s="32"/>
      <c r="K15" s="32"/>
    </row>
    <row r="16" spans="1:32" ht="13.5" customHeight="1" outlineLevel="1" x14ac:dyDescent="0.2">
      <c r="A16" s="507" t="s">
        <v>135</v>
      </c>
      <c r="B16" s="349">
        <f>+Citizens!D18</f>
        <v>-550935</v>
      </c>
      <c r="C16" s="370">
        <f>+B16/$G$4</f>
        <v>-258654.92957746479</v>
      </c>
      <c r="D16" s="350">
        <f>+Citizens!D24</f>
        <v>-43040</v>
      </c>
      <c r="E16" s="72">
        <f>+C16-D16</f>
        <v>-215614.92957746479</v>
      </c>
      <c r="F16" s="364">
        <f>+Citizens!A18</f>
        <v>37278</v>
      </c>
      <c r="G16" s="203" t="s">
        <v>324</v>
      </c>
      <c r="H16" s="204" t="s">
        <v>99</v>
      </c>
      <c r="I16" s="419" t="s">
        <v>176</v>
      </c>
      <c r="J16" s="32"/>
      <c r="K16" s="32"/>
      <c r="T16" s="259"/>
    </row>
    <row r="17" spans="1:20" ht="15.95" customHeight="1" outlineLevel="2" x14ac:dyDescent="0.2">
      <c r="A17" s="153" t="s">
        <v>156</v>
      </c>
      <c r="B17" s="388">
        <f>SUBTOTAL(9,B12:B16)</f>
        <v>-812466.35</v>
      </c>
      <c r="C17" s="393">
        <f>SUBTOTAL(9,C12:C16)</f>
        <v>-381439.60093896714</v>
      </c>
      <c r="D17" s="394">
        <f>SUBTOTAL(9,D12:D16)</f>
        <v>62945</v>
      </c>
      <c r="E17" s="395">
        <f>SUBTOTAL(9,E12:E16)</f>
        <v>-444384.60093896714</v>
      </c>
      <c r="F17" s="364"/>
      <c r="G17" s="203"/>
      <c r="H17" s="204"/>
      <c r="I17" s="352"/>
      <c r="J17" s="32"/>
      <c r="K17" s="32"/>
      <c r="T17" s="259"/>
    </row>
    <row r="18" spans="1:20" ht="9.9499999999999993" customHeight="1" outlineLevel="2" x14ac:dyDescent="0.2">
      <c r="G18" s="7"/>
    </row>
    <row r="19" spans="1:20" ht="15.95" customHeight="1" outlineLevel="2" x14ac:dyDescent="0.2">
      <c r="A19" s="397" t="s">
        <v>57</v>
      </c>
      <c r="G19" s="7"/>
    </row>
    <row r="20" spans="1:20" ht="13.5" customHeight="1" outlineLevel="2" x14ac:dyDescent="0.2">
      <c r="A20" s="248" t="s">
        <v>71</v>
      </c>
      <c r="B20" s="481">
        <f>+transcol!$D$43</f>
        <v>14874.32</v>
      </c>
      <c r="C20" s="368">
        <f>+B20/$G$4</f>
        <v>6983.2488262910801</v>
      </c>
      <c r="D20" s="14">
        <f>+transcol!D50</f>
        <v>-48818</v>
      </c>
      <c r="E20" s="70">
        <f>+C20-D20</f>
        <v>55801.248826291077</v>
      </c>
      <c r="F20" s="365">
        <f>+transcol!A43</f>
        <v>37278</v>
      </c>
      <c r="G20" s="203" t="s">
        <v>153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">
      <c r="A21" s="507" t="s">
        <v>312</v>
      </c>
      <c r="B21" s="481">
        <f>+C21*G3</f>
        <v>65837.100000000006</v>
      </c>
      <c r="C21" s="368">
        <f>+williams!J40</f>
        <v>31351</v>
      </c>
      <c r="D21" s="14">
        <f>+C21</f>
        <v>31351</v>
      </c>
      <c r="E21" s="70">
        <f>+C21-D21</f>
        <v>0</v>
      </c>
      <c r="F21" s="365">
        <f>+williams!A40</f>
        <v>37278</v>
      </c>
      <c r="G21" s="203" t="s">
        <v>154</v>
      </c>
      <c r="H21" s="32" t="s">
        <v>313</v>
      </c>
      <c r="I21" s="32"/>
      <c r="J21" s="32"/>
      <c r="K21" s="32"/>
      <c r="T21" s="259"/>
    </row>
    <row r="22" spans="1:20" ht="13.5" customHeight="1" outlineLevel="2" x14ac:dyDescent="0.2">
      <c r="A22" s="507" t="s">
        <v>95</v>
      </c>
      <c r="B22" s="498">
        <f>+burlington!D42</f>
        <v>-12366.36</v>
      </c>
      <c r="C22" s="372">
        <f>+B22/$G$3</f>
        <v>-5888.7428571428572</v>
      </c>
      <c r="D22" s="350">
        <f>+burlington!D49</f>
        <v>-8142</v>
      </c>
      <c r="E22" s="72">
        <f>+C22-D22</f>
        <v>2253.2571428571428</v>
      </c>
      <c r="F22" s="364">
        <f>+burlington!A42</f>
        <v>37278</v>
      </c>
      <c r="G22" s="203" t="s">
        <v>154</v>
      </c>
      <c r="H22" s="32" t="s">
        <v>113</v>
      </c>
      <c r="I22" s="32" t="s">
        <v>144</v>
      </c>
      <c r="J22" s="32"/>
      <c r="K22" s="32"/>
    </row>
    <row r="23" spans="1:20" ht="15.95" customHeight="1" outlineLevel="2" x14ac:dyDescent="0.2">
      <c r="A23" s="153" t="s">
        <v>158</v>
      </c>
      <c r="B23" s="388">
        <f>SUBTOTAL(9,B20:B22)</f>
        <v>68345.060000000012</v>
      </c>
      <c r="C23" s="389">
        <f>SUBTOTAL(9,C20:C22)</f>
        <v>32445.50596914822</v>
      </c>
      <c r="D23" s="394">
        <f>SUBTOTAL(9,D20:D22)</f>
        <v>-25609</v>
      </c>
      <c r="E23" s="395">
        <f>SUBTOTAL(9,E20:E22)</f>
        <v>58054.505969148217</v>
      </c>
      <c r="F23" s="364"/>
      <c r="G23" s="32"/>
      <c r="H23" s="32"/>
      <c r="I23" s="32"/>
      <c r="J23" s="32"/>
      <c r="K23" s="32"/>
    </row>
    <row r="24" spans="1:20" ht="9.9499999999999993" customHeight="1" outlineLevel="2" x14ac:dyDescent="0.2"/>
    <row r="25" spans="1:20" ht="15.95" customHeight="1" outlineLevel="2" x14ac:dyDescent="0.2">
      <c r="A25" s="366" t="s">
        <v>159</v>
      </c>
      <c r="B25" s="423"/>
      <c r="C25" s="424"/>
      <c r="D25" s="425"/>
      <c r="E25" s="425"/>
      <c r="F25" s="425"/>
      <c r="G25" s="426"/>
      <c r="H25" s="425"/>
      <c r="I25" s="425"/>
    </row>
    <row r="26" spans="1:20" ht="15.95" customHeight="1" outlineLevel="2" x14ac:dyDescent="0.2">
      <c r="A26" s="507" t="s">
        <v>87</v>
      </c>
      <c r="B26" s="480">
        <f>+NNG!$D$24</f>
        <v>24134.670000000002</v>
      </c>
      <c r="C26" s="368">
        <f>+B26/$G$4</f>
        <v>11330.830985915494</v>
      </c>
      <c r="D26" s="14">
        <f>+NNG!D34</f>
        <v>10199</v>
      </c>
      <c r="E26" s="70">
        <f t="shared" ref="E26:E50" si="0">+C26-D26</f>
        <v>1131.8309859154942</v>
      </c>
      <c r="F26" s="364">
        <f>+NNG!A24</f>
        <v>37278</v>
      </c>
      <c r="G26" s="204" t="s">
        <v>323</v>
      </c>
      <c r="H26" s="204" t="s">
        <v>100</v>
      </c>
      <c r="I26" s="32"/>
      <c r="J26" s="32"/>
      <c r="K26" s="32"/>
    </row>
    <row r="27" spans="1:20" ht="13.5" customHeight="1" outlineLevel="2" x14ac:dyDescent="0.2">
      <c r="A27" s="248" t="s">
        <v>80</v>
      </c>
      <c r="B27" s="480">
        <f>+Conoco!$F$41</f>
        <v>456200.77</v>
      </c>
      <c r="C27" s="368">
        <f>+B27/$G$4</f>
        <v>214178.76525821598</v>
      </c>
      <c r="D27" s="14">
        <f>+Conoco!D48</f>
        <v>15983</v>
      </c>
      <c r="E27" s="70">
        <f t="shared" si="0"/>
        <v>198195.76525821598</v>
      </c>
      <c r="F27" s="364">
        <f>+Conoco!A41</f>
        <v>37278</v>
      </c>
      <c r="G27" s="32" t="s">
        <v>324</v>
      </c>
      <c r="H27" s="32" t="s">
        <v>113</v>
      </c>
      <c r="I27" s="32" t="s">
        <v>172</v>
      </c>
      <c r="J27" s="32"/>
      <c r="K27" s="32"/>
    </row>
    <row r="28" spans="1:20" ht="13.5" customHeight="1" outlineLevel="2" x14ac:dyDescent="0.2">
      <c r="A28" s="248" t="s">
        <v>3</v>
      </c>
      <c r="B28" s="346">
        <f>+'Amoco Abo'!$F$43</f>
        <v>169772</v>
      </c>
      <c r="C28" s="368">
        <f>+B28/$G$4</f>
        <v>79705.164319248826</v>
      </c>
      <c r="D28" s="14">
        <f>+'Amoco Abo'!D49</f>
        <v>-359810</v>
      </c>
      <c r="E28" s="70">
        <f t="shared" si="0"/>
        <v>439515.16431924881</v>
      </c>
      <c r="F28" s="365">
        <f>+'Amoco Abo'!A43</f>
        <v>37276</v>
      </c>
      <c r="G28" s="203" t="s">
        <v>153</v>
      </c>
      <c r="H28" s="32" t="s">
        <v>115</v>
      </c>
      <c r="I28" s="32" t="s">
        <v>173</v>
      </c>
      <c r="J28" s="32"/>
      <c r="K28" s="32"/>
    </row>
    <row r="29" spans="1:20" ht="13.5" customHeight="1" outlineLevel="2" x14ac:dyDescent="0.2">
      <c r="A29" s="248" t="s">
        <v>107</v>
      </c>
      <c r="B29" s="480">
        <f>+KN_Westar!F41</f>
        <v>302284.83</v>
      </c>
      <c r="C29" s="368">
        <f>+B29/$G$4</f>
        <v>141917.76056338029</v>
      </c>
      <c r="D29" s="14">
        <f>+KN_Westar!D48</f>
        <v>-49188</v>
      </c>
      <c r="E29" s="70">
        <f t="shared" si="0"/>
        <v>191105.76056338029</v>
      </c>
      <c r="F29" s="365">
        <f>+KN_Westar!A41</f>
        <v>37277</v>
      </c>
      <c r="G29" s="203" t="s">
        <v>154</v>
      </c>
      <c r="H29" s="32" t="s">
        <v>100</v>
      </c>
      <c r="I29" s="32"/>
      <c r="J29" s="32"/>
      <c r="K29" s="32"/>
    </row>
    <row r="30" spans="1:20" ht="13.5" customHeight="1" outlineLevel="2" x14ac:dyDescent="0.2">
      <c r="A30" s="507" t="s">
        <v>256</v>
      </c>
      <c r="B30" s="480">
        <f>+summary!B9</f>
        <v>1224696.8</v>
      </c>
      <c r="C30" s="369">
        <f>+B30/$G$5</f>
        <v>572288.22429906542</v>
      </c>
      <c r="D30" s="14">
        <f>+Duke!$G$40+Duke!$H$40+Duke!$I$53+Duke!$I$54</f>
        <v>364815</v>
      </c>
      <c r="E30" s="70">
        <f t="shared" si="0"/>
        <v>207473.22429906542</v>
      </c>
      <c r="F30" s="365">
        <f>+Duke!A42</f>
        <v>37278</v>
      </c>
      <c r="G30" s="203" t="s">
        <v>153</v>
      </c>
      <c r="H30" s="32" t="s">
        <v>100</v>
      </c>
      <c r="I30" s="32"/>
      <c r="J30" s="32"/>
      <c r="K30" s="32"/>
    </row>
    <row r="31" spans="1:20" ht="13.5" customHeight="1" outlineLevel="2" x14ac:dyDescent="0.2">
      <c r="A31" s="507" t="s">
        <v>249</v>
      </c>
      <c r="B31" s="480">
        <f>+summary!B8</f>
        <v>1526533.74</v>
      </c>
      <c r="C31" s="369">
        <f>+B31/$G$5</f>
        <v>713333.52336448594</v>
      </c>
      <c r="D31" s="14">
        <f>+Duke!$F$40</f>
        <v>376349</v>
      </c>
      <c r="E31" s="70">
        <f t="shared" si="0"/>
        <v>336984.52336448594</v>
      </c>
      <c r="F31" s="365">
        <f>+Duke!A7</f>
        <v>37278</v>
      </c>
      <c r="G31" s="203" t="s">
        <v>153</v>
      </c>
      <c r="H31" s="32" t="s">
        <v>100</v>
      </c>
      <c r="I31" s="32"/>
      <c r="J31" s="32"/>
      <c r="K31" s="32"/>
    </row>
    <row r="32" spans="1:20" ht="13.5" customHeight="1" outlineLevel="2" x14ac:dyDescent="0.2">
      <c r="A32" s="507" t="s">
        <v>248</v>
      </c>
      <c r="B32" s="480">
        <f>+summary!B42</f>
        <v>-2800636.2600000002</v>
      </c>
      <c r="C32" s="369">
        <f>+B32/$G$5</f>
        <v>-1308708.5327102805</v>
      </c>
      <c r="D32" s="14">
        <f>+DEFS!$I$36+DEFS!$J$36+DEFS!$K$45+DEFS!$K$46+DEFS!$K$47+DEFS!$K$48</f>
        <v>-435738</v>
      </c>
      <c r="E32" s="70">
        <f t="shared" si="0"/>
        <v>-872970.5327102805</v>
      </c>
      <c r="F32" s="365">
        <f>+DEFS!A40</f>
        <v>37278</v>
      </c>
      <c r="G32" s="203" t="s">
        <v>153</v>
      </c>
      <c r="H32" s="32" t="s">
        <v>100</v>
      </c>
      <c r="I32" s="32" t="s">
        <v>118</v>
      </c>
      <c r="J32" s="32"/>
      <c r="K32" s="32"/>
    </row>
    <row r="33" spans="1:11" ht="13.5" customHeight="1" outlineLevel="1" x14ac:dyDescent="0.2">
      <c r="A33" s="248" t="s">
        <v>2</v>
      </c>
      <c r="B33" s="480">
        <f>+mewborne!$J$43</f>
        <v>373024.39999999997</v>
      </c>
      <c r="C33" s="368">
        <f>+B33/$G$4</f>
        <v>175128.82629107981</v>
      </c>
      <c r="D33" s="14">
        <f>+mewborne!D49</f>
        <v>151064</v>
      </c>
      <c r="E33" s="70">
        <f t="shared" si="0"/>
        <v>24064.826291079808</v>
      </c>
      <c r="F33" s="365">
        <f>+mewborne!A43</f>
        <v>37278</v>
      </c>
      <c r="G33" s="203" t="s">
        <v>154</v>
      </c>
      <c r="H33" s="32" t="s">
        <v>99</v>
      </c>
      <c r="I33" s="32"/>
      <c r="J33" s="32"/>
      <c r="K33" s="32"/>
    </row>
    <row r="34" spans="1:11" ht="13.5" customHeight="1" x14ac:dyDescent="0.2">
      <c r="A34" s="248" t="s">
        <v>147</v>
      </c>
      <c r="B34" s="480">
        <f>+PGETX!$H$39</f>
        <v>-36638.15</v>
      </c>
      <c r="C34" s="368">
        <f>+B34/$G$4</f>
        <v>-17201.009389671362</v>
      </c>
      <c r="D34" s="14">
        <f>+PGETX!E48</f>
        <v>9761</v>
      </c>
      <c r="E34" s="70">
        <f t="shared" si="0"/>
        <v>-26962.009389671362</v>
      </c>
      <c r="F34" s="365">
        <f>+PGETX!E39</f>
        <v>37278</v>
      </c>
      <c r="G34" s="32" t="s">
        <v>325</v>
      </c>
      <c r="H34" s="32" t="s">
        <v>102</v>
      </c>
      <c r="I34" s="32" t="s">
        <v>175</v>
      </c>
      <c r="J34" s="32"/>
      <c r="K34" s="32"/>
    </row>
    <row r="35" spans="1:11" ht="14.1" customHeight="1" x14ac:dyDescent="0.2">
      <c r="A35" s="248" t="s">
        <v>82</v>
      </c>
      <c r="B35" s="346">
        <f>+PNM!$D$23</f>
        <v>748862.57</v>
      </c>
      <c r="C35" s="368">
        <f>+B35/$G$4</f>
        <v>351578.67136150232</v>
      </c>
      <c r="D35" s="14">
        <f>+PNM!D30</f>
        <v>298847</v>
      </c>
      <c r="E35" s="70">
        <f t="shared" si="0"/>
        <v>52731.671361502318</v>
      </c>
      <c r="F35" s="365">
        <f>+PNM!A23</f>
        <v>37278</v>
      </c>
      <c r="G35" s="32" t="s">
        <v>323</v>
      </c>
      <c r="H35" s="32" t="s">
        <v>115</v>
      </c>
      <c r="I35" s="32"/>
      <c r="J35" s="32"/>
      <c r="K35" s="32"/>
    </row>
    <row r="36" spans="1:11" ht="14.1" customHeight="1" x14ac:dyDescent="0.2">
      <c r="A36" s="32" t="s">
        <v>103</v>
      </c>
      <c r="B36" s="480">
        <f>+EOG!J41</f>
        <v>49029.78</v>
      </c>
      <c r="C36" s="368">
        <f>+B36/$G$4</f>
        <v>23018.67605633803</v>
      </c>
      <c r="D36" s="14">
        <f>+EOG!D48</f>
        <v>-104649</v>
      </c>
      <c r="E36" s="70">
        <f t="shared" si="0"/>
        <v>127667.67605633804</v>
      </c>
      <c r="F36" s="364">
        <f>+EOG!A41</f>
        <v>37278</v>
      </c>
      <c r="G36" s="32" t="s">
        <v>323</v>
      </c>
      <c r="H36" s="32" t="s">
        <v>102</v>
      </c>
      <c r="I36" s="32"/>
      <c r="J36" s="32"/>
      <c r="K36" s="32"/>
    </row>
    <row r="37" spans="1:11" ht="14.1" customHeight="1" x14ac:dyDescent="0.2">
      <c r="A37" s="248" t="s">
        <v>6</v>
      </c>
      <c r="B37" s="346">
        <f>+Oasis!D40</f>
        <v>-7041.3900000000031</v>
      </c>
      <c r="C37" s="368">
        <f>+B37/G5</f>
        <v>-3290.3691588785059</v>
      </c>
      <c r="D37" s="14">
        <f>+Oasis!D47</f>
        <v>-5836</v>
      </c>
      <c r="E37" s="70">
        <f>+C37-D37</f>
        <v>2545.6308411214941</v>
      </c>
      <c r="F37" s="364">
        <f>+Oasis!A40</f>
        <v>37278</v>
      </c>
      <c r="G37" s="203" t="s">
        <v>154</v>
      </c>
      <c r="H37" s="32" t="s">
        <v>102</v>
      </c>
      <c r="I37" s="32"/>
      <c r="J37" s="32"/>
      <c r="K37" s="32"/>
    </row>
    <row r="38" spans="1:11" ht="14.1" customHeight="1" x14ac:dyDescent="0.2">
      <c r="A38" s="248" t="s">
        <v>131</v>
      </c>
      <c r="B38" s="480">
        <f>+SidR!D41</f>
        <v>43695.170000000006</v>
      </c>
      <c r="C38" s="368">
        <f>+B38/$G$5</f>
        <v>20418.303738317758</v>
      </c>
      <c r="D38" s="14">
        <f>+SidR!D48</f>
        <v>20639</v>
      </c>
      <c r="E38" s="70">
        <f t="shared" si="0"/>
        <v>-220.69626168224204</v>
      </c>
      <c r="F38" s="365">
        <f>+SidR!A41</f>
        <v>37278</v>
      </c>
      <c r="G38" s="203" t="s">
        <v>152</v>
      </c>
      <c r="H38" s="32" t="s">
        <v>102</v>
      </c>
      <c r="I38" s="32"/>
      <c r="J38" s="32"/>
      <c r="K38" s="32"/>
    </row>
    <row r="39" spans="1:11" ht="14.1" customHeight="1" x14ac:dyDescent="0.2">
      <c r="A39" s="507" t="s">
        <v>260</v>
      </c>
      <c r="B39" s="346">
        <f>+summary!$B$45</f>
        <v>-203736.06</v>
      </c>
      <c r="C39" s="368">
        <f>+summary!$C$45</f>
        <v>-95203.766355140178</v>
      </c>
      <c r="D39" s="14">
        <f>+MiVida_Rich!D48</f>
        <v>-51454</v>
      </c>
      <c r="E39" s="70">
        <f>+C39-D39</f>
        <v>-43749.766355140178</v>
      </c>
      <c r="F39" s="365">
        <f>+MiVida_Rich!A41</f>
        <v>37256</v>
      </c>
      <c r="G39" s="203" t="s">
        <v>152</v>
      </c>
      <c r="H39" s="32" t="s">
        <v>102</v>
      </c>
      <c r="I39" s="32"/>
      <c r="J39" s="32"/>
      <c r="K39" s="32"/>
    </row>
    <row r="40" spans="1:11" ht="14.1" customHeight="1" x14ac:dyDescent="0.2">
      <c r="A40" s="248" t="s">
        <v>207</v>
      </c>
      <c r="B40" s="346">
        <f>+Dominion!D41</f>
        <v>176004.38</v>
      </c>
      <c r="C40" s="368">
        <f>+B40/$G$5</f>
        <v>82245.037383177565</v>
      </c>
      <c r="D40" s="14">
        <f>+Dominion!D48</f>
        <v>77123</v>
      </c>
      <c r="E40" s="70">
        <f t="shared" si="0"/>
        <v>5122.0373831775651</v>
      </c>
      <c r="F40" s="365">
        <f>+Dominion!A41</f>
        <v>37278</v>
      </c>
      <c r="G40" s="203" t="s">
        <v>323</v>
      </c>
      <c r="H40" s="32" t="s">
        <v>99</v>
      </c>
      <c r="I40" s="32"/>
      <c r="J40" s="32"/>
      <c r="K40" s="32"/>
    </row>
    <row r="41" spans="1:11" ht="14.1" customHeight="1" x14ac:dyDescent="0.2">
      <c r="A41" s="248" t="s">
        <v>204</v>
      </c>
      <c r="B41" s="346">
        <f>+WTGmktg!J43</f>
        <v>-35657.480000000003</v>
      </c>
      <c r="C41" s="368">
        <f>+B41/$G$4</f>
        <v>-16740.600938967138</v>
      </c>
      <c r="D41" s="14">
        <f>+WTGmktg!D50</f>
        <v>-3489</v>
      </c>
      <c r="E41" s="70">
        <f t="shared" si="0"/>
        <v>-13251.600938967138</v>
      </c>
      <c r="F41" s="365">
        <f>+WTGmktg!A43</f>
        <v>37278</v>
      </c>
      <c r="G41" s="203" t="s">
        <v>153</v>
      </c>
      <c r="H41" s="32" t="s">
        <v>115</v>
      </c>
      <c r="I41" s="32"/>
      <c r="J41" s="32"/>
      <c r="K41" s="32"/>
    </row>
    <row r="42" spans="1:11" ht="14.1" customHeight="1" x14ac:dyDescent="0.2">
      <c r="A42" s="248" t="s">
        <v>302</v>
      </c>
      <c r="B42" s="346">
        <f>+'WTG inc'!N43</f>
        <v>37618.410000000003</v>
      </c>
      <c r="C42" s="368">
        <f>+B42/G4</f>
        <v>17661.225352112677</v>
      </c>
      <c r="D42" s="14">
        <f>+'WTG inc'!D50</f>
        <v>14465</v>
      </c>
      <c r="E42" s="70">
        <f>+C42-D42</f>
        <v>3196.2253521126768</v>
      </c>
      <c r="F42" s="365">
        <f>+'WTG inc'!A43</f>
        <v>37278</v>
      </c>
      <c r="G42" s="203" t="s">
        <v>153</v>
      </c>
      <c r="H42" s="32" t="s">
        <v>115</v>
      </c>
      <c r="I42" s="32"/>
      <c r="J42" s="32"/>
      <c r="K42" s="32"/>
    </row>
    <row r="43" spans="1:11" ht="13.5" customHeight="1" x14ac:dyDescent="0.2">
      <c r="A43" s="248" t="s">
        <v>208</v>
      </c>
      <c r="B43" s="346">
        <f>+Devon!D41</f>
        <v>153220.41</v>
      </c>
      <c r="C43" s="368">
        <f>+B43/$G$5</f>
        <v>71598.322429906533</v>
      </c>
      <c r="D43" s="14">
        <f>+Devon!D48</f>
        <v>30199</v>
      </c>
      <c r="E43" s="70">
        <f t="shared" si="0"/>
        <v>41399.322429906533</v>
      </c>
      <c r="F43" s="365">
        <f>+Devon!A41</f>
        <v>37278</v>
      </c>
      <c r="G43" s="203" t="s">
        <v>324</v>
      </c>
      <c r="H43" s="32" t="s">
        <v>99</v>
      </c>
      <c r="I43" s="32"/>
      <c r="J43" s="32"/>
      <c r="K43" s="32"/>
    </row>
    <row r="44" spans="1:11" ht="13.5" customHeight="1" x14ac:dyDescent="0.2">
      <c r="A44" s="248" t="s">
        <v>217</v>
      </c>
      <c r="B44" s="346">
        <f>+crosstex!F41</f>
        <v>-102991.62</v>
      </c>
      <c r="C44" s="368">
        <f>+B44/$G$4</f>
        <v>-48352.873239436623</v>
      </c>
      <c r="D44" s="14">
        <f>+crosstex!D48</f>
        <v>-29138</v>
      </c>
      <c r="E44" s="70">
        <f t="shared" si="0"/>
        <v>-19214.873239436623</v>
      </c>
      <c r="F44" s="365">
        <f>+crosstex!A41</f>
        <v>37278</v>
      </c>
      <c r="G44" s="203" t="s">
        <v>152</v>
      </c>
      <c r="H44" s="32" t="s">
        <v>100</v>
      </c>
      <c r="I44" s="32"/>
      <c r="J44" s="32"/>
      <c r="K44" s="32"/>
    </row>
    <row r="45" spans="1:11" ht="13.5" customHeight="1" x14ac:dyDescent="0.2">
      <c r="A45" s="248" t="s">
        <v>218</v>
      </c>
      <c r="B45" s="346">
        <f>+Amarillo!P41</f>
        <v>92061.75</v>
      </c>
      <c r="C45" s="368">
        <f>+B45/$G$4</f>
        <v>43221.478873239437</v>
      </c>
      <c r="D45" s="14">
        <f>+Amarillo!D48</f>
        <v>38165</v>
      </c>
      <c r="E45" s="70">
        <f t="shared" si="0"/>
        <v>5056.4788732394372</v>
      </c>
      <c r="F45" s="365">
        <f>+Amarillo!A41</f>
        <v>37278</v>
      </c>
      <c r="G45" s="203" t="s">
        <v>324</v>
      </c>
      <c r="H45" s="32" t="s">
        <v>113</v>
      </c>
      <c r="I45" s="32"/>
      <c r="J45" s="32"/>
      <c r="K45" s="32"/>
    </row>
    <row r="46" spans="1:11" ht="13.5" customHeight="1" x14ac:dyDescent="0.2">
      <c r="A46" s="248" t="s">
        <v>318</v>
      </c>
      <c r="B46" s="346">
        <f>+Stratland!$D$41</f>
        <v>42585.15</v>
      </c>
      <c r="C46" s="369">
        <f>+B46/$G$4</f>
        <v>19993.028169014087</v>
      </c>
      <c r="D46" s="14">
        <f>+Stratland!D48</f>
        <v>14572</v>
      </c>
      <c r="E46" s="70">
        <f>+C46-D46</f>
        <v>5421.0281690140873</v>
      </c>
      <c r="F46" s="364">
        <f>+Stratland!A41</f>
        <v>37257</v>
      </c>
      <c r="G46" s="203" t="s">
        <v>323</v>
      </c>
      <c r="H46" s="32" t="s">
        <v>102</v>
      </c>
      <c r="I46" s="32"/>
      <c r="J46" s="32"/>
      <c r="K46" s="32"/>
    </row>
    <row r="47" spans="1:11" ht="13.5" customHeight="1" x14ac:dyDescent="0.2">
      <c r="A47" s="248" t="s">
        <v>330</v>
      </c>
      <c r="B47" s="346">
        <f>+Plains!$N$43</f>
        <v>107948.28</v>
      </c>
      <c r="C47" s="369">
        <f>+B47/$G$4</f>
        <v>50679.943661971833</v>
      </c>
      <c r="D47" s="14">
        <f>+Plains!D50</f>
        <v>36315</v>
      </c>
      <c r="E47" s="70">
        <f>+C47-D47</f>
        <v>14364.943661971833</v>
      </c>
      <c r="F47" s="364">
        <f>+Plains!A43</f>
        <v>37256</v>
      </c>
      <c r="G47" s="203"/>
      <c r="H47" s="32" t="s">
        <v>100</v>
      </c>
      <c r="I47" s="32"/>
      <c r="J47" s="32"/>
      <c r="K47" s="32"/>
    </row>
    <row r="48" spans="1:11" ht="13.5" customHeight="1" x14ac:dyDescent="0.2">
      <c r="A48" s="248" t="s">
        <v>109</v>
      </c>
      <c r="B48" s="346">
        <f>+Continental!F43</f>
        <v>73028</v>
      </c>
      <c r="C48" s="369">
        <f>+B48/$G$4</f>
        <v>34285.446009389671</v>
      </c>
      <c r="D48" s="14">
        <f>+Continental!D50</f>
        <v>18948</v>
      </c>
      <c r="E48" s="70">
        <f t="shared" si="0"/>
        <v>15337.446009389671</v>
      </c>
      <c r="F48" s="365">
        <f>+Continental!A43</f>
        <v>37278</v>
      </c>
      <c r="G48" s="203" t="s">
        <v>154</v>
      </c>
      <c r="H48" s="32" t="s">
        <v>115</v>
      </c>
      <c r="I48" s="32"/>
      <c r="J48" s="32"/>
      <c r="K48" s="32"/>
    </row>
    <row r="49" spans="1:19" ht="13.5" customHeight="1" x14ac:dyDescent="0.2">
      <c r="A49" s="248" t="s">
        <v>129</v>
      </c>
      <c r="B49" s="346">
        <f>+EPFS!D41</f>
        <v>75964.709999999992</v>
      </c>
      <c r="C49" s="369">
        <f>+B49/$G$5</f>
        <v>35497.52803738317</v>
      </c>
      <c r="D49" s="14">
        <f>+EPFS!D47</f>
        <v>50358</v>
      </c>
      <c r="E49" s="70">
        <f t="shared" si="0"/>
        <v>-14860.47196261683</v>
      </c>
      <c r="F49" s="364">
        <f>+EPFS!A41</f>
        <v>37278</v>
      </c>
      <c r="G49" s="203" t="s">
        <v>154</v>
      </c>
      <c r="H49" s="32" t="s">
        <v>102</v>
      </c>
      <c r="I49" s="32"/>
      <c r="J49" s="32"/>
      <c r="K49" s="32"/>
    </row>
    <row r="50" spans="1:19" ht="12.95" customHeight="1" x14ac:dyDescent="0.2">
      <c r="A50" s="507" t="s">
        <v>79</v>
      </c>
      <c r="B50" s="498">
        <f>+Agave!$D$24</f>
        <v>-142360.74</v>
      </c>
      <c r="C50" s="370">
        <f>+B50/$G$4</f>
        <v>-66836.028169014084</v>
      </c>
      <c r="D50" s="350">
        <f>+Agave!D31</f>
        <v>-53794</v>
      </c>
      <c r="E50" s="72">
        <f t="shared" si="0"/>
        <v>-13042.028169014084</v>
      </c>
      <c r="F50" s="364">
        <f>+Agave!A24</f>
        <v>37278</v>
      </c>
      <c r="G50" s="203" t="s">
        <v>324</v>
      </c>
      <c r="H50" s="204" t="s">
        <v>102</v>
      </c>
      <c r="I50" s="32"/>
      <c r="J50" s="32"/>
      <c r="K50" s="32"/>
    </row>
    <row r="51" spans="1:19" ht="17.100000000000001" customHeight="1" x14ac:dyDescent="0.2">
      <c r="A51" s="153" t="s">
        <v>161</v>
      </c>
      <c r="B51" s="388">
        <f>SUBTOTAL(9,B26:B50)</f>
        <v>2347604.1199999992</v>
      </c>
      <c r="C51" s="393">
        <f>SUBTOTAL(9,C26:C50)</f>
        <v>1101747.5761923571</v>
      </c>
      <c r="D51" s="394">
        <f>SUBTOTAL(9,D26:D50)</f>
        <v>434706</v>
      </c>
      <c r="E51" s="395">
        <f>SUBTOTAL(9,E26:E50)</f>
        <v>667041.57619235711</v>
      </c>
      <c r="F51" s="364"/>
      <c r="G51" s="353"/>
      <c r="H51" s="32"/>
      <c r="I51" s="204"/>
      <c r="J51" s="32"/>
      <c r="K51" s="32"/>
      <c r="L51" s="32"/>
    </row>
    <row r="52" spans="1:19" ht="12" customHeight="1" x14ac:dyDescent="0.2">
      <c r="A52" s="204"/>
      <c r="H52" s="32"/>
      <c r="I52" s="204"/>
      <c r="J52" s="32"/>
      <c r="K52" s="32"/>
      <c r="L52" s="32"/>
    </row>
    <row r="53" spans="1:19" ht="17.100000000000001" customHeight="1" x14ac:dyDescent="0.2">
      <c r="A53" s="153" t="s">
        <v>162</v>
      </c>
      <c r="B53" s="388">
        <f>SUBTOTAL(9,B12:B50)</f>
        <v>1603482.8299999991</v>
      </c>
      <c r="C53" s="393">
        <f>SUBTOTAL(9,C12:C50)</f>
        <v>752753.48122253781</v>
      </c>
      <c r="D53" s="394">
        <f>SUBTOTAL(9,D12:D50)</f>
        <v>472042</v>
      </c>
      <c r="E53" s="395">
        <f>SUBTOTAL(9,E12:E50)</f>
        <v>280711.4812225374</v>
      </c>
      <c r="F53" s="364"/>
      <c r="G53" s="204"/>
      <c r="H53" s="32"/>
      <c r="I53" s="204"/>
      <c r="J53" s="32"/>
      <c r="K53" s="32"/>
      <c r="L53" s="32"/>
    </row>
    <row r="54" spans="1:19" ht="12.95" customHeight="1" x14ac:dyDescent="0.2">
      <c r="A54" s="204"/>
      <c r="B54" s="346"/>
      <c r="C54" s="368"/>
      <c r="D54" s="368"/>
      <c r="E54" s="368"/>
      <c r="F54" s="353"/>
      <c r="G54" s="32"/>
      <c r="I54" s="32"/>
      <c r="J54" s="32"/>
      <c r="K54" s="32"/>
      <c r="L54" s="32"/>
    </row>
    <row r="55" spans="1:19" ht="14.1" customHeight="1" x14ac:dyDescent="0.2"/>
    <row r="56" spans="1:19" ht="12.95" customHeight="1" x14ac:dyDescent="0.2"/>
    <row r="57" spans="1:19" ht="13.5" customHeight="1" x14ac:dyDescent="0.2"/>
    <row r="58" spans="1:19" ht="13.5" customHeight="1" outlineLevel="2" x14ac:dyDescent="0.2">
      <c r="A58" s="34" t="s">
        <v>140</v>
      </c>
      <c r="D58" s="7"/>
      <c r="F58" s="383" t="s">
        <v>78</v>
      </c>
      <c r="G58" s="386"/>
      <c r="H58" s="32"/>
    </row>
    <row r="59" spans="1:19" ht="13.5" customHeight="1" outlineLevel="2" x14ac:dyDescent="0.2">
      <c r="D59" s="7"/>
      <c r="F59" s="384" t="s">
        <v>29</v>
      </c>
      <c r="G59" s="387">
        <f>+G3</f>
        <v>2.1</v>
      </c>
      <c r="H59" s="402">
        <f ca="1">NOW()</f>
        <v>41885.683884953702</v>
      </c>
    </row>
    <row r="60" spans="1:19" ht="13.5" customHeight="1" outlineLevel="2" x14ac:dyDescent="0.2">
      <c r="A60" s="34" t="s">
        <v>145</v>
      </c>
      <c r="C60" s="34" t="s">
        <v>5</v>
      </c>
      <c r="D60" s="7"/>
      <c r="F60" s="385" t="s">
        <v>30</v>
      </c>
      <c r="G60" s="387">
        <f>+G4</f>
        <v>2.13</v>
      </c>
      <c r="H60" s="32"/>
    </row>
    <row r="61" spans="1:19" ht="13.5" customHeight="1" outlineLevel="1" x14ac:dyDescent="0.2">
      <c r="D61" s="7"/>
      <c r="F61" s="384" t="s">
        <v>117</v>
      </c>
      <c r="G61" s="387">
        <f>+G5</f>
        <v>2.14</v>
      </c>
      <c r="H61" s="32"/>
    </row>
    <row r="62" spans="1:19" ht="13.5" customHeight="1" outlineLevel="2" x14ac:dyDescent="0.2"/>
    <row r="63" spans="1:19" ht="13.5" customHeight="1" outlineLevel="2" x14ac:dyDescent="0.2">
      <c r="A63" s="400" t="s">
        <v>164</v>
      </c>
      <c r="B63" s="401"/>
      <c r="E63" s="12" t="s">
        <v>197</v>
      </c>
    </row>
    <row r="64" spans="1:19" ht="13.5" customHeight="1" outlineLevel="2" x14ac:dyDescent="0.2">
      <c r="A64" s="32"/>
      <c r="B64" s="403" t="s">
        <v>188</v>
      </c>
      <c r="C64" s="403" t="s">
        <v>195</v>
      </c>
      <c r="D64" s="403" t="s">
        <v>192</v>
      </c>
      <c r="E64" s="12" t="s">
        <v>198</v>
      </c>
      <c r="F64" s="2" t="s">
        <v>148</v>
      </c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</row>
    <row r="65" spans="1:19" ht="13.5" customHeight="1" outlineLevel="2" x14ac:dyDescent="0.2">
      <c r="A65" s="366" t="s">
        <v>89</v>
      </c>
      <c r="B65" s="399" t="s">
        <v>0</v>
      </c>
      <c r="C65" s="378" t="s">
        <v>166</v>
      </c>
      <c r="D65" s="39" t="s">
        <v>196</v>
      </c>
      <c r="E65" s="39" t="s">
        <v>199</v>
      </c>
      <c r="F65" s="39" t="s">
        <v>146</v>
      </c>
      <c r="G65" s="390" t="s">
        <v>151</v>
      </c>
      <c r="H65" s="367" t="s">
        <v>101</v>
      </c>
      <c r="I65" s="366" t="s">
        <v>98</v>
      </c>
      <c r="J65" s="32"/>
      <c r="K65" s="32"/>
      <c r="L65" s="32"/>
      <c r="N65" s="32"/>
      <c r="O65" s="32"/>
      <c r="P65" s="32"/>
      <c r="Q65" s="32"/>
      <c r="R65" s="32"/>
      <c r="S65" s="32"/>
    </row>
    <row r="66" spans="1:19" ht="13.5" customHeight="1" outlineLevel="2" x14ac:dyDescent="0.2">
      <c r="B66" s="286"/>
      <c r="C66" s="247"/>
    </row>
    <row r="67" spans="1:19" ht="13.5" customHeight="1" outlineLevel="1" x14ac:dyDescent="0.2">
      <c r="A67" s="366" t="s">
        <v>155</v>
      </c>
      <c r="B67" s="286"/>
      <c r="C67" s="247"/>
      <c r="G67" s="203"/>
    </row>
    <row r="68" spans="1:19" ht="13.5" customHeight="1" outlineLevel="2" x14ac:dyDescent="0.2">
      <c r="A68" s="248" t="s">
        <v>94</v>
      </c>
      <c r="B68" s="509">
        <f>+Mojave!D40</f>
        <v>196707</v>
      </c>
      <c r="C68" s="346">
        <f>+B68*$G$4</f>
        <v>418985.91</v>
      </c>
      <c r="D68" s="47">
        <f>+Mojave!D47</f>
        <v>220865.91999999998</v>
      </c>
      <c r="E68" s="47">
        <f>+C68-D68</f>
        <v>198119.99</v>
      </c>
      <c r="F68" s="365">
        <f>+Mojave!A40</f>
        <v>37278</v>
      </c>
      <c r="G68" s="203" t="s">
        <v>154</v>
      </c>
      <c r="H68" s="32" t="s">
        <v>100</v>
      </c>
      <c r="I68" s="32" t="s">
        <v>169</v>
      </c>
      <c r="J68" s="32"/>
      <c r="K68" s="32"/>
    </row>
    <row r="69" spans="1:19" ht="15" customHeight="1" outlineLevel="2" x14ac:dyDescent="0.2">
      <c r="A69" s="248" t="s">
        <v>32</v>
      </c>
      <c r="B69" s="369">
        <f>+SoCal!F40</f>
        <v>81852</v>
      </c>
      <c r="C69" s="346">
        <f>+B69*$G$4</f>
        <v>174344.75999999998</v>
      </c>
      <c r="D69" s="47">
        <f>+SoCal!D47</f>
        <v>283847.16000000003</v>
      </c>
      <c r="E69" s="47">
        <f>+C69-D69</f>
        <v>-109502.40000000005</v>
      </c>
      <c r="F69" s="365">
        <f>+SoCal!A40</f>
        <v>37278</v>
      </c>
      <c r="G69" s="203" t="s">
        <v>153</v>
      </c>
      <c r="H69" s="32" t="s">
        <v>102</v>
      </c>
      <c r="I69" s="32"/>
      <c r="J69" s="32"/>
      <c r="K69" s="32"/>
    </row>
    <row r="70" spans="1:19" ht="15" customHeight="1" outlineLevel="2" x14ac:dyDescent="0.2">
      <c r="A70" s="248" t="s">
        <v>178</v>
      </c>
      <c r="B70" s="368">
        <f>+'El Paso'!C39</f>
        <v>64269</v>
      </c>
      <c r="C70" s="346">
        <f>+B70*$G$4</f>
        <v>136892.97</v>
      </c>
      <c r="D70" s="47">
        <f>+'El Paso'!C46</f>
        <v>-1582961.01</v>
      </c>
      <c r="E70" s="47">
        <f>+C70-D70</f>
        <v>1719853.98</v>
      </c>
      <c r="F70" s="365">
        <f>+'El Paso'!A39</f>
        <v>37278</v>
      </c>
      <c r="G70" s="420" t="s">
        <v>154</v>
      </c>
      <c r="H70" s="32" t="s">
        <v>100</v>
      </c>
      <c r="I70" s="32" t="s">
        <v>170</v>
      </c>
      <c r="J70" s="32"/>
      <c r="K70" s="32"/>
    </row>
    <row r="71" spans="1:19" ht="15" customHeight="1" outlineLevel="1" x14ac:dyDescent="0.2">
      <c r="A71" s="248" t="s">
        <v>114</v>
      </c>
      <c r="B71" s="370">
        <f>+'PG&amp;E'!D40</f>
        <v>23974</v>
      </c>
      <c r="C71" s="349">
        <f>+B71*$G$4</f>
        <v>51064.619999999995</v>
      </c>
      <c r="D71" s="349">
        <f>+'PG&amp;E'!D47</f>
        <v>-155299.76</v>
      </c>
      <c r="E71" s="349">
        <f>+C71-D71</f>
        <v>206364.38</v>
      </c>
      <c r="F71" s="365">
        <f>+'PG&amp;E'!A40</f>
        <v>37278</v>
      </c>
      <c r="G71" s="203" t="s">
        <v>154</v>
      </c>
      <c r="H71" s="32" t="s">
        <v>102</v>
      </c>
      <c r="I71" s="32"/>
      <c r="J71" s="32"/>
      <c r="K71" s="32"/>
    </row>
    <row r="72" spans="1:19" ht="15" customHeight="1" x14ac:dyDescent="0.2">
      <c r="A72" s="2" t="s">
        <v>156</v>
      </c>
      <c r="B72" s="393">
        <f>SUBTOTAL(9,B68:B71)</f>
        <v>366802</v>
      </c>
      <c r="C72" s="388">
        <f>SUBTOTAL(9,C68:C71)</f>
        <v>781288.25999999989</v>
      </c>
      <c r="D72" s="388">
        <f>SUBTOTAL(9,D68:D71)</f>
        <v>-1233547.69</v>
      </c>
      <c r="E72" s="388">
        <f>SUBTOTAL(9,E68:E71)</f>
        <v>2014835.9499999997</v>
      </c>
      <c r="F72" s="365"/>
      <c r="G72" s="203"/>
      <c r="H72" s="32"/>
      <c r="I72" s="32"/>
      <c r="J72" s="32"/>
      <c r="K72" s="32"/>
    </row>
    <row r="73" spans="1:19" ht="12.95" customHeight="1" x14ac:dyDescent="0.2">
      <c r="B73" s="286"/>
      <c r="C73" s="247"/>
      <c r="G73" s="203"/>
    </row>
    <row r="74" spans="1:19" ht="15" customHeight="1" x14ac:dyDescent="0.2">
      <c r="A74" s="366" t="s">
        <v>57</v>
      </c>
      <c r="B74" s="286"/>
      <c r="C74" s="247"/>
      <c r="G74" s="203"/>
    </row>
    <row r="75" spans="1:19" x14ac:dyDescent="0.2">
      <c r="A75" s="248" t="s">
        <v>23</v>
      </c>
      <c r="B75" s="368">
        <f>+'Red C'!F45</f>
        <v>19796</v>
      </c>
      <c r="C75" s="347">
        <f>+B75*G59</f>
        <v>41571.599999999999</v>
      </c>
      <c r="D75" s="200">
        <f>+'Red C'!D52</f>
        <v>412657.28</v>
      </c>
      <c r="E75" s="47">
        <f>+C75-D75</f>
        <v>-371085.68000000005</v>
      </c>
      <c r="F75" s="364">
        <f>+'Red C'!A45</f>
        <v>37278</v>
      </c>
      <c r="G75" s="203" t="s">
        <v>153</v>
      </c>
      <c r="H75" s="32" t="s">
        <v>115</v>
      </c>
      <c r="I75" s="32"/>
      <c r="J75" s="32"/>
      <c r="K75" s="32"/>
    </row>
    <row r="76" spans="1:19" x14ac:dyDescent="0.2">
      <c r="A76" s="248" t="s">
        <v>311</v>
      </c>
      <c r="B76" s="368">
        <f>+Amoco!D40</f>
        <v>9900</v>
      </c>
      <c r="C76" s="346">
        <f>+B76*$G$3</f>
        <v>20790</v>
      </c>
      <c r="D76" s="47">
        <f>+Amoco!D47</f>
        <v>356813</v>
      </c>
      <c r="E76" s="47">
        <f>+C76-D76</f>
        <v>-336023</v>
      </c>
      <c r="F76" s="365">
        <f>+Amoco!A40</f>
        <v>37278</v>
      </c>
      <c r="G76" s="203" t="s">
        <v>153</v>
      </c>
      <c r="H76" s="32" t="s">
        <v>115</v>
      </c>
      <c r="I76" s="32"/>
      <c r="J76" s="32"/>
      <c r="K76" s="32"/>
    </row>
    <row r="77" spans="1:19" x14ac:dyDescent="0.2">
      <c r="A77" s="248" t="s">
        <v>179</v>
      </c>
      <c r="B77" s="368">
        <f>+'El Paso'!E39</f>
        <v>-59970</v>
      </c>
      <c r="C77" s="346">
        <f>+B77*$G$3</f>
        <v>-125937</v>
      </c>
      <c r="D77" s="47">
        <f>+'El Paso'!F46</f>
        <v>-657254.01</v>
      </c>
      <c r="E77" s="47">
        <f>+C77-D77</f>
        <v>531317.01</v>
      </c>
      <c r="F77" s="365">
        <f>+'El Paso'!A39</f>
        <v>37278</v>
      </c>
      <c r="G77" s="420" t="s">
        <v>154</v>
      </c>
      <c r="H77" s="32" t="s">
        <v>100</v>
      </c>
      <c r="I77" s="32"/>
      <c r="J77" s="32"/>
      <c r="K77" s="32"/>
    </row>
    <row r="78" spans="1:19" x14ac:dyDescent="0.2">
      <c r="A78" s="248" t="s">
        <v>1</v>
      </c>
      <c r="B78" s="370">
        <f>+NW!$F$41</f>
        <v>-20892</v>
      </c>
      <c r="C78" s="349">
        <f>+B78*$G$3</f>
        <v>-43873.200000000004</v>
      </c>
      <c r="D78" s="349">
        <f>+NW!E49</f>
        <v>-504464.3</v>
      </c>
      <c r="E78" s="349">
        <f>+C78-D78</f>
        <v>460591.1</v>
      </c>
      <c r="F78" s="364">
        <f>+NW!B41</f>
        <v>37278</v>
      </c>
      <c r="G78" s="203" t="s">
        <v>153</v>
      </c>
      <c r="H78" s="32" t="s">
        <v>115</v>
      </c>
      <c r="I78" s="32"/>
      <c r="J78" s="32"/>
      <c r="K78" s="32"/>
    </row>
    <row r="79" spans="1:19" x14ac:dyDescent="0.2">
      <c r="A79" s="32" t="s">
        <v>157</v>
      </c>
      <c r="B79" s="393">
        <f>SUBTOTAL(9,B75:B78)</f>
        <v>-51166</v>
      </c>
      <c r="C79" s="388">
        <f>SUBTOTAL(9,C75:C78)</f>
        <v>-107448.6</v>
      </c>
      <c r="D79" s="388">
        <f>SUBTOTAL(9,D75:D78)</f>
        <v>-392248.02999999997</v>
      </c>
      <c r="E79" s="388">
        <f>SUBTOTAL(9,E75:E78)</f>
        <v>284799.42999999993</v>
      </c>
      <c r="F79" s="364"/>
      <c r="G79" s="203"/>
      <c r="H79" s="32"/>
      <c r="I79" s="32"/>
      <c r="J79" s="32"/>
      <c r="K79" s="32"/>
    </row>
    <row r="80" spans="1:19" x14ac:dyDescent="0.2">
      <c r="B80" s="286"/>
      <c r="C80" s="247"/>
      <c r="G80" s="203"/>
    </row>
    <row r="81" spans="1:12" x14ac:dyDescent="0.2">
      <c r="A81" s="366" t="s">
        <v>159</v>
      </c>
      <c r="B81" s="286"/>
      <c r="C81" s="247"/>
      <c r="G81" s="203"/>
    </row>
    <row r="82" spans="1:12" x14ac:dyDescent="0.2">
      <c r="A82" s="248" t="s">
        <v>88</v>
      </c>
      <c r="B82" s="368">
        <f>+NGPL!F38</f>
        <v>135297</v>
      </c>
      <c r="C82" s="480">
        <f>+B82*$G$5</f>
        <v>289535.58</v>
      </c>
      <c r="D82" s="47">
        <f>+NGPL!D45</f>
        <v>339095.28</v>
      </c>
      <c r="E82" s="47">
        <f>+C82-D82</f>
        <v>-49559.700000000012</v>
      </c>
      <c r="F82" s="365">
        <f>+NGPL!A38</f>
        <v>37278</v>
      </c>
      <c r="G82" s="203" t="s">
        <v>153</v>
      </c>
      <c r="H82" s="32" t="s">
        <v>115</v>
      </c>
      <c r="I82" s="32"/>
      <c r="J82" s="32"/>
      <c r="K82" s="32"/>
    </row>
    <row r="83" spans="1:12" x14ac:dyDescent="0.2">
      <c r="A83" s="248" t="s">
        <v>142</v>
      </c>
      <c r="B83" s="368">
        <f>+PEPL!D41</f>
        <v>-14854</v>
      </c>
      <c r="C83" s="481">
        <f>+B83*$G$4</f>
        <v>-31639.019999999997</v>
      </c>
      <c r="D83" s="47">
        <f>+PEPL!D47</f>
        <v>162086.93</v>
      </c>
      <c r="E83" s="47">
        <f>+C83-D83</f>
        <v>-193725.94999999998</v>
      </c>
      <c r="F83" s="365">
        <f>+PEPL!A41</f>
        <v>37278</v>
      </c>
      <c r="G83" s="32" t="s">
        <v>324</v>
      </c>
      <c r="H83" s="32" t="s">
        <v>100</v>
      </c>
      <c r="I83" s="32" t="s">
        <v>141</v>
      </c>
      <c r="J83" s="32"/>
      <c r="K83" s="32"/>
    </row>
    <row r="84" spans="1:12" ht="13.5" customHeight="1" outlineLevel="2" x14ac:dyDescent="0.2">
      <c r="A84" s="248" t="s">
        <v>110</v>
      </c>
      <c r="B84" s="206">
        <f>+CIG!D42</f>
        <v>17587</v>
      </c>
      <c r="C84" s="481">
        <f>+B84*$G$4</f>
        <v>37460.31</v>
      </c>
      <c r="D84" s="200">
        <f>+CIG!D49</f>
        <v>385959.67</v>
      </c>
      <c r="E84" s="70">
        <f>+C84-D84</f>
        <v>-348499.36</v>
      </c>
      <c r="F84" s="365">
        <f>+CIG!A42</f>
        <v>37278</v>
      </c>
      <c r="G84" s="203" t="s">
        <v>154</v>
      </c>
      <c r="H84" s="32" t="s">
        <v>113</v>
      </c>
      <c r="I84" s="32" t="s">
        <v>180</v>
      </c>
      <c r="J84" s="32"/>
      <c r="K84" s="32"/>
    </row>
    <row r="85" spans="1:12" x14ac:dyDescent="0.2">
      <c r="A85" s="248" t="s">
        <v>31</v>
      </c>
      <c r="B85" s="372">
        <f>+Lonestar!F43</f>
        <v>31643.100000000002</v>
      </c>
      <c r="C85" s="498">
        <f>+B85*G61</f>
        <v>67716.234000000011</v>
      </c>
      <c r="D85" s="349">
        <f>+Lonestar!D50</f>
        <v>30208.240000000002</v>
      </c>
      <c r="E85" s="349">
        <f>+C85-D85</f>
        <v>37507.994000000006</v>
      </c>
      <c r="F85" s="364">
        <f>+Lonestar!A43</f>
        <v>37278</v>
      </c>
      <c r="G85" s="32" t="s">
        <v>324</v>
      </c>
      <c r="H85" s="32" t="s">
        <v>102</v>
      </c>
      <c r="I85" s="32"/>
      <c r="J85" s="32"/>
      <c r="K85" s="32"/>
    </row>
    <row r="86" spans="1:12" x14ac:dyDescent="0.2">
      <c r="A86" s="2" t="s">
        <v>160</v>
      </c>
      <c r="B86" s="389">
        <f>SUBTOTAL(9,B82:B85)</f>
        <v>169673.1</v>
      </c>
      <c r="C86" s="388">
        <f>SUBTOTAL(9,C82:C85)</f>
        <v>363073.10399999999</v>
      </c>
      <c r="D86" s="388">
        <f>SUBTOTAL(9,D82:D85)</f>
        <v>917350.12</v>
      </c>
      <c r="E86" s="388">
        <f>SUBTOTAL(9,E82:E85)</f>
        <v>-554277.01600000006</v>
      </c>
      <c r="F86" s="364"/>
      <c r="H86" s="32"/>
      <c r="I86" s="32"/>
      <c r="J86" s="32"/>
      <c r="K86" s="32"/>
    </row>
    <row r="87" spans="1:12" x14ac:dyDescent="0.2">
      <c r="B87" s="286"/>
      <c r="C87" s="247"/>
    </row>
    <row r="88" spans="1:12" x14ac:dyDescent="0.2">
      <c r="A88" s="2" t="s">
        <v>165</v>
      </c>
      <c r="B88" s="389">
        <f>SUBTOTAL(9,B68:B85)</f>
        <v>485309.1</v>
      </c>
      <c r="C88" s="388">
        <f>SUBTOTAL(9,C68:C85)</f>
        <v>1036912.7640000001</v>
      </c>
      <c r="D88" s="388">
        <f>SUBTOTAL(9,D68:D85)</f>
        <v>-708445.60000000009</v>
      </c>
      <c r="E88" s="388">
        <f>SUBTOTAL(9,E68:E85)</f>
        <v>1745358.3639999991</v>
      </c>
      <c r="F88" s="364"/>
      <c r="H88" s="32"/>
      <c r="I88" s="32"/>
      <c r="J88" s="32"/>
      <c r="K88" s="32"/>
    </row>
    <row r="89" spans="1:12" x14ac:dyDescent="0.2">
      <c r="A89" s="32"/>
      <c r="B89" s="346"/>
      <c r="C89" s="369"/>
      <c r="D89" s="346"/>
      <c r="E89" s="346"/>
      <c r="F89" s="364"/>
      <c r="H89" s="32"/>
      <c r="I89" s="32"/>
      <c r="J89" s="32"/>
      <c r="K89" s="32"/>
    </row>
    <row r="90" spans="1:12" x14ac:dyDescent="0.2">
      <c r="A90" s="32"/>
      <c r="B90" s="349"/>
      <c r="C90" s="368"/>
      <c r="D90" s="290"/>
      <c r="E90" s="290"/>
      <c r="F90" s="364"/>
      <c r="G90" s="32"/>
      <c r="I90" s="32"/>
      <c r="J90" s="32"/>
      <c r="K90" s="32"/>
      <c r="L90" s="32"/>
    </row>
    <row r="91" spans="1:12" ht="13.5" thickBot="1" x14ac:dyDescent="0.25">
      <c r="A91" s="2" t="s">
        <v>167</v>
      </c>
      <c r="B91" s="396">
        <f>+C88+B53</f>
        <v>2640395.5939999991</v>
      </c>
      <c r="C91" s="206"/>
      <c r="D91" s="346"/>
      <c r="E91" s="346"/>
      <c r="F91" s="353"/>
      <c r="H91" s="32"/>
      <c r="I91" s="32"/>
      <c r="J91" s="32"/>
      <c r="K91" s="32"/>
    </row>
    <row r="92" spans="1:12" ht="13.5" thickTop="1" x14ac:dyDescent="0.2">
      <c r="A92" s="2" t="s">
        <v>168</v>
      </c>
      <c r="B92" s="14">
        <f>+B88+C53</f>
        <v>1238062.5812225379</v>
      </c>
      <c r="C92" s="371"/>
      <c r="D92" s="422"/>
      <c r="E92" s="290"/>
      <c r="F92" s="353"/>
      <c r="G92" s="32"/>
      <c r="H92" s="32"/>
      <c r="I92" s="32"/>
      <c r="J92" s="32"/>
    </row>
    <row r="93" spans="1:12" x14ac:dyDescent="0.2">
      <c r="A93" s="32"/>
      <c r="B93" s="47"/>
      <c r="C93" s="373"/>
      <c r="D93" s="290"/>
      <c r="E93" s="290"/>
      <c r="F93" s="204"/>
      <c r="G93" s="32"/>
      <c r="H93" s="32"/>
      <c r="I93" s="32"/>
      <c r="J93" s="32"/>
    </row>
    <row r="94" spans="1:12" x14ac:dyDescent="0.2">
      <c r="A94" s="32"/>
      <c r="B94" s="47"/>
      <c r="C94" s="69"/>
      <c r="E94" s="32"/>
      <c r="F94" s="32"/>
      <c r="G94" s="32"/>
      <c r="H94" s="32"/>
      <c r="I94" s="32"/>
    </row>
    <row r="95" spans="1:12" x14ac:dyDescent="0.2">
      <c r="A95" s="32"/>
      <c r="B95" s="47"/>
      <c r="C95" s="69"/>
      <c r="D95" s="32"/>
      <c r="E95" s="32"/>
      <c r="F95" s="32"/>
      <c r="G95" s="32"/>
      <c r="H95" s="32"/>
    </row>
    <row r="96" spans="1:12" x14ac:dyDescent="0.2">
      <c r="A96" s="32"/>
      <c r="B96" s="200"/>
      <c r="C96" s="291"/>
      <c r="D96" s="16"/>
      <c r="E96" s="32"/>
      <c r="F96" s="32"/>
      <c r="G96" s="32"/>
      <c r="H96" s="32"/>
    </row>
    <row r="102" spans="1:8" x14ac:dyDescent="0.2">
      <c r="A102" s="32"/>
      <c r="B102" s="200"/>
      <c r="C102" s="69"/>
      <c r="D102" s="70"/>
      <c r="E102" s="32"/>
      <c r="F102" s="32"/>
      <c r="G102" s="32"/>
      <c r="H102" s="32"/>
    </row>
    <row r="103" spans="1:8" x14ac:dyDescent="0.2">
      <c r="A103" s="32"/>
      <c r="B103" s="47"/>
      <c r="C103" s="14"/>
      <c r="D103" s="32"/>
      <c r="E103" s="32"/>
      <c r="F103" s="32"/>
      <c r="G103" s="32"/>
      <c r="H103" s="32"/>
    </row>
    <row r="104" spans="1:8" x14ac:dyDescent="0.2">
      <c r="A104" s="32"/>
      <c r="B104" s="47"/>
      <c r="C104" s="14"/>
      <c r="D104" s="32"/>
      <c r="E104" s="32"/>
      <c r="F104" s="32"/>
      <c r="G104" s="32"/>
      <c r="H104" s="32"/>
    </row>
    <row r="105" spans="1:8" x14ac:dyDescent="0.2">
      <c r="A105" s="32"/>
      <c r="B105" s="200"/>
      <c r="C105" s="14"/>
      <c r="D105" s="70"/>
      <c r="E105" s="32"/>
      <c r="F105" s="32"/>
      <c r="G105" s="32"/>
      <c r="H105" s="32"/>
    </row>
    <row r="106" spans="1:8" x14ac:dyDescent="0.2">
      <c r="A106" s="32"/>
      <c r="B106" s="200"/>
      <c r="C106" s="69"/>
      <c r="D106" s="70"/>
      <c r="E106" s="32"/>
      <c r="F106" s="32"/>
      <c r="G106" s="32"/>
      <c r="H106" s="32"/>
    </row>
    <row r="107" spans="1:8" x14ac:dyDescent="0.2">
      <c r="A107" s="32"/>
      <c r="B107" s="200"/>
      <c r="C107" s="69"/>
      <c r="D107" s="32"/>
      <c r="E107" s="32"/>
      <c r="F107" s="32"/>
      <c r="G107" s="32"/>
      <c r="H107" s="32"/>
    </row>
    <row r="108" spans="1:8" x14ac:dyDescent="0.2">
      <c r="A108" s="32"/>
      <c r="B108" s="200"/>
      <c r="C108" s="362"/>
      <c r="D108" s="32"/>
      <c r="E108" s="32"/>
      <c r="F108" s="32"/>
      <c r="G108" s="32"/>
      <c r="H108" s="32"/>
    </row>
    <row r="109" spans="1:8" x14ac:dyDescent="0.2">
      <c r="A109" s="32"/>
      <c r="B109" s="47"/>
      <c r="C109" s="69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D122" s="32"/>
      <c r="E122" s="32"/>
      <c r="F122" s="32"/>
      <c r="G122" s="32"/>
      <c r="H122" s="32"/>
    </row>
    <row r="123" spans="1:8" x14ac:dyDescent="0.2">
      <c r="A123" s="32"/>
      <c r="B123" s="47"/>
      <c r="D123" s="32"/>
      <c r="E123" s="32"/>
      <c r="F123" s="32"/>
      <c r="G123" s="32"/>
      <c r="H123" s="32"/>
    </row>
    <row r="124" spans="1:8" x14ac:dyDescent="0.2">
      <c r="A124" s="32"/>
      <c r="B124" s="47"/>
      <c r="D124" s="32"/>
      <c r="E124" s="32"/>
      <c r="F124" s="32"/>
      <c r="G124" s="32"/>
      <c r="H124" s="32"/>
    </row>
    <row r="125" spans="1:8" x14ac:dyDescent="0.2">
      <c r="A125" s="32"/>
      <c r="B125" s="47"/>
      <c r="D125" s="32"/>
      <c r="E125" s="32"/>
      <c r="F125" s="32"/>
      <c r="G125" s="32"/>
      <c r="H125" s="32"/>
    </row>
    <row r="126" spans="1:8" x14ac:dyDescent="0.2">
      <c r="A126" s="32"/>
      <c r="B126" s="47"/>
      <c r="D126" s="32"/>
      <c r="E126" s="32"/>
      <c r="F126" s="32"/>
      <c r="G126" s="32"/>
      <c r="H126" s="32"/>
    </row>
    <row r="127" spans="1:8" x14ac:dyDescent="0.2">
      <c r="A127" s="32"/>
      <c r="B127" s="47"/>
      <c r="D127" s="32"/>
      <c r="E127" s="32"/>
      <c r="F127" s="32"/>
      <c r="G127" s="32"/>
      <c r="H127" s="32"/>
    </row>
    <row r="128" spans="1:8" x14ac:dyDescent="0.2">
      <c r="A128" s="32">
        <v>300</v>
      </c>
      <c r="B128" s="47"/>
      <c r="D128" s="32"/>
      <c r="E128" s="32"/>
      <c r="F128" s="32"/>
      <c r="G128" s="32"/>
      <c r="H128" s="32"/>
    </row>
    <row r="129" spans="1:8" x14ac:dyDescent="0.2">
      <c r="A129" s="32">
        <v>35</v>
      </c>
      <c r="B129" s="47"/>
      <c r="D129" s="32"/>
      <c r="E129" s="32"/>
      <c r="F129" s="32"/>
      <c r="G129" s="32"/>
      <c r="H129" s="32"/>
    </row>
    <row r="130" spans="1:8" x14ac:dyDescent="0.2">
      <c r="A130" s="32">
        <f>+A129*A128</f>
        <v>10500</v>
      </c>
      <c r="B130" s="47"/>
      <c r="D130" s="32"/>
      <c r="E130" s="32"/>
      <c r="F130" s="32"/>
      <c r="G130" s="32"/>
      <c r="H130" s="32"/>
    </row>
    <row r="131" spans="1:8" x14ac:dyDescent="0.2">
      <c r="A131" s="32"/>
      <c r="B131" s="47"/>
      <c r="D131" s="32"/>
      <c r="E131" s="32"/>
      <c r="F131" s="32"/>
      <c r="G131" s="32"/>
      <c r="H131" s="32"/>
    </row>
    <row r="132" spans="1:8" x14ac:dyDescent="0.2">
      <c r="A132" s="32"/>
      <c r="B132" s="47"/>
      <c r="D132" s="32"/>
      <c r="E132" s="32"/>
      <c r="F132" s="32"/>
      <c r="G132" s="32"/>
      <c r="H132" s="32"/>
    </row>
    <row r="133" spans="1:8" x14ac:dyDescent="0.2">
      <c r="A133" s="32"/>
      <c r="B133" s="47"/>
      <c r="D133" s="32"/>
      <c r="E133" s="32"/>
      <c r="F133" s="32"/>
      <c r="G133" s="32"/>
      <c r="H133" s="32"/>
    </row>
    <row r="134" spans="1:8" x14ac:dyDescent="0.2">
      <c r="A134" s="32"/>
      <c r="B134" s="47"/>
      <c r="C134" s="69"/>
      <c r="D134" s="32"/>
      <c r="E134" s="32"/>
      <c r="F134" s="32"/>
      <c r="G134" s="32"/>
      <c r="H134" s="32"/>
    </row>
    <row r="135" spans="1:8" x14ac:dyDescent="0.2">
      <c r="A135" s="32"/>
      <c r="B135" s="47"/>
      <c r="C135" s="69"/>
      <c r="D135" s="32"/>
      <c r="E135" s="32"/>
      <c r="F135" s="32"/>
      <c r="G135" s="32"/>
      <c r="H135" s="32"/>
    </row>
    <row r="136" spans="1:8" x14ac:dyDescent="0.2">
      <c r="A136" s="32"/>
      <c r="B136" s="47"/>
      <c r="C136" s="69"/>
      <c r="D136" s="32"/>
      <c r="E136" s="32"/>
      <c r="F136" s="32"/>
      <c r="G136" s="32"/>
      <c r="H136" s="32"/>
    </row>
    <row r="137" spans="1:8" x14ac:dyDescent="0.2">
      <c r="A137" s="32"/>
      <c r="B137" s="47"/>
      <c r="C137" s="69"/>
      <c r="D137" s="32"/>
      <c r="E137" s="32"/>
      <c r="F137" s="32"/>
      <c r="G137" s="32"/>
      <c r="H137" s="32"/>
    </row>
    <row r="138" spans="1:8" x14ac:dyDescent="0.2">
      <c r="A138" s="32"/>
      <c r="B138" s="47"/>
      <c r="C138" s="69"/>
      <c r="D138" s="32"/>
      <c r="E138" s="32"/>
      <c r="F138" s="32"/>
      <c r="G138" s="32"/>
      <c r="H138" s="32"/>
    </row>
    <row r="139" spans="1:8" x14ac:dyDescent="0.2">
      <c r="A139" s="32"/>
      <c r="B139" s="47"/>
      <c r="C139" s="69"/>
      <c r="D139" s="32"/>
      <c r="E139" s="32"/>
      <c r="F139" s="32"/>
      <c r="G139" s="32"/>
      <c r="H139" s="32"/>
    </row>
    <row r="140" spans="1:8" x14ac:dyDescent="0.2">
      <c r="A140" s="32"/>
      <c r="B140" s="47"/>
      <c r="C140" s="69"/>
      <c r="D140" s="32"/>
      <c r="E140" s="32"/>
      <c r="F140" s="32"/>
      <c r="G140" s="32"/>
      <c r="H140" s="32"/>
    </row>
  </sheetData>
  <phoneticPr fontId="0" type="noConversion"/>
  <pageMargins left="0" right="0" top="0.5" bottom="0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9"/>
  <sheetViews>
    <sheetView topLeftCell="A29" workbookViewId="0">
      <selection activeCell="C49" sqref="C49"/>
    </sheetView>
  </sheetViews>
  <sheetFormatPr defaultRowHeight="12.75" x14ac:dyDescent="0.2"/>
  <cols>
    <col min="1" max="1" width="10.28515625" bestFit="1" customWidth="1"/>
    <col min="2" max="2" width="10.28515625" customWidth="1"/>
    <col min="3" max="3" width="10.7109375" bestFit="1" customWidth="1"/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4"/>
      <c r="B4" s="34" t="s">
        <v>183</v>
      </c>
      <c r="C4" s="285"/>
      <c r="D4" s="285"/>
      <c r="E4" s="3"/>
      <c r="F4" s="1"/>
      <c r="I4" s="3"/>
      <c r="J4" s="1"/>
      <c r="M4" s="3"/>
      <c r="N4" s="1"/>
    </row>
    <row r="5" spans="1:16" x14ac:dyDescent="0.2">
      <c r="A5" s="344" t="s">
        <v>10</v>
      </c>
      <c r="B5" s="429" t="s">
        <v>19</v>
      </c>
      <c r="C5" s="429" t="s">
        <v>20</v>
      </c>
      <c r="D5" s="429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5" customHeight="1" x14ac:dyDescent="0.2">
      <c r="A6" s="430">
        <v>1</v>
      </c>
      <c r="B6" s="411">
        <v>152595</v>
      </c>
      <c r="C6" s="411">
        <v>150415</v>
      </c>
      <c r="D6" s="307">
        <f>+C6-B6</f>
        <v>-2180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5" customHeight="1" x14ac:dyDescent="0.2">
      <c r="A7" s="430">
        <v>2</v>
      </c>
      <c r="B7" s="437">
        <v>151711</v>
      </c>
      <c r="C7" s="411">
        <v>150642</v>
      </c>
      <c r="D7" s="307">
        <f>+C7-B7</f>
        <v>-1069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5" customHeight="1" x14ac:dyDescent="0.2">
      <c r="A8" s="430">
        <v>3</v>
      </c>
      <c r="B8" s="437">
        <v>130476</v>
      </c>
      <c r="C8" s="411">
        <v>128588</v>
      </c>
      <c r="D8" s="307">
        <f t="shared" ref="D8:D36" si="0">+C8-B8</f>
        <v>-1888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5" customHeight="1" x14ac:dyDescent="0.2">
      <c r="A9" s="430">
        <v>4</v>
      </c>
      <c r="B9" s="437">
        <v>157869</v>
      </c>
      <c r="C9" s="411">
        <v>157685</v>
      </c>
      <c r="D9" s="307">
        <f t="shared" si="0"/>
        <v>-184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5" customHeight="1" x14ac:dyDescent="0.2">
      <c r="A10" s="430">
        <v>5</v>
      </c>
      <c r="B10" s="437">
        <v>153621</v>
      </c>
      <c r="C10" s="411">
        <v>153806</v>
      </c>
      <c r="D10" s="307">
        <f t="shared" si="0"/>
        <v>185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5" customHeight="1" x14ac:dyDescent="0.2">
      <c r="A11" s="430">
        <v>6</v>
      </c>
      <c r="B11" s="437">
        <v>157371</v>
      </c>
      <c r="C11" s="411">
        <v>156381</v>
      </c>
      <c r="D11" s="307">
        <f t="shared" si="0"/>
        <v>-990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5" customHeight="1" x14ac:dyDescent="0.2">
      <c r="A12" s="430">
        <v>7</v>
      </c>
      <c r="B12" s="437">
        <v>161938</v>
      </c>
      <c r="C12" s="411">
        <v>164999</v>
      </c>
      <c r="D12" s="307">
        <f t="shared" si="0"/>
        <v>3061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5" customHeight="1" x14ac:dyDescent="0.2">
      <c r="A13" s="430">
        <v>8</v>
      </c>
      <c r="B13" s="437">
        <v>162302</v>
      </c>
      <c r="C13" s="411">
        <v>164696</v>
      </c>
      <c r="D13" s="307">
        <f t="shared" si="0"/>
        <v>2394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5" customHeight="1" x14ac:dyDescent="0.2">
      <c r="A14" s="430">
        <v>9</v>
      </c>
      <c r="B14" s="411">
        <v>107614</v>
      </c>
      <c r="C14" s="411">
        <v>148440</v>
      </c>
      <c r="D14" s="307">
        <f t="shared" si="0"/>
        <v>40826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5" customHeight="1" x14ac:dyDescent="0.2">
      <c r="A15" s="430">
        <v>10</v>
      </c>
      <c r="B15" s="411">
        <v>147290</v>
      </c>
      <c r="C15" s="411">
        <v>144402</v>
      </c>
      <c r="D15" s="307">
        <f t="shared" si="0"/>
        <v>-2888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5" customHeight="1" x14ac:dyDescent="0.2">
      <c r="A16" s="430">
        <v>11</v>
      </c>
      <c r="B16" s="411">
        <v>154336</v>
      </c>
      <c r="C16" s="411">
        <v>162333</v>
      </c>
      <c r="D16" s="307">
        <f t="shared" si="0"/>
        <v>7997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5" customHeight="1" x14ac:dyDescent="0.2">
      <c r="A17" s="430">
        <v>12</v>
      </c>
      <c r="B17" s="411">
        <v>158290</v>
      </c>
      <c r="C17" s="411">
        <v>147089</v>
      </c>
      <c r="D17" s="307">
        <f t="shared" si="0"/>
        <v>-11201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5" customHeight="1" x14ac:dyDescent="0.2">
      <c r="A18" s="430">
        <v>13</v>
      </c>
      <c r="B18" s="411">
        <v>161306</v>
      </c>
      <c r="C18" s="411">
        <v>160161</v>
      </c>
      <c r="D18" s="307">
        <f t="shared" si="0"/>
        <v>-1145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5" customHeight="1" x14ac:dyDescent="0.2">
      <c r="A19" s="430">
        <v>14</v>
      </c>
      <c r="B19" s="411">
        <v>157262</v>
      </c>
      <c r="C19" s="411">
        <v>155672</v>
      </c>
      <c r="D19" s="307">
        <f t="shared" si="0"/>
        <v>-1590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5" customHeight="1" x14ac:dyDescent="0.2">
      <c r="A20" s="430">
        <v>15</v>
      </c>
      <c r="B20" s="411">
        <v>156903</v>
      </c>
      <c r="C20" s="411">
        <v>162380</v>
      </c>
      <c r="D20" s="307">
        <f t="shared" si="0"/>
        <v>5477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5" customHeight="1" x14ac:dyDescent="0.2">
      <c r="A21" s="430">
        <v>16</v>
      </c>
      <c r="B21" s="411">
        <v>152612</v>
      </c>
      <c r="C21" s="411">
        <v>154600</v>
      </c>
      <c r="D21" s="307">
        <f t="shared" si="0"/>
        <v>1988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5" customHeight="1" x14ac:dyDescent="0.2">
      <c r="A22" s="430">
        <v>17</v>
      </c>
      <c r="B22" s="437">
        <v>156495</v>
      </c>
      <c r="C22" s="411">
        <v>159452</v>
      </c>
      <c r="D22" s="307">
        <f t="shared" si="0"/>
        <v>2957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5" customHeight="1" x14ac:dyDescent="0.2">
      <c r="A23" s="430">
        <v>18</v>
      </c>
      <c r="B23" s="437">
        <v>150502</v>
      </c>
      <c r="C23" s="411">
        <v>148158</v>
      </c>
      <c r="D23" s="307">
        <f t="shared" si="0"/>
        <v>-2344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5" customHeight="1" x14ac:dyDescent="0.2">
      <c r="A24" s="430">
        <v>19</v>
      </c>
      <c r="B24" s="437">
        <v>154145</v>
      </c>
      <c r="C24" s="437">
        <v>156105</v>
      </c>
      <c r="D24" s="484">
        <f t="shared" si="0"/>
        <v>1960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5" customHeight="1" x14ac:dyDescent="0.2">
      <c r="A25" s="430">
        <v>20</v>
      </c>
      <c r="B25" s="437">
        <v>155501</v>
      </c>
      <c r="C25" s="437">
        <v>153285</v>
      </c>
      <c r="D25" s="484">
        <f t="shared" si="0"/>
        <v>-2216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5" customHeight="1" x14ac:dyDescent="0.2">
      <c r="A26" s="430">
        <v>21</v>
      </c>
      <c r="B26" s="437">
        <v>157693</v>
      </c>
      <c r="C26" s="437">
        <v>160639</v>
      </c>
      <c r="D26" s="484">
        <f t="shared" si="0"/>
        <v>2946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5" customHeight="1" x14ac:dyDescent="0.2">
      <c r="A27" s="430">
        <v>22</v>
      </c>
      <c r="B27" s="437">
        <v>154065</v>
      </c>
      <c r="C27" s="437">
        <v>152079</v>
      </c>
      <c r="D27" s="484">
        <f t="shared" si="0"/>
        <v>-1986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5" customHeight="1" x14ac:dyDescent="0.2">
      <c r="A28" s="430">
        <v>23</v>
      </c>
      <c r="B28" s="437"/>
      <c r="C28" s="437"/>
      <c r="D28" s="484">
        <f t="shared" si="0"/>
        <v>0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5" customHeight="1" x14ac:dyDescent="0.2">
      <c r="A29" s="430">
        <v>24</v>
      </c>
      <c r="B29" s="437"/>
      <c r="C29" s="437"/>
      <c r="D29" s="484">
        <f t="shared" si="0"/>
        <v>0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5" customHeight="1" x14ac:dyDescent="0.2">
      <c r="A30" s="430">
        <v>25</v>
      </c>
      <c r="B30" s="437"/>
      <c r="C30" s="437"/>
      <c r="D30" s="484">
        <f t="shared" si="0"/>
        <v>0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5" customHeight="1" x14ac:dyDescent="0.2">
      <c r="A31" s="430">
        <v>26</v>
      </c>
      <c r="B31" s="411"/>
      <c r="C31" s="411"/>
      <c r="D31" s="307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5" customHeight="1" x14ac:dyDescent="0.2">
      <c r="A32" s="430">
        <v>27</v>
      </c>
      <c r="B32" s="411"/>
      <c r="C32" s="411"/>
      <c r="D32" s="307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5" customHeight="1" x14ac:dyDescent="0.2">
      <c r="A33" s="430">
        <v>28</v>
      </c>
      <c r="B33" s="411"/>
      <c r="C33" s="411"/>
      <c r="D33" s="307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5" customHeight="1" x14ac:dyDescent="0.2">
      <c r="A34" s="430">
        <v>29</v>
      </c>
      <c r="B34" s="411"/>
      <c r="C34" s="411"/>
      <c r="D34" s="307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5" customHeight="1" x14ac:dyDescent="0.2">
      <c r="A35" s="430">
        <v>30</v>
      </c>
      <c r="B35" s="411"/>
      <c r="C35" s="411"/>
      <c r="D35" s="307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5" customHeight="1" x14ac:dyDescent="0.2">
      <c r="A36" s="430">
        <v>31</v>
      </c>
      <c r="B36" s="411"/>
      <c r="C36" s="411"/>
      <c r="D36" s="307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430"/>
      <c r="B37" s="411">
        <f>SUM(B6:B36)</f>
        <v>3351897</v>
      </c>
      <c r="C37" s="411">
        <f>SUM(C6:C36)</f>
        <v>3392007</v>
      </c>
      <c r="D37" s="411">
        <f>SUM(D6:D36)</f>
        <v>40110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">
      <c r="A38" s="431"/>
      <c r="B38" s="285"/>
      <c r="C38" s="432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">
      <c r="A39" s="56">
        <v>37256</v>
      </c>
      <c r="B39" s="285"/>
      <c r="C39" s="435"/>
      <c r="D39" s="491">
        <v>-30210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">
      <c r="A40" s="56">
        <v>37278</v>
      </c>
      <c r="B40" s="285"/>
      <c r="C40" s="436"/>
      <c r="D40" s="307">
        <f>+D39+D37</f>
        <v>9900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">
      <c r="C41" s="47"/>
      <c r="H41" s="246"/>
      <c r="I41" s="246"/>
      <c r="J41" s="246"/>
      <c r="K41" s="246"/>
      <c r="L41" s="246"/>
    </row>
    <row r="42" spans="1:16" x14ac:dyDescent="0.2">
      <c r="A42" s="57"/>
      <c r="C42" s="50"/>
      <c r="D42" s="25"/>
      <c r="H42" s="246"/>
      <c r="I42" s="246"/>
      <c r="J42" s="246"/>
      <c r="K42" s="246"/>
      <c r="L42" s="246"/>
    </row>
    <row r="43" spans="1:16" x14ac:dyDescent="0.2">
      <c r="A43" s="57"/>
      <c r="C43" s="50"/>
      <c r="H43" s="246"/>
      <c r="I43" s="246"/>
      <c r="J43" s="246"/>
      <c r="K43" s="246"/>
      <c r="L43" s="246"/>
    </row>
    <row r="44" spans="1:16" x14ac:dyDescent="0.2">
      <c r="A44" s="32" t="s">
        <v>150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">
      <c r="A45" s="49">
        <f>+A39</f>
        <v>37256</v>
      </c>
      <c r="B45" s="32"/>
      <c r="C45" s="32"/>
      <c r="D45" s="492">
        <v>272582</v>
      </c>
      <c r="H45">
        <v>12</v>
      </c>
    </row>
    <row r="46" spans="1:16" x14ac:dyDescent="0.2">
      <c r="A46" s="49">
        <f>+A40</f>
        <v>37278</v>
      </c>
      <c r="B46" s="32"/>
      <c r="C46" s="32"/>
      <c r="D46" s="375">
        <f>+D37*'by type_area'!G3</f>
        <v>84231</v>
      </c>
      <c r="H46">
        <v>500</v>
      </c>
    </row>
    <row r="47" spans="1:16" x14ac:dyDescent="0.2">
      <c r="A47" s="32"/>
      <c r="B47" s="32"/>
      <c r="C47" s="32"/>
      <c r="D47" s="200">
        <f>+D46+D45</f>
        <v>356813</v>
      </c>
      <c r="H47">
        <f>+H46*H45</f>
        <v>6000</v>
      </c>
    </row>
    <row r="48" spans="1:16" x14ac:dyDescent="0.2">
      <c r="H48">
        <v>5895</v>
      </c>
    </row>
    <row r="49" spans="8:8" x14ac:dyDescent="0.2">
      <c r="H49">
        <f>+H47-H48</f>
        <v>105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4" workbookViewId="0">
      <selection activeCell="C27" sqref="C27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-48871</v>
      </c>
      <c r="C5" s="24">
        <v>-49601</v>
      </c>
      <c r="D5" s="24">
        <f>+C5-B5</f>
        <v>-730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-49187</v>
      </c>
      <c r="C6" s="51">
        <v>-48829</v>
      </c>
      <c r="D6" s="24">
        <f t="shared" ref="D6:D36" si="0">+C6-B6</f>
        <v>358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-103126</v>
      </c>
      <c r="C7" s="51">
        <v>-102275</v>
      </c>
      <c r="D7" s="24">
        <f t="shared" si="0"/>
        <v>851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-123391</v>
      </c>
      <c r="C8" s="51">
        <v>-123241</v>
      </c>
      <c r="D8" s="24">
        <f t="shared" si="0"/>
        <v>150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-36313</v>
      </c>
      <c r="C9" s="24">
        <v>-35878</v>
      </c>
      <c r="D9" s="24">
        <f t="shared" si="0"/>
        <v>435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-49883</v>
      </c>
      <c r="C10" s="24">
        <v>-49878</v>
      </c>
      <c r="D10" s="24">
        <f t="shared" si="0"/>
        <v>5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-66975</v>
      </c>
      <c r="C11" s="24">
        <v>-66878</v>
      </c>
      <c r="D11" s="24">
        <f t="shared" si="0"/>
        <v>97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-71064</v>
      </c>
      <c r="C12" s="51">
        <v>-70456</v>
      </c>
      <c r="D12" s="24">
        <f t="shared" si="0"/>
        <v>608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v>-40759</v>
      </c>
      <c r="C13" s="24">
        <v>-40774</v>
      </c>
      <c r="D13" s="24">
        <f t="shared" si="0"/>
        <v>-15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-6061</v>
      </c>
      <c r="C14" s="24">
        <v>-6000</v>
      </c>
      <c r="D14" s="24">
        <f t="shared" si="0"/>
        <v>61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51">
        <v>-34067</v>
      </c>
      <c r="C16" s="24">
        <v>-35000</v>
      </c>
      <c r="D16" s="24">
        <f t="shared" si="0"/>
        <v>-933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>
        <v>-34846</v>
      </c>
      <c r="C17" s="24">
        <v>-35000</v>
      </c>
      <c r="D17" s="24">
        <f t="shared" si="0"/>
        <v>-154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>
        <v>-34680</v>
      </c>
      <c r="C18" s="24">
        <v>-35000</v>
      </c>
      <c r="D18" s="24">
        <f t="shared" si="0"/>
        <v>-320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>
        <v>-20312</v>
      </c>
      <c r="C19" s="24">
        <v>-20000</v>
      </c>
      <c r="D19" s="24">
        <f t="shared" si="0"/>
        <v>312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>
        <v>-29600</v>
      </c>
      <c r="C20" s="24">
        <v>-29500</v>
      </c>
      <c r="D20" s="24">
        <f t="shared" si="0"/>
        <v>100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>
        <v>-31985</v>
      </c>
      <c r="C21" s="24">
        <v>-32131</v>
      </c>
      <c r="D21" s="24">
        <f t="shared" si="0"/>
        <v>-146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>
        <v>-34610</v>
      </c>
      <c r="C22" s="24">
        <v>-34530</v>
      </c>
      <c r="D22" s="24">
        <f t="shared" si="0"/>
        <v>80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>
        <v>-26722</v>
      </c>
      <c r="C23" s="24">
        <v>-20727</v>
      </c>
      <c r="D23" s="24">
        <f t="shared" si="0"/>
        <v>5995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51">
        <v>-26189</v>
      </c>
      <c r="C24" s="24">
        <v>-21181</v>
      </c>
      <c r="D24" s="24">
        <f t="shared" si="0"/>
        <v>5008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>
        <v>-23247</v>
      </c>
      <c r="C25" s="24">
        <v>-21383</v>
      </c>
      <c r="D25" s="24">
        <f t="shared" si="0"/>
        <v>1864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>
        <v>-1383</v>
      </c>
      <c r="D26" s="24">
        <f t="shared" si="0"/>
        <v>-1383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0"/>
      <c r="W34" s="290"/>
      <c r="X34" s="290"/>
      <c r="Y34" s="290"/>
      <c r="Z34" s="149"/>
      <c r="AA34" s="150"/>
      <c r="AB34" s="150"/>
      <c r="AC34" s="150"/>
      <c r="AD34" s="290"/>
      <c r="AE34" s="290"/>
      <c r="AF34" s="290"/>
      <c r="AG34" s="290"/>
      <c r="AH34" s="290"/>
      <c r="AI34" s="290"/>
      <c r="AJ34" s="290"/>
      <c r="AK34" s="290"/>
      <c r="AL34" s="290"/>
      <c r="AM34" s="290"/>
      <c r="AN34" s="290"/>
      <c r="AO34" s="290"/>
      <c r="AP34" s="290"/>
      <c r="AQ34" s="290"/>
      <c r="AR34" s="290"/>
      <c r="AS34" s="290"/>
      <c r="AT34" s="290"/>
      <c r="AU34" s="290"/>
      <c r="AV34" s="290"/>
      <c r="AW34" s="290"/>
      <c r="AX34" s="290"/>
      <c r="AY34" s="290"/>
      <c r="AZ34" s="290"/>
      <c r="BA34" s="290"/>
      <c r="BB34" s="290"/>
      <c r="BC34" s="290"/>
      <c r="BD34" s="290"/>
      <c r="BE34" s="290"/>
      <c r="BF34" s="290"/>
      <c r="BG34" s="290"/>
      <c r="BH34" s="290"/>
      <c r="BI34" s="290"/>
      <c r="BJ34" s="290"/>
      <c r="BK34" s="290"/>
      <c r="BL34" s="290"/>
      <c r="BM34" s="290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0"/>
      <c r="W35" s="290"/>
      <c r="X35" s="290"/>
      <c r="Y35" s="290"/>
      <c r="Z35" s="149"/>
      <c r="AA35" s="150"/>
      <c r="AB35" s="150"/>
      <c r="AC35" s="150"/>
      <c r="AD35" s="290"/>
      <c r="AE35" s="290"/>
      <c r="AF35" s="290"/>
      <c r="AG35" s="290"/>
      <c r="AH35" s="290"/>
      <c r="AI35" s="290"/>
      <c r="AJ35" s="290"/>
      <c r="AK35" s="290"/>
      <c r="AL35" s="290"/>
      <c r="AM35" s="290"/>
      <c r="AN35" s="290"/>
      <c r="AO35" s="290"/>
      <c r="AP35" s="290"/>
      <c r="AQ35" s="290"/>
      <c r="AR35" s="290"/>
      <c r="AS35" s="290"/>
      <c r="AT35" s="290"/>
      <c r="AU35" s="290"/>
      <c r="AV35" s="290"/>
      <c r="AW35" s="290"/>
      <c r="AX35" s="290"/>
      <c r="AY35" s="290"/>
      <c r="AZ35" s="290"/>
      <c r="BA35" s="290"/>
      <c r="BB35" s="290"/>
      <c r="BC35" s="290"/>
      <c r="BD35" s="290"/>
      <c r="BE35" s="290"/>
      <c r="BF35" s="290"/>
      <c r="BG35" s="290"/>
      <c r="BH35" s="290"/>
      <c r="BI35" s="290"/>
      <c r="BJ35" s="290"/>
      <c r="BK35" s="290"/>
      <c r="BL35" s="290"/>
      <c r="BM35" s="290"/>
    </row>
    <row r="36" spans="1:65" ht="14.1" customHeight="1" x14ac:dyDescent="0.2">
      <c r="A36" s="12"/>
      <c r="B36" s="24">
        <f>SUM(B5:B35)</f>
        <v>-891888</v>
      </c>
      <c r="C36" s="24">
        <f>SUM(C5:C35)</f>
        <v>-879645</v>
      </c>
      <c r="D36" s="24">
        <f t="shared" si="0"/>
        <v>12243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0"/>
      <c r="W36" s="290"/>
      <c r="X36" s="290"/>
      <c r="Y36" s="290"/>
      <c r="Z36" s="149"/>
      <c r="AA36" s="150"/>
      <c r="AB36" s="150"/>
      <c r="AC36" s="150"/>
      <c r="AD36" s="290"/>
      <c r="AE36" s="290"/>
      <c r="AF36" s="290"/>
      <c r="AG36" s="290"/>
      <c r="AH36" s="290"/>
      <c r="AI36" s="290"/>
      <c r="AJ36" s="290"/>
      <c r="AK36" s="290"/>
      <c r="AL36" s="290"/>
      <c r="AM36" s="290"/>
      <c r="AN36" s="290"/>
      <c r="AO36" s="290"/>
      <c r="AP36" s="290"/>
      <c r="AQ36" s="290"/>
      <c r="AR36" s="290"/>
      <c r="AS36" s="290"/>
      <c r="AT36" s="290"/>
      <c r="AU36" s="290"/>
      <c r="AV36" s="290"/>
      <c r="AW36" s="290"/>
      <c r="AX36" s="290"/>
      <c r="AY36" s="290"/>
      <c r="AZ36" s="290"/>
      <c r="BA36" s="290"/>
      <c r="BB36" s="290"/>
      <c r="BC36" s="290"/>
      <c r="BD36" s="290"/>
      <c r="BE36" s="290"/>
      <c r="BF36" s="290"/>
      <c r="BG36" s="290"/>
      <c r="BH36" s="290"/>
      <c r="BI36" s="290"/>
      <c r="BJ36" s="290"/>
      <c r="BK36" s="290"/>
      <c r="BL36" s="290"/>
      <c r="BM36" s="290"/>
    </row>
    <row r="37" spans="1:65" ht="14.1" customHeight="1" x14ac:dyDescent="0.2">
      <c r="A37" s="26"/>
      <c r="B37"/>
      <c r="C37" s="14"/>
      <c r="D37" s="326">
        <f>+summary!G5</f>
        <v>2.14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0"/>
      <c r="W37" s="290"/>
      <c r="X37" s="290"/>
      <c r="Y37" s="290"/>
      <c r="Z37" s="204"/>
      <c r="AA37" s="206"/>
      <c r="AB37" s="206"/>
      <c r="AC37" s="206"/>
      <c r="AD37" s="290"/>
      <c r="AE37" s="290"/>
      <c r="AF37" s="290"/>
      <c r="AG37" s="290"/>
      <c r="AH37" s="290"/>
      <c r="AI37" s="290"/>
      <c r="AJ37" s="290"/>
      <c r="AK37" s="290"/>
      <c r="AL37" s="290"/>
      <c r="AM37" s="290"/>
      <c r="AN37" s="290"/>
      <c r="AO37" s="290"/>
      <c r="AP37" s="290"/>
      <c r="AQ37" s="290"/>
      <c r="AR37" s="290"/>
      <c r="AS37" s="290"/>
      <c r="AT37" s="290"/>
      <c r="AU37" s="290"/>
      <c r="AV37" s="290"/>
      <c r="AW37" s="290"/>
      <c r="AX37" s="290"/>
      <c r="AY37" s="290"/>
      <c r="AZ37" s="290"/>
      <c r="BA37" s="290"/>
      <c r="BB37" s="290"/>
      <c r="BC37" s="290"/>
      <c r="BD37" s="290"/>
      <c r="BE37" s="290"/>
      <c r="BF37" s="290"/>
      <c r="BG37" s="290"/>
      <c r="BH37" s="290"/>
      <c r="BI37" s="290"/>
      <c r="BJ37" s="290"/>
      <c r="BK37" s="290"/>
      <c r="BL37" s="290"/>
      <c r="BM37" s="290"/>
    </row>
    <row r="38" spans="1:65" x14ac:dyDescent="0.2">
      <c r="B38"/>
      <c r="C38"/>
      <c r="D38" s="138">
        <f>+D37*D36</f>
        <v>26200.02</v>
      </c>
      <c r="G38" s="24"/>
      <c r="H38" s="24"/>
      <c r="I38" s="150"/>
      <c r="J38" s="290"/>
      <c r="K38" s="150"/>
      <c r="L38" s="150"/>
      <c r="M38" s="150"/>
      <c r="N38" s="290"/>
      <c r="O38" s="150"/>
      <c r="P38" s="150"/>
      <c r="Q38" s="150"/>
      <c r="R38" s="290"/>
      <c r="S38" s="150"/>
      <c r="T38" s="150"/>
      <c r="U38" s="150"/>
      <c r="V38" s="290"/>
      <c r="W38" s="290"/>
      <c r="X38" s="290"/>
      <c r="Y38" s="290"/>
      <c r="Z38" s="290"/>
      <c r="AA38" s="150"/>
      <c r="AB38" s="150"/>
      <c r="AC38" s="15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90"/>
      <c r="AO38" s="290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90"/>
      <c r="BB38" s="290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</row>
    <row r="39" spans="1:65" x14ac:dyDescent="0.2">
      <c r="A39" s="57">
        <v>37256</v>
      </c>
      <c r="B39"/>
      <c r="C39" s="15"/>
      <c r="D39" s="529">
        <v>-33241.410000000003</v>
      </c>
      <c r="G39" s="24"/>
      <c r="H39" s="24"/>
      <c r="I39" s="150"/>
      <c r="J39" s="290"/>
      <c r="K39" s="150"/>
      <c r="L39" s="150"/>
      <c r="M39" s="150"/>
      <c r="N39" s="290"/>
      <c r="O39" s="150"/>
      <c r="P39" s="150"/>
      <c r="Q39" s="150"/>
      <c r="R39" s="290"/>
      <c r="S39" s="150"/>
      <c r="T39" s="150"/>
      <c r="U39" s="150"/>
      <c r="V39" s="290"/>
      <c r="W39" s="290"/>
      <c r="X39" s="290"/>
      <c r="Y39" s="290"/>
      <c r="Z39" s="290"/>
      <c r="AA39" s="150"/>
      <c r="AB39" s="150"/>
      <c r="AC39" s="15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90"/>
      <c r="AO39" s="290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90"/>
      <c r="BB39" s="290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</row>
    <row r="40" spans="1:65" x14ac:dyDescent="0.2">
      <c r="A40" s="57">
        <v>37278</v>
      </c>
      <c r="B40"/>
      <c r="C40" s="48"/>
      <c r="D40" s="138">
        <f>+D39+D38</f>
        <v>-7041.3900000000031</v>
      </c>
      <c r="G40" s="24"/>
      <c r="H40" s="24"/>
      <c r="I40" s="150"/>
      <c r="J40" s="290"/>
      <c r="K40" s="150"/>
      <c r="L40" s="150"/>
      <c r="M40" s="150"/>
      <c r="N40" s="290"/>
      <c r="O40" s="150"/>
      <c r="P40" s="150"/>
      <c r="Q40" s="169"/>
      <c r="R40" s="290"/>
      <c r="S40" s="150"/>
      <c r="T40" s="150"/>
      <c r="U40" s="169"/>
      <c r="V40" s="290"/>
      <c r="W40" s="290"/>
      <c r="X40" s="290"/>
      <c r="Y40" s="290"/>
      <c r="Z40" s="290"/>
      <c r="AA40" s="150"/>
      <c r="AB40" s="150"/>
      <c r="AC40" s="169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90"/>
      <c r="AO40" s="290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90"/>
      <c r="BB40" s="290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</row>
    <row r="41" spans="1:65" x14ac:dyDescent="0.2">
      <c r="B41"/>
      <c r="C41"/>
      <c r="D41" s="24"/>
      <c r="I41" s="290"/>
      <c r="J41" s="290"/>
      <c r="K41" s="290"/>
      <c r="L41" s="29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  <c r="AI41" s="290"/>
      <c r="AJ41" s="290"/>
      <c r="AK41" s="290"/>
      <c r="AL41" s="290"/>
      <c r="AM41" s="290"/>
      <c r="AN41" s="290"/>
      <c r="AO41" s="290"/>
      <c r="AP41" s="290"/>
      <c r="AQ41" s="290"/>
      <c r="AR41" s="290"/>
      <c r="AS41" s="290"/>
      <c r="AT41" s="290"/>
      <c r="AU41" s="290"/>
      <c r="AV41" s="290"/>
      <c r="AW41" s="290"/>
      <c r="AX41" s="290"/>
      <c r="AY41" s="290"/>
      <c r="AZ41" s="290"/>
      <c r="BA41" s="290"/>
      <c r="BB41" s="290"/>
      <c r="BC41" s="290"/>
      <c r="BD41" s="290"/>
      <c r="BE41" s="290"/>
      <c r="BF41" s="290"/>
      <c r="BG41" s="290"/>
      <c r="BH41" s="290"/>
      <c r="BI41" s="290"/>
      <c r="BJ41" s="290"/>
      <c r="BK41" s="290"/>
      <c r="BL41" s="290"/>
      <c r="BM41" s="290"/>
    </row>
    <row r="42" spans="1:65" x14ac:dyDescent="0.2">
      <c r="B42"/>
      <c r="C42"/>
      <c r="D42"/>
      <c r="I42" s="290"/>
      <c r="J42" s="290"/>
      <c r="K42" s="290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  <c r="AI42" s="290"/>
      <c r="AJ42" s="290"/>
      <c r="AK42" s="290"/>
      <c r="AL42" s="290"/>
      <c r="AM42" s="290"/>
      <c r="AN42" s="290"/>
      <c r="AO42" s="290"/>
      <c r="AP42" s="290"/>
      <c r="AQ42" s="290"/>
      <c r="AR42" s="290"/>
      <c r="AS42" s="290"/>
      <c r="AT42" s="290"/>
      <c r="AU42" s="290"/>
      <c r="AV42" s="290"/>
      <c r="AW42" s="290"/>
      <c r="AX42" s="290"/>
      <c r="AY42" s="290"/>
      <c r="AZ42" s="290"/>
      <c r="BA42" s="290"/>
      <c r="BB42" s="290"/>
      <c r="BC42" s="290"/>
      <c r="BD42" s="290"/>
      <c r="BE42" s="290"/>
      <c r="BF42" s="290"/>
      <c r="BG42" s="290"/>
      <c r="BH42" s="290"/>
      <c r="BI42" s="290"/>
      <c r="BJ42" s="290"/>
      <c r="BK42" s="290"/>
      <c r="BL42" s="290"/>
      <c r="BM42" s="290"/>
    </row>
    <row r="43" spans="1:65" x14ac:dyDescent="0.2">
      <c r="B43"/>
      <c r="C43"/>
      <c r="D43"/>
      <c r="I43" s="290"/>
      <c r="J43" s="290"/>
      <c r="K43" s="290"/>
      <c r="L43" s="290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  <c r="AI43" s="290"/>
      <c r="AJ43" s="290"/>
      <c r="AK43" s="290"/>
      <c r="AL43" s="290"/>
      <c r="AM43" s="290"/>
      <c r="AN43" s="290"/>
      <c r="AO43" s="290"/>
      <c r="AP43" s="290"/>
      <c r="AQ43" s="290"/>
      <c r="AR43" s="290"/>
      <c r="AS43" s="290"/>
      <c r="AT43" s="290"/>
      <c r="AU43" s="290"/>
      <c r="AV43" s="290"/>
      <c r="AW43" s="290"/>
      <c r="AX43" s="290"/>
      <c r="AY43" s="290"/>
      <c r="AZ43" s="290"/>
      <c r="BA43" s="290"/>
      <c r="BB43" s="290"/>
      <c r="BC43" s="290"/>
      <c r="BD43" s="290"/>
      <c r="BE43" s="290"/>
      <c r="BF43" s="290"/>
      <c r="BG43" s="290"/>
      <c r="BH43" s="290"/>
      <c r="BI43" s="290"/>
      <c r="BJ43" s="290"/>
      <c r="BK43" s="290"/>
      <c r="BL43" s="290"/>
      <c r="BM43" s="290"/>
    </row>
    <row r="44" spans="1:65" x14ac:dyDescent="0.2">
      <c r="A44" s="32" t="s">
        <v>149</v>
      </c>
      <c r="B44" s="32"/>
      <c r="C44" s="32"/>
      <c r="D44" s="32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  <c r="AI44" s="290"/>
      <c r="AJ44" s="290"/>
      <c r="AK44" s="290"/>
      <c r="AL44" s="290"/>
      <c r="AM44" s="290"/>
      <c r="AN44" s="290"/>
      <c r="AO44" s="290"/>
      <c r="AP44" s="290"/>
      <c r="AQ44" s="290"/>
      <c r="AR44" s="290"/>
      <c r="AS44" s="290"/>
      <c r="AT44" s="290"/>
      <c r="AU44" s="290"/>
      <c r="AV44" s="290"/>
      <c r="AW44" s="290"/>
      <c r="AX44" s="290"/>
      <c r="AY44" s="290"/>
      <c r="AZ44" s="290"/>
      <c r="BA44" s="290"/>
      <c r="BB44" s="290"/>
      <c r="BC44" s="290"/>
      <c r="BD44" s="290"/>
      <c r="BE44" s="290"/>
      <c r="BF44" s="290"/>
      <c r="BG44" s="290"/>
      <c r="BH44" s="290"/>
      <c r="BI44" s="290"/>
      <c r="BJ44" s="290"/>
      <c r="BK44" s="290"/>
      <c r="BL44" s="290"/>
      <c r="BM44" s="290"/>
    </row>
    <row r="45" spans="1:65" x14ac:dyDescent="0.2">
      <c r="A45" s="49">
        <f>+A39</f>
        <v>37256</v>
      </c>
      <c r="B45" s="32"/>
      <c r="C45" s="32"/>
      <c r="D45" s="524">
        <v>-18079</v>
      </c>
    </row>
    <row r="46" spans="1:65" x14ac:dyDescent="0.2">
      <c r="A46" s="49">
        <f>+A40</f>
        <v>37278</v>
      </c>
      <c r="B46" s="32"/>
      <c r="C46" s="32"/>
      <c r="D46" s="350">
        <f>+D36</f>
        <v>12243</v>
      </c>
    </row>
    <row r="47" spans="1:65" x14ac:dyDescent="0.2">
      <c r="A47" s="32"/>
      <c r="B47" s="32"/>
      <c r="C47" s="32"/>
      <c r="D47" s="14">
        <f>+D46+D45</f>
        <v>-5836</v>
      </c>
    </row>
    <row r="48" spans="1:65" x14ac:dyDescent="0.2">
      <c r="A48" s="139"/>
      <c r="B48" s="119"/>
      <c r="C48" s="140"/>
      <c r="D48" s="140"/>
    </row>
    <row r="49" spans="2:4" x14ac:dyDescent="0.2">
      <c r="B49"/>
      <c r="C49"/>
      <c r="D49"/>
    </row>
    <row r="50" spans="2:4" x14ac:dyDescent="0.2">
      <c r="B50"/>
      <c r="C50"/>
      <c r="D50"/>
    </row>
    <row r="51" spans="2:4" x14ac:dyDescent="0.2">
      <c r="B51"/>
      <c r="C51"/>
      <c r="D51"/>
    </row>
    <row r="52" spans="2:4" x14ac:dyDescent="0.2">
      <c r="B52"/>
      <c r="C52"/>
      <c r="D52"/>
    </row>
    <row r="53" spans="2:4" x14ac:dyDescent="0.2">
      <c r="B53"/>
      <c r="C53"/>
      <c r="D53"/>
    </row>
    <row r="54" spans="2:4" x14ac:dyDescent="0.2">
      <c r="B54"/>
      <c r="C54"/>
      <c r="D54"/>
    </row>
    <row r="55" spans="2:4" x14ac:dyDescent="0.2">
      <c r="B55"/>
      <c r="C55"/>
      <c r="D55"/>
    </row>
    <row r="56" spans="2:4" x14ac:dyDescent="0.2">
      <c r="B56"/>
      <c r="C56"/>
      <c r="D56"/>
    </row>
    <row r="57" spans="2:4" x14ac:dyDescent="0.2">
      <c r="B57"/>
      <c r="C57"/>
      <c r="D57"/>
    </row>
    <row r="58" spans="2:4" x14ac:dyDescent="0.2">
      <c r="B58"/>
      <c r="C58"/>
      <c r="D58"/>
    </row>
    <row r="59" spans="2:4" x14ac:dyDescent="0.2">
      <c r="B59"/>
      <c r="C59"/>
      <c r="D59"/>
    </row>
    <row r="60" spans="2:4" x14ac:dyDescent="0.2">
      <c r="B60"/>
      <c r="C60"/>
      <c r="D60"/>
    </row>
    <row r="61" spans="2:4" x14ac:dyDescent="0.2">
      <c r="B61"/>
      <c r="C61"/>
      <c r="D61"/>
    </row>
    <row r="62" spans="2:4" x14ac:dyDescent="0.2">
      <c r="B62"/>
      <c r="C62"/>
      <c r="D62"/>
    </row>
    <row r="63" spans="2:4" x14ac:dyDescent="0.2">
      <c r="B63"/>
      <c r="C63"/>
      <c r="D63"/>
    </row>
    <row r="64" spans="2:4" x14ac:dyDescent="0.2">
      <c r="B64"/>
      <c r="C64"/>
      <c r="D64"/>
    </row>
    <row r="65" spans="2:4" x14ac:dyDescent="0.2">
      <c r="B65"/>
      <c r="C65"/>
      <c r="D65"/>
    </row>
    <row r="66" spans="2:4" x14ac:dyDescent="0.2">
      <c r="B66"/>
      <c r="C66"/>
      <c r="D66"/>
    </row>
    <row r="67" spans="2:4" x14ac:dyDescent="0.2">
      <c r="B67"/>
      <c r="C67"/>
      <c r="D67"/>
    </row>
    <row r="68" spans="2:4" x14ac:dyDescent="0.2">
      <c r="B68"/>
      <c r="C68"/>
      <c r="D68"/>
    </row>
    <row r="69" spans="2:4" x14ac:dyDescent="0.2">
      <c r="B69"/>
      <c r="C69"/>
      <c r="D69"/>
    </row>
    <row r="70" spans="2:4" x14ac:dyDescent="0.2">
      <c r="B70"/>
      <c r="C70"/>
      <c r="D70"/>
    </row>
    <row r="71" spans="2:4" x14ac:dyDescent="0.2">
      <c r="B71"/>
      <c r="C71"/>
      <c r="D71"/>
    </row>
    <row r="72" spans="2:4" x14ac:dyDescent="0.2">
      <c r="B72"/>
      <c r="C72"/>
      <c r="D72"/>
    </row>
    <row r="73" spans="2:4" x14ac:dyDescent="0.2">
      <c r="B73"/>
      <c r="C73"/>
      <c r="D73"/>
    </row>
    <row r="74" spans="2:4" x14ac:dyDescent="0.2">
      <c r="B74"/>
      <c r="C74"/>
      <c r="D74"/>
    </row>
    <row r="75" spans="2:4" x14ac:dyDescent="0.2">
      <c r="B75"/>
      <c r="C75"/>
      <c r="D75"/>
    </row>
    <row r="76" spans="2:4" x14ac:dyDescent="0.2">
      <c r="B76"/>
      <c r="C76"/>
      <c r="D76"/>
    </row>
    <row r="77" spans="2:4" x14ac:dyDescent="0.2">
      <c r="B77"/>
      <c r="C77"/>
      <c r="D77"/>
    </row>
    <row r="78" spans="2:4" x14ac:dyDescent="0.2">
      <c r="B78"/>
      <c r="C78"/>
      <c r="D78"/>
    </row>
    <row r="79" spans="2:4" x14ac:dyDescent="0.2">
      <c r="B79"/>
      <c r="C79"/>
      <c r="D79"/>
    </row>
    <row r="80" spans="2:4" x14ac:dyDescent="0.2">
      <c r="B80"/>
      <c r="C80"/>
      <c r="D80"/>
    </row>
    <row r="81" spans="2:4" x14ac:dyDescent="0.2">
      <c r="B81"/>
      <c r="C81"/>
      <c r="D81"/>
    </row>
    <row r="82" spans="2:4" x14ac:dyDescent="0.2">
      <c r="B82"/>
      <c r="C82"/>
      <c r="D82"/>
    </row>
    <row r="83" spans="2:4" x14ac:dyDescent="0.2">
      <c r="B83"/>
      <c r="C83"/>
      <c r="D83"/>
    </row>
    <row r="84" spans="2:4" x14ac:dyDescent="0.2">
      <c r="B84"/>
      <c r="C84"/>
      <c r="D84"/>
    </row>
    <row r="85" spans="2:4" x14ac:dyDescent="0.2">
      <c r="B85"/>
      <c r="C85"/>
      <c r="D85"/>
    </row>
    <row r="86" spans="2:4" x14ac:dyDescent="0.2">
      <c r="B86"/>
      <c r="C86"/>
      <c r="D86"/>
    </row>
    <row r="87" spans="2:4" x14ac:dyDescent="0.2">
      <c r="B87"/>
      <c r="C87"/>
      <c r="D87"/>
    </row>
    <row r="88" spans="2:4" x14ac:dyDescent="0.2">
      <c r="B88"/>
      <c r="C88"/>
      <c r="D88"/>
    </row>
    <row r="89" spans="2:4" x14ac:dyDescent="0.2">
      <c r="B89"/>
      <c r="C89"/>
      <c r="D89"/>
    </row>
    <row r="90" spans="2:4" x14ac:dyDescent="0.2">
      <c r="B90"/>
      <c r="C90"/>
      <c r="D90"/>
    </row>
    <row r="91" spans="2:4" x14ac:dyDescent="0.2">
      <c r="B91"/>
      <c r="C91"/>
      <c r="D91"/>
    </row>
    <row r="92" spans="2:4" x14ac:dyDescent="0.2">
      <c r="B92"/>
      <c r="C92"/>
      <c r="D92"/>
    </row>
    <row r="93" spans="2:4" x14ac:dyDescent="0.2">
      <c r="B93"/>
      <c r="C93"/>
      <c r="D93"/>
    </row>
    <row r="94" spans="2:4" x14ac:dyDescent="0.2">
      <c r="B94"/>
      <c r="C94"/>
      <c r="D94"/>
    </row>
    <row r="95" spans="2:4" x14ac:dyDescent="0.2">
      <c r="B95"/>
      <c r="C95"/>
      <c r="D95"/>
    </row>
    <row r="96" spans="2:4" x14ac:dyDescent="0.2">
      <c r="B96"/>
      <c r="C96"/>
      <c r="D96"/>
    </row>
    <row r="97" spans="2:4" x14ac:dyDescent="0.2">
      <c r="B97"/>
      <c r="C97"/>
      <c r="D97"/>
    </row>
    <row r="98" spans="2:4" x14ac:dyDescent="0.2">
      <c r="B98"/>
      <c r="C98"/>
      <c r="D98"/>
    </row>
    <row r="99" spans="2:4" x14ac:dyDescent="0.2">
      <c r="B99"/>
      <c r="C99"/>
      <c r="D99"/>
    </row>
    <row r="100" spans="2:4" x14ac:dyDescent="0.2">
      <c r="B100"/>
      <c r="C100"/>
      <c r="D100"/>
    </row>
    <row r="101" spans="2:4" x14ac:dyDescent="0.2">
      <c r="B101"/>
      <c r="C101"/>
      <c r="D101"/>
    </row>
    <row r="102" spans="2:4" x14ac:dyDescent="0.2">
      <c r="B102"/>
      <c r="C102"/>
      <c r="D102"/>
    </row>
    <row r="103" spans="2:4" x14ac:dyDescent="0.2">
      <c r="B103"/>
      <c r="C103"/>
      <c r="D103"/>
    </row>
    <row r="104" spans="2:4" x14ac:dyDescent="0.2">
      <c r="B104"/>
      <c r="C104"/>
      <c r="D104"/>
    </row>
    <row r="105" spans="2:4" x14ac:dyDescent="0.2">
      <c r="B105"/>
      <c r="C105"/>
      <c r="D105"/>
    </row>
    <row r="106" spans="2:4" x14ac:dyDescent="0.2">
      <c r="B106"/>
      <c r="C106"/>
      <c r="D106"/>
    </row>
    <row r="107" spans="2:4" x14ac:dyDescent="0.2">
      <c r="B107"/>
      <c r="C107"/>
      <c r="D107"/>
    </row>
    <row r="108" spans="2:4" x14ac:dyDescent="0.2">
      <c r="B108"/>
      <c r="C108"/>
      <c r="D108"/>
    </row>
    <row r="109" spans="2:4" x14ac:dyDescent="0.2">
      <c r="B109"/>
      <c r="C109"/>
      <c r="D109"/>
    </row>
    <row r="110" spans="2:4" x14ac:dyDescent="0.2">
      <c r="B110"/>
      <c r="C110"/>
      <c r="D110"/>
    </row>
    <row r="111" spans="2:4" x14ac:dyDescent="0.2">
      <c r="B111"/>
      <c r="C111"/>
      <c r="D111"/>
    </row>
    <row r="112" spans="2:4" x14ac:dyDescent="0.2">
      <c r="B112"/>
      <c r="C112"/>
      <c r="D112"/>
    </row>
    <row r="113" spans="2:4" x14ac:dyDescent="0.2">
      <c r="B113"/>
      <c r="C113"/>
      <c r="D113"/>
    </row>
    <row r="114" spans="2:4" x14ac:dyDescent="0.2">
      <c r="B114"/>
      <c r="C114"/>
      <c r="D114"/>
    </row>
    <row r="115" spans="2:4" x14ac:dyDescent="0.2">
      <c r="B115"/>
      <c r="C115"/>
      <c r="D115"/>
    </row>
    <row r="116" spans="2:4" x14ac:dyDescent="0.2">
      <c r="B116"/>
      <c r="C116"/>
      <c r="D116"/>
    </row>
    <row r="117" spans="2:4" x14ac:dyDescent="0.2">
      <c r="B117"/>
      <c r="C117"/>
      <c r="D117"/>
    </row>
    <row r="118" spans="2:4" x14ac:dyDescent="0.2">
      <c r="B118"/>
      <c r="C118"/>
      <c r="D118"/>
    </row>
    <row r="119" spans="2:4" x14ac:dyDescent="0.2">
      <c r="B119"/>
      <c r="C119"/>
      <c r="D119"/>
    </row>
    <row r="120" spans="2:4" x14ac:dyDescent="0.2">
      <c r="B120"/>
      <c r="C120"/>
      <c r="D120"/>
    </row>
    <row r="121" spans="2:4" x14ac:dyDescent="0.2">
      <c r="B121"/>
      <c r="C121"/>
      <c r="D121"/>
    </row>
    <row r="122" spans="2:4" x14ac:dyDescent="0.2">
      <c r="B122"/>
      <c r="C122"/>
      <c r="D122"/>
    </row>
    <row r="123" spans="2:4" x14ac:dyDescent="0.2">
      <c r="B123"/>
      <c r="C123"/>
      <c r="D123"/>
    </row>
    <row r="124" spans="2:4" x14ac:dyDescent="0.2">
      <c r="B124"/>
      <c r="C124"/>
      <c r="D124"/>
    </row>
    <row r="125" spans="2:4" x14ac:dyDescent="0.2">
      <c r="B125"/>
      <c r="C125"/>
      <c r="D125"/>
    </row>
    <row r="126" spans="2:4" x14ac:dyDescent="0.2">
      <c r="B126"/>
      <c r="C126"/>
      <c r="D126"/>
    </row>
    <row r="127" spans="2:4" x14ac:dyDescent="0.2">
      <c r="B127"/>
      <c r="C127"/>
      <c r="D127"/>
    </row>
    <row r="128" spans="2:4" x14ac:dyDescent="0.2">
      <c r="B128"/>
      <c r="C128"/>
      <c r="D128"/>
    </row>
    <row r="129" spans="2:4" x14ac:dyDescent="0.2">
      <c r="B129"/>
      <c r="C129"/>
      <c r="D129"/>
    </row>
    <row r="130" spans="2:4" x14ac:dyDescent="0.2">
      <c r="B130"/>
      <c r="C130"/>
      <c r="D130"/>
    </row>
    <row r="131" spans="2:4" x14ac:dyDescent="0.2">
      <c r="B131"/>
      <c r="C131"/>
      <c r="D131"/>
    </row>
    <row r="132" spans="2:4" x14ac:dyDescent="0.2">
      <c r="B132"/>
      <c r="C132"/>
      <c r="D132"/>
    </row>
    <row r="133" spans="2:4" x14ac:dyDescent="0.2">
      <c r="B133"/>
      <c r="C133"/>
      <c r="D133"/>
    </row>
    <row r="134" spans="2:4" x14ac:dyDescent="0.2">
      <c r="B134"/>
      <c r="C134"/>
      <c r="D134"/>
    </row>
    <row r="135" spans="2:4" x14ac:dyDescent="0.2">
      <c r="B135"/>
      <c r="C135"/>
      <c r="D135"/>
    </row>
    <row r="136" spans="2:4" x14ac:dyDescent="0.2">
      <c r="B136"/>
      <c r="C136"/>
      <c r="D136"/>
    </row>
    <row r="137" spans="2:4" x14ac:dyDescent="0.2">
      <c r="B137"/>
      <c r="C137"/>
      <c r="D137"/>
    </row>
    <row r="138" spans="2:4" x14ac:dyDescent="0.2">
      <c r="B138"/>
      <c r="C138"/>
      <c r="D138"/>
    </row>
    <row r="139" spans="2:4" x14ac:dyDescent="0.2">
      <c r="B139"/>
      <c r="C139"/>
      <c r="D139"/>
    </row>
    <row r="140" spans="2:4" x14ac:dyDescent="0.2">
      <c r="B140"/>
      <c r="C140"/>
      <c r="D140"/>
    </row>
    <row r="141" spans="2:4" x14ac:dyDescent="0.2">
      <c r="B141"/>
      <c r="C141"/>
      <c r="D141"/>
    </row>
    <row r="142" spans="2:4" x14ac:dyDescent="0.2">
      <c r="B142"/>
      <c r="C142"/>
      <c r="D142"/>
    </row>
    <row r="143" spans="2:4" x14ac:dyDescent="0.2">
      <c r="B143"/>
      <c r="C143"/>
      <c r="D143"/>
    </row>
    <row r="144" spans="2:4" x14ac:dyDescent="0.2">
      <c r="B144"/>
      <c r="C144"/>
      <c r="D144"/>
    </row>
    <row r="145" spans="2:4" x14ac:dyDescent="0.2">
      <c r="B145"/>
      <c r="C145"/>
      <c r="D145"/>
    </row>
    <row r="146" spans="2:4" x14ac:dyDescent="0.2">
      <c r="B146"/>
      <c r="C146"/>
      <c r="D146"/>
    </row>
    <row r="147" spans="2:4" x14ac:dyDescent="0.2">
      <c r="B147"/>
      <c r="C147"/>
      <c r="D147"/>
    </row>
    <row r="148" spans="2:4" x14ac:dyDescent="0.2">
      <c r="B148"/>
      <c r="C148"/>
      <c r="D148"/>
    </row>
    <row r="149" spans="2:4" x14ac:dyDescent="0.2">
      <c r="B149"/>
      <c r="C149"/>
      <c r="D149"/>
    </row>
    <row r="150" spans="2:4" x14ac:dyDescent="0.2">
      <c r="B150"/>
      <c r="C150"/>
      <c r="D150"/>
    </row>
    <row r="151" spans="2:4" x14ac:dyDescent="0.2">
      <c r="B151"/>
      <c r="C151"/>
      <c r="D151"/>
    </row>
    <row r="152" spans="2:4" x14ac:dyDescent="0.2">
      <c r="B152"/>
      <c r="C152"/>
      <c r="D152"/>
    </row>
    <row r="153" spans="2:4" x14ac:dyDescent="0.2">
      <c r="B153"/>
      <c r="C153"/>
      <c r="D153"/>
    </row>
    <row r="154" spans="2:4" x14ac:dyDescent="0.2">
      <c r="B154"/>
      <c r="C154"/>
      <c r="D154"/>
    </row>
    <row r="155" spans="2:4" x14ac:dyDescent="0.2">
      <c r="B155"/>
      <c r="C155"/>
      <c r="D155"/>
    </row>
    <row r="156" spans="2:4" x14ac:dyDescent="0.2">
      <c r="B156"/>
      <c r="C156"/>
      <c r="D156"/>
    </row>
    <row r="157" spans="2:4" x14ac:dyDescent="0.2">
      <c r="B157"/>
      <c r="C157"/>
      <c r="D157"/>
    </row>
    <row r="158" spans="2:4" x14ac:dyDescent="0.2">
      <c r="B158"/>
      <c r="C158"/>
      <c r="D158"/>
    </row>
    <row r="159" spans="2:4" x14ac:dyDescent="0.2">
      <c r="B159"/>
      <c r="C159"/>
      <c r="D159"/>
    </row>
    <row r="160" spans="2:4" x14ac:dyDescent="0.2">
      <c r="B160"/>
      <c r="C160"/>
      <c r="D160"/>
    </row>
    <row r="161" spans="2:4" x14ac:dyDescent="0.2">
      <c r="B161"/>
      <c r="C161"/>
      <c r="D161"/>
    </row>
    <row r="162" spans="2:4" x14ac:dyDescent="0.2">
      <c r="B162"/>
      <c r="C162"/>
      <c r="D162"/>
    </row>
    <row r="163" spans="2:4" x14ac:dyDescent="0.2">
      <c r="B163"/>
      <c r="C163"/>
      <c r="D163"/>
    </row>
    <row r="164" spans="2:4" x14ac:dyDescent="0.2">
      <c r="B164"/>
      <c r="C164"/>
      <c r="D164"/>
    </row>
    <row r="165" spans="2:4" x14ac:dyDescent="0.2">
      <c r="B165"/>
      <c r="C165"/>
      <c r="D165"/>
    </row>
    <row r="166" spans="2:4" x14ac:dyDescent="0.2">
      <c r="B166"/>
      <c r="C166"/>
      <c r="D166"/>
    </row>
    <row r="167" spans="2:4" x14ac:dyDescent="0.2">
      <c r="B167"/>
      <c r="C167"/>
      <c r="D167"/>
    </row>
    <row r="168" spans="2:4" x14ac:dyDescent="0.2">
      <c r="B168"/>
      <c r="C168"/>
      <c r="D168"/>
    </row>
    <row r="169" spans="2:4" x14ac:dyDescent="0.2">
      <c r="B169"/>
      <c r="C169"/>
      <c r="D169"/>
    </row>
    <row r="170" spans="2:4" x14ac:dyDescent="0.2">
      <c r="B170"/>
      <c r="C170"/>
      <c r="D170"/>
    </row>
    <row r="171" spans="2:4" x14ac:dyDescent="0.2">
      <c r="B171"/>
      <c r="C171"/>
      <c r="D171"/>
    </row>
    <row r="172" spans="2:4" x14ac:dyDescent="0.2">
      <c r="B172"/>
      <c r="C172"/>
      <c r="D172"/>
    </row>
    <row r="173" spans="2:4" x14ac:dyDescent="0.2">
      <c r="B173"/>
      <c r="C173"/>
      <c r="D173"/>
    </row>
    <row r="174" spans="2:4" x14ac:dyDescent="0.2">
      <c r="B174"/>
      <c r="C174"/>
      <c r="D174"/>
    </row>
    <row r="175" spans="2:4" x14ac:dyDescent="0.2">
      <c r="B175"/>
      <c r="C175"/>
      <c r="D175"/>
    </row>
    <row r="176" spans="2:4" x14ac:dyDescent="0.2">
      <c r="B176"/>
      <c r="C176"/>
      <c r="D176"/>
    </row>
    <row r="177" spans="2:4" x14ac:dyDescent="0.2">
      <c r="B177"/>
      <c r="C177"/>
      <c r="D177"/>
    </row>
    <row r="178" spans="2:4" x14ac:dyDescent="0.2">
      <c r="B178"/>
      <c r="C178"/>
      <c r="D178"/>
    </row>
    <row r="179" spans="2:4" x14ac:dyDescent="0.2">
      <c r="B179"/>
      <c r="C179"/>
      <c r="D179"/>
    </row>
    <row r="180" spans="2:4" x14ac:dyDescent="0.2">
      <c r="B180"/>
      <c r="C180"/>
      <c r="D180"/>
    </row>
    <row r="181" spans="2:4" x14ac:dyDescent="0.2">
      <c r="B181"/>
      <c r="C181"/>
      <c r="D181"/>
    </row>
    <row r="182" spans="2:4" x14ac:dyDescent="0.2">
      <c r="B182"/>
      <c r="C182"/>
      <c r="D182"/>
    </row>
    <row r="183" spans="2:4" x14ac:dyDescent="0.2">
      <c r="B183"/>
      <c r="C183"/>
      <c r="D183"/>
    </row>
    <row r="184" spans="2:4" x14ac:dyDescent="0.2">
      <c r="B184"/>
      <c r="C184"/>
      <c r="D184"/>
    </row>
    <row r="185" spans="2:4" x14ac:dyDescent="0.2">
      <c r="B185"/>
      <c r="C185"/>
      <c r="D185"/>
    </row>
    <row r="186" spans="2:4" x14ac:dyDescent="0.2">
      <c r="B186"/>
      <c r="C186"/>
      <c r="D186"/>
    </row>
    <row r="187" spans="2:4" x14ac:dyDescent="0.2">
      <c r="B187"/>
      <c r="C187"/>
      <c r="D187"/>
    </row>
    <row r="188" spans="2:4" x14ac:dyDescent="0.2">
      <c r="B188"/>
      <c r="C188"/>
      <c r="D188"/>
    </row>
    <row r="189" spans="2:4" x14ac:dyDescent="0.2">
      <c r="B189"/>
      <c r="C189"/>
      <c r="D189"/>
    </row>
    <row r="190" spans="2:4" x14ac:dyDescent="0.2">
      <c r="B190"/>
      <c r="C190"/>
      <c r="D190"/>
    </row>
    <row r="191" spans="2:4" x14ac:dyDescent="0.2">
      <c r="B191"/>
      <c r="C191"/>
      <c r="D191"/>
    </row>
    <row r="192" spans="2:4" x14ac:dyDescent="0.2">
      <c r="B192"/>
      <c r="C192"/>
      <c r="D192"/>
    </row>
    <row r="193" spans="2:4" x14ac:dyDescent="0.2">
      <c r="B193"/>
      <c r="C193"/>
      <c r="D193"/>
    </row>
    <row r="194" spans="2:4" x14ac:dyDescent="0.2">
      <c r="B194"/>
      <c r="C194"/>
      <c r="D194"/>
    </row>
    <row r="195" spans="2:4" x14ac:dyDescent="0.2">
      <c r="B195"/>
      <c r="C195"/>
      <c r="D195"/>
    </row>
    <row r="196" spans="2:4" x14ac:dyDescent="0.2">
      <c r="B196"/>
      <c r="C196"/>
      <c r="D196"/>
    </row>
    <row r="197" spans="2:4" x14ac:dyDescent="0.2">
      <c r="B197"/>
      <c r="C197"/>
      <c r="D197"/>
    </row>
    <row r="198" spans="2:4" x14ac:dyDescent="0.2">
      <c r="B198"/>
      <c r="C198"/>
      <c r="D198"/>
    </row>
    <row r="199" spans="2:4" x14ac:dyDescent="0.2">
      <c r="B199"/>
      <c r="C199"/>
      <c r="D199"/>
    </row>
    <row r="200" spans="2:4" x14ac:dyDescent="0.2">
      <c r="B200"/>
      <c r="C200"/>
      <c r="D200"/>
    </row>
    <row r="201" spans="2:4" x14ac:dyDescent="0.2">
      <c r="B201"/>
      <c r="C201"/>
      <c r="D201"/>
    </row>
    <row r="202" spans="2:4" x14ac:dyDescent="0.2">
      <c r="B202"/>
      <c r="C202"/>
      <c r="D202"/>
    </row>
    <row r="203" spans="2:4" x14ac:dyDescent="0.2">
      <c r="B203"/>
      <c r="C203"/>
      <c r="D203"/>
    </row>
    <row r="204" spans="2:4" x14ac:dyDescent="0.2">
      <c r="B204"/>
      <c r="C204"/>
      <c r="D204"/>
    </row>
    <row r="205" spans="2:4" x14ac:dyDescent="0.2">
      <c r="B205"/>
      <c r="C205"/>
      <c r="D205"/>
    </row>
    <row r="206" spans="2:4" x14ac:dyDescent="0.2">
      <c r="B206"/>
      <c r="C206"/>
      <c r="D206"/>
    </row>
    <row r="207" spans="2:4" x14ac:dyDescent="0.2">
      <c r="B207"/>
      <c r="C207"/>
      <c r="D207"/>
    </row>
    <row r="208" spans="2:4" x14ac:dyDescent="0.2">
      <c r="B208"/>
      <c r="C208"/>
      <c r="D208"/>
    </row>
    <row r="209" spans="2:4" x14ac:dyDescent="0.2">
      <c r="B209"/>
      <c r="C209"/>
      <c r="D209"/>
    </row>
    <row r="210" spans="2:4" x14ac:dyDescent="0.2">
      <c r="B210"/>
      <c r="C210"/>
      <c r="D210"/>
    </row>
    <row r="211" spans="2:4" x14ac:dyDescent="0.2">
      <c r="B211"/>
      <c r="C211"/>
      <c r="D211"/>
    </row>
    <row r="212" spans="2:4" x14ac:dyDescent="0.2">
      <c r="B212"/>
      <c r="C212"/>
      <c r="D212"/>
    </row>
    <row r="213" spans="2:4" x14ac:dyDescent="0.2">
      <c r="B213"/>
      <c r="C213"/>
      <c r="D213"/>
    </row>
    <row r="214" spans="2:4" x14ac:dyDescent="0.2">
      <c r="B214"/>
      <c r="C214"/>
      <c r="D214"/>
    </row>
    <row r="215" spans="2:4" x14ac:dyDescent="0.2">
      <c r="B215"/>
      <c r="C215"/>
      <c r="D215"/>
    </row>
    <row r="216" spans="2:4" x14ac:dyDescent="0.2">
      <c r="B216"/>
      <c r="C216"/>
      <c r="D216"/>
    </row>
    <row r="217" spans="2:4" x14ac:dyDescent="0.2">
      <c r="B217"/>
      <c r="C217"/>
      <c r="D217"/>
    </row>
    <row r="218" spans="2:4" x14ac:dyDescent="0.2">
      <c r="B218"/>
      <c r="C218"/>
      <c r="D218"/>
    </row>
    <row r="219" spans="2:4" x14ac:dyDescent="0.2">
      <c r="B219"/>
      <c r="C219"/>
      <c r="D219"/>
    </row>
    <row r="220" spans="2:4" x14ac:dyDescent="0.2">
      <c r="B220"/>
      <c r="C220"/>
      <c r="D220"/>
    </row>
    <row r="221" spans="2:4" x14ac:dyDescent="0.2">
      <c r="B221"/>
      <c r="C221"/>
      <c r="D221"/>
    </row>
    <row r="222" spans="2:4" x14ac:dyDescent="0.2">
      <c r="B222"/>
      <c r="C222"/>
      <c r="D222"/>
    </row>
    <row r="223" spans="2:4" x14ac:dyDescent="0.2">
      <c r="B223"/>
      <c r="C223"/>
      <c r="D223"/>
    </row>
    <row r="224" spans="2:4" x14ac:dyDescent="0.2">
      <c r="B224"/>
      <c r="C224"/>
      <c r="D224"/>
    </row>
    <row r="225" spans="2:4" x14ac:dyDescent="0.2">
      <c r="B225"/>
      <c r="C225"/>
      <c r="D225"/>
    </row>
    <row r="226" spans="2:4" x14ac:dyDescent="0.2">
      <c r="B226"/>
      <c r="C226"/>
      <c r="D226"/>
    </row>
    <row r="227" spans="2:4" x14ac:dyDescent="0.2">
      <c r="B227"/>
      <c r="C227"/>
      <c r="D227"/>
    </row>
    <row r="228" spans="2:4" x14ac:dyDescent="0.2">
      <c r="B228"/>
      <c r="C228"/>
      <c r="D228"/>
    </row>
    <row r="229" spans="2:4" x14ac:dyDescent="0.2">
      <c r="B229"/>
      <c r="C229"/>
      <c r="D229"/>
    </row>
    <row r="230" spans="2:4" x14ac:dyDescent="0.2">
      <c r="B230"/>
      <c r="C230"/>
      <c r="D230"/>
    </row>
    <row r="231" spans="2:4" x14ac:dyDescent="0.2">
      <c r="B231"/>
      <c r="C231"/>
      <c r="D231"/>
    </row>
    <row r="232" spans="2:4" x14ac:dyDescent="0.2">
      <c r="B232"/>
      <c r="C232"/>
      <c r="D232"/>
    </row>
    <row r="233" spans="2:4" x14ac:dyDescent="0.2">
      <c r="B233"/>
      <c r="C233"/>
      <c r="D233"/>
    </row>
    <row r="234" spans="2:4" x14ac:dyDescent="0.2">
      <c r="B234"/>
      <c r="C234"/>
      <c r="D234"/>
    </row>
    <row r="235" spans="2:4" x14ac:dyDescent="0.2">
      <c r="B235"/>
      <c r="C235"/>
      <c r="D235"/>
    </row>
    <row r="236" spans="2:4" x14ac:dyDescent="0.2">
      <c r="B236"/>
      <c r="C236"/>
      <c r="D236"/>
    </row>
    <row r="237" spans="2:4" x14ac:dyDescent="0.2">
      <c r="B237"/>
      <c r="C237"/>
      <c r="D237"/>
    </row>
    <row r="238" spans="2:4" x14ac:dyDescent="0.2">
      <c r="B238"/>
      <c r="C238"/>
      <c r="D238"/>
    </row>
    <row r="239" spans="2:4" x14ac:dyDescent="0.2">
      <c r="B239"/>
      <c r="C239"/>
      <c r="D239"/>
    </row>
    <row r="240" spans="2:4" x14ac:dyDescent="0.2">
      <c r="B240"/>
      <c r="C240"/>
      <c r="D240"/>
    </row>
    <row r="241" spans="2:4" x14ac:dyDescent="0.2">
      <c r="B241"/>
      <c r="C241"/>
      <c r="D241"/>
    </row>
    <row r="242" spans="2:4" x14ac:dyDescent="0.2">
      <c r="B242"/>
      <c r="C242"/>
      <c r="D242"/>
    </row>
    <row r="243" spans="2:4" x14ac:dyDescent="0.2">
      <c r="B243"/>
      <c r="C243"/>
      <c r="D243"/>
    </row>
    <row r="244" spans="2:4" x14ac:dyDescent="0.2">
      <c r="B244"/>
      <c r="C244"/>
      <c r="D244"/>
    </row>
    <row r="245" spans="2:4" x14ac:dyDescent="0.2">
      <c r="B245"/>
      <c r="C245"/>
      <c r="D245"/>
    </row>
    <row r="246" spans="2:4" x14ac:dyDescent="0.2">
      <c r="B246"/>
      <c r="C246"/>
      <c r="D246"/>
    </row>
    <row r="247" spans="2:4" x14ac:dyDescent="0.2">
      <c r="B247"/>
      <c r="C247"/>
      <c r="D247"/>
    </row>
    <row r="248" spans="2:4" x14ac:dyDescent="0.2">
      <c r="B248"/>
      <c r="C248"/>
      <c r="D248"/>
    </row>
    <row r="249" spans="2:4" x14ac:dyDescent="0.2">
      <c r="B249"/>
      <c r="C249"/>
      <c r="D249"/>
    </row>
    <row r="250" spans="2:4" x14ac:dyDescent="0.2">
      <c r="B250"/>
      <c r="C250"/>
      <c r="D250"/>
    </row>
    <row r="251" spans="2:4" x14ac:dyDescent="0.2">
      <c r="B251"/>
      <c r="C251"/>
      <c r="D251"/>
    </row>
    <row r="252" spans="2:4" x14ac:dyDescent="0.2">
      <c r="B252"/>
      <c r="C252"/>
      <c r="D252"/>
    </row>
    <row r="253" spans="2:4" x14ac:dyDescent="0.2">
      <c r="B253"/>
      <c r="C253"/>
      <c r="D253"/>
    </row>
    <row r="254" spans="2:4" x14ac:dyDescent="0.2">
      <c r="B254"/>
      <c r="C254"/>
      <c r="D254"/>
    </row>
    <row r="255" spans="2:4" x14ac:dyDescent="0.2">
      <c r="B255"/>
      <c r="C255"/>
      <c r="D255"/>
    </row>
    <row r="256" spans="2:4" x14ac:dyDescent="0.2">
      <c r="B256"/>
      <c r="C256"/>
      <c r="D256"/>
    </row>
    <row r="257" spans="2:4" x14ac:dyDescent="0.2">
      <c r="B257"/>
      <c r="C257"/>
      <c r="D257"/>
    </row>
    <row r="258" spans="2:4" x14ac:dyDescent="0.2">
      <c r="B258"/>
      <c r="C258"/>
      <c r="D258"/>
    </row>
    <row r="259" spans="2:4" x14ac:dyDescent="0.2">
      <c r="B259"/>
      <c r="C259"/>
      <c r="D259"/>
    </row>
    <row r="260" spans="2:4" x14ac:dyDescent="0.2">
      <c r="B260"/>
      <c r="C260"/>
      <c r="D260"/>
    </row>
    <row r="261" spans="2:4" x14ac:dyDescent="0.2">
      <c r="B261"/>
      <c r="C261"/>
      <c r="D261"/>
    </row>
    <row r="262" spans="2:4" x14ac:dyDescent="0.2">
      <c r="B262"/>
      <c r="C262"/>
      <c r="D262"/>
    </row>
    <row r="263" spans="2:4" x14ac:dyDescent="0.2">
      <c r="B263"/>
      <c r="C263"/>
      <c r="D263"/>
    </row>
    <row r="264" spans="2:4" x14ac:dyDescent="0.2">
      <c r="B264"/>
      <c r="C264"/>
      <c r="D264"/>
    </row>
    <row r="265" spans="2:4" x14ac:dyDescent="0.2">
      <c r="B265"/>
      <c r="C265"/>
      <c r="D265"/>
    </row>
    <row r="266" spans="2:4" x14ac:dyDescent="0.2">
      <c r="B266"/>
      <c r="C266"/>
      <c r="D266"/>
    </row>
    <row r="267" spans="2:4" x14ac:dyDescent="0.2">
      <c r="B267"/>
      <c r="C267"/>
      <c r="D267"/>
    </row>
    <row r="268" spans="2:4" x14ac:dyDescent="0.2">
      <c r="B268"/>
      <c r="C268"/>
      <c r="D268"/>
    </row>
    <row r="269" spans="2:4" x14ac:dyDescent="0.2">
      <c r="B269"/>
      <c r="C269"/>
      <c r="D269"/>
    </row>
    <row r="270" spans="2:4" x14ac:dyDescent="0.2">
      <c r="B270"/>
      <c r="C270"/>
      <c r="D270"/>
    </row>
    <row r="271" spans="2:4" x14ac:dyDescent="0.2">
      <c r="B271"/>
      <c r="C271"/>
      <c r="D271"/>
    </row>
    <row r="272" spans="2:4" x14ac:dyDescent="0.2">
      <c r="B272"/>
      <c r="C272"/>
      <c r="D272"/>
    </row>
    <row r="273" spans="2:4" x14ac:dyDescent="0.2">
      <c r="B273"/>
      <c r="C273"/>
      <c r="D273"/>
    </row>
    <row r="274" spans="2:4" x14ac:dyDescent="0.2">
      <c r="B274"/>
      <c r="C274"/>
      <c r="D274"/>
    </row>
    <row r="275" spans="2:4" x14ac:dyDescent="0.2">
      <c r="B275"/>
      <c r="C275"/>
      <c r="D275"/>
    </row>
    <row r="276" spans="2:4" x14ac:dyDescent="0.2">
      <c r="B276"/>
      <c r="C276"/>
      <c r="D276"/>
    </row>
    <row r="277" spans="2:4" x14ac:dyDescent="0.2">
      <c r="B277"/>
      <c r="C277"/>
      <c r="D277"/>
    </row>
    <row r="278" spans="2:4" x14ac:dyDescent="0.2">
      <c r="B278"/>
      <c r="C278"/>
      <c r="D278"/>
    </row>
    <row r="279" spans="2:4" x14ac:dyDescent="0.2">
      <c r="B279"/>
      <c r="C279"/>
      <c r="D279"/>
    </row>
    <row r="280" spans="2:4" x14ac:dyDescent="0.2">
      <c r="B280"/>
      <c r="C280"/>
      <c r="D280"/>
    </row>
    <row r="281" spans="2:4" x14ac:dyDescent="0.2">
      <c r="B281"/>
      <c r="C281"/>
      <c r="D281"/>
    </row>
    <row r="282" spans="2:4" x14ac:dyDescent="0.2">
      <c r="B282"/>
      <c r="C282"/>
      <c r="D282"/>
    </row>
    <row r="283" spans="2:4" x14ac:dyDescent="0.2">
      <c r="B283"/>
      <c r="C283"/>
      <c r="D283"/>
    </row>
    <row r="284" spans="2:4" x14ac:dyDescent="0.2">
      <c r="B284"/>
      <c r="C284"/>
      <c r="D284"/>
    </row>
    <row r="285" spans="2:4" x14ac:dyDescent="0.2">
      <c r="B285"/>
      <c r="C285"/>
      <c r="D285"/>
    </row>
    <row r="286" spans="2:4" x14ac:dyDescent="0.2">
      <c r="B286"/>
      <c r="C286"/>
      <c r="D286"/>
    </row>
    <row r="287" spans="2:4" x14ac:dyDescent="0.2">
      <c r="B287"/>
      <c r="C287"/>
      <c r="D287"/>
    </row>
    <row r="288" spans="2:4" x14ac:dyDescent="0.2">
      <c r="B288"/>
      <c r="C288"/>
      <c r="D288"/>
    </row>
    <row r="289" spans="2:4" x14ac:dyDescent="0.2">
      <c r="B289"/>
      <c r="C289"/>
      <c r="D289"/>
    </row>
    <row r="290" spans="2:4" x14ac:dyDescent="0.2">
      <c r="B290"/>
      <c r="C290"/>
      <c r="D290"/>
    </row>
    <row r="291" spans="2:4" x14ac:dyDescent="0.2">
      <c r="B291"/>
      <c r="C291"/>
      <c r="D291"/>
    </row>
    <row r="292" spans="2:4" x14ac:dyDescent="0.2">
      <c r="B292"/>
      <c r="C292"/>
      <c r="D292"/>
    </row>
    <row r="293" spans="2:4" x14ac:dyDescent="0.2">
      <c r="B293"/>
      <c r="C293"/>
      <c r="D293"/>
    </row>
    <row r="294" spans="2:4" x14ac:dyDescent="0.2">
      <c r="B294"/>
      <c r="C294"/>
      <c r="D294"/>
    </row>
    <row r="295" spans="2:4" x14ac:dyDescent="0.2">
      <c r="B295"/>
      <c r="C295"/>
      <c r="D295"/>
    </row>
    <row r="296" spans="2:4" x14ac:dyDescent="0.2">
      <c r="B296"/>
      <c r="C296"/>
      <c r="D296"/>
    </row>
    <row r="297" spans="2:4" x14ac:dyDescent="0.2">
      <c r="B297"/>
      <c r="C297"/>
      <c r="D297"/>
    </row>
    <row r="298" spans="2:4" x14ac:dyDescent="0.2">
      <c r="B298"/>
      <c r="C298"/>
      <c r="D298"/>
    </row>
    <row r="299" spans="2:4" x14ac:dyDescent="0.2">
      <c r="B299"/>
      <c r="C299"/>
      <c r="D299"/>
    </row>
    <row r="300" spans="2:4" x14ac:dyDescent="0.2">
      <c r="B300"/>
      <c r="C300"/>
      <c r="D300"/>
    </row>
    <row r="301" spans="2:4" x14ac:dyDescent="0.2">
      <c r="B301"/>
      <c r="C301"/>
      <c r="D301"/>
    </row>
    <row r="302" spans="2:4" x14ac:dyDescent="0.2">
      <c r="B302"/>
      <c r="C302"/>
      <c r="D302"/>
    </row>
    <row r="303" spans="2:4" x14ac:dyDescent="0.2">
      <c r="B303"/>
      <c r="C303"/>
      <c r="D303"/>
    </row>
    <row r="304" spans="2:4" x14ac:dyDescent="0.2">
      <c r="B304"/>
      <c r="C304"/>
      <c r="D304"/>
    </row>
    <row r="305" spans="2:4" x14ac:dyDescent="0.2">
      <c r="B305"/>
      <c r="C305"/>
      <c r="D305"/>
    </row>
    <row r="306" spans="2:4" x14ac:dyDescent="0.2">
      <c r="B306"/>
      <c r="C306"/>
      <c r="D306"/>
    </row>
    <row r="307" spans="2:4" x14ac:dyDescent="0.2">
      <c r="B307"/>
      <c r="C307"/>
      <c r="D307"/>
    </row>
    <row r="308" spans="2:4" x14ac:dyDescent="0.2">
      <c r="B308"/>
      <c r="C308"/>
      <c r="D308"/>
    </row>
    <row r="309" spans="2:4" x14ac:dyDescent="0.2">
      <c r="B309"/>
      <c r="C309"/>
      <c r="D309"/>
    </row>
    <row r="310" spans="2:4" x14ac:dyDescent="0.2">
      <c r="B310"/>
      <c r="C310"/>
      <c r="D310"/>
    </row>
    <row r="311" spans="2:4" x14ac:dyDescent="0.2">
      <c r="B311"/>
      <c r="C311"/>
      <c r="D311"/>
    </row>
    <row r="312" spans="2:4" x14ac:dyDescent="0.2">
      <c r="B312"/>
      <c r="C312"/>
      <c r="D312"/>
    </row>
    <row r="313" spans="2:4" x14ac:dyDescent="0.2">
      <c r="B313"/>
      <c r="C313"/>
      <c r="D313"/>
    </row>
    <row r="314" spans="2:4" x14ac:dyDescent="0.2">
      <c r="B314"/>
      <c r="C314"/>
      <c r="D314"/>
    </row>
    <row r="315" spans="2:4" x14ac:dyDescent="0.2">
      <c r="B315"/>
      <c r="C315"/>
      <c r="D315"/>
    </row>
    <row r="316" spans="2:4" x14ac:dyDescent="0.2">
      <c r="B316"/>
      <c r="C316"/>
      <c r="D316"/>
    </row>
    <row r="317" spans="2:4" x14ac:dyDescent="0.2">
      <c r="B317"/>
      <c r="C317"/>
      <c r="D317"/>
    </row>
    <row r="318" spans="2:4" x14ac:dyDescent="0.2">
      <c r="B318"/>
      <c r="C318"/>
      <c r="D318"/>
    </row>
    <row r="319" spans="2:4" x14ac:dyDescent="0.2">
      <c r="B319"/>
      <c r="C319"/>
      <c r="D319"/>
    </row>
    <row r="320" spans="2:4" x14ac:dyDescent="0.2">
      <c r="B320"/>
      <c r="C320"/>
      <c r="D320"/>
    </row>
    <row r="321" spans="2:4" x14ac:dyDescent="0.2">
      <c r="B321"/>
      <c r="C321"/>
      <c r="D321"/>
    </row>
    <row r="322" spans="2:4" x14ac:dyDescent="0.2">
      <c r="B322"/>
      <c r="C322"/>
      <c r="D322"/>
    </row>
    <row r="323" spans="2:4" x14ac:dyDescent="0.2">
      <c r="B323"/>
      <c r="C323"/>
      <c r="D323"/>
    </row>
    <row r="324" spans="2:4" x14ac:dyDescent="0.2">
      <c r="B324"/>
      <c r="C324"/>
      <c r="D324"/>
    </row>
    <row r="325" spans="2:4" x14ac:dyDescent="0.2">
      <c r="B325"/>
      <c r="C325"/>
      <c r="D325"/>
    </row>
    <row r="326" spans="2:4" x14ac:dyDescent="0.2">
      <c r="B326"/>
      <c r="C326"/>
      <c r="D326"/>
    </row>
    <row r="327" spans="2:4" x14ac:dyDescent="0.2">
      <c r="B327"/>
      <c r="C327"/>
      <c r="D327"/>
    </row>
    <row r="328" spans="2:4" x14ac:dyDescent="0.2">
      <c r="B328"/>
      <c r="C328"/>
      <c r="D328"/>
    </row>
    <row r="329" spans="2:4" x14ac:dyDescent="0.2">
      <c r="B329"/>
      <c r="C329"/>
      <c r="D329"/>
    </row>
    <row r="330" spans="2:4" x14ac:dyDescent="0.2">
      <c r="B330"/>
      <c r="C330"/>
      <c r="D330"/>
    </row>
    <row r="331" spans="2:4" x14ac:dyDescent="0.2">
      <c r="B331"/>
      <c r="C331"/>
      <c r="D331"/>
    </row>
    <row r="332" spans="2:4" x14ac:dyDescent="0.2">
      <c r="B332"/>
      <c r="C332"/>
      <c r="D332"/>
    </row>
    <row r="333" spans="2:4" x14ac:dyDescent="0.2">
      <c r="B333"/>
      <c r="C333"/>
      <c r="D333"/>
    </row>
    <row r="334" spans="2:4" x14ac:dyDescent="0.2">
      <c r="B334"/>
      <c r="C334"/>
      <c r="D334"/>
    </row>
    <row r="335" spans="2:4" x14ac:dyDescent="0.2">
      <c r="B335"/>
      <c r="C335"/>
      <c r="D335"/>
    </row>
    <row r="336" spans="2:4" x14ac:dyDescent="0.2">
      <c r="B336"/>
      <c r="C336"/>
      <c r="D336"/>
    </row>
    <row r="337" spans="2:4" x14ac:dyDescent="0.2">
      <c r="B337"/>
      <c r="C337"/>
      <c r="D337"/>
    </row>
    <row r="338" spans="2:4" x14ac:dyDescent="0.2">
      <c r="B338"/>
      <c r="C338"/>
      <c r="D338"/>
    </row>
    <row r="339" spans="2:4" x14ac:dyDescent="0.2">
      <c r="B339"/>
      <c r="C339"/>
      <c r="D339"/>
    </row>
    <row r="340" spans="2:4" x14ac:dyDescent="0.2">
      <c r="B340"/>
      <c r="C340"/>
      <c r="D340"/>
    </row>
    <row r="341" spans="2:4" x14ac:dyDescent="0.2">
      <c r="B341"/>
      <c r="C341"/>
      <c r="D341"/>
    </row>
    <row r="342" spans="2:4" x14ac:dyDescent="0.2">
      <c r="B342"/>
      <c r="C342"/>
      <c r="D342"/>
    </row>
    <row r="343" spans="2:4" x14ac:dyDescent="0.2">
      <c r="B343"/>
      <c r="C343"/>
      <c r="D343"/>
    </row>
    <row r="344" spans="2:4" x14ac:dyDescent="0.2">
      <c r="B344"/>
      <c r="C344"/>
      <c r="D344"/>
    </row>
    <row r="345" spans="2:4" x14ac:dyDescent="0.2">
      <c r="B345"/>
      <c r="C345"/>
      <c r="D345"/>
    </row>
    <row r="346" spans="2:4" x14ac:dyDescent="0.2">
      <c r="B346"/>
      <c r="C346"/>
      <c r="D346"/>
    </row>
    <row r="347" spans="2:4" x14ac:dyDescent="0.2">
      <c r="B347"/>
      <c r="C347"/>
      <c r="D347"/>
    </row>
    <row r="348" spans="2:4" x14ac:dyDescent="0.2">
      <c r="B348"/>
      <c r="C348"/>
      <c r="D348"/>
    </row>
    <row r="349" spans="2:4" x14ac:dyDescent="0.2">
      <c r="B349"/>
      <c r="C349"/>
      <c r="D349"/>
    </row>
    <row r="350" spans="2:4" x14ac:dyDescent="0.2">
      <c r="B350"/>
      <c r="C350"/>
      <c r="D350"/>
    </row>
    <row r="351" spans="2:4" x14ac:dyDescent="0.2">
      <c r="B351"/>
      <c r="C351"/>
      <c r="D351"/>
    </row>
    <row r="352" spans="2:4" x14ac:dyDescent="0.2">
      <c r="B352"/>
      <c r="C352"/>
      <c r="D352"/>
    </row>
    <row r="353" spans="2:4" x14ac:dyDescent="0.2">
      <c r="B353"/>
      <c r="C353"/>
      <c r="D353"/>
    </row>
    <row r="354" spans="2:4" x14ac:dyDescent="0.2">
      <c r="B354"/>
      <c r="C354"/>
      <c r="D354"/>
    </row>
    <row r="355" spans="2:4" x14ac:dyDescent="0.2">
      <c r="B355"/>
      <c r="C355"/>
      <c r="D355"/>
    </row>
    <row r="356" spans="2:4" x14ac:dyDescent="0.2">
      <c r="B356"/>
      <c r="C356"/>
      <c r="D356"/>
    </row>
    <row r="357" spans="2:4" x14ac:dyDescent="0.2">
      <c r="B357"/>
      <c r="C357"/>
      <c r="D357"/>
    </row>
    <row r="358" spans="2:4" x14ac:dyDescent="0.2">
      <c r="B358"/>
      <c r="C358"/>
      <c r="D358"/>
    </row>
    <row r="359" spans="2:4" x14ac:dyDescent="0.2">
      <c r="B359"/>
      <c r="C359"/>
      <c r="D359"/>
    </row>
    <row r="360" spans="2:4" x14ac:dyDescent="0.2">
      <c r="B360"/>
      <c r="C360"/>
      <c r="D360"/>
    </row>
    <row r="361" spans="2:4" x14ac:dyDescent="0.2">
      <c r="B361"/>
      <c r="C361"/>
      <c r="D361"/>
    </row>
    <row r="362" spans="2:4" x14ac:dyDescent="0.2">
      <c r="B362"/>
      <c r="C362"/>
      <c r="D362"/>
    </row>
    <row r="363" spans="2:4" x14ac:dyDescent="0.2">
      <c r="B363"/>
      <c r="C363"/>
      <c r="D363"/>
    </row>
    <row r="364" spans="2:4" x14ac:dyDescent="0.2">
      <c r="B364"/>
      <c r="C364"/>
      <c r="D364"/>
    </row>
    <row r="365" spans="2:4" x14ac:dyDescent="0.2">
      <c r="B365"/>
      <c r="C365"/>
      <c r="D365"/>
    </row>
    <row r="366" spans="2:4" x14ac:dyDescent="0.2">
      <c r="B366"/>
      <c r="C366"/>
      <c r="D366"/>
    </row>
    <row r="367" spans="2:4" x14ac:dyDescent="0.2">
      <c r="B367"/>
      <c r="C367"/>
      <c r="D367"/>
    </row>
    <row r="368" spans="2:4" x14ac:dyDescent="0.2">
      <c r="B368"/>
      <c r="C368"/>
      <c r="D368"/>
    </row>
    <row r="369" spans="2:4" x14ac:dyDescent="0.2">
      <c r="B369"/>
      <c r="C369"/>
      <c r="D369"/>
    </row>
    <row r="370" spans="2:4" x14ac:dyDescent="0.2">
      <c r="B370"/>
      <c r="C370"/>
      <c r="D370"/>
    </row>
    <row r="371" spans="2:4" x14ac:dyDescent="0.2">
      <c r="B371"/>
      <c r="C371"/>
      <c r="D371"/>
    </row>
    <row r="372" spans="2:4" x14ac:dyDescent="0.2">
      <c r="B372"/>
      <c r="C372"/>
      <c r="D372"/>
    </row>
    <row r="373" spans="2:4" x14ac:dyDescent="0.2">
      <c r="B373"/>
      <c r="C373"/>
      <c r="D373"/>
    </row>
    <row r="374" spans="2:4" x14ac:dyDescent="0.2">
      <c r="B374"/>
      <c r="C374"/>
      <c r="D374"/>
    </row>
    <row r="375" spans="2:4" x14ac:dyDescent="0.2">
      <c r="B375"/>
      <c r="C375"/>
      <c r="D375"/>
    </row>
    <row r="376" spans="2:4" x14ac:dyDescent="0.2">
      <c r="B376"/>
      <c r="C376"/>
      <c r="D376"/>
    </row>
    <row r="377" spans="2:4" x14ac:dyDescent="0.2">
      <c r="B377"/>
      <c r="C377"/>
      <c r="D377"/>
    </row>
    <row r="378" spans="2:4" x14ac:dyDescent="0.2">
      <c r="B378"/>
      <c r="C378"/>
      <c r="D378"/>
    </row>
    <row r="379" spans="2:4" x14ac:dyDescent="0.2">
      <c r="B379"/>
      <c r="C379"/>
      <c r="D379"/>
    </row>
    <row r="380" spans="2:4" x14ac:dyDescent="0.2">
      <c r="B380"/>
      <c r="C380"/>
      <c r="D380"/>
    </row>
    <row r="381" spans="2:4" x14ac:dyDescent="0.2">
      <c r="B381"/>
      <c r="C381"/>
      <c r="D381"/>
    </row>
    <row r="382" spans="2:4" x14ac:dyDescent="0.2">
      <c r="B382"/>
      <c r="C382"/>
      <c r="D382"/>
    </row>
    <row r="383" spans="2:4" x14ac:dyDescent="0.2">
      <c r="B383"/>
      <c r="C383"/>
      <c r="D383"/>
    </row>
    <row r="384" spans="2:4" x14ac:dyDescent="0.2">
      <c r="B384"/>
      <c r="C384"/>
      <c r="D384"/>
    </row>
    <row r="385" spans="2:4" x14ac:dyDescent="0.2">
      <c r="B385"/>
      <c r="C385"/>
      <c r="D385"/>
    </row>
    <row r="386" spans="2:4" x14ac:dyDescent="0.2">
      <c r="B386"/>
      <c r="C386"/>
      <c r="D386"/>
    </row>
    <row r="387" spans="2:4" x14ac:dyDescent="0.2">
      <c r="B387"/>
      <c r="C387"/>
      <c r="D387"/>
    </row>
    <row r="388" spans="2:4" x14ac:dyDescent="0.2">
      <c r="B388"/>
      <c r="C388"/>
      <c r="D388"/>
    </row>
    <row r="389" spans="2:4" x14ac:dyDescent="0.2">
      <c r="B389"/>
      <c r="C389"/>
      <c r="D389"/>
    </row>
    <row r="390" spans="2:4" x14ac:dyDescent="0.2">
      <c r="B390"/>
      <c r="C390"/>
      <c r="D390"/>
    </row>
    <row r="391" spans="2:4" x14ac:dyDescent="0.2">
      <c r="B391"/>
      <c r="C391"/>
      <c r="D391"/>
    </row>
    <row r="392" spans="2:4" x14ac:dyDescent="0.2">
      <c r="B392"/>
      <c r="C392"/>
      <c r="D392"/>
    </row>
    <row r="393" spans="2:4" x14ac:dyDescent="0.2">
      <c r="B393"/>
      <c r="C393"/>
      <c r="D393"/>
    </row>
    <row r="394" spans="2:4" x14ac:dyDescent="0.2">
      <c r="B394"/>
      <c r="C394"/>
      <c r="D394"/>
    </row>
    <row r="395" spans="2:4" x14ac:dyDescent="0.2">
      <c r="B395"/>
      <c r="C395"/>
      <c r="D395"/>
    </row>
    <row r="396" spans="2:4" x14ac:dyDescent="0.2">
      <c r="B396"/>
      <c r="C396"/>
      <c r="D396"/>
    </row>
    <row r="397" spans="2:4" x14ac:dyDescent="0.2">
      <c r="B397"/>
      <c r="C397"/>
      <c r="D397"/>
    </row>
    <row r="398" spans="2:4" x14ac:dyDescent="0.2">
      <c r="B398"/>
      <c r="C398"/>
      <c r="D398"/>
    </row>
    <row r="399" spans="2:4" x14ac:dyDescent="0.2">
      <c r="B399"/>
      <c r="C399"/>
      <c r="D399"/>
    </row>
    <row r="400" spans="2:4" x14ac:dyDescent="0.2">
      <c r="B400"/>
      <c r="C400"/>
      <c r="D400"/>
    </row>
    <row r="401" spans="2:4" x14ac:dyDescent="0.2">
      <c r="B401"/>
      <c r="C401"/>
      <c r="D401"/>
    </row>
    <row r="402" spans="2:4" x14ac:dyDescent="0.2">
      <c r="B402"/>
      <c r="C402"/>
      <c r="D402"/>
    </row>
    <row r="403" spans="2:4" x14ac:dyDescent="0.2">
      <c r="B403"/>
      <c r="C403"/>
      <c r="D403"/>
    </row>
    <row r="404" spans="2:4" x14ac:dyDescent="0.2">
      <c r="B404"/>
      <c r="C404"/>
      <c r="D404"/>
    </row>
    <row r="405" spans="2:4" x14ac:dyDescent="0.2">
      <c r="B405"/>
      <c r="C405"/>
      <c r="D405"/>
    </row>
    <row r="406" spans="2:4" x14ac:dyDescent="0.2">
      <c r="B406"/>
      <c r="C406"/>
      <c r="D406"/>
    </row>
    <row r="407" spans="2:4" x14ac:dyDescent="0.2">
      <c r="B407"/>
      <c r="C407"/>
      <c r="D407"/>
    </row>
    <row r="408" spans="2:4" x14ac:dyDescent="0.2">
      <c r="B408"/>
      <c r="C408"/>
      <c r="D408"/>
    </row>
    <row r="409" spans="2:4" x14ac:dyDescent="0.2">
      <c r="B409"/>
      <c r="C409"/>
      <c r="D409"/>
    </row>
    <row r="410" spans="2:4" x14ac:dyDescent="0.2">
      <c r="B410"/>
      <c r="C410"/>
      <c r="D410"/>
    </row>
    <row r="411" spans="2:4" x14ac:dyDescent="0.2">
      <c r="B411"/>
      <c r="C411"/>
      <c r="D411"/>
    </row>
    <row r="412" spans="2:4" x14ac:dyDescent="0.2">
      <c r="B412"/>
      <c r="C412"/>
      <c r="D412"/>
    </row>
    <row r="413" spans="2:4" x14ac:dyDescent="0.2">
      <c r="B413"/>
      <c r="C413"/>
      <c r="D413"/>
    </row>
    <row r="414" spans="2:4" x14ac:dyDescent="0.2">
      <c r="B414"/>
      <c r="C414"/>
      <c r="D414"/>
    </row>
    <row r="415" spans="2:4" x14ac:dyDescent="0.2">
      <c r="B415"/>
      <c r="C415"/>
      <c r="D415"/>
    </row>
    <row r="416" spans="2:4" x14ac:dyDescent="0.2">
      <c r="B416"/>
      <c r="C416"/>
      <c r="D416"/>
    </row>
    <row r="417" spans="2:4" x14ac:dyDescent="0.2">
      <c r="B417"/>
      <c r="C417"/>
      <c r="D417"/>
    </row>
    <row r="418" spans="2:4" x14ac:dyDescent="0.2">
      <c r="B418"/>
      <c r="C418"/>
      <c r="D418"/>
    </row>
    <row r="419" spans="2:4" x14ac:dyDescent="0.2">
      <c r="B419"/>
      <c r="C419"/>
      <c r="D419"/>
    </row>
    <row r="420" spans="2:4" x14ac:dyDescent="0.2">
      <c r="B420"/>
      <c r="C420"/>
      <c r="D420"/>
    </row>
    <row r="421" spans="2:4" x14ac:dyDescent="0.2">
      <c r="B421"/>
      <c r="C421"/>
      <c r="D421"/>
    </row>
    <row r="422" spans="2:4" x14ac:dyDescent="0.2">
      <c r="B422"/>
      <c r="C422"/>
      <c r="D422"/>
    </row>
    <row r="423" spans="2:4" x14ac:dyDescent="0.2">
      <c r="B423"/>
      <c r="C423"/>
      <c r="D423"/>
    </row>
    <row r="424" spans="2:4" x14ac:dyDescent="0.2">
      <c r="B424"/>
      <c r="C424"/>
      <c r="D424"/>
    </row>
    <row r="425" spans="2:4" x14ac:dyDescent="0.2">
      <c r="B425"/>
      <c r="C425"/>
      <c r="D425"/>
    </row>
    <row r="426" spans="2:4" x14ac:dyDescent="0.2">
      <c r="B426"/>
      <c r="C426"/>
      <c r="D426"/>
    </row>
    <row r="427" spans="2:4" x14ac:dyDescent="0.2">
      <c r="B427"/>
      <c r="C427"/>
      <c r="D427"/>
    </row>
    <row r="428" spans="2:4" x14ac:dyDescent="0.2">
      <c r="B428"/>
      <c r="C428"/>
      <c r="D428"/>
    </row>
    <row r="429" spans="2:4" x14ac:dyDescent="0.2">
      <c r="B429"/>
      <c r="C429"/>
      <c r="D429"/>
    </row>
    <row r="430" spans="2:4" x14ac:dyDescent="0.2">
      <c r="B430"/>
      <c r="C430"/>
      <c r="D430"/>
    </row>
    <row r="431" spans="2:4" x14ac:dyDescent="0.2">
      <c r="B431"/>
      <c r="C431"/>
      <c r="D431"/>
    </row>
    <row r="432" spans="2:4" x14ac:dyDescent="0.2">
      <c r="B432"/>
      <c r="C432"/>
      <c r="D432"/>
    </row>
    <row r="433" spans="2:4" x14ac:dyDescent="0.2">
      <c r="B433"/>
      <c r="C433"/>
      <c r="D433"/>
    </row>
    <row r="434" spans="2:4" x14ac:dyDescent="0.2">
      <c r="B434"/>
      <c r="C434"/>
      <c r="D434"/>
    </row>
    <row r="435" spans="2:4" x14ac:dyDescent="0.2">
      <c r="B435"/>
      <c r="C435"/>
      <c r="D435"/>
    </row>
    <row r="436" spans="2:4" x14ac:dyDescent="0.2">
      <c r="B436"/>
      <c r="C436"/>
      <c r="D436"/>
    </row>
    <row r="437" spans="2:4" x14ac:dyDescent="0.2">
      <c r="B437"/>
      <c r="C437"/>
      <c r="D437"/>
    </row>
    <row r="438" spans="2:4" x14ac:dyDescent="0.2">
      <c r="B438"/>
      <c r="C438"/>
      <c r="D438"/>
    </row>
    <row r="439" spans="2:4" x14ac:dyDescent="0.2">
      <c r="B439"/>
      <c r="C439"/>
      <c r="D439"/>
    </row>
    <row r="440" spans="2:4" x14ac:dyDescent="0.2">
      <c r="B440"/>
      <c r="C440"/>
      <c r="D440"/>
    </row>
    <row r="441" spans="2:4" x14ac:dyDescent="0.2">
      <c r="B441"/>
      <c r="C441"/>
      <c r="D441"/>
    </row>
    <row r="442" spans="2:4" x14ac:dyDescent="0.2">
      <c r="B442"/>
      <c r="C442"/>
      <c r="D442"/>
    </row>
    <row r="443" spans="2:4" x14ac:dyDescent="0.2">
      <c r="B443"/>
      <c r="C443"/>
      <c r="D443"/>
    </row>
    <row r="444" spans="2:4" x14ac:dyDescent="0.2">
      <c r="B444"/>
      <c r="C444"/>
      <c r="D444"/>
    </row>
    <row r="445" spans="2:4" x14ac:dyDescent="0.2">
      <c r="B445"/>
      <c r="C445"/>
      <c r="D445"/>
    </row>
    <row r="446" spans="2:4" x14ac:dyDescent="0.2">
      <c r="B446"/>
      <c r="C446"/>
      <c r="D446"/>
    </row>
    <row r="447" spans="2:4" x14ac:dyDescent="0.2">
      <c r="B447"/>
      <c r="C447"/>
      <c r="D447"/>
    </row>
    <row r="448" spans="2:4" x14ac:dyDescent="0.2">
      <c r="B448"/>
      <c r="C448"/>
      <c r="D448"/>
    </row>
    <row r="449" spans="2:4" x14ac:dyDescent="0.2">
      <c r="B449"/>
      <c r="C449"/>
      <c r="D449"/>
    </row>
    <row r="450" spans="2:4" x14ac:dyDescent="0.2">
      <c r="B450"/>
      <c r="C450"/>
      <c r="D450"/>
    </row>
    <row r="451" spans="2:4" x14ac:dyDescent="0.2">
      <c r="B451"/>
      <c r="C451"/>
      <c r="D451"/>
    </row>
    <row r="452" spans="2:4" x14ac:dyDescent="0.2">
      <c r="B452"/>
      <c r="C452"/>
      <c r="D452"/>
    </row>
    <row r="453" spans="2:4" x14ac:dyDescent="0.2">
      <c r="B453"/>
      <c r="C453"/>
      <c r="D453"/>
    </row>
    <row r="454" spans="2:4" x14ac:dyDescent="0.2">
      <c r="B454"/>
      <c r="C454"/>
      <c r="D454"/>
    </row>
    <row r="455" spans="2:4" x14ac:dyDescent="0.2">
      <c r="B455"/>
      <c r="C455"/>
      <c r="D455"/>
    </row>
    <row r="456" spans="2:4" x14ac:dyDescent="0.2">
      <c r="B456"/>
      <c r="C456"/>
      <c r="D456"/>
    </row>
    <row r="457" spans="2:4" x14ac:dyDescent="0.2">
      <c r="B457"/>
      <c r="C457"/>
      <c r="D457"/>
    </row>
    <row r="458" spans="2:4" x14ac:dyDescent="0.2">
      <c r="B458"/>
      <c r="C458"/>
      <c r="D458"/>
    </row>
    <row r="459" spans="2:4" x14ac:dyDescent="0.2">
      <c r="B459"/>
      <c r="C459"/>
      <c r="D459"/>
    </row>
    <row r="460" spans="2:4" x14ac:dyDescent="0.2">
      <c r="B460"/>
      <c r="C460"/>
      <c r="D460"/>
    </row>
    <row r="461" spans="2:4" x14ac:dyDescent="0.2">
      <c r="B461"/>
      <c r="C461"/>
      <c r="D461"/>
    </row>
    <row r="462" spans="2:4" x14ac:dyDescent="0.2">
      <c r="B462"/>
      <c r="C462"/>
      <c r="D462"/>
    </row>
    <row r="463" spans="2:4" x14ac:dyDescent="0.2">
      <c r="B463"/>
      <c r="C463"/>
      <c r="D463"/>
    </row>
    <row r="464" spans="2:4" x14ac:dyDescent="0.2">
      <c r="B464"/>
      <c r="C464"/>
      <c r="D464"/>
    </row>
    <row r="465" spans="2:4" x14ac:dyDescent="0.2">
      <c r="B465"/>
      <c r="C465"/>
      <c r="D465"/>
    </row>
    <row r="466" spans="2:4" x14ac:dyDescent="0.2">
      <c r="B466"/>
      <c r="C466"/>
      <c r="D466"/>
    </row>
    <row r="467" spans="2:4" x14ac:dyDescent="0.2">
      <c r="B467"/>
      <c r="C467"/>
      <c r="D467"/>
    </row>
    <row r="468" spans="2:4" x14ac:dyDescent="0.2">
      <c r="B468"/>
      <c r="C468"/>
      <c r="D468"/>
    </row>
    <row r="469" spans="2:4" x14ac:dyDescent="0.2">
      <c r="B469"/>
      <c r="C469"/>
      <c r="D469"/>
    </row>
    <row r="470" spans="2:4" x14ac:dyDescent="0.2">
      <c r="B470"/>
      <c r="C470"/>
      <c r="D470"/>
    </row>
    <row r="471" spans="2:4" x14ac:dyDescent="0.2">
      <c r="B471"/>
      <c r="C471"/>
      <c r="D471"/>
    </row>
    <row r="472" spans="2:4" x14ac:dyDescent="0.2">
      <c r="B472"/>
      <c r="C472"/>
      <c r="D472"/>
    </row>
    <row r="473" spans="2:4" x14ac:dyDescent="0.2">
      <c r="B473"/>
      <c r="C473"/>
      <c r="D473"/>
    </row>
    <row r="474" spans="2:4" x14ac:dyDescent="0.2">
      <c r="B474"/>
      <c r="C474"/>
      <c r="D474"/>
    </row>
    <row r="475" spans="2:4" x14ac:dyDescent="0.2">
      <c r="B475"/>
      <c r="C475"/>
      <c r="D475"/>
    </row>
    <row r="476" spans="2:4" x14ac:dyDescent="0.2">
      <c r="B476"/>
      <c r="C476"/>
      <c r="D476"/>
    </row>
    <row r="477" spans="2:4" x14ac:dyDescent="0.2">
      <c r="B477"/>
      <c r="C477"/>
      <c r="D477"/>
    </row>
    <row r="478" spans="2:4" x14ac:dyDescent="0.2">
      <c r="B478"/>
      <c r="C478"/>
      <c r="D478"/>
    </row>
    <row r="479" spans="2:4" x14ac:dyDescent="0.2">
      <c r="B479"/>
      <c r="C479"/>
      <c r="D479"/>
    </row>
    <row r="480" spans="2:4" x14ac:dyDescent="0.2">
      <c r="B480"/>
      <c r="C480"/>
      <c r="D480"/>
    </row>
    <row r="481" spans="2:4" x14ac:dyDescent="0.2">
      <c r="B481"/>
      <c r="C481"/>
      <c r="D481"/>
    </row>
    <row r="482" spans="2:4" x14ac:dyDescent="0.2">
      <c r="B482"/>
      <c r="C482"/>
      <c r="D482"/>
    </row>
    <row r="483" spans="2:4" x14ac:dyDescent="0.2">
      <c r="B483"/>
      <c r="C483"/>
      <c r="D483"/>
    </row>
    <row r="484" spans="2:4" x14ac:dyDescent="0.2">
      <c r="B484"/>
      <c r="C484"/>
      <c r="D484"/>
    </row>
    <row r="485" spans="2:4" x14ac:dyDescent="0.2">
      <c r="B485"/>
      <c r="C485"/>
      <c r="D485"/>
    </row>
    <row r="486" spans="2:4" x14ac:dyDescent="0.2">
      <c r="B486"/>
      <c r="C486"/>
      <c r="D486"/>
    </row>
    <row r="487" spans="2:4" x14ac:dyDescent="0.2">
      <c r="B487"/>
      <c r="C487"/>
      <c r="D487"/>
    </row>
    <row r="488" spans="2:4" x14ac:dyDescent="0.2">
      <c r="B488"/>
      <c r="C488"/>
      <c r="D488"/>
    </row>
    <row r="489" spans="2:4" x14ac:dyDescent="0.2">
      <c r="B489"/>
      <c r="C489"/>
      <c r="D489"/>
    </row>
    <row r="490" spans="2:4" x14ac:dyDescent="0.2">
      <c r="B490"/>
      <c r="C490"/>
      <c r="D490"/>
    </row>
    <row r="491" spans="2:4" x14ac:dyDescent="0.2">
      <c r="B491"/>
      <c r="C491"/>
      <c r="D491"/>
    </row>
    <row r="492" spans="2:4" x14ac:dyDescent="0.2">
      <c r="B492"/>
      <c r="C492"/>
      <c r="D492"/>
    </row>
    <row r="493" spans="2:4" x14ac:dyDescent="0.2">
      <c r="B493"/>
      <c r="C493"/>
      <c r="D493"/>
    </row>
    <row r="494" spans="2:4" x14ac:dyDescent="0.2">
      <c r="B494"/>
      <c r="C494"/>
      <c r="D494"/>
    </row>
    <row r="495" spans="2:4" x14ac:dyDescent="0.2">
      <c r="B495"/>
      <c r="C495"/>
      <c r="D495"/>
    </row>
    <row r="496" spans="2:4" x14ac:dyDescent="0.2">
      <c r="B496"/>
      <c r="C496"/>
      <c r="D496"/>
    </row>
    <row r="497" spans="2:4" x14ac:dyDescent="0.2">
      <c r="B497"/>
      <c r="C497"/>
      <c r="D497"/>
    </row>
    <row r="498" spans="2:4" x14ac:dyDescent="0.2">
      <c r="B498"/>
      <c r="C498"/>
      <c r="D498"/>
    </row>
    <row r="499" spans="2:4" x14ac:dyDescent="0.2">
      <c r="B499"/>
      <c r="C499"/>
      <c r="D499"/>
    </row>
    <row r="500" spans="2:4" x14ac:dyDescent="0.2">
      <c r="B500"/>
      <c r="C500"/>
      <c r="D500"/>
    </row>
    <row r="501" spans="2:4" x14ac:dyDescent="0.2">
      <c r="B501"/>
      <c r="C501"/>
      <c r="D501"/>
    </row>
    <row r="502" spans="2:4" x14ac:dyDescent="0.2">
      <c r="B502"/>
      <c r="C502"/>
      <c r="D502"/>
    </row>
    <row r="503" spans="2:4" x14ac:dyDescent="0.2">
      <c r="B503"/>
      <c r="C503"/>
      <c r="D503"/>
    </row>
    <row r="504" spans="2:4" x14ac:dyDescent="0.2">
      <c r="B504"/>
      <c r="C504"/>
      <c r="D504"/>
    </row>
    <row r="505" spans="2:4" x14ac:dyDescent="0.2">
      <c r="B505"/>
      <c r="C505"/>
      <c r="D505"/>
    </row>
    <row r="506" spans="2:4" x14ac:dyDescent="0.2">
      <c r="B506"/>
      <c r="C506"/>
      <c r="D506"/>
    </row>
    <row r="507" spans="2:4" x14ac:dyDescent="0.2">
      <c r="B507"/>
      <c r="C507"/>
      <c r="D507"/>
    </row>
    <row r="508" spans="2:4" x14ac:dyDescent="0.2">
      <c r="B508"/>
      <c r="C508"/>
      <c r="D508"/>
    </row>
    <row r="509" spans="2:4" x14ac:dyDescent="0.2">
      <c r="B509"/>
      <c r="C509"/>
      <c r="D509"/>
    </row>
    <row r="510" spans="2:4" x14ac:dyDescent="0.2">
      <c r="B510"/>
      <c r="C510"/>
      <c r="D510"/>
    </row>
    <row r="511" spans="2:4" x14ac:dyDescent="0.2">
      <c r="B511"/>
      <c r="C511"/>
      <c r="D511"/>
    </row>
    <row r="512" spans="2:4" x14ac:dyDescent="0.2">
      <c r="B512"/>
      <c r="C512"/>
      <c r="D512"/>
    </row>
    <row r="513" spans="2:4" x14ac:dyDescent="0.2">
      <c r="B513"/>
      <c r="C513"/>
      <c r="D513"/>
    </row>
    <row r="514" spans="2:4" x14ac:dyDescent="0.2">
      <c r="B514"/>
      <c r="C514"/>
      <c r="D514"/>
    </row>
    <row r="515" spans="2:4" x14ac:dyDescent="0.2">
      <c r="B515"/>
      <c r="C515"/>
      <c r="D515"/>
    </row>
    <row r="516" spans="2:4" x14ac:dyDescent="0.2">
      <c r="B516"/>
      <c r="C516"/>
      <c r="D516"/>
    </row>
    <row r="517" spans="2:4" x14ac:dyDescent="0.2">
      <c r="B517"/>
      <c r="C517"/>
      <c r="D517"/>
    </row>
    <row r="518" spans="2:4" x14ac:dyDescent="0.2">
      <c r="B518"/>
      <c r="C518"/>
      <c r="D518"/>
    </row>
    <row r="519" spans="2:4" x14ac:dyDescent="0.2">
      <c r="B519"/>
      <c r="C519"/>
      <c r="D519"/>
    </row>
    <row r="520" spans="2:4" x14ac:dyDescent="0.2">
      <c r="B520"/>
      <c r="C520"/>
      <c r="D520"/>
    </row>
    <row r="521" spans="2:4" x14ac:dyDescent="0.2">
      <c r="B521"/>
      <c r="C521"/>
      <c r="D521"/>
    </row>
    <row r="522" spans="2:4" x14ac:dyDescent="0.2">
      <c r="B522"/>
      <c r="C522"/>
      <c r="D522"/>
    </row>
    <row r="523" spans="2:4" x14ac:dyDescent="0.2">
      <c r="B523"/>
      <c r="C523"/>
      <c r="D523"/>
    </row>
    <row r="524" spans="2:4" x14ac:dyDescent="0.2">
      <c r="B524"/>
      <c r="C524"/>
      <c r="D524"/>
    </row>
    <row r="525" spans="2:4" x14ac:dyDescent="0.2">
      <c r="B525"/>
      <c r="C525"/>
      <c r="D525"/>
    </row>
    <row r="526" spans="2:4" x14ac:dyDescent="0.2">
      <c r="B526"/>
      <c r="C526"/>
      <c r="D526"/>
    </row>
    <row r="527" spans="2:4" x14ac:dyDescent="0.2">
      <c r="B527"/>
      <c r="C527"/>
      <c r="D527"/>
    </row>
    <row r="528" spans="2:4" x14ac:dyDescent="0.2">
      <c r="B528"/>
      <c r="C528"/>
      <c r="D528"/>
    </row>
    <row r="529" spans="2:4" x14ac:dyDescent="0.2">
      <c r="B529"/>
      <c r="C529"/>
      <c r="D529"/>
    </row>
    <row r="530" spans="2:4" x14ac:dyDescent="0.2">
      <c r="B530"/>
      <c r="C530"/>
      <c r="D530"/>
    </row>
    <row r="531" spans="2:4" x14ac:dyDescent="0.2">
      <c r="B531"/>
      <c r="C531"/>
      <c r="D531"/>
    </row>
    <row r="532" spans="2:4" x14ac:dyDescent="0.2">
      <c r="B532"/>
      <c r="C532"/>
      <c r="D532"/>
    </row>
    <row r="533" spans="2:4" x14ac:dyDescent="0.2">
      <c r="B533"/>
      <c r="C533"/>
      <c r="D533"/>
    </row>
    <row r="534" spans="2:4" x14ac:dyDescent="0.2">
      <c r="B534"/>
      <c r="C534"/>
      <c r="D534"/>
    </row>
    <row r="535" spans="2:4" x14ac:dyDescent="0.2">
      <c r="B535"/>
      <c r="C535"/>
      <c r="D535"/>
    </row>
    <row r="536" spans="2:4" x14ac:dyDescent="0.2">
      <c r="B536"/>
      <c r="C536"/>
      <c r="D536"/>
    </row>
    <row r="537" spans="2:4" x14ac:dyDescent="0.2">
      <c r="B537"/>
      <c r="C537"/>
      <c r="D537"/>
    </row>
    <row r="538" spans="2:4" x14ac:dyDescent="0.2">
      <c r="B538"/>
      <c r="C538"/>
      <c r="D538"/>
    </row>
    <row r="539" spans="2:4" x14ac:dyDescent="0.2">
      <c r="B539"/>
      <c r="C539"/>
      <c r="D539"/>
    </row>
    <row r="540" spans="2:4" x14ac:dyDescent="0.2">
      <c r="B540"/>
      <c r="C540"/>
      <c r="D540"/>
    </row>
    <row r="541" spans="2:4" x14ac:dyDescent="0.2">
      <c r="B541"/>
      <c r="C541"/>
      <c r="D541"/>
    </row>
    <row r="542" spans="2:4" x14ac:dyDescent="0.2">
      <c r="B542"/>
      <c r="C542"/>
      <c r="D542"/>
    </row>
    <row r="543" spans="2:4" x14ac:dyDescent="0.2">
      <c r="B543"/>
      <c r="C543"/>
      <c r="D543"/>
    </row>
    <row r="544" spans="2:4" x14ac:dyDescent="0.2">
      <c r="B544"/>
      <c r="C544"/>
      <c r="D544"/>
    </row>
    <row r="545" spans="2:4" x14ac:dyDescent="0.2">
      <c r="B545"/>
      <c r="C545"/>
      <c r="D545"/>
    </row>
    <row r="546" spans="2:4" x14ac:dyDescent="0.2">
      <c r="B546"/>
      <c r="C546"/>
      <c r="D546"/>
    </row>
    <row r="547" spans="2:4" x14ac:dyDescent="0.2">
      <c r="B547"/>
      <c r="C547"/>
      <c r="D547"/>
    </row>
    <row r="548" spans="2:4" x14ac:dyDescent="0.2">
      <c r="B548"/>
      <c r="C548"/>
      <c r="D548"/>
    </row>
    <row r="549" spans="2:4" x14ac:dyDescent="0.2">
      <c r="B549"/>
      <c r="C549"/>
      <c r="D549"/>
    </row>
    <row r="550" spans="2:4" x14ac:dyDescent="0.2">
      <c r="B550"/>
      <c r="C550"/>
      <c r="D550"/>
    </row>
    <row r="551" spans="2:4" x14ac:dyDescent="0.2">
      <c r="B551"/>
      <c r="C551"/>
      <c r="D551"/>
    </row>
    <row r="552" spans="2:4" x14ac:dyDescent="0.2">
      <c r="B552"/>
      <c r="C552"/>
      <c r="D552"/>
    </row>
    <row r="553" spans="2:4" x14ac:dyDescent="0.2">
      <c r="B553"/>
      <c r="C553"/>
      <c r="D553"/>
    </row>
    <row r="554" spans="2:4" x14ac:dyDescent="0.2">
      <c r="B554"/>
      <c r="C554"/>
      <c r="D554"/>
    </row>
    <row r="555" spans="2:4" x14ac:dyDescent="0.2">
      <c r="B555"/>
      <c r="C555"/>
      <c r="D555"/>
    </row>
    <row r="556" spans="2:4" x14ac:dyDescent="0.2">
      <c r="B556"/>
      <c r="C556"/>
      <c r="D556"/>
    </row>
    <row r="557" spans="2:4" x14ac:dyDescent="0.2">
      <c r="B557"/>
      <c r="C557"/>
      <c r="D557"/>
    </row>
    <row r="558" spans="2:4" x14ac:dyDescent="0.2">
      <c r="B558"/>
      <c r="C558"/>
      <c r="D558"/>
    </row>
    <row r="559" spans="2:4" x14ac:dyDescent="0.2">
      <c r="B559"/>
      <c r="C559"/>
      <c r="D559"/>
    </row>
    <row r="560" spans="2:4" x14ac:dyDescent="0.2">
      <c r="B560"/>
      <c r="C560"/>
      <c r="D560"/>
    </row>
    <row r="561" spans="2:4" x14ac:dyDescent="0.2">
      <c r="B561"/>
      <c r="C561"/>
      <c r="D561"/>
    </row>
    <row r="562" spans="2:4" x14ac:dyDescent="0.2">
      <c r="B562"/>
      <c r="C562"/>
      <c r="D562"/>
    </row>
    <row r="563" spans="2:4" x14ac:dyDescent="0.2">
      <c r="B563"/>
      <c r="C563"/>
      <c r="D563"/>
    </row>
    <row r="564" spans="2:4" x14ac:dyDescent="0.2">
      <c r="B564"/>
      <c r="C564"/>
      <c r="D564"/>
    </row>
    <row r="565" spans="2:4" x14ac:dyDescent="0.2">
      <c r="B565"/>
      <c r="C565"/>
      <c r="D565"/>
    </row>
    <row r="566" spans="2:4" x14ac:dyDescent="0.2">
      <c r="B566"/>
      <c r="C566"/>
      <c r="D566"/>
    </row>
    <row r="567" spans="2:4" x14ac:dyDescent="0.2">
      <c r="B567"/>
      <c r="C567"/>
      <c r="D567"/>
    </row>
    <row r="568" spans="2:4" x14ac:dyDescent="0.2">
      <c r="B568"/>
      <c r="C568"/>
      <c r="D568"/>
    </row>
    <row r="569" spans="2:4" x14ac:dyDescent="0.2">
      <c r="B569"/>
      <c r="C569"/>
      <c r="D569"/>
    </row>
    <row r="570" spans="2:4" x14ac:dyDescent="0.2">
      <c r="B570"/>
      <c r="C570"/>
      <c r="D570"/>
    </row>
    <row r="571" spans="2:4" x14ac:dyDescent="0.2">
      <c r="B571"/>
      <c r="C571"/>
      <c r="D571"/>
    </row>
    <row r="572" spans="2:4" x14ac:dyDescent="0.2">
      <c r="B572"/>
      <c r="C572"/>
      <c r="D572"/>
    </row>
    <row r="573" spans="2:4" x14ac:dyDescent="0.2">
      <c r="B573"/>
      <c r="C573"/>
      <c r="D573"/>
    </row>
    <row r="574" spans="2:4" x14ac:dyDescent="0.2">
      <c r="B574"/>
      <c r="C574"/>
      <c r="D574"/>
    </row>
    <row r="575" spans="2:4" x14ac:dyDescent="0.2">
      <c r="B575"/>
      <c r="C575"/>
      <c r="D575"/>
    </row>
    <row r="576" spans="2:4" x14ac:dyDescent="0.2">
      <c r="B576"/>
      <c r="C576"/>
      <c r="D576"/>
    </row>
    <row r="577" spans="2:4" x14ac:dyDescent="0.2">
      <c r="B577"/>
      <c r="C577"/>
      <c r="D577"/>
    </row>
    <row r="578" spans="2:4" x14ac:dyDescent="0.2">
      <c r="B578"/>
      <c r="C578"/>
      <c r="D578"/>
    </row>
    <row r="579" spans="2:4" x14ac:dyDescent="0.2">
      <c r="B579"/>
      <c r="C579"/>
      <c r="D579"/>
    </row>
    <row r="580" spans="2:4" x14ac:dyDescent="0.2">
      <c r="B580"/>
      <c r="C580"/>
      <c r="D580"/>
    </row>
    <row r="581" spans="2:4" x14ac:dyDescent="0.2">
      <c r="B581"/>
      <c r="C581"/>
      <c r="D581"/>
    </row>
    <row r="582" spans="2:4" x14ac:dyDescent="0.2">
      <c r="B582"/>
      <c r="C582"/>
      <c r="D582"/>
    </row>
    <row r="583" spans="2:4" x14ac:dyDescent="0.2">
      <c r="B583"/>
      <c r="C583"/>
      <c r="D583"/>
    </row>
    <row r="584" spans="2:4" x14ac:dyDescent="0.2">
      <c r="B584"/>
      <c r="C584"/>
      <c r="D584"/>
    </row>
    <row r="585" spans="2:4" x14ac:dyDescent="0.2">
      <c r="B585"/>
      <c r="C585"/>
      <c r="D585"/>
    </row>
    <row r="586" spans="2:4" x14ac:dyDescent="0.2">
      <c r="B586"/>
      <c r="C586"/>
      <c r="D586"/>
    </row>
    <row r="587" spans="2:4" x14ac:dyDescent="0.2">
      <c r="B587"/>
      <c r="C587"/>
      <c r="D587"/>
    </row>
    <row r="588" spans="2:4" x14ac:dyDescent="0.2">
      <c r="B588"/>
      <c r="C588"/>
      <c r="D588"/>
    </row>
    <row r="589" spans="2:4" x14ac:dyDescent="0.2">
      <c r="B589"/>
      <c r="C589"/>
      <c r="D589"/>
    </row>
    <row r="590" spans="2:4" x14ac:dyDescent="0.2">
      <c r="B590"/>
      <c r="C590"/>
      <c r="D590"/>
    </row>
    <row r="591" spans="2:4" x14ac:dyDescent="0.2">
      <c r="B591"/>
      <c r="C591"/>
      <c r="D591"/>
    </row>
    <row r="592" spans="2:4" x14ac:dyDescent="0.2">
      <c r="B592"/>
      <c r="C592"/>
      <c r="D592"/>
    </row>
    <row r="593" spans="2:4" x14ac:dyDescent="0.2">
      <c r="B593"/>
      <c r="C593"/>
      <c r="D593"/>
    </row>
    <row r="594" spans="2:4" x14ac:dyDescent="0.2">
      <c r="B594"/>
      <c r="C594"/>
      <c r="D594"/>
    </row>
    <row r="595" spans="2:4" x14ac:dyDescent="0.2">
      <c r="B595"/>
      <c r="C595"/>
      <c r="D595"/>
    </row>
    <row r="596" spans="2:4" x14ac:dyDescent="0.2">
      <c r="B596"/>
      <c r="C596"/>
      <c r="D596"/>
    </row>
    <row r="597" spans="2:4" x14ac:dyDescent="0.2">
      <c r="B597"/>
      <c r="C597"/>
      <c r="D597"/>
    </row>
    <row r="598" spans="2:4" x14ac:dyDescent="0.2">
      <c r="B598"/>
      <c r="C598"/>
      <c r="D598"/>
    </row>
    <row r="599" spans="2:4" x14ac:dyDescent="0.2">
      <c r="B599"/>
      <c r="C599"/>
      <c r="D599"/>
    </row>
    <row r="600" spans="2:4" x14ac:dyDescent="0.2">
      <c r="B600"/>
      <c r="C600"/>
      <c r="D600"/>
    </row>
    <row r="601" spans="2:4" x14ac:dyDescent="0.2">
      <c r="B601"/>
      <c r="C601"/>
      <c r="D601"/>
    </row>
    <row r="602" spans="2:4" x14ac:dyDescent="0.2">
      <c r="B602"/>
      <c r="C602"/>
      <c r="D602"/>
    </row>
    <row r="603" spans="2:4" x14ac:dyDescent="0.2">
      <c r="B603"/>
      <c r="C603"/>
      <c r="D603"/>
    </row>
    <row r="604" spans="2:4" x14ac:dyDescent="0.2">
      <c r="B604"/>
      <c r="C604"/>
      <c r="D604"/>
    </row>
    <row r="605" spans="2:4" x14ac:dyDescent="0.2">
      <c r="B605"/>
      <c r="C605"/>
      <c r="D605"/>
    </row>
    <row r="606" spans="2:4" x14ac:dyDescent="0.2">
      <c r="B606"/>
      <c r="C606"/>
      <c r="D606"/>
    </row>
    <row r="607" spans="2:4" x14ac:dyDescent="0.2">
      <c r="B607"/>
      <c r="C607"/>
      <c r="D607"/>
    </row>
    <row r="608" spans="2:4" x14ac:dyDescent="0.2">
      <c r="B608"/>
      <c r="C608"/>
      <c r="D608"/>
    </row>
    <row r="609" spans="2:4" x14ac:dyDescent="0.2">
      <c r="B609"/>
      <c r="C609"/>
      <c r="D609"/>
    </row>
    <row r="610" spans="2:4" x14ac:dyDescent="0.2">
      <c r="B610"/>
      <c r="C610"/>
      <c r="D610"/>
    </row>
    <row r="611" spans="2:4" x14ac:dyDescent="0.2">
      <c r="B611"/>
      <c r="C611"/>
      <c r="D611"/>
    </row>
    <row r="612" spans="2:4" x14ac:dyDescent="0.2">
      <c r="B612"/>
      <c r="C612"/>
      <c r="D612"/>
    </row>
    <row r="613" spans="2:4" x14ac:dyDescent="0.2">
      <c r="B613"/>
      <c r="C613"/>
      <c r="D613"/>
    </row>
    <row r="614" spans="2:4" x14ac:dyDescent="0.2">
      <c r="B614"/>
      <c r="C614"/>
      <c r="D614"/>
    </row>
    <row r="615" spans="2:4" x14ac:dyDescent="0.2">
      <c r="B615"/>
      <c r="C615"/>
      <c r="D615"/>
    </row>
    <row r="616" spans="2:4" x14ac:dyDescent="0.2">
      <c r="B616"/>
      <c r="C616"/>
      <c r="D616"/>
    </row>
    <row r="617" spans="2:4" x14ac:dyDescent="0.2">
      <c r="B617"/>
      <c r="C617"/>
      <c r="D617"/>
    </row>
    <row r="618" spans="2:4" x14ac:dyDescent="0.2">
      <c r="B618"/>
      <c r="C618"/>
      <c r="D618"/>
    </row>
    <row r="619" spans="2:4" x14ac:dyDescent="0.2">
      <c r="B619"/>
      <c r="C619"/>
      <c r="D619"/>
    </row>
    <row r="620" spans="2:4" x14ac:dyDescent="0.2">
      <c r="B620"/>
      <c r="C620"/>
      <c r="D620"/>
    </row>
    <row r="621" spans="2:4" x14ac:dyDescent="0.2">
      <c r="B621"/>
      <c r="C621"/>
      <c r="D621"/>
    </row>
    <row r="622" spans="2:4" x14ac:dyDescent="0.2">
      <c r="B622"/>
      <c r="C622"/>
      <c r="D622"/>
    </row>
    <row r="623" spans="2:4" x14ac:dyDescent="0.2">
      <c r="B623"/>
      <c r="C623"/>
      <c r="D623"/>
    </row>
    <row r="624" spans="2:4" x14ac:dyDescent="0.2">
      <c r="B624"/>
      <c r="C624"/>
      <c r="D624"/>
    </row>
    <row r="625" spans="2:4" x14ac:dyDescent="0.2">
      <c r="B625"/>
      <c r="C625"/>
      <c r="D625"/>
    </row>
    <row r="626" spans="2:4" x14ac:dyDescent="0.2">
      <c r="B626"/>
      <c r="C626"/>
      <c r="D626"/>
    </row>
    <row r="627" spans="2:4" x14ac:dyDescent="0.2">
      <c r="B627"/>
      <c r="C627"/>
      <c r="D627"/>
    </row>
    <row r="628" spans="2:4" x14ac:dyDescent="0.2">
      <c r="B628"/>
      <c r="C628"/>
      <c r="D628"/>
    </row>
    <row r="629" spans="2:4" x14ac:dyDescent="0.2">
      <c r="B629"/>
      <c r="C629"/>
      <c r="D629"/>
    </row>
    <row r="630" spans="2:4" x14ac:dyDescent="0.2">
      <c r="B630"/>
      <c r="C630"/>
      <c r="D630"/>
    </row>
    <row r="631" spans="2:4" x14ac:dyDescent="0.2">
      <c r="B631"/>
      <c r="C631"/>
      <c r="D631"/>
    </row>
    <row r="632" spans="2:4" x14ac:dyDescent="0.2">
      <c r="B632"/>
      <c r="C632"/>
      <c r="D632"/>
    </row>
    <row r="633" spans="2:4" x14ac:dyDescent="0.2">
      <c r="B633"/>
      <c r="C633"/>
      <c r="D633"/>
    </row>
    <row r="634" spans="2:4" x14ac:dyDescent="0.2">
      <c r="B634"/>
      <c r="C634"/>
      <c r="D634"/>
    </row>
    <row r="635" spans="2:4" x14ac:dyDescent="0.2">
      <c r="B635"/>
      <c r="C635"/>
      <c r="D635"/>
    </row>
    <row r="636" spans="2:4" x14ac:dyDescent="0.2">
      <c r="B636"/>
      <c r="C636"/>
      <c r="D636"/>
    </row>
    <row r="637" spans="2:4" x14ac:dyDescent="0.2">
      <c r="B637"/>
      <c r="C637"/>
      <c r="D637"/>
    </row>
    <row r="638" spans="2:4" x14ac:dyDescent="0.2">
      <c r="B638"/>
      <c r="C638"/>
      <c r="D638"/>
    </row>
    <row r="639" spans="2:4" x14ac:dyDescent="0.2">
      <c r="B639"/>
      <c r="C639"/>
      <c r="D639"/>
    </row>
    <row r="640" spans="2:4" x14ac:dyDescent="0.2">
      <c r="B640"/>
      <c r="C640"/>
      <c r="D640"/>
    </row>
    <row r="641" spans="2:4" x14ac:dyDescent="0.2">
      <c r="B641"/>
      <c r="C641"/>
      <c r="D641"/>
    </row>
    <row r="642" spans="2:4" x14ac:dyDescent="0.2">
      <c r="B642"/>
      <c r="C642"/>
      <c r="D642"/>
    </row>
    <row r="643" spans="2:4" x14ac:dyDescent="0.2">
      <c r="B643"/>
      <c r="C643"/>
      <c r="D643"/>
    </row>
    <row r="644" spans="2:4" x14ac:dyDescent="0.2">
      <c r="B644"/>
      <c r="C644"/>
      <c r="D644"/>
    </row>
    <row r="645" spans="2:4" x14ac:dyDescent="0.2">
      <c r="B645"/>
      <c r="C645"/>
      <c r="D645"/>
    </row>
    <row r="646" spans="2:4" x14ac:dyDescent="0.2">
      <c r="B646"/>
      <c r="C646"/>
      <c r="D646"/>
    </row>
    <row r="647" spans="2:4" x14ac:dyDescent="0.2">
      <c r="B647"/>
      <c r="C647"/>
      <c r="D647"/>
    </row>
    <row r="648" spans="2:4" x14ac:dyDescent="0.2">
      <c r="B648"/>
      <c r="C648"/>
      <c r="D648"/>
    </row>
    <row r="649" spans="2:4" x14ac:dyDescent="0.2">
      <c r="B649"/>
      <c r="C649"/>
      <c r="D649"/>
    </row>
    <row r="650" spans="2:4" x14ac:dyDescent="0.2">
      <c r="B650"/>
      <c r="C650"/>
      <c r="D650"/>
    </row>
    <row r="651" spans="2:4" x14ac:dyDescent="0.2">
      <c r="B651"/>
      <c r="C651"/>
      <c r="D651"/>
    </row>
    <row r="652" spans="2:4" x14ac:dyDescent="0.2">
      <c r="B652"/>
      <c r="C652"/>
      <c r="D652"/>
    </row>
    <row r="653" spans="2:4" x14ac:dyDescent="0.2">
      <c r="B653"/>
      <c r="C653"/>
      <c r="D653"/>
    </row>
    <row r="654" spans="2:4" x14ac:dyDescent="0.2">
      <c r="B654"/>
      <c r="C654"/>
      <c r="D654"/>
    </row>
    <row r="655" spans="2:4" x14ac:dyDescent="0.2">
      <c r="B655"/>
      <c r="C655"/>
      <c r="D655"/>
    </row>
    <row r="656" spans="2:4" x14ac:dyDescent="0.2">
      <c r="B656"/>
      <c r="C656"/>
      <c r="D656"/>
    </row>
    <row r="657" spans="2:4" x14ac:dyDescent="0.2">
      <c r="B657"/>
      <c r="C657"/>
      <c r="D657"/>
    </row>
    <row r="658" spans="2:4" x14ac:dyDescent="0.2">
      <c r="B658"/>
      <c r="C658"/>
      <c r="D658"/>
    </row>
    <row r="659" spans="2:4" x14ac:dyDescent="0.2">
      <c r="B659"/>
      <c r="C659"/>
      <c r="D659"/>
    </row>
    <row r="660" spans="2:4" x14ac:dyDescent="0.2">
      <c r="B660"/>
      <c r="C660"/>
      <c r="D660"/>
    </row>
    <row r="661" spans="2:4" x14ac:dyDescent="0.2">
      <c r="B661"/>
      <c r="C661"/>
      <c r="D661"/>
    </row>
    <row r="662" spans="2:4" x14ac:dyDescent="0.2">
      <c r="B662"/>
      <c r="C662"/>
      <c r="D662"/>
    </row>
    <row r="663" spans="2:4" x14ac:dyDescent="0.2">
      <c r="B663"/>
      <c r="C663"/>
      <c r="D663"/>
    </row>
    <row r="664" spans="2:4" x14ac:dyDescent="0.2">
      <c r="B664"/>
      <c r="C664"/>
      <c r="D664"/>
    </row>
    <row r="665" spans="2:4" x14ac:dyDescent="0.2">
      <c r="B665"/>
      <c r="C665"/>
      <c r="D665"/>
    </row>
    <row r="666" spans="2:4" x14ac:dyDescent="0.2">
      <c r="B666"/>
      <c r="C666"/>
      <c r="D666"/>
    </row>
    <row r="667" spans="2:4" x14ac:dyDescent="0.2">
      <c r="B667"/>
      <c r="C667"/>
      <c r="D667"/>
    </row>
    <row r="668" spans="2:4" x14ac:dyDescent="0.2">
      <c r="B668"/>
      <c r="C668"/>
      <c r="D668"/>
    </row>
    <row r="669" spans="2:4" x14ac:dyDescent="0.2">
      <c r="B669"/>
      <c r="C669"/>
      <c r="D669"/>
    </row>
    <row r="670" spans="2:4" x14ac:dyDescent="0.2">
      <c r="B670"/>
      <c r="C670"/>
      <c r="D670"/>
    </row>
    <row r="671" spans="2:4" x14ac:dyDescent="0.2">
      <c r="B671"/>
      <c r="C671"/>
      <c r="D671"/>
    </row>
    <row r="672" spans="2:4" x14ac:dyDescent="0.2">
      <c r="B672"/>
      <c r="C672"/>
      <c r="D672"/>
    </row>
    <row r="673" spans="2:4" x14ac:dyDescent="0.2">
      <c r="B673"/>
      <c r="C673"/>
      <c r="D673"/>
    </row>
    <row r="674" spans="2:4" x14ac:dyDescent="0.2">
      <c r="B674"/>
      <c r="C674"/>
      <c r="D674"/>
    </row>
    <row r="675" spans="2:4" x14ac:dyDescent="0.2">
      <c r="B675"/>
      <c r="C675"/>
      <c r="D675"/>
    </row>
    <row r="676" spans="2:4" x14ac:dyDescent="0.2">
      <c r="B676"/>
      <c r="C676"/>
      <c r="D676"/>
    </row>
    <row r="677" spans="2:4" x14ac:dyDescent="0.2">
      <c r="B677"/>
      <c r="C677"/>
      <c r="D677"/>
    </row>
    <row r="678" spans="2:4" x14ac:dyDescent="0.2">
      <c r="B678"/>
      <c r="C678"/>
      <c r="D678"/>
    </row>
    <row r="679" spans="2:4" x14ac:dyDescent="0.2">
      <c r="B679"/>
      <c r="C679"/>
      <c r="D679"/>
    </row>
    <row r="680" spans="2:4" x14ac:dyDescent="0.2">
      <c r="B680"/>
      <c r="C680"/>
      <c r="D680"/>
    </row>
    <row r="681" spans="2:4" x14ac:dyDescent="0.2">
      <c r="B681"/>
      <c r="C681"/>
      <c r="D681"/>
    </row>
    <row r="682" spans="2:4" x14ac:dyDescent="0.2">
      <c r="B682"/>
      <c r="C682"/>
      <c r="D682"/>
    </row>
    <row r="683" spans="2:4" x14ac:dyDescent="0.2">
      <c r="B683"/>
      <c r="C683"/>
      <c r="D683"/>
    </row>
    <row r="684" spans="2:4" x14ac:dyDescent="0.2">
      <c r="B684"/>
      <c r="C684"/>
      <c r="D684"/>
    </row>
    <row r="685" spans="2:4" x14ac:dyDescent="0.2">
      <c r="B685"/>
      <c r="C685"/>
      <c r="D685"/>
    </row>
    <row r="686" spans="2:4" x14ac:dyDescent="0.2">
      <c r="B686"/>
      <c r="C686"/>
      <c r="D686"/>
    </row>
    <row r="687" spans="2:4" x14ac:dyDescent="0.2">
      <c r="B687"/>
      <c r="C687"/>
      <c r="D687"/>
    </row>
    <row r="688" spans="2:4" x14ac:dyDescent="0.2">
      <c r="B688"/>
      <c r="C688"/>
      <c r="D688"/>
    </row>
    <row r="689" spans="2:4" x14ac:dyDescent="0.2">
      <c r="B689"/>
      <c r="C689"/>
      <c r="D689"/>
    </row>
    <row r="690" spans="2:4" x14ac:dyDescent="0.2">
      <c r="B690"/>
      <c r="C690"/>
      <c r="D690"/>
    </row>
    <row r="691" spans="2:4" x14ac:dyDescent="0.2">
      <c r="B691"/>
      <c r="C691"/>
      <c r="D691"/>
    </row>
    <row r="692" spans="2:4" x14ac:dyDescent="0.2">
      <c r="B692"/>
      <c r="C692"/>
      <c r="D692"/>
    </row>
    <row r="693" spans="2:4" x14ac:dyDescent="0.2">
      <c r="B693"/>
      <c r="C693"/>
      <c r="D693"/>
    </row>
    <row r="694" spans="2:4" x14ac:dyDescent="0.2">
      <c r="B694"/>
      <c r="C694"/>
      <c r="D694"/>
    </row>
    <row r="695" spans="2:4" x14ac:dyDescent="0.2">
      <c r="B695"/>
      <c r="C695"/>
      <c r="D695"/>
    </row>
    <row r="696" spans="2:4" x14ac:dyDescent="0.2">
      <c r="B696"/>
      <c r="C696"/>
      <c r="D696"/>
    </row>
    <row r="697" spans="2:4" x14ac:dyDescent="0.2">
      <c r="B697"/>
      <c r="C697"/>
      <c r="D697"/>
    </row>
    <row r="698" spans="2:4" x14ac:dyDescent="0.2">
      <c r="B698"/>
      <c r="C698"/>
      <c r="D698"/>
    </row>
    <row r="699" spans="2:4" x14ac:dyDescent="0.2">
      <c r="B699"/>
      <c r="C699"/>
      <c r="D699"/>
    </row>
    <row r="700" spans="2:4" x14ac:dyDescent="0.2">
      <c r="B700"/>
      <c r="C700"/>
      <c r="D700"/>
    </row>
    <row r="701" spans="2:4" x14ac:dyDescent="0.2">
      <c r="B701"/>
      <c r="C701"/>
      <c r="D701"/>
    </row>
    <row r="702" spans="2:4" x14ac:dyDescent="0.2">
      <c r="B702"/>
      <c r="C702"/>
      <c r="D702"/>
    </row>
    <row r="703" spans="2:4" x14ac:dyDescent="0.2">
      <c r="B703"/>
      <c r="C703"/>
      <c r="D703"/>
    </row>
    <row r="704" spans="2:4" x14ac:dyDescent="0.2">
      <c r="B704"/>
      <c r="C704"/>
      <c r="D704"/>
    </row>
    <row r="705" spans="2:4" x14ac:dyDescent="0.2">
      <c r="B705"/>
      <c r="C705"/>
      <c r="D705"/>
    </row>
    <row r="706" spans="2:4" x14ac:dyDescent="0.2">
      <c r="B706"/>
      <c r="C706"/>
      <c r="D706"/>
    </row>
    <row r="707" spans="2:4" x14ac:dyDescent="0.2">
      <c r="B707"/>
      <c r="C707"/>
      <c r="D707"/>
    </row>
    <row r="708" spans="2:4" x14ac:dyDescent="0.2">
      <c r="B708"/>
      <c r="C708"/>
      <c r="D708"/>
    </row>
    <row r="709" spans="2:4" x14ac:dyDescent="0.2">
      <c r="B709"/>
      <c r="C709"/>
      <c r="D709"/>
    </row>
    <row r="710" spans="2:4" x14ac:dyDescent="0.2">
      <c r="B710"/>
      <c r="C710"/>
      <c r="D710"/>
    </row>
    <row r="711" spans="2:4" x14ac:dyDescent="0.2">
      <c r="B711"/>
      <c r="C711"/>
      <c r="D711"/>
    </row>
    <row r="712" spans="2:4" x14ac:dyDescent="0.2">
      <c r="B712"/>
      <c r="C712"/>
      <c r="D712"/>
    </row>
    <row r="713" spans="2:4" x14ac:dyDescent="0.2">
      <c r="B713"/>
      <c r="C713"/>
      <c r="D713"/>
    </row>
    <row r="714" spans="2:4" x14ac:dyDescent="0.2">
      <c r="B714"/>
      <c r="C714"/>
      <c r="D714"/>
    </row>
    <row r="715" spans="2:4" x14ac:dyDescent="0.2">
      <c r="B715"/>
      <c r="C715"/>
      <c r="D715"/>
    </row>
    <row r="716" spans="2:4" x14ac:dyDescent="0.2">
      <c r="B716"/>
      <c r="C716"/>
      <c r="D716"/>
    </row>
    <row r="717" spans="2:4" x14ac:dyDescent="0.2">
      <c r="B717"/>
      <c r="C717"/>
      <c r="D717"/>
    </row>
    <row r="718" spans="2:4" x14ac:dyDescent="0.2">
      <c r="B718"/>
      <c r="C718"/>
      <c r="D718"/>
    </row>
    <row r="719" spans="2:4" x14ac:dyDescent="0.2">
      <c r="B719"/>
      <c r="C719"/>
      <c r="D719"/>
    </row>
    <row r="720" spans="2:4" x14ac:dyDescent="0.2">
      <c r="B720"/>
      <c r="C720"/>
      <c r="D720"/>
    </row>
    <row r="721" spans="2:4" x14ac:dyDescent="0.2">
      <c r="B721"/>
      <c r="C721"/>
      <c r="D721"/>
    </row>
    <row r="722" spans="2:4" x14ac:dyDescent="0.2">
      <c r="B722"/>
      <c r="C722"/>
      <c r="D722"/>
    </row>
    <row r="723" spans="2:4" x14ac:dyDescent="0.2">
      <c r="B723"/>
      <c r="C723"/>
      <c r="D723"/>
    </row>
    <row r="724" spans="2:4" x14ac:dyDescent="0.2">
      <c r="B724"/>
      <c r="C724"/>
      <c r="D724"/>
    </row>
    <row r="725" spans="2:4" x14ac:dyDescent="0.2">
      <c r="B725"/>
      <c r="C725"/>
      <c r="D725"/>
    </row>
    <row r="726" spans="2:4" x14ac:dyDescent="0.2">
      <c r="B726"/>
      <c r="C726"/>
      <c r="D726"/>
    </row>
    <row r="727" spans="2:4" x14ac:dyDescent="0.2">
      <c r="B727"/>
      <c r="C727"/>
      <c r="D727"/>
    </row>
    <row r="728" spans="2:4" x14ac:dyDescent="0.2">
      <c r="B728"/>
      <c r="C728"/>
      <c r="D728"/>
    </row>
    <row r="729" spans="2:4" x14ac:dyDescent="0.2">
      <c r="B729"/>
      <c r="C729"/>
      <c r="D729"/>
    </row>
    <row r="730" spans="2:4" x14ac:dyDescent="0.2">
      <c r="B730"/>
      <c r="C730"/>
      <c r="D730"/>
    </row>
    <row r="731" spans="2:4" x14ac:dyDescent="0.2">
      <c r="B731"/>
      <c r="C731"/>
      <c r="D731"/>
    </row>
    <row r="732" spans="2:4" x14ac:dyDescent="0.2">
      <c r="B732"/>
      <c r="C732"/>
      <c r="D732"/>
    </row>
    <row r="733" spans="2:4" x14ac:dyDescent="0.2">
      <c r="B733"/>
      <c r="C733"/>
      <c r="D733"/>
    </row>
    <row r="734" spans="2:4" x14ac:dyDescent="0.2">
      <c r="B734"/>
      <c r="C734"/>
      <c r="D734"/>
    </row>
    <row r="735" spans="2:4" x14ac:dyDescent="0.2">
      <c r="B735"/>
      <c r="C735"/>
      <c r="D735"/>
    </row>
    <row r="736" spans="2:4" x14ac:dyDescent="0.2">
      <c r="B736"/>
      <c r="C736"/>
      <c r="D736"/>
    </row>
    <row r="737" spans="2:4" x14ac:dyDescent="0.2">
      <c r="B737"/>
      <c r="C737"/>
      <c r="D737"/>
    </row>
    <row r="738" spans="2:4" x14ac:dyDescent="0.2">
      <c r="B738"/>
      <c r="C738"/>
      <c r="D738"/>
    </row>
    <row r="739" spans="2:4" x14ac:dyDescent="0.2">
      <c r="B739"/>
      <c r="C739"/>
      <c r="D739"/>
    </row>
    <row r="740" spans="2:4" x14ac:dyDescent="0.2">
      <c r="B740"/>
      <c r="C740"/>
      <c r="D740"/>
    </row>
    <row r="741" spans="2:4" x14ac:dyDescent="0.2">
      <c r="B741"/>
      <c r="C741"/>
      <c r="D741"/>
    </row>
    <row r="742" spans="2:4" x14ac:dyDescent="0.2">
      <c r="B742"/>
      <c r="C742"/>
      <c r="D742"/>
    </row>
    <row r="743" spans="2:4" x14ac:dyDescent="0.2">
      <c r="B743"/>
      <c r="C743"/>
      <c r="D743"/>
    </row>
    <row r="744" spans="2:4" x14ac:dyDescent="0.2">
      <c r="B744"/>
      <c r="C744"/>
      <c r="D744"/>
    </row>
    <row r="745" spans="2:4" x14ac:dyDescent="0.2">
      <c r="B745"/>
      <c r="C745"/>
      <c r="D745"/>
    </row>
    <row r="746" spans="2:4" x14ac:dyDescent="0.2">
      <c r="B746"/>
      <c r="C746"/>
      <c r="D746"/>
    </row>
    <row r="747" spans="2:4" x14ac:dyDescent="0.2">
      <c r="B747"/>
      <c r="C747"/>
      <c r="D747"/>
    </row>
    <row r="748" spans="2:4" x14ac:dyDescent="0.2">
      <c r="B748"/>
      <c r="C748"/>
      <c r="D748"/>
    </row>
    <row r="749" spans="2:4" x14ac:dyDescent="0.2">
      <c r="B749"/>
      <c r="C749"/>
      <c r="D749"/>
    </row>
    <row r="750" spans="2:4" x14ac:dyDescent="0.2">
      <c r="B750"/>
      <c r="C750"/>
      <c r="D750"/>
    </row>
    <row r="751" spans="2:4" x14ac:dyDescent="0.2">
      <c r="B751"/>
      <c r="C751"/>
      <c r="D751"/>
    </row>
    <row r="752" spans="2:4" x14ac:dyDescent="0.2">
      <c r="B752"/>
      <c r="C752"/>
      <c r="D752"/>
    </row>
    <row r="753" spans="2:4" x14ac:dyDescent="0.2">
      <c r="B753"/>
      <c r="C753"/>
      <c r="D753"/>
    </row>
    <row r="754" spans="2:4" x14ac:dyDescent="0.2">
      <c r="B754"/>
      <c r="C754"/>
      <c r="D754"/>
    </row>
    <row r="755" spans="2:4" x14ac:dyDescent="0.2">
      <c r="B755"/>
      <c r="C755"/>
      <c r="D755"/>
    </row>
    <row r="756" spans="2:4" x14ac:dyDescent="0.2">
      <c r="B756"/>
      <c r="C756"/>
      <c r="D756"/>
    </row>
    <row r="757" spans="2:4" x14ac:dyDescent="0.2">
      <c r="B757"/>
      <c r="C757"/>
      <c r="D757"/>
    </row>
    <row r="758" spans="2:4" x14ac:dyDescent="0.2">
      <c r="B758"/>
      <c r="C758"/>
      <c r="D758"/>
    </row>
    <row r="759" spans="2:4" x14ac:dyDescent="0.2">
      <c r="B759"/>
      <c r="C759"/>
      <c r="D759"/>
    </row>
    <row r="760" spans="2:4" x14ac:dyDescent="0.2">
      <c r="B760"/>
      <c r="C760"/>
      <c r="D760"/>
    </row>
    <row r="761" spans="2:4" x14ac:dyDescent="0.2">
      <c r="B761"/>
      <c r="C761"/>
      <c r="D761"/>
    </row>
    <row r="762" spans="2:4" x14ac:dyDescent="0.2">
      <c r="B762"/>
      <c r="C762"/>
      <c r="D762"/>
    </row>
    <row r="763" spans="2:4" x14ac:dyDescent="0.2">
      <c r="B763"/>
      <c r="C763"/>
      <c r="D763"/>
    </row>
    <row r="764" spans="2:4" x14ac:dyDescent="0.2">
      <c r="B764"/>
      <c r="C764"/>
      <c r="D764"/>
    </row>
    <row r="765" spans="2:4" x14ac:dyDescent="0.2">
      <c r="B765"/>
      <c r="C765"/>
      <c r="D765"/>
    </row>
    <row r="766" spans="2:4" x14ac:dyDescent="0.2">
      <c r="B766"/>
      <c r="C766"/>
      <c r="D766"/>
    </row>
    <row r="767" spans="2:4" x14ac:dyDescent="0.2">
      <c r="B767"/>
      <c r="C767"/>
      <c r="D767"/>
    </row>
    <row r="768" spans="2:4" x14ac:dyDescent="0.2">
      <c r="B768"/>
      <c r="C768"/>
      <c r="D768"/>
    </row>
    <row r="769" spans="2:4" x14ac:dyDescent="0.2">
      <c r="B769"/>
      <c r="C769"/>
      <c r="D769"/>
    </row>
    <row r="770" spans="2:4" x14ac:dyDescent="0.2">
      <c r="B770"/>
      <c r="C770"/>
      <c r="D770"/>
    </row>
    <row r="771" spans="2:4" x14ac:dyDescent="0.2">
      <c r="B771"/>
      <c r="C771"/>
      <c r="D771"/>
    </row>
    <row r="772" spans="2:4" x14ac:dyDescent="0.2">
      <c r="B772"/>
      <c r="C772"/>
      <c r="D772"/>
    </row>
    <row r="773" spans="2:4" x14ac:dyDescent="0.2">
      <c r="B773"/>
      <c r="C773"/>
      <c r="D773"/>
    </row>
    <row r="774" spans="2:4" x14ac:dyDescent="0.2">
      <c r="B774"/>
      <c r="C774"/>
      <c r="D774"/>
    </row>
    <row r="775" spans="2:4" x14ac:dyDescent="0.2">
      <c r="B775"/>
      <c r="C775"/>
      <c r="D775"/>
    </row>
    <row r="776" spans="2:4" x14ac:dyDescent="0.2">
      <c r="B776"/>
      <c r="C776"/>
      <c r="D776"/>
    </row>
    <row r="777" spans="2:4" x14ac:dyDescent="0.2">
      <c r="B777"/>
      <c r="C777"/>
      <c r="D777"/>
    </row>
    <row r="778" spans="2:4" x14ac:dyDescent="0.2">
      <c r="B778"/>
      <c r="C778"/>
      <c r="D778"/>
    </row>
    <row r="779" spans="2:4" x14ac:dyDescent="0.2">
      <c r="B779"/>
      <c r="C779"/>
      <c r="D779"/>
    </row>
    <row r="780" spans="2:4" x14ac:dyDescent="0.2">
      <c r="B780"/>
      <c r="C780"/>
      <c r="D780"/>
    </row>
    <row r="781" spans="2:4" x14ac:dyDescent="0.2">
      <c r="B781"/>
      <c r="C781"/>
      <c r="D781"/>
    </row>
    <row r="782" spans="2:4" x14ac:dyDescent="0.2">
      <c r="B782"/>
      <c r="C782"/>
      <c r="D782"/>
    </row>
    <row r="783" spans="2:4" x14ac:dyDescent="0.2">
      <c r="B783"/>
      <c r="C783"/>
      <c r="D783"/>
    </row>
    <row r="784" spans="2:4" x14ac:dyDescent="0.2">
      <c r="B784"/>
      <c r="C784"/>
      <c r="D784"/>
    </row>
    <row r="785" spans="2:4" x14ac:dyDescent="0.2">
      <c r="B785"/>
      <c r="C785"/>
      <c r="D785"/>
    </row>
    <row r="786" spans="2:4" x14ac:dyDescent="0.2">
      <c r="B786"/>
      <c r="C786"/>
      <c r="D786"/>
    </row>
    <row r="787" spans="2:4" x14ac:dyDescent="0.2">
      <c r="B787"/>
      <c r="C787"/>
      <c r="D787"/>
    </row>
    <row r="788" spans="2:4" x14ac:dyDescent="0.2">
      <c r="B788"/>
      <c r="C788"/>
      <c r="D788"/>
    </row>
    <row r="789" spans="2:4" x14ac:dyDescent="0.2">
      <c r="B789"/>
      <c r="C789"/>
      <c r="D789"/>
    </row>
    <row r="790" spans="2:4" x14ac:dyDescent="0.2">
      <c r="B790"/>
      <c r="C790"/>
      <c r="D790"/>
    </row>
    <row r="791" spans="2:4" x14ac:dyDescent="0.2">
      <c r="B791"/>
      <c r="C791"/>
      <c r="D791"/>
    </row>
    <row r="792" spans="2:4" x14ac:dyDescent="0.2">
      <c r="B792"/>
      <c r="C792"/>
      <c r="D792"/>
    </row>
    <row r="793" spans="2:4" x14ac:dyDescent="0.2">
      <c r="B793"/>
      <c r="C793"/>
      <c r="D793"/>
    </row>
    <row r="794" spans="2:4" x14ac:dyDescent="0.2">
      <c r="B794"/>
      <c r="C794"/>
      <c r="D794"/>
    </row>
    <row r="795" spans="2:4" x14ac:dyDescent="0.2">
      <c r="B795"/>
      <c r="C795"/>
      <c r="D795"/>
    </row>
    <row r="796" spans="2:4" x14ac:dyDescent="0.2">
      <c r="B796"/>
      <c r="C796"/>
      <c r="D796"/>
    </row>
    <row r="797" spans="2:4" x14ac:dyDescent="0.2">
      <c r="B797"/>
      <c r="C797"/>
      <c r="D797"/>
    </row>
    <row r="798" spans="2:4" x14ac:dyDescent="0.2">
      <c r="B798"/>
      <c r="C798"/>
      <c r="D798"/>
    </row>
    <row r="799" spans="2:4" x14ac:dyDescent="0.2">
      <c r="B799"/>
      <c r="C799"/>
      <c r="D799"/>
    </row>
    <row r="800" spans="2:4" x14ac:dyDescent="0.2">
      <c r="B800"/>
      <c r="C800"/>
      <c r="D800"/>
    </row>
    <row r="801" spans="2:4" x14ac:dyDescent="0.2">
      <c r="B801"/>
      <c r="C801"/>
      <c r="D801"/>
    </row>
    <row r="802" spans="2:4" x14ac:dyDescent="0.2">
      <c r="B802"/>
      <c r="C802"/>
      <c r="D802"/>
    </row>
    <row r="803" spans="2:4" x14ac:dyDescent="0.2">
      <c r="B803"/>
      <c r="C803"/>
      <c r="D803"/>
    </row>
    <row r="804" spans="2:4" x14ac:dyDescent="0.2">
      <c r="B804"/>
      <c r="C804"/>
      <c r="D804"/>
    </row>
    <row r="805" spans="2:4" x14ac:dyDescent="0.2">
      <c r="B805"/>
      <c r="C805"/>
      <c r="D805"/>
    </row>
    <row r="806" spans="2:4" x14ac:dyDescent="0.2">
      <c r="B806"/>
      <c r="C806"/>
      <c r="D806"/>
    </row>
    <row r="807" spans="2:4" x14ac:dyDescent="0.2">
      <c r="B807"/>
      <c r="C807"/>
      <c r="D807"/>
    </row>
    <row r="808" spans="2:4" x14ac:dyDescent="0.2">
      <c r="B808"/>
      <c r="C808"/>
      <c r="D808"/>
    </row>
    <row r="809" spans="2:4" x14ac:dyDescent="0.2">
      <c r="B809"/>
      <c r="C809"/>
      <c r="D809"/>
    </row>
    <row r="810" spans="2:4" x14ac:dyDescent="0.2">
      <c r="B810"/>
      <c r="C810"/>
      <c r="D810"/>
    </row>
    <row r="811" spans="2:4" x14ac:dyDescent="0.2">
      <c r="B811"/>
      <c r="C811"/>
      <c r="D811"/>
    </row>
    <row r="812" spans="2:4" x14ac:dyDescent="0.2">
      <c r="B812"/>
      <c r="C812"/>
      <c r="D812"/>
    </row>
    <row r="813" spans="2:4" x14ac:dyDescent="0.2">
      <c r="B813"/>
      <c r="C813"/>
      <c r="D813"/>
    </row>
    <row r="814" spans="2:4" x14ac:dyDescent="0.2">
      <c r="B814"/>
      <c r="C814"/>
      <c r="D814"/>
    </row>
    <row r="815" spans="2:4" x14ac:dyDescent="0.2">
      <c r="B815"/>
      <c r="C815"/>
      <c r="D815"/>
    </row>
    <row r="816" spans="2:4" x14ac:dyDescent="0.2">
      <c r="B816"/>
      <c r="C816"/>
      <c r="D816"/>
    </row>
    <row r="817" spans="2:4" x14ac:dyDescent="0.2">
      <c r="B817"/>
      <c r="C817"/>
      <c r="D817"/>
    </row>
    <row r="818" spans="2:4" x14ac:dyDescent="0.2">
      <c r="B818"/>
      <c r="C818"/>
      <c r="D818"/>
    </row>
    <row r="819" spans="2:4" x14ac:dyDescent="0.2">
      <c r="B819"/>
      <c r="C819"/>
      <c r="D819"/>
    </row>
    <row r="820" spans="2:4" x14ac:dyDescent="0.2">
      <c r="B820"/>
      <c r="C820"/>
      <c r="D820"/>
    </row>
    <row r="821" spans="2:4" x14ac:dyDescent="0.2">
      <c r="B821"/>
      <c r="C821"/>
      <c r="D821"/>
    </row>
    <row r="822" spans="2:4" x14ac:dyDescent="0.2">
      <c r="B822"/>
      <c r="C822"/>
      <c r="D822"/>
    </row>
    <row r="823" spans="2:4" x14ac:dyDescent="0.2">
      <c r="B823"/>
      <c r="C823"/>
      <c r="D823"/>
    </row>
    <row r="824" spans="2:4" x14ac:dyDescent="0.2">
      <c r="B824"/>
      <c r="C824"/>
      <c r="D824"/>
    </row>
    <row r="825" spans="2:4" x14ac:dyDescent="0.2">
      <c r="B825"/>
      <c r="C825"/>
      <c r="D825"/>
    </row>
    <row r="826" spans="2:4" x14ac:dyDescent="0.2">
      <c r="B826"/>
      <c r="C826"/>
      <c r="D826"/>
    </row>
    <row r="827" spans="2:4" x14ac:dyDescent="0.2">
      <c r="B827"/>
      <c r="C827"/>
      <c r="D827"/>
    </row>
    <row r="828" spans="2:4" x14ac:dyDescent="0.2">
      <c r="B828"/>
      <c r="C828"/>
      <c r="D828"/>
    </row>
    <row r="829" spans="2:4" x14ac:dyDescent="0.2">
      <c r="B829"/>
      <c r="C829"/>
      <c r="D829"/>
    </row>
    <row r="830" spans="2:4" x14ac:dyDescent="0.2">
      <c r="B830"/>
      <c r="C830"/>
      <c r="D830"/>
    </row>
    <row r="831" spans="2:4" x14ac:dyDescent="0.2">
      <c r="B831"/>
      <c r="C831"/>
      <c r="D831"/>
    </row>
    <row r="832" spans="2:4" x14ac:dyDescent="0.2">
      <c r="B832"/>
      <c r="C832"/>
      <c r="D832"/>
    </row>
    <row r="833" spans="2:4" x14ac:dyDescent="0.2">
      <c r="B833"/>
      <c r="C833"/>
      <c r="D833"/>
    </row>
    <row r="834" spans="2:4" x14ac:dyDescent="0.2">
      <c r="B834"/>
      <c r="C834"/>
      <c r="D834"/>
    </row>
    <row r="835" spans="2:4" x14ac:dyDescent="0.2">
      <c r="B835"/>
      <c r="C835"/>
      <c r="D835"/>
    </row>
    <row r="836" spans="2:4" x14ac:dyDescent="0.2">
      <c r="B836"/>
      <c r="C836"/>
      <c r="D836"/>
    </row>
    <row r="837" spans="2:4" x14ac:dyDescent="0.2">
      <c r="B837"/>
      <c r="C837"/>
      <c r="D837"/>
    </row>
    <row r="838" spans="2:4" x14ac:dyDescent="0.2">
      <c r="B838"/>
      <c r="C838"/>
      <c r="D838"/>
    </row>
    <row r="839" spans="2:4" x14ac:dyDescent="0.2">
      <c r="B839"/>
      <c r="C839"/>
      <c r="D839"/>
    </row>
    <row r="840" spans="2:4" x14ac:dyDescent="0.2">
      <c r="B840"/>
      <c r="C840"/>
      <c r="D840"/>
    </row>
    <row r="841" spans="2:4" x14ac:dyDescent="0.2">
      <c r="B841"/>
      <c r="C841"/>
      <c r="D841"/>
    </row>
    <row r="842" spans="2:4" x14ac:dyDescent="0.2">
      <c r="B842"/>
      <c r="C842"/>
      <c r="D842"/>
    </row>
    <row r="843" spans="2:4" x14ac:dyDescent="0.2">
      <c r="B843"/>
      <c r="C843"/>
      <c r="D843"/>
    </row>
    <row r="844" spans="2:4" x14ac:dyDescent="0.2">
      <c r="B844"/>
      <c r="C844"/>
      <c r="D844"/>
    </row>
    <row r="845" spans="2:4" x14ac:dyDescent="0.2">
      <c r="B845"/>
      <c r="C845"/>
      <c r="D845"/>
    </row>
    <row r="846" spans="2:4" x14ac:dyDescent="0.2">
      <c r="B846"/>
      <c r="C846"/>
      <c r="D846"/>
    </row>
    <row r="847" spans="2:4" x14ac:dyDescent="0.2">
      <c r="B847"/>
      <c r="C847"/>
      <c r="D847"/>
    </row>
    <row r="848" spans="2:4" x14ac:dyDescent="0.2">
      <c r="B848"/>
      <c r="C848"/>
      <c r="D848"/>
    </row>
    <row r="849" spans="2:4" x14ac:dyDescent="0.2">
      <c r="B849"/>
      <c r="C849"/>
      <c r="D849"/>
    </row>
    <row r="850" spans="2:4" x14ac:dyDescent="0.2">
      <c r="B850"/>
      <c r="C850"/>
      <c r="D850"/>
    </row>
    <row r="851" spans="2:4" x14ac:dyDescent="0.2">
      <c r="B851"/>
      <c r="C851"/>
      <c r="D851"/>
    </row>
    <row r="852" spans="2:4" x14ac:dyDescent="0.2">
      <c r="B852"/>
      <c r="C852"/>
      <c r="D852"/>
    </row>
    <row r="853" spans="2:4" x14ac:dyDescent="0.2">
      <c r="B853"/>
      <c r="C853"/>
      <c r="D853"/>
    </row>
    <row r="854" spans="2:4" x14ac:dyDescent="0.2">
      <c r="B854"/>
      <c r="C854"/>
      <c r="D854"/>
    </row>
    <row r="855" spans="2:4" x14ac:dyDescent="0.2">
      <c r="B855"/>
      <c r="C855"/>
      <c r="D855"/>
    </row>
    <row r="856" spans="2:4" x14ac:dyDescent="0.2">
      <c r="B856"/>
      <c r="C856"/>
      <c r="D856"/>
    </row>
    <row r="857" spans="2:4" x14ac:dyDescent="0.2">
      <c r="B857"/>
      <c r="C857"/>
      <c r="D857"/>
    </row>
    <row r="858" spans="2:4" x14ac:dyDescent="0.2">
      <c r="B858"/>
      <c r="C858"/>
      <c r="D858"/>
    </row>
    <row r="859" spans="2:4" x14ac:dyDescent="0.2">
      <c r="B859"/>
      <c r="C859"/>
      <c r="D859"/>
    </row>
    <row r="860" spans="2:4" x14ac:dyDescent="0.2">
      <c r="B860"/>
      <c r="C860"/>
      <c r="D860"/>
    </row>
    <row r="861" spans="2:4" x14ac:dyDescent="0.2">
      <c r="B861"/>
      <c r="C861"/>
      <c r="D861"/>
    </row>
    <row r="862" spans="2:4" x14ac:dyDescent="0.2">
      <c r="B862"/>
      <c r="C862"/>
      <c r="D862"/>
    </row>
    <row r="863" spans="2:4" x14ac:dyDescent="0.2">
      <c r="B863"/>
      <c r="C863"/>
      <c r="D863"/>
    </row>
    <row r="864" spans="2:4" x14ac:dyDescent="0.2">
      <c r="B864"/>
      <c r="C864"/>
      <c r="D864"/>
    </row>
    <row r="865" spans="2:4" x14ac:dyDescent="0.2">
      <c r="B865"/>
      <c r="C865"/>
      <c r="D865"/>
    </row>
    <row r="866" spans="2:4" x14ac:dyDescent="0.2">
      <c r="B866"/>
      <c r="C866"/>
      <c r="D866"/>
    </row>
    <row r="867" spans="2:4" x14ac:dyDescent="0.2">
      <c r="B867"/>
      <c r="C867"/>
      <c r="D867"/>
    </row>
    <row r="868" spans="2:4" x14ac:dyDescent="0.2">
      <c r="B868"/>
      <c r="C868"/>
      <c r="D868"/>
    </row>
    <row r="869" spans="2:4" x14ac:dyDescent="0.2">
      <c r="B869"/>
      <c r="C869"/>
      <c r="D869"/>
    </row>
    <row r="870" spans="2:4" x14ac:dyDescent="0.2">
      <c r="B870"/>
      <c r="C870"/>
      <c r="D870"/>
    </row>
    <row r="871" spans="2:4" x14ac:dyDescent="0.2">
      <c r="B871"/>
      <c r="C871"/>
      <c r="D871"/>
    </row>
    <row r="872" spans="2:4" x14ac:dyDescent="0.2">
      <c r="B872"/>
      <c r="C872"/>
      <c r="D872"/>
    </row>
    <row r="873" spans="2:4" x14ac:dyDescent="0.2">
      <c r="B873"/>
      <c r="C873"/>
      <c r="D873"/>
    </row>
    <row r="874" spans="2:4" x14ac:dyDescent="0.2">
      <c r="B874"/>
      <c r="C874"/>
      <c r="D874"/>
    </row>
    <row r="875" spans="2:4" x14ac:dyDescent="0.2">
      <c r="B875"/>
      <c r="C875"/>
      <c r="D875"/>
    </row>
    <row r="876" spans="2:4" x14ac:dyDescent="0.2">
      <c r="B876"/>
      <c r="C876"/>
      <c r="D876"/>
    </row>
    <row r="877" spans="2:4" x14ac:dyDescent="0.2">
      <c r="B877"/>
      <c r="C877"/>
      <c r="D877"/>
    </row>
    <row r="878" spans="2:4" x14ac:dyDescent="0.2">
      <c r="B878"/>
      <c r="C878"/>
      <c r="D878"/>
    </row>
    <row r="879" spans="2:4" x14ac:dyDescent="0.2">
      <c r="B879"/>
      <c r="C879"/>
      <c r="D879"/>
    </row>
    <row r="880" spans="2:4" x14ac:dyDescent="0.2">
      <c r="B880"/>
      <c r="C880"/>
      <c r="D880"/>
    </row>
    <row r="881" spans="2:4" x14ac:dyDescent="0.2">
      <c r="B881"/>
      <c r="C881"/>
      <c r="D881"/>
    </row>
    <row r="882" spans="2:4" x14ac:dyDescent="0.2">
      <c r="B882"/>
      <c r="C882"/>
      <c r="D882"/>
    </row>
    <row r="883" spans="2:4" x14ac:dyDescent="0.2">
      <c r="B883"/>
      <c r="C883"/>
      <c r="D883"/>
    </row>
    <row r="884" spans="2:4" x14ac:dyDescent="0.2">
      <c r="B884"/>
      <c r="C884"/>
      <c r="D884"/>
    </row>
    <row r="885" spans="2:4" x14ac:dyDescent="0.2">
      <c r="B885"/>
      <c r="C885"/>
      <c r="D885"/>
    </row>
    <row r="886" spans="2:4" x14ac:dyDescent="0.2">
      <c r="B886"/>
      <c r="C886"/>
      <c r="D886"/>
    </row>
    <row r="887" spans="2:4" x14ac:dyDescent="0.2">
      <c r="B887"/>
      <c r="C887"/>
      <c r="D887"/>
    </row>
    <row r="888" spans="2:4" x14ac:dyDescent="0.2">
      <c r="B888"/>
      <c r="C888"/>
      <c r="D888"/>
    </row>
    <row r="889" spans="2:4" x14ac:dyDescent="0.2">
      <c r="B889"/>
      <c r="C889"/>
      <c r="D889"/>
    </row>
    <row r="890" spans="2:4" x14ac:dyDescent="0.2">
      <c r="B890"/>
      <c r="C890"/>
      <c r="D890"/>
    </row>
    <row r="891" spans="2:4" x14ac:dyDescent="0.2">
      <c r="B891"/>
      <c r="C891"/>
      <c r="D891"/>
    </row>
    <row r="892" spans="2:4" x14ac:dyDescent="0.2">
      <c r="B892"/>
      <c r="C892"/>
      <c r="D892"/>
    </row>
    <row r="893" spans="2:4" x14ac:dyDescent="0.2">
      <c r="B893"/>
      <c r="C893"/>
      <c r="D893"/>
    </row>
    <row r="894" spans="2:4" x14ac:dyDescent="0.2">
      <c r="B894"/>
      <c r="C894"/>
      <c r="D894"/>
    </row>
    <row r="895" spans="2:4" x14ac:dyDescent="0.2">
      <c r="B895"/>
      <c r="C895"/>
      <c r="D895"/>
    </row>
    <row r="896" spans="2:4" x14ac:dyDescent="0.2">
      <c r="B896"/>
      <c r="C896"/>
      <c r="D896"/>
    </row>
    <row r="897" spans="2:4" x14ac:dyDescent="0.2">
      <c r="B897"/>
      <c r="C897"/>
      <c r="D897"/>
    </row>
    <row r="898" spans="2:4" x14ac:dyDescent="0.2">
      <c r="B898"/>
      <c r="C898"/>
      <c r="D898"/>
    </row>
    <row r="899" spans="2:4" x14ac:dyDescent="0.2">
      <c r="B899"/>
      <c r="C899"/>
      <c r="D899"/>
    </row>
    <row r="900" spans="2:4" x14ac:dyDescent="0.2">
      <c r="B900"/>
      <c r="C900"/>
      <c r="D900"/>
    </row>
    <row r="901" spans="2:4" x14ac:dyDescent="0.2">
      <c r="B901"/>
      <c r="C901"/>
      <c r="D901"/>
    </row>
    <row r="902" spans="2:4" x14ac:dyDescent="0.2">
      <c r="B902"/>
      <c r="C902"/>
      <c r="D902"/>
    </row>
    <row r="903" spans="2:4" x14ac:dyDescent="0.2">
      <c r="B903"/>
      <c r="C903"/>
      <c r="D903"/>
    </row>
    <row r="904" spans="2:4" x14ac:dyDescent="0.2">
      <c r="B904"/>
      <c r="C904"/>
      <c r="D904"/>
    </row>
    <row r="905" spans="2:4" x14ac:dyDescent="0.2">
      <c r="B905"/>
      <c r="C905"/>
      <c r="D905"/>
    </row>
    <row r="906" spans="2:4" x14ac:dyDescent="0.2">
      <c r="B906"/>
      <c r="C906"/>
      <c r="D906"/>
    </row>
    <row r="907" spans="2:4" x14ac:dyDescent="0.2">
      <c r="B907"/>
      <c r="C907"/>
      <c r="D907"/>
    </row>
    <row r="908" spans="2:4" x14ac:dyDescent="0.2">
      <c r="B908"/>
      <c r="C908"/>
      <c r="D908"/>
    </row>
    <row r="909" spans="2:4" x14ac:dyDescent="0.2">
      <c r="B909"/>
      <c r="C909"/>
      <c r="D909"/>
    </row>
    <row r="910" spans="2:4" x14ac:dyDescent="0.2">
      <c r="B910"/>
      <c r="C910"/>
      <c r="D910"/>
    </row>
    <row r="911" spans="2:4" x14ac:dyDescent="0.2">
      <c r="B911"/>
      <c r="C911"/>
      <c r="D911"/>
    </row>
    <row r="912" spans="2:4" x14ac:dyDescent="0.2">
      <c r="B912"/>
      <c r="C912"/>
      <c r="D912"/>
    </row>
    <row r="913" spans="2:4" x14ac:dyDescent="0.2">
      <c r="B913"/>
      <c r="C913"/>
      <c r="D913"/>
    </row>
    <row r="914" spans="2:4" x14ac:dyDescent="0.2">
      <c r="B914"/>
      <c r="C914"/>
      <c r="D914"/>
    </row>
    <row r="915" spans="2:4" x14ac:dyDescent="0.2">
      <c r="B915"/>
      <c r="C915"/>
      <c r="D915"/>
    </row>
    <row r="916" spans="2:4" x14ac:dyDescent="0.2">
      <c r="B916"/>
      <c r="C916"/>
      <c r="D916"/>
    </row>
    <row r="917" spans="2:4" x14ac:dyDescent="0.2">
      <c r="B917"/>
      <c r="C917"/>
      <c r="D917"/>
    </row>
    <row r="918" spans="2:4" x14ac:dyDescent="0.2">
      <c r="B918"/>
      <c r="C918"/>
      <c r="D918"/>
    </row>
    <row r="919" spans="2:4" x14ac:dyDescent="0.2">
      <c r="B919"/>
      <c r="C919"/>
      <c r="D919"/>
    </row>
    <row r="920" spans="2:4" x14ac:dyDescent="0.2">
      <c r="B920"/>
      <c r="C920"/>
      <c r="D920"/>
    </row>
    <row r="921" spans="2:4" x14ac:dyDescent="0.2">
      <c r="B921"/>
      <c r="C921"/>
      <c r="D921"/>
    </row>
    <row r="922" spans="2:4" x14ac:dyDescent="0.2">
      <c r="B922"/>
      <c r="C922"/>
      <c r="D922"/>
    </row>
    <row r="923" spans="2:4" x14ac:dyDescent="0.2">
      <c r="B923"/>
      <c r="C923"/>
      <c r="D923"/>
    </row>
    <row r="924" spans="2:4" x14ac:dyDescent="0.2">
      <c r="B924"/>
      <c r="C924"/>
      <c r="D924"/>
    </row>
    <row r="925" spans="2:4" x14ac:dyDescent="0.2">
      <c r="B925"/>
      <c r="C925"/>
      <c r="D925"/>
    </row>
    <row r="926" spans="2:4" x14ac:dyDescent="0.2">
      <c r="B926"/>
      <c r="C926"/>
      <c r="D926"/>
    </row>
    <row r="927" spans="2:4" x14ac:dyDescent="0.2">
      <c r="B927"/>
      <c r="C927"/>
      <c r="D927"/>
    </row>
    <row r="928" spans="2:4" x14ac:dyDescent="0.2">
      <c r="B928"/>
      <c r="C928"/>
      <c r="D928"/>
    </row>
    <row r="929" spans="2:4" x14ac:dyDescent="0.2">
      <c r="B929"/>
      <c r="C929"/>
      <c r="D929"/>
    </row>
    <row r="930" spans="2:4" x14ac:dyDescent="0.2">
      <c r="B930"/>
      <c r="C930"/>
      <c r="D930"/>
    </row>
    <row r="931" spans="2:4" x14ac:dyDescent="0.2">
      <c r="B931"/>
      <c r="C931"/>
      <c r="D931"/>
    </row>
    <row r="932" spans="2:4" x14ac:dyDescent="0.2">
      <c r="B932"/>
      <c r="C932"/>
      <c r="D932"/>
    </row>
    <row r="933" spans="2:4" x14ac:dyDescent="0.2">
      <c r="B933"/>
      <c r="C933"/>
      <c r="D933"/>
    </row>
    <row r="934" spans="2:4" x14ac:dyDescent="0.2">
      <c r="B934"/>
      <c r="C934"/>
      <c r="D934"/>
    </row>
    <row r="935" spans="2:4" x14ac:dyDescent="0.2">
      <c r="B935"/>
      <c r="C935"/>
      <c r="D935"/>
    </row>
    <row r="936" spans="2:4" x14ac:dyDescent="0.2">
      <c r="B936"/>
      <c r="C936"/>
      <c r="D936"/>
    </row>
    <row r="937" spans="2:4" x14ac:dyDescent="0.2">
      <c r="B937"/>
      <c r="C937"/>
      <c r="D937"/>
    </row>
    <row r="938" spans="2:4" x14ac:dyDescent="0.2">
      <c r="B938"/>
      <c r="C938"/>
      <c r="D938"/>
    </row>
    <row r="939" spans="2:4" x14ac:dyDescent="0.2">
      <c r="B939"/>
      <c r="C939"/>
      <c r="D939"/>
    </row>
    <row r="940" spans="2:4" x14ac:dyDescent="0.2">
      <c r="B940"/>
      <c r="C940"/>
      <c r="D940"/>
    </row>
    <row r="941" spans="2:4" x14ac:dyDescent="0.2">
      <c r="B941"/>
      <c r="C941"/>
      <c r="D941"/>
    </row>
    <row r="942" spans="2:4" x14ac:dyDescent="0.2">
      <c r="B942"/>
      <c r="C942"/>
      <c r="D942"/>
    </row>
    <row r="943" spans="2:4" x14ac:dyDescent="0.2">
      <c r="B943"/>
      <c r="C943"/>
      <c r="D943"/>
    </row>
    <row r="944" spans="2:4" x14ac:dyDescent="0.2">
      <c r="B944"/>
      <c r="C944"/>
      <c r="D944"/>
    </row>
    <row r="945" spans="2:4" x14ac:dyDescent="0.2">
      <c r="B945"/>
      <c r="C945"/>
      <c r="D945"/>
    </row>
    <row r="946" spans="2:4" x14ac:dyDescent="0.2">
      <c r="B946"/>
      <c r="C946"/>
      <c r="D946"/>
    </row>
    <row r="947" spans="2:4" x14ac:dyDescent="0.2">
      <c r="B947"/>
      <c r="C947"/>
      <c r="D947"/>
    </row>
    <row r="948" spans="2:4" x14ac:dyDescent="0.2">
      <c r="B948"/>
      <c r="C948"/>
      <c r="D948"/>
    </row>
    <row r="949" spans="2:4" x14ac:dyDescent="0.2">
      <c r="B949"/>
      <c r="C949"/>
      <c r="D949"/>
    </row>
    <row r="950" spans="2:4" x14ac:dyDescent="0.2">
      <c r="B950"/>
      <c r="C950"/>
      <c r="D950"/>
    </row>
    <row r="951" spans="2:4" x14ac:dyDescent="0.2">
      <c r="B951"/>
      <c r="C951"/>
      <c r="D951"/>
    </row>
    <row r="952" spans="2:4" x14ac:dyDescent="0.2">
      <c r="B952"/>
      <c r="C952"/>
      <c r="D952"/>
    </row>
    <row r="953" spans="2:4" x14ac:dyDescent="0.2">
      <c r="B953"/>
      <c r="C953"/>
      <c r="D953"/>
    </row>
    <row r="954" spans="2:4" x14ac:dyDescent="0.2">
      <c r="B954"/>
      <c r="C954"/>
      <c r="D954"/>
    </row>
    <row r="955" spans="2:4" x14ac:dyDescent="0.2">
      <c r="B955"/>
      <c r="C955"/>
      <c r="D955"/>
    </row>
    <row r="956" spans="2:4" x14ac:dyDescent="0.2">
      <c r="B956"/>
      <c r="C956"/>
      <c r="D956"/>
    </row>
    <row r="957" spans="2:4" x14ac:dyDescent="0.2">
      <c r="B957"/>
      <c r="C957"/>
      <c r="D957"/>
    </row>
    <row r="958" spans="2:4" x14ac:dyDescent="0.2">
      <c r="B958"/>
      <c r="C958"/>
      <c r="D958"/>
    </row>
    <row r="959" spans="2:4" x14ac:dyDescent="0.2">
      <c r="B959"/>
      <c r="C959"/>
      <c r="D959"/>
    </row>
    <row r="960" spans="2:4" x14ac:dyDescent="0.2">
      <c r="B960"/>
      <c r="C960"/>
      <c r="D960"/>
    </row>
    <row r="961" spans="2:4" x14ac:dyDescent="0.2">
      <c r="B961"/>
      <c r="C961"/>
      <c r="D961"/>
    </row>
    <row r="962" spans="2:4" x14ac:dyDescent="0.2">
      <c r="B962"/>
      <c r="C962"/>
      <c r="D962"/>
    </row>
    <row r="963" spans="2:4" x14ac:dyDescent="0.2">
      <c r="B963"/>
      <c r="C963"/>
      <c r="D963"/>
    </row>
    <row r="964" spans="2:4" x14ac:dyDescent="0.2">
      <c r="B964"/>
      <c r="C964"/>
      <c r="D964"/>
    </row>
    <row r="965" spans="2:4" x14ac:dyDescent="0.2">
      <c r="B965"/>
      <c r="C965"/>
      <c r="D965"/>
    </row>
    <row r="966" spans="2:4" x14ac:dyDescent="0.2">
      <c r="B966"/>
      <c r="C966"/>
      <c r="D966"/>
    </row>
    <row r="967" spans="2:4" x14ac:dyDescent="0.2">
      <c r="B967"/>
      <c r="C967"/>
      <c r="D967"/>
    </row>
    <row r="968" spans="2:4" x14ac:dyDescent="0.2">
      <c r="B968"/>
      <c r="C968"/>
      <c r="D968"/>
    </row>
    <row r="969" spans="2:4" x14ac:dyDescent="0.2">
      <c r="B969"/>
      <c r="C969"/>
      <c r="D969"/>
    </row>
    <row r="970" spans="2:4" x14ac:dyDescent="0.2">
      <c r="B970"/>
      <c r="C970"/>
      <c r="D970"/>
    </row>
    <row r="971" spans="2:4" x14ac:dyDescent="0.2">
      <c r="B971"/>
      <c r="C971"/>
      <c r="D971"/>
    </row>
    <row r="972" spans="2:4" x14ac:dyDescent="0.2">
      <c r="B972"/>
      <c r="C972"/>
      <c r="D972"/>
    </row>
    <row r="973" spans="2:4" x14ac:dyDescent="0.2">
      <c r="B973"/>
      <c r="C973"/>
      <c r="D973"/>
    </row>
    <row r="974" spans="2:4" x14ac:dyDescent="0.2">
      <c r="B974"/>
      <c r="C974"/>
      <c r="D974"/>
    </row>
    <row r="975" spans="2:4" x14ac:dyDescent="0.2">
      <c r="B975"/>
      <c r="C975"/>
      <c r="D975"/>
    </row>
    <row r="976" spans="2:4" x14ac:dyDescent="0.2">
      <c r="B976"/>
      <c r="C976"/>
      <c r="D976"/>
    </row>
    <row r="977" spans="2:4" x14ac:dyDescent="0.2">
      <c r="B977"/>
      <c r="C977"/>
      <c r="D977"/>
    </row>
    <row r="978" spans="2:4" x14ac:dyDescent="0.2">
      <c r="B978"/>
      <c r="C978"/>
      <c r="D978"/>
    </row>
    <row r="979" spans="2:4" x14ac:dyDescent="0.2">
      <c r="B979"/>
      <c r="C979"/>
      <c r="D979"/>
    </row>
    <row r="980" spans="2:4" x14ac:dyDescent="0.2">
      <c r="B980"/>
      <c r="C980"/>
      <c r="D980"/>
    </row>
    <row r="981" spans="2:4" x14ac:dyDescent="0.2">
      <c r="B981"/>
      <c r="C981"/>
      <c r="D981"/>
    </row>
    <row r="982" spans="2:4" x14ac:dyDescent="0.2">
      <c r="B982"/>
      <c r="C982"/>
      <c r="D982"/>
    </row>
    <row r="983" spans="2:4" x14ac:dyDescent="0.2">
      <c r="B983"/>
      <c r="C983"/>
      <c r="D983"/>
    </row>
    <row r="984" spans="2:4" x14ac:dyDescent="0.2">
      <c r="B984"/>
      <c r="C984"/>
      <c r="D984"/>
    </row>
    <row r="985" spans="2:4" x14ac:dyDescent="0.2">
      <c r="B985"/>
      <c r="C985"/>
      <c r="D985"/>
    </row>
    <row r="986" spans="2:4" x14ac:dyDescent="0.2">
      <c r="B986"/>
      <c r="C986"/>
      <c r="D986"/>
    </row>
    <row r="987" spans="2:4" x14ac:dyDescent="0.2">
      <c r="B987"/>
      <c r="C987"/>
      <c r="D987"/>
    </row>
    <row r="988" spans="2:4" x14ac:dyDescent="0.2">
      <c r="B988"/>
      <c r="C988"/>
      <c r="D988"/>
    </row>
    <row r="989" spans="2:4" x14ac:dyDescent="0.2">
      <c r="B989"/>
      <c r="C989"/>
      <c r="D989"/>
    </row>
    <row r="990" spans="2:4" x14ac:dyDescent="0.2">
      <c r="B990"/>
      <c r="C990"/>
      <c r="D990"/>
    </row>
    <row r="991" spans="2:4" x14ac:dyDescent="0.2">
      <c r="B991"/>
      <c r="C991"/>
      <c r="D991"/>
    </row>
    <row r="992" spans="2:4" x14ac:dyDescent="0.2">
      <c r="B992"/>
      <c r="C992"/>
      <c r="D992"/>
    </row>
    <row r="993" spans="2:4" x14ac:dyDescent="0.2">
      <c r="B993"/>
      <c r="C993"/>
      <c r="D993"/>
    </row>
    <row r="994" spans="2:4" x14ac:dyDescent="0.2">
      <c r="B994"/>
      <c r="C994"/>
      <c r="D994"/>
    </row>
    <row r="995" spans="2:4" x14ac:dyDescent="0.2">
      <c r="B995"/>
      <c r="C995"/>
      <c r="D995"/>
    </row>
    <row r="996" spans="2:4" x14ac:dyDescent="0.2">
      <c r="B996"/>
      <c r="C996"/>
      <c r="D996"/>
    </row>
    <row r="997" spans="2:4" x14ac:dyDescent="0.2">
      <c r="B997"/>
      <c r="C997"/>
      <c r="D997"/>
    </row>
    <row r="998" spans="2:4" x14ac:dyDescent="0.2">
      <c r="B998"/>
      <c r="C998"/>
      <c r="D998"/>
    </row>
    <row r="999" spans="2:4" x14ac:dyDescent="0.2">
      <c r="B999"/>
      <c r="C999"/>
      <c r="D999"/>
    </row>
    <row r="1000" spans="2:4" x14ac:dyDescent="0.2">
      <c r="B1000"/>
      <c r="C1000"/>
      <c r="D1000"/>
    </row>
    <row r="1001" spans="2:4" x14ac:dyDescent="0.2">
      <c r="B1001"/>
      <c r="C1001"/>
      <c r="D1001"/>
    </row>
    <row r="1002" spans="2:4" x14ac:dyDescent="0.2">
      <c r="B1002"/>
      <c r="C1002"/>
      <c r="D1002"/>
    </row>
    <row r="1003" spans="2:4" x14ac:dyDescent="0.2">
      <c r="B1003"/>
      <c r="C1003"/>
      <c r="D1003"/>
    </row>
    <row r="1004" spans="2:4" x14ac:dyDescent="0.2">
      <c r="B1004"/>
      <c r="C1004"/>
      <c r="D1004"/>
    </row>
    <row r="1005" spans="2:4" x14ac:dyDescent="0.2">
      <c r="B1005"/>
      <c r="C1005"/>
      <c r="D1005"/>
    </row>
    <row r="1006" spans="2:4" x14ac:dyDescent="0.2">
      <c r="B1006"/>
      <c r="C1006"/>
      <c r="D1006"/>
    </row>
    <row r="1007" spans="2:4" x14ac:dyDescent="0.2">
      <c r="B1007"/>
      <c r="C1007"/>
      <c r="D1007"/>
    </row>
    <row r="1008" spans="2:4" x14ac:dyDescent="0.2">
      <c r="B1008"/>
      <c r="C1008"/>
      <c r="D1008"/>
    </row>
    <row r="1009" spans="2:4" x14ac:dyDescent="0.2">
      <c r="B1009"/>
      <c r="C1009"/>
      <c r="D1009"/>
    </row>
    <row r="1010" spans="2:4" x14ac:dyDescent="0.2">
      <c r="B1010"/>
      <c r="C1010"/>
      <c r="D1010"/>
    </row>
    <row r="1011" spans="2:4" x14ac:dyDescent="0.2">
      <c r="B1011"/>
      <c r="C1011"/>
      <c r="D1011"/>
    </row>
    <row r="1012" spans="2:4" x14ac:dyDescent="0.2">
      <c r="B1012"/>
      <c r="C1012"/>
      <c r="D1012"/>
    </row>
    <row r="1013" spans="2:4" x14ac:dyDescent="0.2">
      <c r="B1013"/>
      <c r="C1013"/>
      <c r="D1013"/>
    </row>
    <row r="1014" spans="2:4" x14ac:dyDescent="0.2">
      <c r="B1014"/>
      <c r="C1014"/>
      <c r="D1014"/>
    </row>
    <row r="1015" spans="2:4" x14ac:dyDescent="0.2">
      <c r="B1015"/>
      <c r="C1015"/>
      <c r="D1015"/>
    </row>
    <row r="1016" spans="2:4" x14ac:dyDescent="0.2">
      <c r="B1016"/>
      <c r="C1016"/>
      <c r="D1016"/>
    </row>
    <row r="1017" spans="2:4" x14ac:dyDescent="0.2">
      <c r="B1017"/>
      <c r="C1017"/>
      <c r="D1017"/>
    </row>
    <row r="1018" spans="2:4" x14ac:dyDescent="0.2">
      <c r="B1018"/>
      <c r="C1018"/>
      <c r="D1018"/>
    </row>
    <row r="1019" spans="2:4" x14ac:dyDescent="0.2">
      <c r="B1019"/>
      <c r="C1019"/>
      <c r="D1019"/>
    </row>
    <row r="1020" spans="2:4" x14ac:dyDescent="0.2">
      <c r="B1020"/>
      <c r="C1020"/>
      <c r="D1020"/>
    </row>
    <row r="1021" spans="2:4" x14ac:dyDescent="0.2">
      <c r="B1021"/>
      <c r="C1021"/>
      <c r="D1021"/>
    </row>
    <row r="1022" spans="2:4" x14ac:dyDescent="0.2">
      <c r="B1022"/>
      <c r="C1022"/>
      <c r="D1022"/>
    </row>
    <row r="1023" spans="2:4" x14ac:dyDescent="0.2">
      <c r="B1023"/>
      <c r="C1023"/>
      <c r="D1023"/>
    </row>
    <row r="1024" spans="2:4" x14ac:dyDescent="0.2">
      <c r="B1024"/>
      <c r="C1024"/>
      <c r="D1024"/>
    </row>
    <row r="1025" spans="2:4" x14ac:dyDescent="0.2">
      <c r="B1025"/>
      <c r="C1025"/>
      <c r="D1025"/>
    </row>
    <row r="1026" spans="2:4" x14ac:dyDescent="0.2">
      <c r="B1026"/>
      <c r="C1026"/>
      <c r="D1026"/>
    </row>
    <row r="1027" spans="2:4" x14ac:dyDescent="0.2">
      <c r="B1027"/>
      <c r="C1027"/>
      <c r="D1027"/>
    </row>
    <row r="1028" spans="2:4" x14ac:dyDescent="0.2">
      <c r="B1028"/>
      <c r="C1028"/>
      <c r="D1028"/>
    </row>
    <row r="1029" spans="2:4" x14ac:dyDescent="0.2">
      <c r="B1029"/>
      <c r="C1029"/>
      <c r="D1029"/>
    </row>
    <row r="1030" spans="2:4" x14ac:dyDescent="0.2">
      <c r="B1030"/>
      <c r="C1030"/>
      <c r="D1030"/>
    </row>
    <row r="1031" spans="2:4" x14ac:dyDescent="0.2">
      <c r="B1031"/>
      <c r="C1031"/>
      <c r="D1031"/>
    </row>
    <row r="1032" spans="2:4" x14ac:dyDescent="0.2">
      <c r="B1032"/>
      <c r="C1032"/>
      <c r="D1032"/>
    </row>
    <row r="1033" spans="2:4" x14ac:dyDescent="0.2">
      <c r="B1033"/>
      <c r="C1033"/>
      <c r="D1033"/>
    </row>
    <row r="1034" spans="2:4" x14ac:dyDescent="0.2">
      <c r="B1034"/>
      <c r="C1034"/>
      <c r="D1034"/>
    </row>
    <row r="1035" spans="2:4" x14ac:dyDescent="0.2">
      <c r="B1035"/>
      <c r="C1035"/>
      <c r="D1035"/>
    </row>
    <row r="1036" spans="2:4" x14ac:dyDescent="0.2">
      <c r="B1036"/>
      <c r="C1036"/>
      <c r="D1036"/>
    </row>
    <row r="1037" spans="2:4" x14ac:dyDescent="0.2">
      <c r="B1037"/>
      <c r="C1037"/>
      <c r="D1037"/>
    </row>
    <row r="1038" spans="2:4" x14ac:dyDescent="0.2">
      <c r="B1038"/>
      <c r="C1038"/>
      <c r="D1038"/>
    </row>
    <row r="1039" spans="2:4" x14ac:dyDescent="0.2">
      <c r="B1039"/>
      <c r="C1039"/>
      <c r="D1039"/>
    </row>
    <row r="1040" spans="2:4" x14ac:dyDescent="0.2">
      <c r="B1040"/>
      <c r="C1040"/>
      <c r="D1040"/>
    </row>
    <row r="1041" spans="2:4" x14ac:dyDescent="0.2">
      <c r="B1041"/>
      <c r="C1041"/>
      <c r="D1041"/>
    </row>
    <row r="1042" spans="2:4" x14ac:dyDescent="0.2">
      <c r="B1042"/>
      <c r="C1042"/>
      <c r="D1042"/>
    </row>
    <row r="1043" spans="2:4" x14ac:dyDescent="0.2">
      <c r="B1043"/>
      <c r="C1043"/>
      <c r="D1043"/>
    </row>
    <row r="1044" spans="2:4" x14ac:dyDescent="0.2">
      <c r="B1044"/>
      <c r="C1044"/>
      <c r="D1044"/>
    </row>
    <row r="1045" spans="2:4" x14ac:dyDescent="0.2">
      <c r="B1045"/>
      <c r="C1045"/>
      <c r="D1045"/>
    </row>
    <row r="1046" spans="2:4" x14ac:dyDescent="0.2">
      <c r="B1046"/>
      <c r="C1046"/>
      <c r="D1046"/>
    </row>
    <row r="1047" spans="2:4" x14ac:dyDescent="0.2">
      <c r="B1047"/>
      <c r="C1047"/>
      <c r="D1047"/>
    </row>
    <row r="1048" spans="2:4" x14ac:dyDescent="0.2">
      <c r="B1048"/>
      <c r="C1048"/>
      <c r="D1048"/>
    </row>
    <row r="1049" spans="2:4" x14ac:dyDescent="0.2">
      <c r="B1049"/>
      <c r="C1049"/>
      <c r="D1049"/>
    </row>
    <row r="1050" spans="2:4" x14ac:dyDescent="0.2">
      <c r="B1050"/>
      <c r="C1050"/>
      <c r="D1050"/>
    </row>
    <row r="1051" spans="2:4" x14ac:dyDescent="0.2">
      <c r="B1051"/>
      <c r="C1051"/>
      <c r="D1051"/>
    </row>
    <row r="1052" spans="2:4" x14ac:dyDescent="0.2">
      <c r="B1052"/>
      <c r="C1052"/>
      <c r="D1052"/>
    </row>
    <row r="1053" spans="2:4" x14ac:dyDescent="0.2">
      <c r="B1053"/>
      <c r="C1053"/>
      <c r="D1053"/>
    </row>
    <row r="1054" spans="2:4" x14ac:dyDescent="0.2">
      <c r="B1054"/>
      <c r="C1054"/>
      <c r="D1054"/>
    </row>
    <row r="1055" spans="2:4" x14ac:dyDescent="0.2">
      <c r="B1055"/>
      <c r="C1055"/>
      <c r="D1055"/>
    </row>
    <row r="1056" spans="2:4" x14ac:dyDescent="0.2">
      <c r="B1056"/>
      <c r="C1056"/>
      <c r="D1056"/>
    </row>
    <row r="1057" spans="2:4" x14ac:dyDescent="0.2">
      <c r="B1057"/>
      <c r="C1057"/>
      <c r="D1057"/>
    </row>
    <row r="1058" spans="2:4" x14ac:dyDescent="0.2">
      <c r="B1058"/>
      <c r="C1058"/>
      <c r="D1058"/>
    </row>
    <row r="1059" spans="2:4" x14ac:dyDescent="0.2">
      <c r="B1059"/>
      <c r="C1059"/>
      <c r="D1059"/>
    </row>
    <row r="1060" spans="2:4" x14ac:dyDescent="0.2">
      <c r="B1060"/>
      <c r="C1060"/>
      <c r="D1060"/>
    </row>
    <row r="1061" spans="2:4" x14ac:dyDescent="0.2">
      <c r="B1061"/>
      <c r="C1061"/>
      <c r="D1061"/>
    </row>
    <row r="1062" spans="2:4" x14ac:dyDescent="0.2">
      <c r="B1062"/>
      <c r="C1062"/>
      <c r="D1062"/>
    </row>
    <row r="1063" spans="2:4" x14ac:dyDescent="0.2">
      <c r="B1063"/>
      <c r="C1063"/>
      <c r="D1063"/>
    </row>
    <row r="1064" spans="2:4" x14ac:dyDescent="0.2">
      <c r="B1064"/>
      <c r="C1064"/>
      <c r="D1064"/>
    </row>
    <row r="1065" spans="2:4" x14ac:dyDescent="0.2">
      <c r="B1065"/>
      <c r="C1065"/>
      <c r="D1065"/>
    </row>
    <row r="1066" spans="2:4" x14ac:dyDescent="0.2">
      <c r="B1066"/>
      <c r="C1066"/>
      <c r="D1066"/>
    </row>
    <row r="1067" spans="2:4" x14ac:dyDescent="0.2">
      <c r="B1067"/>
      <c r="C1067"/>
      <c r="D1067"/>
    </row>
    <row r="1068" spans="2:4" x14ac:dyDescent="0.2">
      <c r="B1068"/>
      <c r="C1068"/>
      <c r="D1068"/>
    </row>
    <row r="1069" spans="2:4" x14ac:dyDescent="0.2">
      <c r="B1069"/>
      <c r="C1069"/>
      <c r="D1069"/>
    </row>
    <row r="1070" spans="2:4" x14ac:dyDescent="0.2">
      <c r="B1070"/>
      <c r="C1070"/>
      <c r="D1070"/>
    </row>
    <row r="1071" spans="2:4" x14ac:dyDescent="0.2">
      <c r="B1071"/>
      <c r="C1071"/>
      <c r="D1071"/>
    </row>
    <row r="1072" spans="2:4" x14ac:dyDescent="0.2">
      <c r="B1072"/>
      <c r="C1072"/>
      <c r="D1072"/>
    </row>
    <row r="1073" spans="2:4" x14ac:dyDescent="0.2">
      <c r="B1073"/>
      <c r="C1073"/>
      <c r="D1073"/>
    </row>
    <row r="1074" spans="2:4" x14ac:dyDescent="0.2">
      <c r="B1074"/>
      <c r="C1074"/>
      <c r="D1074"/>
    </row>
    <row r="1075" spans="2:4" x14ac:dyDescent="0.2">
      <c r="B1075"/>
      <c r="C1075"/>
      <c r="D1075"/>
    </row>
    <row r="1076" spans="2:4" x14ac:dyDescent="0.2">
      <c r="B1076"/>
      <c r="C1076"/>
      <c r="D1076"/>
    </row>
    <row r="1077" spans="2:4" x14ac:dyDescent="0.2">
      <c r="B1077"/>
      <c r="C1077"/>
      <c r="D1077"/>
    </row>
    <row r="1078" spans="2:4" x14ac:dyDescent="0.2">
      <c r="B1078"/>
      <c r="C1078"/>
      <c r="D1078"/>
    </row>
    <row r="1079" spans="2:4" x14ac:dyDescent="0.2">
      <c r="B1079"/>
      <c r="C1079"/>
      <c r="D1079"/>
    </row>
    <row r="1080" spans="2:4" x14ac:dyDescent="0.2">
      <c r="B1080"/>
      <c r="C1080"/>
      <c r="D1080"/>
    </row>
    <row r="1081" spans="2:4" x14ac:dyDescent="0.2">
      <c r="B1081"/>
      <c r="C1081"/>
      <c r="D1081"/>
    </row>
    <row r="1082" spans="2:4" x14ac:dyDescent="0.2">
      <c r="B1082"/>
      <c r="C1082"/>
      <c r="D1082"/>
    </row>
    <row r="1083" spans="2:4" x14ac:dyDescent="0.2">
      <c r="B1083"/>
      <c r="C1083"/>
      <c r="D1083"/>
    </row>
    <row r="1084" spans="2:4" x14ac:dyDescent="0.2">
      <c r="B1084"/>
      <c r="C1084"/>
      <c r="D1084"/>
    </row>
    <row r="1085" spans="2:4" x14ac:dyDescent="0.2">
      <c r="B1085"/>
      <c r="C1085"/>
      <c r="D1085"/>
    </row>
    <row r="1086" spans="2:4" x14ac:dyDescent="0.2">
      <c r="B1086"/>
      <c r="C1086"/>
      <c r="D1086"/>
    </row>
    <row r="1087" spans="2:4" x14ac:dyDescent="0.2">
      <c r="B1087"/>
      <c r="C1087"/>
      <c r="D1087"/>
    </row>
    <row r="1088" spans="2:4" x14ac:dyDescent="0.2">
      <c r="B1088"/>
      <c r="C1088"/>
      <c r="D1088"/>
    </row>
    <row r="1089" spans="2:4" x14ac:dyDescent="0.2">
      <c r="B1089"/>
      <c r="C1089"/>
      <c r="D1089"/>
    </row>
    <row r="1090" spans="2:4" x14ac:dyDescent="0.2">
      <c r="B1090"/>
      <c r="C1090"/>
      <c r="D1090"/>
    </row>
    <row r="1091" spans="2:4" x14ac:dyDescent="0.2">
      <c r="B1091"/>
      <c r="C1091"/>
      <c r="D1091"/>
    </row>
    <row r="1092" spans="2:4" x14ac:dyDescent="0.2">
      <c r="B1092"/>
      <c r="C1092"/>
      <c r="D1092"/>
    </row>
    <row r="1093" spans="2:4" x14ac:dyDescent="0.2">
      <c r="B1093"/>
      <c r="C1093"/>
      <c r="D1093"/>
    </row>
    <row r="1094" spans="2:4" x14ac:dyDescent="0.2">
      <c r="B1094"/>
      <c r="C1094"/>
      <c r="D1094"/>
    </row>
    <row r="1095" spans="2:4" x14ac:dyDescent="0.2">
      <c r="B1095"/>
      <c r="C1095"/>
      <c r="D1095"/>
    </row>
    <row r="1096" spans="2:4" x14ac:dyDescent="0.2">
      <c r="B1096"/>
      <c r="C1096"/>
      <c r="D1096"/>
    </row>
    <row r="1097" spans="2:4" x14ac:dyDescent="0.2">
      <c r="B1097"/>
      <c r="C1097"/>
      <c r="D1097"/>
    </row>
    <row r="1098" spans="2:4" x14ac:dyDescent="0.2">
      <c r="B1098"/>
      <c r="C1098"/>
      <c r="D1098"/>
    </row>
    <row r="1099" spans="2:4" x14ac:dyDescent="0.2">
      <c r="B1099"/>
      <c r="C1099"/>
      <c r="D1099"/>
    </row>
    <row r="1100" spans="2:4" x14ac:dyDescent="0.2">
      <c r="B1100"/>
      <c r="C1100"/>
      <c r="D1100"/>
    </row>
    <row r="1101" spans="2:4" x14ac:dyDescent="0.2">
      <c r="B1101"/>
      <c r="C1101"/>
      <c r="D1101"/>
    </row>
    <row r="1102" spans="2:4" x14ac:dyDescent="0.2">
      <c r="B1102"/>
      <c r="C1102"/>
      <c r="D1102"/>
    </row>
    <row r="1103" spans="2:4" x14ac:dyDescent="0.2">
      <c r="B1103"/>
      <c r="C1103"/>
      <c r="D1103"/>
    </row>
    <row r="1104" spans="2:4" x14ac:dyDescent="0.2">
      <c r="B1104"/>
      <c r="C1104"/>
      <c r="D1104"/>
    </row>
    <row r="1105" spans="2:4" x14ac:dyDescent="0.2">
      <c r="B1105"/>
      <c r="C1105"/>
      <c r="D1105"/>
    </row>
    <row r="1106" spans="2:4" x14ac:dyDescent="0.2">
      <c r="B1106"/>
      <c r="C1106"/>
      <c r="D1106"/>
    </row>
    <row r="1107" spans="2:4" x14ac:dyDescent="0.2">
      <c r="B1107"/>
      <c r="C1107"/>
      <c r="D1107"/>
    </row>
    <row r="1108" spans="2:4" x14ac:dyDescent="0.2">
      <c r="B1108"/>
      <c r="C1108"/>
      <c r="D1108"/>
    </row>
    <row r="1109" spans="2:4" x14ac:dyDescent="0.2">
      <c r="B1109"/>
      <c r="C1109"/>
      <c r="D1109"/>
    </row>
    <row r="1110" spans="2:4" x14ac:dyDescent="0.2">
      <c r="B1110"/>
      <c r="C1110"/>
      <c r="D1110"/>
    </row>
    <row r="1111" spans="2:4" x14ac:dyDescent="0.2">
      <c r="B1111"/>
      <c r="C1111"/>
      <c r="D1111"/>
    </row>
    <row r="1112" spans="2:4" x14ac:dyDescent="0.2">
      <c r="B1112"/>
      <c r="C1112"/>
      <c r="D1112"/>
    </row>
    <row r="1113" spans="2:4" x14ac:dyDescent="0.2">
      <c r="B1113"/>
      <c r="C1113"/>
      <c r="D1113"/>
    </row>
    <row r="1114" spans="2:4" x14ac:dyDescent="0.2">
      <c r="B1114"/>
      <c r="C1114"/>
      <c r="D1114"/>
    </row>
    <row r="1115" spans="2:4" x14ac:dyDescent="0.2">
      <c r="B1115"/>
      <c r="C1115"/>
      <c r="D1115"/>
    </row>
    <row r="1116" spans="2:4" x14ac:dyDescent="0.2">
      <c r="B1116"/>
      <c r="C1116"/>
      <c r="D1116"/>
    </row>
    <row r="1117" spans="2:4" x14ac:dyDescent="0.2">
      <c r="B1117"/>
      <c r="C1117"/>
      <c r="D1117"/>
    </row>
    <row r="1118" spans="2:4" x14ac:dyDescent="0.2">
      <c r="B1118"/>
      <c r="C1118"/>
      <c r="D1118"/>
    </row>
    <row r="1119" spans="2:4" x14ac:dyDescent="0.2">
      <c r="B1119"/>
      <c r="C1119"/>
      <c r="D1119"/>
    </row>
    <row r="1120" spans="2:4" x14ac:dyDescent="0.2">
      <c r="B1120"/>
      <c r="C1120"/>
      <c r="D1120"/>
    </row>
    <row r="1121" spans="2:4" x14ac:dyDescent="0.2">
      <c r="B1121"/>
      <c r="C1121"/>
      <c r="D1121"/>
    </row>
    <row r="1122" spans="2:4" x14ac:dyDescent="0.2">
      <c r="B1122"/>
      <c r="C1122"/>
      <c r="D1122"/>
    </row>
    <row r="1123" spans="2:4" x14ac:dyDescent="0.2">
      <c r="B1123"/>
      <c r="C1123"/>
      <c r="D1123"/>
    </row>
    <row r="1124" spans="2:4" x14ac:dyDescent="0.2">
      <c r="B1124"/>
      <c r="C1124"/>
      <c r="D1124"/>
    </row>
    <row r="1125" spans="2:4" x14ac:dyDescent="0.2">
      <c r="B1125"/>
      <c r="C1125"/>
      <c r="D1125"/>
    </row>
    <row r="1126" spans="2:4" x14ac:dyDescent="0.2">
      <c r="B1126"/>
      <c r="C1126"/>
      <c r="D1126"/>
    </row>
    <row r="1127" spans="2:4" x14ac:dyDescent="0.2">
      <c r="B1127"/>
      <c r="C1127"/>
      <c r="D1127"/>
    </row>
    <row r="1128" spans="2:4" x14ac:dyDescent="0.2">
      <c r="B1128"/>
      <c r="C1128"/>
      <c r="D1128"/>
    </row>
    <row r="1129" spans="2:4" x14ac:dyDescent="0.2">
      <c r="B1129"/>
      <c r="C1129"/>
      <c r="D1129"/>
    </row>
    <row r="1130" spans="2:4" x14ac:dyDescent="0.2">
      <c r="B1130"/>
      <c r="C1130"/>
      <c r="D1130"/>
    </row>
    <row r="1131" spans="2:4" x14ac:dyDescent="0.2">
      <c r="B1131"/>
      <c r="C1131"/>
      <c r="D1131"/>
    </row>
    <row r="1132" spans="2:4" x14ac:dyDescent="0.2">
      <c r="B1132"/>
      <c r="C1132"/>
      <c r="D1132"/>
    </row>
    <row r="1133" spans="2:4" x14ac:dyDescent="0.2">
      <c r="B1133"/>
      <c r="C1133"/>
      <c r="D1133"/>
    </row>
    <row r="1134" spans="2:4" x14ac:dyDescent="0.2">
      <c r="B1134"/>
      <c r="C1134"/>
      <c r="D1134"/>
    </row>
    <row r="1135" spans="2:4" x14ac:dyDescent="0.2">
      <c r="B1135"/>
      <c r="C1135"/>
      <c r="D1135"/>
    </row>
    <row r="1136" spans="2:4" x14ac:dyDescent="0.2">
      <c r="B1136"/>
      <c r="C1136"/>
      <c r="D1136"/>
    </row>
    <row r="1137" spans="2:4" x14ac:dyDescent="0.2">
      <c r="B1137"/>
      <c r="C1137"/>
      <c r="D1137"/>
    </row>
    <row r="1138" spans="2:4" x14ac:dyDescent="0.2">
      <c r="B1138"/>
      <c r="C1138"/>
      <c r="D1138"/>
    </row>
    <row r="1139" spans="2:4" x14ac:dyDescent="0.2">
      <c r="B1139"/>
      <c r="C1139"/>
      <c r="D1139"/>
    </row>
    <row r="1140" spans="2:4" x14ac:dyDescent="0.2">
      <c r="B1140"/>
      <c r="C1140"/>
      <c r="D1140"/>
    </row>
    <row r="1141" spans="2:4" x14ac:dyDescent="0.2">
      <c r="B1141"/>
      <c r="C1141"/>
      <c r="D1141"/>
    </row>
    <row r="1142" spans="2:4" x14ac:dyDescent="0.2">
      <c r="B1142"/>
      <c r="C1142"/>
      <c r="D1142"/>
    </row>
    <row r="1143" spans="2:4" x14ac:dyDescent="0.2">
      <c r="B1143"/>
      <c r="C1143"/>
      <c r="D1143"/>
    </row>
    <row r="1144" spans="2:4" x14ac:dyDescent="0.2">
      <c r="B1144"/>
      <c r="C1144"/>
      <c r="D1144"/>
    </row>
    <row r="1145" spans="2:4" x14ac:dyDescent="0.2">
      <c r="B1145"/>
      <c r="C1145"/>
      <c r="D1145"/>
    </row>
    <row r="1146" spans="2:4" x14ac:dyDescent="0.2">
      <c r="B1146"/>
      <c r="C1146"/>
      <c r="D1146"/>
    </row>
    <row r="1147" spans="2:4" x14ac:dyDescent="0.2">
      <c r="B1147"/>
      <c r="C1147"/>
      <c r="D1147"/>
    </row>
    <row r="1148" spans="2:4" x14ac:dyDescent="0.2">
      <c r="B1148"/>
      <c r="C1148"/>
      <c r="D1148"/>
    </row>
    <row r="1149" spans="2:4" x14ac:dyDescent="0.2">
      <c r="B1149"/>
      <c r="C1149"/>
      <c r="D1149"/>
    </row>
    <row r="1150" spans="2:4" x14ac:dyDescent="0.2">
      <c r="B1150"/>
      <c r="C1150"/>
      <c r="D1150"/>
    </row>
    <row r="1151" spans="2:4" x14ac:dyDescent="0.2">
      <c r="B1151"/>
      <c r="C1151"/>
      <c r="D1151"/>
    </row>
    <row r="1152" spans="2:4" x14ac:dyDescent="0.2">
      <c r="B1152"/>
      <c r="C1152"/>
      <c r="D1152"/>
    </row>
    <row r="1153" spans="2:4" x14ac:dyDescent="0.2">
      <c r="B1153"/>
      <c r="C1153"/>
      <c r="D1153"/>
    </row>
    <row r="1154" spans="2:4" x14ac:dyDescent="0.2">
      <c r="B1154"/>
      <c r="C1154"/>
      <c r="D1154"/>
    </row>
    <row r="1155" spans="2:4" x14ac:dyDescent="0.2">
      <c r="B1155"/>
      <c r="C1155"/>
      <c r="D1155"/>
    </row>
    <row r="1156" spans="2:4" x14ac:dyDescent="0.2">
      <c r="B1156"/>
      <c r="C1156"/>
      <c r="D1156"/>
    </row>
    <row r="1157" spans="2:4" x14ac:dyDescent="0.2">
      <c r="B1157"/>
      <c r="C1157"/>
      <c r="D1157"/>
    </row>
    <row r="1158" spans="2:4" x14ac:dyDescent="0.2">
      <c r="B1158"/>
      <c r="C1158"/>
      <c r="D1158"/>
    </row>
    <row r="1159" spans="2:4" x14ac:dyDescent="0.2">
      <c r="B1159"/>
      <c r="C1159"/>
      <c r="D1159"/>
    </row>
    <row r="1160" spans="2:4" x14ac:dyDescent="0.2">
      <c r="B1160"/>
      <c r="C1160"/>
      <c r="D1160"/>
    </row>
    <row r="1161" spans="2:4" x14ac:dyDescent="0.2">
      <c r="B1161"/>
      <c r="C1161"/>
      <c r="D1161"/>
    </row>
    <row r="1162" spans="2:4" x14ac:dyDescent="0.2">
      <c r="B1162"/>
      <c r="C1162"/>
      <c r="D1162"/>
    </row>
    <row r="1163" spans="2:4" x14ac:dyDescent="0.2">
      <c r="B1163"/>
      <c r="C1163"/>
      <c r="D1163"/>
    </row>
    <row r="1164" spans="2:4" x14ac:dyDescent="0.2">
      <c r="B1164"/>
      <c r="C1164"/>
      <c r="D1164"/>
    </row>
    <row r="1165" spans="2:4" x14ac:dyDescent="0.2">
      <c r="B1165"/>
      <c r="C1165"/>
      <c r="D1165"/>
    </row>
    <row r="1166" spans="2:4" x14ac:dyDescent="0.2">
      <c r="B1166"/>
      <c r="C1166"/>
      <c r="D1166"/>
    </row>
    <row r="1167" spans="2:4" x14ac:dyDescent="0.2">
      <c r="B1167"/>
      <c r="C1167"/>
      <c r="D1167"/>
    </row>
    <row r="1168" spans="2:4" x14ac:dyDescent="0.2">
      <c r="B1168"/>
      <c r="C1168"/>
      <c r="D1168"/>
    </row>
    <row r="1169" spans="2:4" x14ac:dyDescent="0.2">
      <c r="B1169"/>
      <c r="C1169"/>
      <c r="D1169"/>
    </row>
    <row r="1170" spans="2:4" x14ac:dyDescent="0.2">
      <c r="B1170"/>
      <c r="C1170"/>
      <c r="D1170"/>
    </row>
    <row r="1171" spans="2:4" x14ac:dyDescent="0.2">
      <c r="B1171"/>
      <c r="C1171"/>
      <c r="D1171"/>
    </row>
    <row r="1172" spans="2:4" x14ac:dyDescent="0.2">
      <c r="B1172"/>
      <c r="C1172"/>
      <c r="D1172"/>
    </row>
    <row r="1173" spans="2:4" x14ac:dyDescent="0.2">
      <c r="B1173"/>
      <c r="C1173"/>
      <c r="D1173"/>
    </row>
    <row r="1174" spans="2:4" x14ac:dyDescent="0.2">
      <c r="B1174"/>
      <c r="C1174"/>
      <c r="D1174"/>
    </row>
    <row r="1175" spans="2:4" x14ac:dyDescent="0.2">
      <c r="B1175"/>
      <c r="C1175"/>
      <c r="D1175"/>
    </row>
    <row r="1176" spans="2:4" x14ac:dyDescent="0.2">
      <c r="B1176"/>
      <c r="C1176"/>
      <c r="D1176"/>
    </row>
    <row r="1177" spans="2:4" x14ac:dyDescent="0.2">
      <c r="B1177"/>
      <c r="C1177"/>
      <c r="D1177"/>
    </row>
    <row r="1178" spans="2:4" x14ac:dyDescent="0.2">
      <c r="B1178"/>
      <c r="C1178"/>
      <c r="D1178"/>
    </row>
    <row r="1179" spans="2:4" x14ac:dyDescent="0.2">
      <c r="B1179"/>
      <c r="C1179"/>
      <c r="D1179"/>
    </row>
    <row r="1180" spans="2:4" x14ac:dyDescent="0.2">
      <c r="B1180"/>
      <c r="C1180"/>
      <c r="D1180"/>
    </row>
    <row r="1181" spans="2:4" x14ac:dyDescent="0.2">
      <c r="B1181"/>
      <c r="C1181"/>
      <c r="D1181"/>
    </row>
    <row r="1182" spans="2:4" x14ac:dyDescent="0.2">
      <c r="B1182"/>
      <c r="C1182"/>
      <c r="D1182"/>
    </row>
    <row r="1183" spans="2:4" x14ac:dyDescent="0.2">
      <c r="B1183"/>
      <c r="C1183"/>
      <c r="D1183"/>
    </row>
    <row r="1184" spans="2:4" x14ac:dyDescent="0.2">
      <c r="B1184"/>
      <c r="C1184"/>
      <c r="D1184"/>
    </row>
    <row r="1185" spans="2:4" x14ac:dyDescent="0.2">
      <c r="B1185"/>
      <c r="C1185"/>
      <c r="D1185"/>
    </row>
    <row r="1186" spans="2:4" x14ac:dyDescent="0.2">
      <c r="B1186"/>
      <c r="C1186"/>
      <c r="D1186"/>
    </row>
    <row r="1187" spans="2:4" x14ac:dyDescent="0.2">
      <c r="B1187"/>
      <c r="C1187"/>
      <c r="D1187"/>
    </row>
    <row r="1188" spans="2:4" x14ac:dyDescent="0.2">
      <c r="B1188"/>
      <c r="C1188"/>
      <c r="D1188"/>
    </row>
    <row r="1189" spans="2:4" x14ac:dyDescent="0.2">
      <c r="B1189"/>
      <c r="C1189"/>
      <c r="D1189"/>
    </row>
    <row r="1190" spans="2:4" x14ac:dyDescent="0.2">
      <c r="B1190"/>
      <c r="C1190"/>
      <c r="D1190"/>
    </row>
    <row r="1191" spans="2:4" x14ac:dyDescent="0.2">
      <c r="B1191"/>
      <c r="C1191"/>
      <c r="D1191"/>
    </row>
    <row r="1192" spans="2:4" x14ac:dyDescent="0.2">
      <c r="B1192"/>
      <c r="C1192"/>
      <c r="D1192"/>
    </row>
    <row r="1193" spans="2:4" x14ac:dyDescent="0.2">
      <c r="B1193"/>
      <c r="C1193"/>
      <c r="D1193"/>
    </row>
    <row r="1194" spans="2:4" x14ac:dyDescent="0.2">
      <c r="B1194"/>
      <c r="C1194"/>
      <c r="D1194"/>
    </row>
    <row r="1195" spans="2:4" x14ac:dyDescent="0.2">
      <c r="B1195"/>
      <c r="C1195"/>
      <c r="D1195"/>
    </row>
    <row r="1196" spans="2:4" x14ac:dyDescent="0.2">
      <c r="B1196"/>
      <c r="C1196"/>
      <c r="D1196"/>
    </row>
    <row r="1197" spans="2:4" x14ac:dyDescent="0.2">
      <c r="B1197"/>
      <c r="C1197"/>
      <c r="D1197"/>
    </row>
    <row r="1198" spans="2:4" x14ac:dyDescent="0.2">
      <c r="B1198"/>
      <c r="C1198"/>
      <c r="D1198"/>
    </row>
    <row r="1199" spans="2:4" x14ac:dyDescent="0.2">
      <c r="B1199"/>
      <c r="C1199"/>
      <c r="D1199"/>
    </row>
    <row r="1200" spans="2:4" x14ac:dyDescent="0.2">
      <c r="B1200"/>
      <c r="C1200"/>
      <c r="D1200"/>
    </row>
    <row r="1201" spans="2:4" x14ac:dyDescent="0.2">
      <c r="B1201"/>
      <c r="C1201"/>
      <c r="D1201"/>
    </row>
    <row r="1202" spans="2:4" x14ac:dyDescent="0.2">
      <c r="B1202"/>
      <c r="C1202"/>
      <c r="D1202"/>
    </row>
    <row r="1203" spans="2:4" x14ac:dyDescent="0.2">
      <c r="B1203"/>
      <c r="C1203"/>
      <c r="D1203"/>
    </row>
    <row r="1204" spans="2:4" x14ac:dyDescent="0.2">
      <c r="B1204"/>
      <c r="C1204"/>
      <c r="D1204"/>
    </row>
    <row r="1205" spans="2:4" x14ac:dyDescent="0.2">
      <c r="B1205"/>
      <c r="C1205"/>
      <c r="D1205"/>
    </row>
    <row r="1206" spans="2:4" x14ac:dyDescent="0.2">
      <c r="B1206"/>
      <c r="C1206"/>
      <c r="D1206"/>
    </row>
    <row r="1207" spans="2:4" x14ac:dyDescent="0.2">
      <c r="B1207"/>
      <c r="C1207"/>
      <c r="D1207"/>
    </row>
    <row r="1208" spans="2:4" x14ac:dyDescent="0.2">
      <c r="B1208"/>
      <c r="C1208"/>
      <c r="D1208"/>
    </row>
    <row r="1209" spans="2:4" x14ac:dyDescent="0.2">
      <c r="B1209"/>
      <c r="C1209"/>
      <c r="D1209"/>
    </row>
    <row r="1210" spans="2:4" x14ac:dyDescent="0.2">
      <c r="B1210"/>
      <c r="C1210"/>
      <c r="D1210"/>
    </row>
    <row r="1211" spans="2:4" x14ac:dyDescent="0.2">
      <c r="B1211"/>
      <c r="C1211"/>
      <c r="D1211"/>
    </row>
    <row r="1212" spans="2:4" x14ac:dyDescent="0.2">
      <c r="B1212"/>
      <c r="C1212"/>
      <c r="D1212"/>
    </row>
    <row r="1213" spans="2:4" x14ac:dyDescent="0.2">
      <c r="B1213"/>
      <c r="C1213"/>
      <c r="D1213"/>
    </row>
    <row r="1214" spans="2:4" x14ac:dyDescent="0.2">
      <c r="B1214"/>
      <c r="C1214"/>
      <c r="D1214"/>
    </row>
    <row r="1215" spans="2:4" x14ac:dyDescent="0.2">
      <c r="B1215"/>
      <c r="C1215"/>
      <c r="D1215"/>
    </row>
    <row r="1216" spans="2:4" x14ac:dyDescent="0.2">
      <c r="B1216"/>
      <c r="C1216"/>
      <c r="D1216"/>
    </row>
    <row r="1217" spans="2:4" x14ac:dyDescent="0.2">
      <c r="B1217"/>
      <c r="C1217"/>
      <c r="D1217"/>
    </row>
    <row r="1218" spans="2:4" x14ac:dyDescent="0.2">
      <c r="B1218"/>
      <c r="C1218"/>
      <c r="D1218"/>
    </row>
    <row r="1219" spans="2:4" x14ac:dyDescent="0.2">
      <c r="B1219"/>
      <c r="C1219"/>
      <c r="D1219"/>
    </row>
    <row r="1220" spans="2:4" x14ac:dyDescent="0.2">
      <c r="B1220"/>
      <c r="C1220"/>
      <c r="D1220"/>
    </row>
    <row r="1221" spans="2:4" x14ac:dyDescent="0.2">
      <c r="B1221"/>
      <c r="C1221"/>
      <c r="D1221"/>
    </row>
    <row r="1222" spans="2:4" x14ac:dyDescent="0.2">
      <c r="B1222"/>
      <c r="C1222"/>
      <c r="D1222"/>
    </row>
    <row r="1223" spans="2:4" x14ac:dyDescent="0.2">
      <c r="B1223"/>
      <c r="C1223"/>
      <c r="D1223"/>
    </row>
    <row r="1224" spans="2:4" x14ac:dyDescent="0.2">
      <c r="B1224"/>
      <c r="C1224"/>
      <c r="D1224"/>
    </row>
    <row r="1225" spans="2:4" x14ac:dyDescent="0.2">
      <c r="B1225"/>
      <c r="C1225"/>
      <c r="D1225"/>
    </row>
    <row r="1226" spans="2:4" x14ac:dyDescent="0.2">
      <c r="B1226"/>
      <c r="C1226"/>
      <c r="D1226"/>
    </row>
    <row r="1227" spans="2:4" x14ac:dyDescent="0.2">
      <c r="B1227"/>
      <c r="C1227"/>
      <c r="D1227"/>
    </row>
    <row r="1228" spans="2:4" x14ac:dyDescent="0.2">
      <c r="B1228"/>
      <c r="C1228"/>
      <c r="D1228"/>
    </row>
    <row r="1229" spans="2:4" x14ac:dyDescent="0.2">
      <c r="B1229"/>
      <c r="C1229"/>
      <c r="D1229"/>
    </row>
    <row r="1230" spans="2:4" x14ac:dyDescent="0.2">
      <c r="B1230"/>
      <c r="C1230"/>
      <c r="D1230"/>
    </row>
    <row r="1231" spans="2:4" x14ac:dyDescent="0.2">
      <c r="B1231"/>
      <c r="C1231"/>
      <c r="D1231"/>
    </row>
    <row r="1232" spans="2:4" x14ac:dyDescent="0.2">
      <c r="B1232"/>
      <c r="C1232"/>
      <c r="D1232"/>
    </row>
    <row r="1233" spans="2:4" x14ac:dyDescent="0.2">
      <c r="B1233"/>
      <c r="C1233"/>
      <c r="D1233"/>
    </row>
    <row r="1234" spans="2:4" x14ac:dyDescent="0.2">
      <c r="B1234"/>
      <c r="C1234"/>
      <c r="D1234"/>
    </row>
    <row r="1235" spans="2:4" x14ac:dyDescent="0.2">
      <c r="B1235"/>
      <c r="C1235"/>
      <c r="D1235"/>
    </row>
    <row r="1236" spans="2:4" x14ac:dyDescent="0.2">
      <c r="B1236"/>
      <c r="C1236"/>
      <c r="D1236"/>
    </row>
    <row r="1237" spans="2:4" x14ac:dyDescent="0.2">
      <c r="B1237"/>
      <c r="C1237"/>
      <c r="D1237"/>
    </row>
    <row r="1238" spans="2:4" x14ac:dyDescent="0.2">
      <c r="B1238"/>
      <c r="C1238"/>
      <c r="D1238"/>
    </row>
    <row r="1239" spans="2:4" x14ac:dyDescent="0.2">
      <c r="B1239"/>
      <c r="C1239"/>
      <c r="D1239"/>
    </row>
    <row r="1240" spans="2:4" x14ac:dyDescent="0.2">
      <c r="B1240"/>
      <c r="C1240"/>
      <c r="D1240"/>
    </row>
    <row r="1241" spans="2:4" x14ac:dyDescent="0.2">
      <c r="B1241"/>
      <c r="C1241"/>
      <c r="D1241"/>
    </row>
    <row r="1242" spans="2:4" x14ac:dyDescent="0.2">
      <c r="B1242"/>
      <c r="C1242"/>
      <c r="D1242"/>
    </row>
    <row r="1243" spans="2:4" x14ac:dyDescent="0.2">
      <c r="B1243"/>
      <c r="C1243"/>
      <c r="D1243"/>
    </row>
    <row r="1244" spans="2:4" x14ac:dyDescent="0.2">
      <c r="B1244"/>
      <c r="C1244"/>
      <c r="D1244"/>
    </row>
    <row r="1245" spans="2:4" x14ac:dyDescent="0.2">
      <c r="B1245"/>
      <c r="C1245"/>
      <c r="D1245"/>
    </row>
    <row r="1246" spans="2:4" x14ac:dyDescent="0.2">
      <c r="B1246"/>
      <c r="C1246"/>
      <c r="D1246"/>
    </row>
    <row r="1247" spans="2:4" x14ac:dyDescent="0.2">
      <c r="B1247"/>
      <c r="C1247"/>
      <c r="D1247"/>
    </row>
    <row r="1248" spans="2:4" x14ac:dyDescent="0.2">
      <c r="B1248"/>
      <c r="C1248"/>
      <c r="D1248"/>
    </row>
    <row r="1249" spans="2:4" x14ac:dyDescent="0.2">
      <c r="B1249"/>
      <c r="C1249"/>
      <c r="D1249"/>
    </row>
    <row r="1250" spans="2:4" x14ac:dyDescent="0.2">
      <c r="B1250"/>
      <c r="C1250"/>
      <c r="D1250"/>
    </row>
    <row r="1251" spans="2:4" x14ac:dyDescent="0.2">
      <c r="B1251"/>
      <c r="C1251"/>
      <c r="D1251"/>
    </row>
    <row r="1252" spans="2:4" x14ac:dyDescent="0.2">
      <c r="B1252"/>
      <c r="C1252"/>
      <c r="D1252"/>
    </row>
    <row r="1253" spans="2:4" x14ac:dyDescent="0.2">
      <c r="B1253"/>
      <c r="C1253"/>
      <c r="D1253"/>
    </row>
    <row r="1254" spans="2:4" x14ac:dyDescent="0.2">
      <c r="B1254"/>
      <c r="C1254"/>
      <c r="D1254"/>
    </row>
    <row r="1255" spans="2:4" x14ac:dyDescent="0.2">
      <c r="B1255"/>
      <c r="C1255"/>
      <c r="D1255"/>
    </row>
    <row r="1256" spans="2:4" x14ac:dyDescent="0.2">
      <c r="B1256"/>
      <c r="C1256"/>
      <c r="D1256"/>
    </row>
    <row r="1257" spans="2:4" x14ac:dyDescent="0.2">
      <c r="B1257"/>
      <c r="C1257"/>
      <c r="D1257"/>
    </row>
    <row r="1258" spans="2:4" x14ac:dyDescent="0.2">
      <c r="B1258"/>
      <c r="C1258"/>
      <c r="D1258"/>
    </row>
    <row r="1259" spans="2:4" x14ac:dyDescent="0.2">
      <c r="B1259"/>
      <c r="C1259"/>
      <c r="D1259"/>
    </row>
    <row r="1260" spans="2:4" x14ac:dyDescent="0.2">
      <c r="B1260"/>
      <c r="C1260"/>
      <c r="D1260"/>
    </row>
    <row r="1261" spans="2:4" x14ac:dyDescent="0.2">
      <c r="B1261"/>
      <c r="C1261"/>
      <c r="D1261"/>
    </row>
    <row r="1262" spans="2:4" x14ac:dyDescent="0.2">
      <c r="B1262"/>
      <c r="C1262"/>
      <c r="D1262"/>
    </row>
    <row r="1263" spans="2:4" x14ac:dyDescent="0.2">
      <c r="B1263"/>
      <c r="C1263"/>
      <c r="D1263"/>
    </row>
    <row r="1264" spans="2:4" x14ac:dyDescent="0.2">
      <c r="B1264"/>
      <c r="C1264"/>
      <c r="D1264"/>
    </row>
    <row r="1265" spans="2:4" x14ac:dyDescent="0.2">
      <c r="B1265"/>
      <c r="C1265"/>
      <c r="D1265"/>
    </row>
    <row r="1266" spans="2:4" x14ac:dyDescent="0.2">
      <c r="B1266"/>
      <c r="C1266"/>
      <c r="D1266"/>
    </row>
    <row r="1267" spans="2:4" x14ac:dyDescent="0.2">
      <c r="B1267"/>
      <c r="C1267"/>
      <c r="D1267"/>
    </row>
    <row r="1268" spans="2:4" x14ac:dyDescent="0.2">
      <c r="B1268"/>
      <c r="C1268"/>
      <c r="D1268"/>
    </row>
    <row r="1269" spans="2:4" x14ac:dyDescent="0.2">
      <c r="B1269"/>
      <c r="C1269"/>
      <c r="D1269"/>
    </row>
    <row r="1270" spans="2:4" x14ac:dyDescent="0.2">
      <c r="B1270"/>
      <c r="C1270"/>
      <c r="D1270"/>
    </row>
    <row r="1271" spans="2:4" x14ac:dyDescent="0.2">
      <c r="B1271"/>
      <c r="C1271"/>
      <c r="D1271"/>
    </row>
    <row r="1272" spans="2:4" x14ac:dyDescent="0.2">
      <c r="B1272"/>
      <c r="C1272"/>
      <c r="D1272"/>
    </row>
    <row r="1273" spans="2:4" x14ac:dyDescent="0.2">
      <c r="B1273"/>
      <c r="C1273"/>
      <c r="D1273"/>
    </row>
    <row r="1274" spans="2:4" x14ac:dyDescent="0.2">
      <c r="B1274"/>
      <c r="C1274"/>
      <c r="D1274"/>
    </row>
    <row r="1275" spans="2:4" x14ac:dyDescent="0.2">
      <c r="B1275"/>
      <c r="C1275"/>
      <c r="D1275"/>
    </row>
    <row r="1276" spans="2:4" x14ac:dyDescent="0.2">
      <c r="B1276"/>
      <c r="C1276"/>
      <c r="D1276"/>
    </row>
    <row r="1277" spans="2:4" x14ac:dyDescent="0.2">
      <c r="B1277"/>
      <c r="C1277"/>
      <c r="D1277"/>
    </row>
    <row r="1278" spans="2:4" x14ac:dyDescent="0.2">
      <c r="B1278"/>
      <c r="C1278"/>
      <c r="D1278"/>
    </row>
    <row r="1279" spans="2:4" x14ac:dyDescent="0.2">
      <c r="B1279"/>
      <c r="C1279"/>
      <c r="D1279"/>
    </row>
    <row r="1280" spans="2:4" x14ac:dyDescent="0.2">
      <c r="B1280"/>
      <c r="C1280"/>
      <c r="D1280"/>
    </row>
    <row r="1281" spans="2:4" x14ac:dyDescent="0.2">
      <c r="B1281"/>
      <c r="C1281"/>
      <c r="D1281"/>
    </row>
    <row r="1282" spans="2:4" x14ac:dyDescent="0.2">
      <c r="B1282"/>
      <c r="C1282"/>
      <c r="D1282"/>
    </row>
    <row r="1283" spans="2:4" x14ac:dyDescent="0.2">
      <c r="B1283"/>
      <c r="C1283"/>
      <c r="D1283"/>
    </row>
    <row r="1284" spans="2:4" x14ac:dyDescent="0.2">
      <c r="B1284"/>
      <c r="C1284"/>
      <c r="D1284"/>
    </row>
    <row r="1285" spans="2:4" x14ac:dyDescent="0.2">
      <c r="B1285"/>
      <c r="C1285"/>
      <c r="D1285"/>
    </row>
    <row r="1286" spans="2:4" x14ac:dyDescent="0.2">
      <c r="B1286"/>
      <c r="C1286"/>
      <c r="D1286"/>
    </row>
    <row r="1287" spans="2:4" x14ac:dyDescent="0.2">
      <c r="B1287"/>
      <c r="C1287"/>
      <c r="D1287"/>
    </row>
    <row r="1288" spans="2:4" x14ac:dyDescent="0.2">
      <c r="B1288"/>
      <c r="C1288"/>
      <c r="D1288"/>
    </row>
    <row r="1289" spans="2:4" x14ac:dyDescent="0.2">
      <c r="B1289"/>
      <c r="C1289"/>
      <c r="D1289"/>
    </row>
    <row r="1290" spans="2:4" x14ac:dyDescent="0.2">
      <c r="B1290"/>
      <c r="C1290"/>
      <c r="D1290"/>
    </row>
    <row r="1291" spans="2:4" x14ac:dyDescent="0.2">
      <c r="B1291"/>
      <c r="C1291"/>
      <c r="D1291"/>
    </row>
    <row r="1292" spans="2:4" x14ac:dyDescent="0.2">
      <c r="B1292"/>
      <c r="C1292"/>
      <c r="D1292"/>
    </row>
    <row r="1293" spans="2:4" x14ac:dyDescent="0.2">
      <c r="B1293"/>
      <c r="C1293"/>
      <c r="D1293"/>
    </row>
    <row r="1294" spans="2:4" x14ac:dyDescent="0.2">
      <c r="B1294"/>
      <c r="C1294"/>
      <c r="D1294"/>
    </row>
    <row r="1295" spans="2:4" x14ac:dyDescent="0.2">
      <c r="B1295"/>
      <c r="C1295"/>
      <c r="D1295"/>
    </row>
    <row r="1296" spans="2:4" x14ac:dyDescent="0.2">
      <c r="B1296"/>
      <c r="C1296"/>
      <c r="D1296"/>
    </row>
    <row r="1297" spans="2:4" x14ac:dyDescent="0.2">
      <c r="B1297"/>
      <c r="C1297"/>
      <c r="D1297"/>
    </row>
    <row r="1298" spans="2:4" x14ac:dyDescent="0.2">
      <c r="B1298"/>
      <c r="C1298"/>
      <c r="D1298"/>
    </row>
    <row r="1299" spans="2:4" x14ac:dyDescent="0.2">
      <c r="B1299"/>
      <c r="C1299"/>
      <c r="D1299"/>
    </row>
    <row r="1300" spans="2:4" x14ac:dyDescent="0.2">
      <c r="B1300"/>
      <c r="C1300"/>
      <c r="D1300"/>
    </row>
    <row r="1301" spans="2:4" x14ac:dyDescent="0.2">
      <c r="B1301"/>
      <c r="C1301"/>
      <c r="D1301"/>
    </row>
    <row r="1302" spans="2:4" x14ac:dyDescent="0.2">
      <c r="B1302"/>
      <c r="C1302"/>
      <c r="D1302"/>
    </row>
    <row r="1303" spans="2:4" x14ac:dyDescent="0.2">
      <c r="B1303"/>
      <c r="C1303"/>
      <c r="D1303"/>
    </row>
    <row r="1304" spans="2:4" x14ac:dyDescent="0.2">
      <c r="B1304"/>
      <c r="C1304"/>
      <c r="D1304"/>
    </row>
    <row r="1305" spans="2:4" x14ac:dyDescent="0.2">
      <c r="B1305"/>
      <c r="C1305"/>
      <c r="D1305"/>
    </row>
    <row r="1306" spans="2:4" x14ac:dyDescent="0.2">
      <c r="B1306"/>
      <c r="C1306"/>
      <c r="D1306"/>
    </row>
    <row r="1307" spans="2:4" x14ac:dyDescent="0.2">
      <c r="B1307"/>
      <c r="C1307"/>
      <c r="D1307"/>
    </row>
    <row r="1308" spans="2:4" x14ac:dyDescent="0.2">
      <c r="B1308"/>
      <c r="C1308"/>
      <c r="D1308"/>
    </row>
    <row r="1309" spans="2:4" x14ac:dyDescent="0.2">
      <c r="B1309"/>
      <c r="C1309"/>
      <c r="D1309"/>
    </row>
    <row r="1310" spans="2:4" x14ac:dyDescent="0.2">
      <c r="B1310"/>
      <c r="C1310"/>
      <c r="D1310"/>
    </row>
    <row r="1311" spans="2:4" x14ac:dyDescent="0.2">
      <c r="B1311"/>
      <c r="C1311"/>
      <c r="D1311"/>
    </row>
    <row r="1312" spans="2:4" x14ac:dyDescent="0.2">
      <c r="B1312"/>
      <c r="C1312"/>
      <c r="D1312"/>
    </row>
    <row r="1313" spans="2:4" x14ac:dyDescent="0.2">
      <c r="B1313"/>
      <c r="C1313"/>
      <c r="D1313"/>
    </row>
    <row r="1314" spans="2:4" x14ac:dyDescent="0.2">
      <c r="B1314"/>
      <c r="C1314"/>
      <c r="D1314"/>
    </row>
    <row r="1315" spans="2:4" x14ac:dyDescent="0.2">
      <c r="B1315"/>
      <c r="C1315"/>
      <c r="D1315"/>
    </row>
    <row r="1316" spans="2:4" x14ac:dyDescent="0.2">
      <c r="B1316"/>
      <c r="C1316"/>
      <c r="D1316"/>
    </row>
    <row r="1317" spans="2:4" x14ac:dyDescent="0.2">
      <c r="B1317"/>
      <c r="C1317"/>
      <c r="D1317"/>
    </row>
    <row r="1318" spans="2:4" x14ac:dyDescent="0.2">
      <c r="B1318"/>
      <c r="C1318"/>
      <c r="D1318"/>
    </row>
    <row r="1319" spans="2:4" x14ac:dyDescent="0.2">
      <c r="B1319"/>
      <c r="C1319"/>
      <c r="D1319"/>
    </row>
    <row r="1320" spans="2:4" x14ac:dyDescent="0.2">
      <c r="B1320"/>
      <c r="C1320"/>
      <c r="D1320"/>
    </row>
    <row r="1321" spans="2:4" x14ac:dyDescent="0.2">
      <c r="B1321"/>
      <c r="C1321"/>
      <c r="D1321"/>
    </row>
    <row r="1322" spans="2:4" x14ac:dyDescent="0.2">
      <c r="B1322"/>
      <c r="C1322"/>
      <c r="D1322"/>
    </row>
    <row r="1323" spans="2:4" x14ac:dyDescent="0.2">
      <c r="B1323"/>
      <c r="C1323"/>
      <c r="D1323"/>
    </row>
    <row r="1324" spans="2:4" x14ac:dyDescent="0.2">
      <c r="B1324"/>
      <c r="C1324"/>
      <c r="D1324"/>
    </row>
    <row r="1325" spans="2:4" x14ac:dyDescent="0.2">
      <c r="B1325"/>
      <c r="C1325"/>
      <c r="D1325"/>
    </row>
    <row r="1326" spans="2:4" x14ac:dyDescent="0.2">
      <c r="B1326"/>
      <c r="C1326"/>
      <c r="D1326"/>
    </row>
    <row r="1327" spans="2:4" x14ac:dyDescent="0.2">
      <c r="B1327"/>
      <c r="C1327"/>
      <c r="D1327"/>
    </row>
    <row r="1328" spans="2:4" x14ac:dyDescent="0.2">
      <c r="B1328"/>
      <c r="C1328"/>
      <c r="D1328"/>
    </row>
    <row r="1329" spans="2:4" x14ac:dyDescent="0.2">
      <c r="B1329"/>
      <c r="C1329"/>
      <c r="D1329"/>
    </row>
    <row r="1330" spans="2:4" x14ac:dyDescent="0.2">
      <c r="B1330"/>
      <c r="C1330"/>
      <c r="D1330"/>
    </row>
    <row r="1331" spans="2:4" x14ac:dyDescent="0.2">
      <c r="B1331"/>
      <c r="C1331"/>
      <c r="D1331"/>
    </row>
    <row r="1332" spans="2:4" x14ac:dyDescent="0.2">
      <c r="B1332"/>
      <c r="C1332"/>
      <c r="D1332"/>
    </row>
    <row r="1333" spans="2:4" x14ac:dyDescent="0.2">
      <c r="B1333"/>
      <c r="C1333"/>
      <c r="D1333"/>
    </row>
    <row r="1334" spans="2:4" x14ac:dyDescent="0.2">
      <c r="B1334"/>
      <c r="C1334"/>
      <c r="D1334"/>
    </row>
    <row r="1335" spans="2:4" x14ac:dyDescent="0.2">
      <c r="B1335"/>
      <c r="C1335"/>
      <c r="D1335"/>
    </row>
    <row r="1336" spans="2:4" x14ac:dyDescent="0.2">
      <c r="B1336"/>
      <c r="C1336"/>
      <c r="D1336"/>
    </row>
    <row r="1337" spans="2:4" x14ac:dyDescent="0.2">
      <c r="B1337"/>
      <c r="C1337"/>
      <c r="D1337"/>
    </row>
    <row r="1338" spans="2:4" x14ac:dyDescent="0.2">
      <c r="B1338"/>
      <c r="C1338"/>
      <c r="D1338"/>
    </row>
    <row r="1339" spans="2:4" x14ac:dyDescent="0.2">
      <c r="B1339"/>
      <c r="C1339"/>
      <c r="D1339"/>
    </row>
    <row r="1340" spans="2:4" x14ac:dyDescent="0.2">
      <c r="B1340"/>
      <c r="C1340"/>
      <c r="D1340"/>
    </row>
    <row r="1341" spans="2:4" x14ac:dyDescent="0.2">
      <c r="B1341"/>
      <c r="C1341"/>
      <c r="D1341"/>
    </row>
    <row r="1342" spans="2:4" x14ac:dyDescent="0.2">
      <c r="B1342"/>
      <c r="C1342"/>
      <c r="D1342"/>
    </row>
    <row r="1343" spans="2:4" x14ac:dyDescent="0.2">
      <c r="B1343"/>
      <c r="C1343"/>
      <c r="D1343"/>
    </row>
    <row r="1344" spans="2:4" x14ac:dyDescent="0.2">
      <c r="B1344"/>
      <c r="C1344"/>
      <c r="D1344"/>
    </row>
    <row r="1345" spans="2:4" x14ac:dyDescent="0.2">
      <c r="B1345"/>
      <c r="C1345"/>
      <c r="D1345"/>
    </row>
    <row r="1346" spans="2:4" x14ac:dyDescent="0.2">
      <c r="B1346"/>
      <c r="C1346"/>
      <c r="D1346"/>
    </row>
    <row r="1347" spans="2:4" x14ac:dyDescent="0.2">
      <c r="B1347"/>
      <c r="C1347"/>
      <c r="D1347"/>
    </row>
    <row r="1348" spans="2:4" x14ac:dyDescent="0.2">
      <c r="B1348"/>
      <c r="C1348"/>
      <c r="D1348"/>
    </row>
    <row r="1349" spans="2:4" x14ac:dyDescent="0.2">
      <c r="B1349"/>
      <c r="C1349"/>
      <c r="D1349"/>
    </row>
    <row r="1350" spans="2:4" x14ac:dyDescent="0.2">
      <c r="B1350"/>
      <c r="C1350"/>
      <c r="D1350"/>
    </row>
    <row r="1351" spans="2:4" x14ac:dyDescent="0.2">
      <c r="B1351"/>
      <c r="C1351"/>
      <c r="D1351"/>
    </row>
    <row r="1352" spans="2:4" x14ac:dyDescent="0.2">
      <c r="B1352"/>
      <c r="C1352"/>
      <c r="D1352"/>
    </row>
    <row r="1353" spans="2:4" x14ac:dyDescent="0.2">
      <c r="B1353"/>
      <c r="C1353"/>
      <c r="D1353"/>
    </row>
    <row r="1354" spans="2:4" x14ac:dyDescent="0.2">
      <c r="B1354"/>
      <c r="C1354"/>
      <c r="D1354"/>
    </row>
    <row r="1355" spans="2:4" x14ac:dyDescent="0.2">
      <c r="B1355"/>
      <c r="C1355"/>
      <c r="D1355"/>
    </row>
    <row r="1356" spans="2:4" x14ac:dyDescent="0.2">
      <c r="B1356"/>
      <c r="C1356"/>
      <c r="D1356"/>
    </row>
    <row r="1357" spans="2:4" x14ac:dyDescent="0.2">
      <c r="B1357"/>
      <c r="C1357"/>
      <c r="D1357"/>
    </row>
    <row r="1358" spans="2:4" x14ac:dyDescent="0.2">
      <c r="B1358"/>
      <c r="C1358"/>
      <c r="D1358"/>
    </row>
    <row r="1359" spans="2:4" x14ac:dyDescent="0.2">
      <c r="B1359"/>
      <c r="C1359"/>
      <c r="D1359"/>
    </row>
    <row r="1360" spans="2:4" x14ac:dyDescent="0.2">
      <c r="B1360"/>
      <c r="C1360"/>
      <c r="D1360"/>
    </row>
    <row r="1361" spans="2:4" x14ac:dyDescent="0.2">
      <c r="B1361"/>
      <c r="C1361"/>
      <c r="D1361"/>
    </row>
    <row r="1362" spans="2:4" x14ac:dyDescent="0.2">
      <c r="B1362"/>
      <c r="C1362"/>
      <c r="D1362"/>
    </row>
    <row r="1363" spans="2:4" x14ac:dyDescent="0.2">
      <c r="B1363"/>
      <c r="C1363"/>
      <c r="D1363"/>
    </row>
    <row r="1364" spans="2:4" x14ac:dyDescent="0.2">
      <c r="B1364"/>
      <c r="C1364"/>
      <c r="D1364"/>
    </row>
    <row r="1365" spans="2:4" x14ac:dyDescent="0.2">
      <c r="B1365"/>
      <c r="C1365"/>
      <c r="D1365"/>
    </row>
    <row r="1366" spans="2:4" x14ac:dyDescent="0.2">
      <c r="B1366"/>
      <c r="C1366"/>
      <c r="D1366"/>
    </row>
    <row r="1367" spans="2:4" x14ac:dyDescent="0.2">
      <c r="B1367"/>
      <c r="C1367"/>
      <c r="D1367"/>
    </row>
    <row r="1368" spans="2:4" x14ac:dyDescent="0.2">
      <c r="B1368"/>
      <c r="C1368"/>
      <c r="D1368"/>
    </row>
    <row r="1369" spans="2:4" x14ac:dyDescent="0.2">
      <c r="B1369"/>
      <c r="C1369"/>
      <c r="D1369"/>
    </row>
    <row r="1370" spans="2:4" x14ac:dyDescent="0.2">
      <c r="B1370"/>
      <c r="C1370"/>
      <c r="D1370"/>
    </row>
    <row r="1371" spans="2:4" x14ac:dyDescent="0.2">
      <c r="B1371"/>
      <c r="C1371"/>
      <c r="D1371"/>
    </row>
    <row r="1372" spans="2:4" x14ac:dyDescent="0.2">
      <c r="B1372"/>
      <c r="C1372"/>
      <c r="D1372"/>
    </row>
    <row r="1373" spans="2:4" x14ac:dyDescent="0.2">
      <c r="B1373"/>
      <c r="C1373"/>
      <c r="D1373"/>
    </row>
    <row r="1374" spans="2:4" x14ac:dyDescent="0.2">
      <c r="B1374"/>
      <c r="C1374"/>
      <c r="D1374"/>
    </row>
    <row r="1375" spans="2:4" x14ac:dyDescent="0.2">
      <c r="B1375"/>
      <c r="C1375"/>
      <c r="D1375"/>
    </row>
    <row r="1376" spans="2:4" x14ac:dyDescent="0.2">
      <c r="B1376"/>
      <c r="C1376"/>
      <c r="D1376"/>
    </row>
    <row r="1377" spans="2:4" x14ac:dyDescent="0.2">
      <c r="B1377"/>
      <c r="C1377"/>
      <c r="D1377"/>
    </row>
    <row r="1378" spans="2:4" x14ac:dyDescent="0.2">
      <c r="B1378"/>
      <c r="C1378"/>
      <c r="D1378"/>
    </row>
    <row r="1379" spans="2:4" x14ac:dyDescent="0.2">
      <c r="B1379"/>
      <c r="C1379"/>
      <c r="D1379"/>
    </row>
    <row r="1380" spans="2:4" x14ac:dyDescent="0.2">
      <c r="B1380"/>
      <c r="C1380"/>
      <c r="D1380"/>
    </row>
    <row r="1381" spans="2:4" x14ac:dyDescent="0.2">
      <c r="B1381"/>
      <c r="C1381"/>
      <c r="D1381"/>
    </row>
    <row r="1382" spans="2:4" x14ac:dyDescent="0.2">
      <c r="B1382"/>
      <c r="C1382"/>
      <c r="D1382"/>
    </row>
    <row r="1383" spans="2:4" x14ac:dyDescent="0.2">
      <c r="B1383"/>
      <c r="C1383"/>
      <c r="D1383"/>
    </row>
    <row r="1384" spans="2:4" x14ac:dyDescent="0.2">
      <c r="B1384"/>
      <c r="C1384"/>
      <c r="D1384"/>
    </row>
    <row r="1385" spans="2:4" x14ac:dyDescent="0.2">
      <c r="B1385"/>
      <c r="C1385"/>
      <c r="D1385"/>
    </row>
    <row r="1386" spans="2:4" x14ac:dyDescent="0.2">
      <c r="B1386"/>
      <c r="C1386"/>
      <c r="D1386"/>
    </row>
    <row r="1387" spans="2:4" x14ac:dyDescent="0.2">
      <c r="B1387"/>
      <c r="C1387"/>
      <c r="D1387"/>
    </row>
    <row r="1388" spans="2:4" x14ac:dyDescent="0.2">
      <c r="B1388"/>
      <c r="C1388"/>
      <c r="D1388"/>
    </row>
    <row r="1389" spans="2:4" x14ac:dyDescent="0.2">
      <c r="B1389"/>
      <c r="C1389"/>
      <c r="D1389"/>
    </row>
    <row r="1390" spans="2:4" x14ac:dyDescent="0.2">
      <c r="B1390"/>
      <c r="C1390"/>
      <c r="D1390"/>
    </row>
    <row r="1391" spans="2:4" x14ac:dyDescent="0.2">
      <c r="B1391"/>
      <c r="C1391"/>
      <c r="D1391"/>
    </row>
    <row r="1392" spans="2:4" x14ac:dyDescent="0.2">
      <c r="B1392"/>
      <c r="C1392"/>
      <c r="D1392"/>
    </row>
    <row r="1393" spans="2:4" x14ac:dyDescent="0.2">
      <c r="B1393"/>
      <c r="C1393"/>
      <c r="D1393"/>
    </row>
    <row r="1394" spans="2:4" x14ac:dyDescent="0.2">
      <c r="B1394"/>
      <c r="C1394"/>
      <c r="D1394"/>
    </row>
    <row r="1395" spans="2:4" x14ac:dyDescent="0.2">
      <c r="B1395"/>
      <c r="C1395"/>
      <c r="D1395"/>
    </row>
    <row r="1396" spans="2:4" x14ac:dyDescent="0.2">
      <c r="B1396"/>
      <c r="C1396"/>
      <c r="D1396"/>
    </row>
    <row r="1397" spans="2:4" x14ac:dyDescent="0.2">
      <c r="B1397"/>
      <c r="C1397"/>
      <c r="D1397"/>
    </row>
    <row r="1398" spans="2:4" x14ac:dyDescent="0.2">
      <c r="B1398"/>
      <c r="C1398"/>
      <c r="D1398"/>
    </row>
    <row r="1399" spans="2:4" x14ac:dyDescent="0.2">
      <c r="B1399"/>
      <c r="C1399"/>
      <c r="D1399"/>
    </row>
    <row r="1400" spans="2:4" x14ac:dyDescent="0.2">
      <c r="B1400"/>
      <c r="C1400"/>
      <c r="D1400"/>
    </row>
    <row r="1401" spans="2:4" x14ac:dyDescent="0.2">
      <c r="B1401"/>
      <c r="C1401"/>
      <c r="D1401"/>
    </row>
    <row r="1402" spans="2:4" x14ac:dyDescent="0.2">
      <c r="B1402"/>
      <c r="C1402"/>
      <c r="D1402"/>
    </row>
    <row r="1403" spans="2:4" x14ac:dyDescent="0.2">
      <c r="B1403"/>
      <c r="C1403"/>
      <c r="D1403"/>
    </row>
    <row r="1404" spans="2:4" x14ac:dyDescent="0.2">
      <c r="B1404"/>
      <c r="C1404"/>
      <c r="D1404"/>
    </row>
    <row r="1405" spans="2:4" x14ac:dyDescent="0.2">
      <c r="B1405"/>
      <c r="C1405"/>
      <c r="D1405"/>
    </row>
    <row r="1406" spans="2:4" x14ac:dyDescent="0.2">
      <c r="B1406"/>
      <c r="C1406"/>
      <c r="D1406"/>
    </row>
    <row r="1407" spans="2:4" x14ac:dyDescent="0.2">
      <c r="B1407"/>
      <c r="C1407"/>
      <c r="D1407"/>
    </row>
    <row r="1408" spans="2:4" x14ac:dyDescent="0.2">
      <c r="B1408"/>
      <c r="C1408"/>
      <c r="D1408"/>
    </row>
    <row r="1409" spans="2:4" x14ac:dyDescent="0.2">
      <c r="B1409"/>
      <c r="C1409"/>
      <c r="D1409"/>
    </row>
    <row r="1410" spans="2:4" x14ac:dyDescent="0.2">
      <c r="B1410"/>
      <c r="C1410"/>
      <c r="D1410"/>
    </row>
    <row r="1411" spans="2:4" x14ac:dyDescent="0.2">
      <c r="B1411"/>
      <c r="C1411"/>
      <c r="D1411"/>
    </row>
    <row r="1412" spans="2:4" x14ac:dyDescent="0.2">
      <c r="B1412"/>
      <c r="C1412"/>
      <c r="D1412"/>
    </row>
    <row r="1413" spans="2:4" x14ac:dyDescent="0.2">
      <c r="B1413"/>
      <c r="C1413"/>
      <c r="D1413"/>
    </row>
    <row r="1414" spans="2:4" x14ac:dyDescent="0.2">
      <c r="B1414"/>
      <c r="C1414"/>
      <c r="D1414"/>
    </row>
    <row r="1415" spans="2:4" x14ac:dyDescent="0.2">
      <c r="B1415"/>
      <c r="C1415"/>
      <c r="D1415"/>
    </row>
    <row r="1416" spans="2:4" x14ac:dyDescent="0.2">
      <c r="B1416"/>
      <c r="C1416"/>
      <c r="D1416"/>
    </row>
    <row r="1417" spans="2:4" x14ac:dyDescent="0.2">
      <c r="B1417"/>
      <c r="C1417"/>
      <c r="D1417"/>
    </row>
    <row r="1418" spans="2:4" x14ac:dyDescent="0.2">
      <c r="B1418"/>
      <c r="C1418"/>
      <c r="D1418"/>
    </row>
    <row r="1419" spans="2:4" x14ac:dyDescent="0.2">
      <c r="B1419"/>
      <c r="C1419"/>
      <c r="D1419"/>
    </row>
    <row r="1420" spans="2:4" x14ac:dyDescent="0.2">
      <c r="B1420"/>
      <c r="C1420"/>
      <c r="D1420"/>
    </row>
    <row r="1421" spans="2:4" x14ac:dyDescent="0.2">
      <c r="B1421"/>
      <c r="C1421"/>
      <c r="D1421"/>
    </row>
    <row r="1422" spans="2:4" x14ac:dyDescent="0.2">
      <c r="B1422"/>
      <c r="C1422"/>
      <c r="D1422"/>
    </row>
    <row r="1423" spans="2:4" x14ac:dyDescent="0.2">
      <c r="B1423"/>
      <c r="C1423"/>
      <c r="D1423"/>
    </row>
    <row r="1424" spans="2:4" x14ac:dyDescent="0.2">
      <c r="B1424"/>
      <c r="C1424"/>
      <c r="D1424"/>
    </row>
    <row r="1425" spans="2:4" x14ac:dyDescent="0.2">
      <c r="B1425"/>
      <c r="C1425"/>
      <c r="D1425"/>
    </row>
    <row r="1426" spans="2:4" x14ac:dyDescent="0.2">
      <c r="B1426"/>
      <c r="C1426"/>
      <c r="D1426"/>
    </row>
    <row r="1427" spans="2:4" x14ac:dyDescent="0.2">
      <c r="B1427"/>
      <c r="C1427"/>
      <c r="D1427"/>
    </row>
    <row r="1428" spans="2:4" x14ac:dyDescent="0.2">
      <c r="B1428"/>
      <c r="C1428"/>
      <c r="D1428"/>
    </row>
    <row r="1429" spans="2:4" x14ac:dyDescent="0.2">
      <c r="B1429"/>
      <c r="C1429"/>
      <c r="D1429"/>
    </row>
    <row r="1430" spans="2:4" x14ac:dyDescent="0.2">
      <c r="B1430"/>
      <c r="C1430"/>
      <c r="D1430"/>
    </row>
    <row r="1431" spans="2:4" x14ac:dyDescent="0.2">
      <c r="B1431"/>
      <c r="C1431"/>
      <c r="D1431"/>
    </row>
    <row r="1432" spans="2:4" x14ac:dyDescent="0.2">
      <c r="B1432"/>
      <c r="C1432"/>
      <c r="D1432"/>
    </row>
    <row r="1433" spans="2:4" x14ac:dyDescent="0.2">
      <c r="B1433"/>
      <c r="C1433"/>
      <c r="D1433"/>
    </row>
    <row r="1434" spans="2:4" x14ac:dyDescent="0.2">
      <c r="B1434"/>
      <c r="C1434"/>
      <c r="D1434"/>
    </row>
    <row r="1435" spans="2:4" x14ac:dyDescent="0.2">
      <c r="B1435"/>
      <c r="C1435"/>
      <c r="D1435"/>
    </row>
    <row r="1436" spans="2:4" x14ac:dyDescent="0.2">
      <c r="B1436"/>
      <c r="C1436"/>
      <c r="D1436"/>
    </row>
    <row r="1437" spans="2:4" x14ac:dyDescent="0.2">
      <c r="B1437"/>
      <c r="C1437"/>
      <c r="D1437"/>
    </row>
    <row r="1438" spans="2:4" x14ac:dyDescent="0.2">
      <c r="B1438"/>
      <c r="C1438"/>
      <c r="D1438"/>
    </row>
    <row r="1439" spans="2:4" x14ac:dyDescent="0.2">
      <c r="B1439"/>
      <c r="C1439"/>
      <c r="D1439"/>
    </row>
    <row r="1440" spans="2:4" x14ac:dyDescent="0.2">
      <c r="B1440"/>
      <c r="C1440"/>
      <c r="D1440"/>
    </row>
    <row r="1441" spans="2:4" x14ac:dyDescent="0.2">
      <c r="B1441"/>
      <c r="C1441"/>
      <c r="D1441"/>
    </row>
    <row r="1442" spans="2:4" x14ac:dyDescent="0.2">
      <c r="B1442"/>
      <c r="C1442"/>
      <c r="D1442"/>
    </row>
    <row r="1443" spans="2:4" x14ac:dyDescent="0.2">
      <c r="B1443"/>
      <c r="C1443"/>
      <c r="D1443"/>
    </row>
    <row r="1444" spans="2:4" x14ac:dyDescent="0.2">
      <c r="B1444"/>
      <c r="C1444"/>
      <c r="D1444"/>
    </row>
    <row r="1445" spans="2:4" x14ac:dyDescent="0.2">
      <c r="B1445"/>
      <c r="C1445"/>
      <c r="D1445"/>
    </row>
    <row r="1446" spans="2:4" x14ac:dyDescent="0.2">
      <c r="B1446"/>
      <c r="C1446"/>
      <c r="D1446"/>
    </row>
    <row r="1447" spans="2:4" x14ac:dyDescent="0.2">
      <c r="B1447"/>
      <c r="C1447"/>
      <c r="D1447"/>
    </row>
    <row r="1448" spans="2:4" x14ac:dyDescent="0.2">
      <c r="B1448"/>
      <c r="C1448"/>
      <c r="D1448"/>
    </row>
    <row r="1449" spans="2:4" x14ac:dyDescent="0.2">
      <c r="B1449"/>
      <c r="C1449"/>
      <c r="D1449"/>
    </row>
    <row r="1450" spans="2:4" x14ac:dyDescent="0.2">
      <c r="B1450"/>
      <c r="C1450"/>
      <c r="D1450"/>
    </row>
    <row r="1451" spans="2:4" x14ac:dyDescent="0.2">
      <c r="B1451"/>
      <c r="C1451"/>
      <c r="D1451"/>
    </row>
    <row r="1452" spans="2:4" x14ac:dyDescent="0.2">
      <c r="B1452"/>
      <c r="C1452"/>
      <c r="D1452"/>
    </row>
    <row r="1453" spans="2:4" x14ac:dyDescent="0.2">
      <c r="B1453"/>
      <c r="C1453"/>
      <c r="D1453"/>
    </row>
    <row r="1454" spans="2:4" x14ac:dyDescent="0.2">
      <c r="B1454"/>
      <c r="C1454"/>
      <c r="D1454"/>
    </row>
    <row r="1455" spans="2:4" x14ac:dyDescent="0.2">
      <c r="B1455"/>
      <c r="C1455"/>
      <c r="D1455"/>
    </row>
    <row r="1456" spans="2:4" x14ac:dyDescent="0.2">
      <c r="B1456"/>
      <c r="C1456"/>
      <c r="D1456"/>
    </row>
    <row r="1457" spans="2:4" x14ac:dyDescent="0.2">
      <c r="B1457"/>
      <c r="C1457"/>
      <c r="D1457"/>
    </row>
    <row r="1458" spans="2:4" x14ac:dyDescent="0.2">
      <c r="B1458"/>
      <c r="C1458"/>
      <c r="D1458"/>
    </row>
    <row r="1459" spans="2:4" x14ac:dyDescent="0.2">
      <c r="B1459"/>
      <c r="C1459"/>
      <c r="D1459"/>
    </row>
    <row r="1460" spans="2:4" x14ac:dyDescent="0.2">
      <c r="B1460"/>
      <c r="C1460"/>
      <c r="D1460"/>
    </row>
    <row r="1461" spans="2:4" x14ac:dyDescent="0.2">
      <c r="B1461"/>
      <c r="C1461"/>
      <c r="D1461"/>
    </row>
    <row r="1462" spans="2:4" x14ac:dyDescent="0.2">
      <c r="B1462"/>
      <c r="C1462"/>
      <c r="D1462"/>
    </row>
    <row r="1463" spans="2:4" x14ac:dyDescent="0.2">
      <c r="B1463"/>
      <c r="C1463"/>
      <c r="D1463"/>
    </row>
    <row r="1464" spans="2:4" x14ac:dyDescent="0.2">
      <c r="B1464"/>
      <c r="C1464"/>
      <c r="D1464"/>
    </row>
    <row r="1465" spans="2:4" x14ac:dyDescent="0.2">
      <c r="B1465"/>
      <c r="C1465"/>
      <c r="D1465"/>
    </row>
    <row r="1466" spans="2:4" x14ac:dyDescent="0.2">
      <c r="B1466"/>
      <c r="C1466"/>
      <c r="D1466"/>
    </row>
    <row r="1467" spans="2:4" x14ac:dyDescent="0.2">
      <c r="B1467"/>
      <c r="C1467"/>
      <c r="D1467"/>
    </row>
    <row r="1468" spans="2:4" x14ac:dyDescent="0.2">
      <c r="B1468"/>
      <c r="C1468"/>
      <c r="D1468"/>
    </row>
    <row r="1469" spans="2:4" x14ac:dyDescent="0.2">
      <c r="B1469"/>
      <c r="C1469"/>
      <c r="D1469"/>
    </row>
    <row r="1470" spans="2:4" x14ac:dyDescent="0.2">
      <c r="B1470"/>
      <c r="C1470"/>
      <c r="D1470"/>
    </row>
    <row r="1471" spans="2:4" x14ac:dyDescent="0.2">
      <c r="B1471"/>
      <c r="C1471"/>
      <c r="D1471"/>
    </row>
    <row r="1472" spans="2:4" x14ac:dyDescent="0.2">
      <c r="B1472"/>
      <c r="C1472"/>
      <c r="D1472"/>
    </row>
    <row r="1473" spans="2:4" x14ac:dyDescent="0.2">
      <c r="B1473"/>
      <c r="C1473"/>
      <c r="D1473"/>
    </row>
    <row r="1474" spans="2:4" x14ac:dyDescent="0.2">
      <c r="B1474"/>
      <c r="C1474"/>
      <c r="D1474"/>
    </row>
    <row r="1475" spans="2:4" x14ac:dyDescent="0.2">
      <c r="B1475"/>
      <c r="C1475"/>
      <c r="D1475"/>
    </row>
    <row r="1476" spans="2:4" x14ac:dyDescent="0.2">
      <c r="B1476"/>
      <c r="C1476"/>
      <c r="D1476"/>
    </row>
    <row r="1477" spans="2:4" x14ac:dyDescent="0.2">
      <c r="B1477"/>
      <c r="C1477"/>
      <c r="D1477"/>
    </row>
    <row r="1478" spans="2:4" x14ac:dyDescent="0.2">
      <c r="B1478"/>
      <c r="C1478"/>
      <c r="D1478"/>
    </row>
    <row r="1479" spans="2:4" x14ac:dyDescent="0.2">
      <c r="B1479"/>
      <c r="C1479"/>
      <c r="D1479"/>
    </row>
    <row r="1480" spans="2:4" x14ac:dyDescent="0.2">
      <c r="B1480"/>
      <c r="C1480"/>
      <c r="D1480"/>
    </row>
    <row r="1481" spans="2:4" x14ac:dyDescent="0.2">
      <c r="B1481"/>
      <c r="C1481"/>
      <c r="D1481"/>
    </row>
    <row r="1482" spans="2:4" x14ac:dyDescent="0.2">
      <c r="B1482"/>
      <c r="C1482"/>
      <c r="D1482"/>
    </row>
    <row r="1483" spans="2:4" x14ac:dyDescent="0.2">
      <c r="B1483"/>
      <c r="C1483"/>
      <c r="D1483"/>
    </row>
    <row r="1484" spans="2:4" x14ac:dyDescent="0.2">
      <c r="B1484"/>
      <c r="C1484"/>
      <c r="D1484"/>
    </row>
    <row r="1485" spans="2:4" x14ac:dyDescent="0.2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workbookViewId="0">
      <selection activeCell="C7" sqref="C7"/>
    </sheetView>
  </sheetViews>
  <sheetFormatPr defaultRowHeight="12.75" x14ac:dyDescent="0.2"/>
  <cols>
    <col min="1" max="1" width="10" bestFit="1" customWidth="1"/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56339</v>
      </c>
      <c r="B5" s="90">
        <v>699088</v>
      </c>
      <c r="C5" s="90">
        <v>690349</v>
      </c>
      <c r="D5" s="90">
        <f>+C5-B5</f>
        <v>-8739</v>
      </c>
      <c r="E5" s="275"/>
      <c r="F5" s="273"/>
    </row>
    <row r="6" spans="1:13" x14ac:dyDescent="0.2">
      <c r="A6" s="87">
        <v>78311</v>
      </c>
      <c r="B6" s="90">
        <v>267346</v>
      </c>
      <c r="C6" s="90">
        <v>249452</v>
      </c>
      <c r="D6" s="90">
        <f t="shared" ref="D6:D17" si="0">+C6-B6</f>
        <v>-17894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500238</v>
      </c>
      <c r="B7" s="90">
        <v>602841</v>
      </c>
      <c r="C7" s="90">
        <v>621566</v>
      </c>
      <c r="D7" s="90">
        <f t="shared" si="0"/>
        <v>18725</v>
      </c>
      <c r="E7" s="275"/>
      <c r="F7" s="273"/>
      <c r="L7" t="s">
        <v>25</v>
      </c>
      <c r="M7">
        <v>7.6</v>
      </c>
    </row>
    <row r="8" spans="1:13" x14ac:dyDescent="0.2">
      <c r="A8" s="87">
        <v>500239</v>
      </c>
      <c r="B8" s="90">
        <v>677794</v>
      </c>
      <c r="C8" s="90">
        <v>572127</v>
      </c>
      <c r="D8" s="90">
        <f t="shared" si="0"/>
        <v>-105667</v>
      </c>
      <c r="E8" s="456"/>
      <c r="F8" s="273"/>
    </row>
    <row r="9" spans="1:13" x14ac:dyDescent="0.2">
      <c r="A9" s="87">
        <v>500293</v>
      </c>
      <c r="B9" s="90">
        <v>400002</v>
      </c>
      <c r="C9" s="90">
        <v>438931</v>
      </c>
      <c r="D9" s="90">
        <f t="shared" si="0"/>
        <v>38929</v>
      </c>
      <c r="E9" s="275"/>
      <c r="F9" s="273"/>
    </row>
    <row r="10" spans="1:13" x14ac:dyDescent="0.2">
      <c r="A10" s="87">
        <v>500302</v>
      </c>
      <c r="B10" s="90"/>
      <c r="C10" s="90">
        <v>6456</v>
      </c>
      <c r="D10" s="90">
        <f t="shared" si="0"/>
        <v>6456</v>
      </c>
      <c r="E10" s="275"/>
      <c r="F10" s="273"/>
    </row>
    <row r="11" spans="1:13" x14ac:dyDescent="0.2">
      <c r="A11" s="87">
        <v>500303</v>
      </c>
      <c r="B11" s="90"/>
      <c r="C11" s="90">
        <v>223445</v>
      </c>
      <c r="D11" s="90">
        <f t="shared" si="0"/>
        <v>223445</v>
      </c>
      <c r="E11" s="275"/>
      <c r="F11" s="273"/>
    </row>
    <row r="12" spans="1:13" x14ac:dyDescent="0.2">
      <c r="A12" s="91">
        <v>500305</v>
      </c>
      <c r="B12" s="90">
        <v>1131984</v>
      </c>
      <c r="C12" s="90">
        <v>1059524</v>
      </c>
      <c r="D12" s="90">
        <f t="shared" si="0"/>
        <v>-72460</v>
      </c>
      <c r="E12" s="276"/>
      <c r="F12" s="273"/>
    </row>
    <row r="13" spans="1:13" x14ac:dyDescent="0.2">
      <c r="A13" s="87">
        <v>500307</v>
      </c>
      <c r="B13" s="90">
        <v>66370</v>
      </c>
      <c r="C13" s="90">
        <v>29792</v>
      </c>
      <c r="D13" s="90">
        <f t="shared" si="0"/>
        <v>-36578</v>
      </c>
      <c r="E13" s="275"/>
      <c r="F13" s="273"/>
    </row>
    <row r="14" spans="1:13" x14ac:dyDescent="0.2">
      <c r="A14" s="87">
        <v>500313</v>
      </c>
      <c r="B14" s="90"/>
      <c r="C14" s="90">
        <v>1414</v>
      </c>
      <c r="D14" s="90">
        <f t="shared" si="0"/>
        <v>1414</v>
      </c>
      <c r="E14" s="275"/>
      <c r="F14" s="273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75"/>
      <c r="F15" s="273"/>
    </row>
    <row r="16" spans="1:13" x14ac:dyDescent="0.2">
      <c r="A16" s="87">
        <v>500655</v>
      </c>
      <c r="B16" s="90">
        <v>165454</v>
      </c>
      <c r="C16" s="90"/>
      <c r="D16" s="90">
        <f t="shared" si="0"/>
        <v>-165454</v>
      </c>
      <c r="E16" s="275"/>
      <c r="F16" s="273"/>
    </row>
    <row r="17" spans="1:6" x14ac:dyDescent="0.2">
      <c r="A17" s="87">
        <v>500657</v>
      </c>
      <c r="B17" s="88">
        <v>121665</v>
      </c>
      <c r="C17" s="88">
        <v>153988</v>
      </c>
      <c r="D17" s="94">
        <f t="shared" si="0"/>
        <v>32323</v>
      </c>
      <c r="E17" s="275"/>
      <c r="F17" s="273"/>
    </row>
    <row r="18" spans="1:6" x14ac:dyDescent="0.2">
      <c r="A18" s="87"/>
      <c r="B18" s="88"/>
      <c r="C18" s="88"/>
      <c r="D18" s="88">
        <f>SUM(D5:D17)</f>
        <v>-85500</v>
      </c>
      <c r="E18" s="275"/>
      <c r="F18" s="273"/>
    </row>
    <row r="19" spans="1:6" x14ac:dyDescent="0.2">
      <c r="A19" s="87" t="s">
        <v>81</v>
      </c>
      <c r="B19" s="88"/>
      <c r="C19" s="88"/>
      <c r="D19" s="95">
        <f>+summary!G5</f>
        <v>2.14</v>
      </c>
      <c r="E19" s="277"/>
      <c r="F19" s="273"/>
    </row>
    <row r="20" spans="1:6" x14ac:dyDescent="0.2">
      <c r="A20" s="87"/>
      <c r="B20" s="88"/>
      <c r="C20" s="88"/>
      <c r="D20" s="96">
        <f>+D19*D18</f>
        <v>-182970</v>
      </c>
      <c r="E20" s="207"/>
      <c r="F20" s="274"/>
    </row>
    <row r="21" spans="1:6" x14ac:dyDescent="0.2">
      <c r="A21" s="87"/>
      <c r="B21" s="88"/>
      <c r="C21" s="88"/>
      <c r="D21" s="96"/>
      <c r="E21" s="207"/>
      <c r="F21" s="74"/>
    </row>
    <row r="22" spans="1:6" x14ac:dyDescent="0.2">
      <c r="A22" s="99">
        <v>37256</v>
      </c>
      <c r="B22" s="88"/>
      <c r="C22" s="88"/>
      <c r="D22" s="530">
        <v>40609.26</v>
      </c>
      <c r="E22" s="207"/>
      <c r="F22" s="66"/>
    </row>
    <row r="23" spans="1:6" x14ac:dyDescent="0.2">
      <c r="A23" s="87"/>
      <c r="B23" s="88"/>
      <c r="C23" s="88"/>
      <c r="D23" s="308"/>
      <c r="E23" s="207"/>
      <c r="F23" s="66"/>
    </row>
    <row r="24" spans="1:6" ht="13.5" thickBot="1" x14ac:dyDescent="0.25">
      <c r="A24" s="99">
        <v>37278</v>
      </c>
      <c r="B24" s="88"/>
      <c r="C24" s="88"/>
      <c r="D24" s="318">
        <f>+D22+D20</f>
        <v>-142360.74</v>
      </c>
      <c r="E24" s="207"/>
      <c r="F24" s="66"/>
    </row>
    <row r="25" spans="1:6" ht="13.5" thickTop="1" x14ac:dyDescent="0.2">
      <c r="E25" s="278"/>
    </row>
    <row r="28" spans="1:6" x14ac:dyDescent="0.2">
      <c r="A28" s="32" t="s">
        <v>149</v>
      </c>
      <c r="B28" s="32"/>
      <c r="C28" s="32"/>
      <c r="D28" s="32"/>
      <c r="E28" s="345"/>
    </row>
    <row r="29" spans="1:6" x14ac:dyDescent="0.2">
      <c r="A29" s="49">
        <f>+A22</f>
        <v>37256</v>
      </c>
      <c r="B29" s="32"/>
      <c r="C29" s="32"/>
      <c r="D29" s="524">
        <v>31706</v>
      </c>
    </row>
    <row r="30" spans="1:6" x14ac:dyDescent="0.2">
      <c r="A30" s="49">
        <f>+A24</f>
        <v>37278</v>
      </c>
      <c r="B30" s="32"/>
      <c r="C30" s="32"/>
      <c r="D30" s="350">
        <f>+D18</f>
        <v>-85500</v>
      </c>
    </row>
    <row r="31" spans="1:6" x14ac:dyDescent="0.2">
      <c r="A31" s="32"/>
      <c r="B31" s="32"/>
      <c r="C31" s="32"/>
      <c r="D31" s="14">
        <f>+D30+D29</f>
        <v>-53794</v>
      </c>
    </row>
    <row r="32" spans="1:6" x14ac:dyDescent="0.2">
      <c r="A32" s="139"/>
      <c r="B32" s="119"/>
      <c r="C32" s="140"/>
      <c r="D32" s="140"/>
    </row>
    <row r="33" spans="1:7" x14ac:dyDescent="0.2">
      <c r="B33" s="69"/>
      <c r="C33" s="69"/>
      <c r="D33" s="201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3" workbookViewId="0">
      <selection activeCell="E26" sqref="E26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06"/>
      <c r="J2" s="2"/>
      <c r="K2" s="2"/>
      <c r="L2" s="104"/>
      <c r="M2" s="143" t="s">
        <v>174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06" t="s">
        <v>39</v>
      </c>
      <c r="I3" s="4" t="s">
        <v>19</v>
      </c>
      <c r="J3" s="4" t="s">
        <v>20</v>
      </c>
      <c r="K3" s="404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41789</v>
      </c>
      <c r="C4" s="11">
        <v>35858</v>
      </c>
      <c r="D4" s="11">
        <v>30108</v>
      </c>
      <c r="E4" s="11">
        <v>32000</v>
      </c>
      <c r="F4" s="25">
        <f>+E4+C4-D4-B4</f>
        <v>-4039</v>
      </c>
      <c r="G4" s="25"/>
      <c r="H4" s="406"/>
      <c r="I4" s="14"/>
      <c r="J4" s="14"/>
      <c r="K4" s="14">
        <f t="shared" ref="K4:K9" si="0">+J4-I4</f>
        <v>0</v>
      </c>
      <c r="L4" s="359"/>
      <c r="M4" s="75">
        <f t="shared" ref="M4:M9" si="1">+L4*K4</f>
        <v>0</v>
      </c>
    </row>
    <row r="5" spans="1:14" x14ac:dyDescent="0.2">
      <c r="A5" s="41">
        <v>2</v>
      </c>
      <c r="B5" s="11">
        <v>37927</v>
      </c>
      <c r="C5" s="11">
        <v>35858</v>
      </c>
      <c r="D5" s="11">
        <v>30887</v>
      </c>
      <c r="E5" s="11">
        <v>32000</v>
      </c>
      <c r="F5" s="25">
        <f t="shared" ref="F5:F34" si="2">+E5+C5-D5-B5</f>
        <v>-956</v>
      </c>
      <c r="G5" s="25"/>
      <c r="H5" s="406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59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32549</v>
      </c>
      <c r="C6" s="11">
        <v>35858</v>
      </c>
      <c r="D6" s="11">
        <v>32901</v>
      </c>
      <c r="E6" s="11">
        <v>32000</v>
      </c>
      <c r="F6" s="25">
        <f t="shared" si="2"/>
        <v>2408</v>
      </c>
      <c r="G6" s="25"/>
      <c r="H6" s="406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59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30654</v>
      </c>
      <c r="C7" s="11">
        <v>35620</v>
      </c>
      <c r="D7" s="11">
        <v>34690</v>
      </c>
      <c r="E7" s="11">
        <v>31782</v>
      </c>
      <c r="F7" s="25">
        <f t="shared" si="2"/>
        <v>2058</v>
      </c>
      <c r="G7" s="25"/>
      <c r="H7" s="406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59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33190</v>
      </c>
      <c r="C8" s="11">
        <v>33700</v>
      </c>
      <c r="D8" s="11">
        <v>30637</v>
      </c>
      <c r="E8" s="11">
        <v>30158</v>
      </c>
      <c r="F8" s="25">
        <f t="shared" si="2"/>
        <v>31</v>
      </c>
      <c r="G8" s="25"/>
      <c r="H8" s="406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59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31722</v>
      </c>
      <c r="C9" s="11">
        <v>33700</v>
      </c>
      <c r="D9" s="11">
        <v>34293</v>
      </c>
      <c r="E9" s="11">
        <v>30158</v>
      </c>
      <c r="F9" s="25">
        <f t="shared" si="2"/>
        <v>-2157</v>
      </c>
      <c r="G9" s="25"/>
      <c r="H9" s="406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59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31843</v>
      </c>
      <c r="C10" s="11">
        <v>33700</v>
      </c>
      <c r="D10" s="129">
        <v>34597</v>
      </c>
      <c r="E10" s="11">
        <v>30158</v>
      </c>
      <c r="F10" s="25">
        <f t="shared" si="2"/>
        <v>-2582</v>
      </c>
      <c r="G10" s="25"/>
      <c r="H10" s="406"/>
      <c r="I10" s="14"/>
      <c r="J10" s="14"/>
      <c r="K10" s="14"/>
      <c r="L10" s="359"/>
      <c r="M10" s="15"/>
      <c r="N10" s="15">
        <f>SUM(N5:N9)</f>
        <v>489002.35</v>
      </c>
    </row>
    <row r="11" spans="1:14" x14ac:dyDescent="0.2">
      <c r="A11" s="41">
        <v>8</v>
      </c>
      <c r="B11" s="11">
        <v>29795</v>
      </c>
      <c r="C11" s="11">
        <v>32700</v>
      </c>
      <c r="D11" s="11">
        <v>32940</v>
      </c>
      <c r="E11" s="11">
        <v>34158</v>
      </c>
      <c r="F11" s="25">
        <f>+E11+C11-D11-B11</f>
        <v>4123</v>
      </c>
      <c r="G11" s="25"/>
      <c r="H11" s="406"/>
      <c r="I11" s="14"/>
      <c r="J11" s="14"/>
      <c r="K11" s="15"/>
      <c r="L11" s="359"/>
      <c r="M11" s="15"/>
      <c r="N11" s="15">
        <f>SUM(M5:M9)</f>
        <v>489002.35000000003</v>
      </c>
    </row>
    <row r="12" spans="1:14" x14ac:dyDescent="0.2">
      <c r="A12" s="41">
        <v>9</v>
      </c>
      <c r="B12" s="11">
        <v>30149</v>
      </c>
      <c r="C12" s="11">
        <v>32000</v>
      </c>
      <c r="D12" s="11">
        <v>32215</v>
      </c>
      <c r="E12" s="11">
        <v>33158</v>
      </c>
      <c r="F12" s="25">
        <f>+E12+C12-D12-B12</f>
        <v>2794</v>
      </c>
      <c r="G12" s="25"/>
      <c r="H12" s="406"/>
      <c r="I12" s="24"/>
      <c r="J12" s="24"/>
      <c r="K12" s="110"/>
      <c r="L12" s="408"/>
      <c r="M12" s="110"/>
    </row>
    <row r="13" spans="1:14" x14ac:dyDescent="0.2">
      <c r="A13" s="41">
        <v>10</v>
      </c>
      <c r="B13" s="129">
        <v>32222</v>
      </c>
      <c r="C13" s="11">
        <v>32067</v>
      </c>
      <c r="D13" s="129">
        <v>32379</v>
      </c>
      <c r="E13" s="11">
        <v>34000</v>
      </c>
      <c r="F13" s="25">
        <f t="shared" si="2"/>
        <v>1466</v>
      </c>
      <c r="G13" s="25"/>
      <c r="I13" s="24"/>
      <c r="J13" s="24"/>
      <c r="K13" s="24">
        <f>SUM(K4:K12)</f>
        <v>135930</v>
      </c>
      <c r="L13" s="408"/>
      <c r="M13" s="110">
        <f>SUM(M4:M12)</f>
        <v>489002.35000000003</v>
      </c>
    </row>
    <row r="14" spans="1:14" x14ac:dyDescent="0.2">
      <c r="A14" s="41">
        <v>11</v>
      </c>
      <c r="B14" s="11">
        <v>30694</v>
      </c>
      <c r="C14" s="11">
        <v>32067</v>
      </c>
      <c r="D14" s="11">
        <v>32638</v>
      </c>
      <c r="E14" s="11">
        <v>34000</v>
      </c>
      <c r="F14" s="25">
        <f t="shared" si="2"/>
        <v>2735</v>
      </c>
      <c r="G14" s="25"/>
    </row>
    <row r="15" spans="1:14" x14ac:dyDescent="0.2">
      <c r="A15" s="41">
        <v>12</v>
      </c>
      <c r="B15" s="11">
        <v>31245</v>
      </c>
      <c r="C15" s="11">
        <v>27834</v>
      </c>
      <c r="D15" s="11">
        <v>29946</v>
      </c>
      <c r="E15" s="11">
        <v>31791</v>
      </c>
      <c r="F15" s="25">
        <f t="shared" si="2"/>
        <v>-1566</v>
      </c>
      <c r="G15" s="25"/>
    </row>
    <row r="16" spans="1:14" x14ac:dyDescent="0.2">
      <c r="A16" s="41">
        <v>13</v>
      </c>
      <c r="B16" s="11">
        <v>31719</v>
      </c>
      <c r="C16" s="11">
        <v>32067</v>
      </c>
      <c r="D16" s="11">
        <v>28145</v>
      </c>
      <c r="E16" s="11">
        <v>32000</v>
      </c>
      <c r="F16" s="25">
        <f t="shared" si="2"/>
        <v>4203</v>
      </c>
      <c r="G16" s="25"/>
    </row>
    <row r="17" spans="1:7" x14ac:dyDescent="0.2">
      <c r="A17" s="41">
        <v>14</v>
      </c>
      <c r="B17" s="11">
        <v>28127</v>
      </c>
      <c r="C17" s="11">
        <v>27999</v>
      </c>
      <c r="D17" s="11">
        <v>30808</v>
      </c>
      <c r="E17" s="11">
        <v>28999</v>
      </c>
      <c r="F17" s="25">
        <f t="shared" si="2"/>
        <v>-1937</v>
      </c>
      <c r="G17" s="25"/>
    </row>
    <row r="18" spans="1:7" x14ac:dyDescent="0.2">
      <c r="A18" s="41">
        <v>15</v>
      </c>
      <c r="B18" s="11">
        <v>30588</v>
      </c>
      <c r="C18" s="11">
        <v>32067</v>
      </c>
      <c r="D18" s="11">
        <v>30690</v>
      </c>
      <c r="E18" s="11">
        <v>32000</v>
      </c>
      <c r="F18" s="25">
        <f t="shared" si="2"/>
        <v>2789</v>
      </c>
      <c r="G18" s="25"/>
    </row>
    <row r="19" spans="1:7" x14ac:dyDescent="0.2">
      <c r="A19" s="41">
        <v>16</v>
      </c>
      <c r="B19" s="11">
        <v>30738</v>
      </c>
      <c r="C19" s="11">
        <v>31567</v>
      </c>
      <c r="D19" s="11">
        <v>32451</v>
      </c>
      <c r="E19" s="11">
        <v>31000</v>
      </c>
      <c r="F19" s="25">
        <f t="shared" si="2"/>
        <v>-622</v>
      </c>
      <c r="G19" s="25"/>
    </row>
    <row r="20" spans="1:7" x14ac:dyDescent="0.2">
      <c r="A20" s="41">
        <v>17</v>
      </c>
      <c r="B20" s="11">
        <v>30149</v>
      </c>
      <c r="C20" s="11">
        <v>31567</v>
      </c>
      <c r="D20" s="11">
        <v>33775</v>
      </c>
      <c r="E20" s="11">
        <v>31000</v>
      </c>
      <c r="F20" s="25">
        <f t="shared" si="2"/>
        <v>-1357</v>
      </c>
      <c r="G20" s="25"/>
    </row>
    <row r="21" spans="1:7" x14ac:dyDescent="0.2">
      <c r="A21" s="41">
        <v>18</v>
      </c>
      <c r="B21" s="11">
        <v>31912</v>
      </c>
      <c r="C21" s="11">
        <v>30832</v>
      </c>
      <c r="D21" s="129">
        <v>35106</v>
      </c>
      <c r="E21" s="11">
        <v>30262</v>
      </c>
      <c r="F21" s="25">
        <f t="shared" si="2"/>
        <v>-5924</v>
      </c>
      <c r="G21" s="25"/>
    </row>
    <row r="22" spans="1:7" x14ac:dyDescent="0.2">
      <c r="A22" s="41">
        <v>19</v>
      </c>
      <c r="B22" s="11">
        <v>31669</v>
      </c>
      <c r="C22" s="11">
        <v>31567</v>
      </c>
      <c r="D22" s="11">
        <v>34216</v>
      </c>
      <c r="E22" s="11">
        <v>31000</v>
      </c>
      <c r="F22" s="25">
        <f t="shared" si="2"/>
        <v>-3318</v>
      </c>
      <c r="G22" s="25"/>
    </row>
    <row r="23" spans="1:7" x14ac:dyDescent="0.2">
      <c r="A23" s="41">
        <v>20</v>
      </c>
      <c r="B23" s="11">
        <v>30840</v>
      </c>
      <c r="C23" s="11">
        <v>31566</v>
      </c>
      <c r="D23" s="11">
        <v>34939</v>
      </c>
      <c r="E23" s="11">
        <v>30998</v>
      </c>
      <c r="F23" s="25">
        <f t="shared" si="2"/>
        <v>-3215</v>
      </c>
      <c r="G23" s="25"/>
    </row>
    <row r="24" spans="1:7" x14ac:dyDescent="0.2">
      <c r="A24" s="41">
        <v>21</v>
      </c>
      <c r="B24" s="11">
        <v>28062</v>
      </c>
      <c r="C24" s="11">
        <v>31567</v>
      </c>
      <c r="D24" s="11">
        <v>34728</v>
      </c>
      <c r="E24" s="11">
        <v>31000</v>
      </c>
      <c r="F24" s="25">
        <f t="shared" si="2"/>
        <v>-223</v>
      </c>
      <c r="G24" s="25"/>
    </row>
    <row r="25" spans="1:7" x14ac:dyDescent="0.2">
      <c r="A25" s="41">
        <v>22</v>
      </c>
      <c r="B25" s="11">
        <v>29987</v>
      </c>
      <c r="C25" s="11">
        <v>31567</v>
      </c>
      <c r="D25" s="11">
        <v>32775</v>
      </c>
      <c r="E25" s="11">
        <v>34500</v>
      </c>
      <c r="F25" s="25">
        <f t="shared" si="2"/>
        <v>3305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697570</v>
      </c>
      <c r="C35" s="11">
        <f>SUM(C4:C34)</f>
        <v>713328</v>
      </c>
      <c r="D35" s="11">
        <f>SUM(D4:D34)</f>
        <v>715864</v>
      </c>
      <c r="E35" s="11">
        <f>SUM(E4:E34)</f>
        <v>698122</v>
      </c>
      <c r="F35" s="11">
        <f>+E35-D35+C35-B35</f>
        <v>-1984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494">
        <f>+summary!G4</f>
        <v>2.13</v>
      </c>
    </row>
    <row r="38" spans="1:7" x14ac:dyDescent="0.2">
      <c r="C38" s="48"/>
      <c r="D38" s="47"/>
      <c r="E38" s="48"/>
      <c r="F38" s="46">
        <f>+F37*F35</f>
        <v>-4225.92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37256</v>
      </c>
      <c r="C40" s="462"/>
      <c r="D40" s="111"/>
      <c r="E40" s="462"/>
      <c r="F40" s="535">
        <v>460426.69</v>
      </c>
      <c r="G40" s="25"/>
    </row>
    <row r="41" spans="1:7" x14ac:dyDescent="0.2">
      <c r="A41" s="57">
        <v>37278</v>
      </c>
      <c r="C41" s="106"/>
      <c r="D41" s="106"/>
      <c r="E41" s="106"/>
      <c r="F41" s="106">
        <f>+F38+F40</f>
        <v>456200.77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149</v>
      </c>
      <c r="E45" s="11"/>
      <c r="F45" s="11"/>
      <c r="G45" s="25"/>
    </row>
    <row r="46" spans="1:7" x14ac:dyDescent="0.2">
      <c r="A46" s="49">
        <f>+A40</f>
        <v>37256</v>
      </c>
      <c r="D46" s="536">
        <v>17967</v>
      </c>
      <c r="E46" s="11"/>
      <c r="F46" s="11"/>
      <c r="G46" s="25"/>
    </row>
    <row r="47" spans="1:7" x14ac:dyDescent="0.2">
      <c r="A47" s="49">
        <f>+A41</f>
        <v>37278</v>
      </c>
      <c r="D47" s="350">
        <f>+F35</f>
        <v>-1984</v>
      </c>
      <c r="E47" s="11"/>
      <c r="F47" s="11"/>
      <c r="G47" s="25"/>
    </row>
    <row r="48" spans="1:7" x14ac:dyDescent="0.2">
      <c r="D48" s="14">
        <f>+D47+D46</f>
        <v>15983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1" workbookViewId="0">
      <selection activeCell="E26" sqref="E26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">
      <c r="A5" s="10">
        <v>1</v>
      </c>
      <c r="B5" s="11">
        <v>178998</v>
      </c>
      <c r="C5" s="11">
        <v>177703</v>
      </c>
      <c r="D5" s="11"/>
      <c r="E5" s="11"/>
      <c r="F5" s="11">
        <f>+C5+E5-B5-D5</f>
        <v>-1295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179049</v>
      </c>
      <c r="C6" s="11">
        <v>178823</v>
      </c>
      <c r="D6" s="11"/>
      <c r="E6" s="11">
        <v>-643</v>
      </c>
      <c r="F6" s="11">
        <f t="shared" ref="F6:F35" si="2">+C6+E6-B6-D6</f>
        <v>-869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200325</v>
      </c>
      <c r="C7" s="11">
        <v>201502</v>
      </c>
      <c r="D7" s="11"/>
      <c r="E7" s="11">
        <v>-1041</v>
      </c>
      <c r="F7" s="11">
        <f t="shared" si="2"/>
        <v>136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198276</v>
      </c>
      <c r="C8" s="11">
        <v>198103</v>
      </c>
      <c r="D8" s="11"/>
      <c r="E8" s="11">
        <v>-1127</v>
      </c>
      <c r="F8" s="11">
        <f t="shared" si="2"/>
        <v>-1300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182664</v>
      </c>
      <c r="C9" s="11">
        <v>181182</v>
      </c>
      <c r="D9" s="11"/>
      <c r="E9" s="11"/>
      <c r="F9" s="11">
        <f t="shared" si="2"/>
        <v>-1482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185625</v>
      </c>
      <c r="C10" s="11">
        <v>184935</v>
      </c>
      <c r="D10" s="11"/>
      <c r="E10" s="11">
        <v>-64</v>
      </c>
      <c r="F10" s="11">
        <f t="shared" si="2"/>
        <v>-754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>
        <v>180945</v>
      </c>
      <c r="C11" s="11">
        <v>182612</v>
      </c>
      <c r="D11" s="11"/>
      <c r="E11" s="11">
        <v>-413</v>
      </c>
      <c r="F11" s="11">
        <f t="shared" si="2"/>
        <v>1254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29">
        <v>171448</v>
      </c>
      <c r="C12" s="11">
        <v>170921</v>
      </c>
      <c r="D12" s="11"/>
      <c r="E12" s="11">
        <v>-766</v>
      </c>
      <c r="F12" s="11">
        <f t="shared" si="2"/>
        <v>-1293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>
        <v>167085</v>
      </c>
      <c r="C13" s="11">
        <v>165766</v>
      </c>
      <c r="D13" s="11"/>
      <c r="E13" s="11"/>
      <c r="F13" s="11">
        <f t="shared" si="2"/>
        <v>-1319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>
        <v>180242</v>
      </c>
      <c r="C14" s="11">
        <v>185290</v>
      </c>
      <c r="D14" s="11"/>
      <c r="E14" s="11">
        <v>-5992</v>
      </c>
      <c r="F14" s="11">
        <f t="shared" si="2"/>
        <v>-944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>
        <v>156730</v>
      </c>
      <c r="C15" s="11">
        <v>168069</v>
      </c>
      <c r="D15" s="11"/>
      <c r="E15" s="11">
        <v>-2752</v>
      </c>
      <c r="F15" s="11">
        <f t="shared" si="2"/>
        <v>8587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>
        <v>161920</v>
      </c>
      <c r="C16" s="11">
        <v>162390</v>
      </c>
      <c r="D16" s="11"/>
      <c r="E16" s="11">
        <v>-1246</v>
      </c>
      <c r="F16" s="11">
        <f t="shared" si="2"/>
        <v>-776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>
        <v>168860</v>
      </c>
      <c r="C17" s="11">
        <v>168387</v>
      </c>
      <c r="D17" s="11"/>
      <c r="E17" s="11">
        <v>-785</v>
      </c>
      <c r="F17" s="11">
        <f t="shared" si="2"/>
        <v>-1258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>
        <v>176296</v>
      </c>
      <c r="C18" s="11">
        <v>175896</v>
      </c>
      <c r="D18" s="11"/>
      <c r="E18" s="11">
        <v>-227</v>
      </c>
      <c r="F18" s="11">
        <f t="shared" si="2"/>
        <v>-627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>
        <v>178640</v>
      </c>
      <c r="C19" s="11">
        <v>178477</v>
      </c>
      <c r="D19" s="11"/>
      <c r="E19" s="11"/>
      <c r="F19" s="11">
        <f t="shared" si="2"/>
        <v>-163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>
        <v>174560</v>
      </c>
      <c r="C20" s="11">
        <v>173631</v>
      </c>
      <c r="D20" s="11"/>
      <c r="E20" s="11">
        <v>-412</v>
      </c>
      <c r="F20" s="11">
        <f t="shared" si="2"/>
        <v>-1341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>
        <v>168943</v>
      </c>
      <c r="C21" s="11">
        <v>168259</v>
      </c>
      <c r="D21" s="11"/>
      <c r="E21" s="11">
        <v>-181</v>
      </c>
      <c r="F21" s="11">
        <f t="shared" si="2"/>
        <v>-865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>
        <v>165038</v>
      </c>
      <c r="C22" s="11">
        <v>165930</v>
      </c>
      <c r="D22" s="11"/>
      <c r="E22" s="11">
        <v>-329</v>
      </c>
      <c r="F22" s="11">
        <f t="shared" si="2"/>
        <v>563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>
        <v>165527</v>
      </c>
      <c r="C23" s="11">
        <v>164522</v>
      </c>
      <c r="D23" s="11"/>
      <c r="E23" s="11"/>
      <c r="F23" s="11">
        <f t="shared" si="2"/>
        <v>-1005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29">
        <v>167474</v>
      </c>
      <c r="C24" s="11">
        <v>167124</v>
      </c>
      <c r="D24" s="11"/>
      <c r="E24" s="11"/>
      <c r="F24" s="11">
        <f t="shared" si="2"/>
        <v>-350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>
        <v>160585</v>
      </c>
      <c r="C25" s="11">
        <v>164122</v>
      </c>
      <c r="D25" s="11"/>
      <c r="E25" s="11">
        <v>-1400</v>
      </c>
      <c r="F25" s="11">
        <f t="shared" si="2"/>
        <v>2137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>
        <v>166759</v>
      </c>
      <c r="C26" s="11">
        <v>171220</v>
      </c>
      <c r="D26" s="11"/>
      <c r="E26" s="11"/>
      <c r="F26" s="11">
        <f t="shared" si="2"/>
        <v>4461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3835989</v>
      </c>
      <c r="C36" s="11">
        <f>SUM(C5:C35)</f>
        <v>3854864</v>
      </c>
      <c r="D36" s="11">
        <f>SUM(D5:D35)</f>
        <v>0</v>
      </c>
      <c r="E36" s="11">
        <f>SUM(E5:E35)</f>
        <v>-17378</v>
      </c>
      <c r="F36" s="11">
        <f>SUM(F5:F35)</f>
        <v>1497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37256</v>
      </c>
      <c r="F39" s="505">
        <v>-22389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37278</v>
      </c>
      <c r="F41" s="333">
        <f>+F39+F36</f>
        <v>-20892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150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37256</v>
      </c>
      <c r="C47" s="32"/>
      <c r="D47" s="32"/>
      <c r="E47" s="487">
        <v>-507608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37278</v>
      </c>
      <c r="C48" s="32"/>
      <c r="D48" s="32"/>
      <c r="E48" s="375">
        <f>+F36*'by type_area'!G3</f>
        <v>3143.7000000000003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0">
        <f>+E48+E47</f>
        <v>-504464.3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6" workbookViewId="0">
      <selection activeCell="C30" sqref="C30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71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106165</v>
      </c>
      <c r="C8" s="11">
        <v>117417</v>
      </c>
      <c r="D8" s="11">
        <f>+C8-B8</f>
        <v>11252</v>
      </c>
      <c r="E8" s="10"/>
      <c r="F8" s="11"/>
      <c r="G8" s="11"/>
      <c r="H8" s="11"/>
    </row>
    <row r="9" spans="1:8" x14ac:dyDescent="0.2">
      <c r="A9" s="10">
        <v>2</v>
      </c>
      <c r="B9" s="11">
        <v>117972</v>
      </c>
      <c r="C9" s="11">
        <v>117437</v>
      </c>
      <c r="D9" s="11">
        <f t="shared" ref="D9:D38" si="0">+C9-B9</f>
        <v>-535</v>
      </c>
      <c r="E9" s="10"/>
      <c r="F9" s="11"/>
      <c r="G9" s="11"/>
      <c r="H9" s="11"/>
    </row>
    <row r="10" spans="1:8" x14ac:dyDescent="0.2">
      <c r="A10" s="10">
        <v>3</v>
      </c>
      <c r="B10" s="11">
        <v>124002</v>
      </c>
      <c r="C10" s="11">
        <v>124207</v>
      </c>
      <c r="D10" s="11">
        <f t="shared" si="0"/>
        <v>205</v>
      </c>
      <c r="E10" s="10"/>
      <c r="F10" s="11"/>
      <c r="G10" s="11"/>
      <c r="H10" s="11"/>
    </row>
    <row r="11" spans="1:8" x14ac:dyDescent="0.2">
      <c r="A11" s="10">
        <v>4</v>
      </c>
      <c r="B11" s="11">
        <v>100788</v>
      </c>
      <c r="C11" s="11">
        <v>100788</v>
      </c>
      <c r="D11" s="11">
        <f t="shared" si="0"/>
        <v>0</v>
      </c>
      <c r="E11" s="10"/>
      <c r="F11" s="11"/>
      <c r="G11" s="11"/>
      <c r="H11" s="11"/>
    </row>
    <row r="12" spans="1:8" x14ac:dyDescent="0.2">
      <c r="A12" s="10">
        <v>5</v>
      </c>
      <c r="B12" s="11">
        <v>104942</v>
      </c>
      <c r="C12" s="11">
        <v>104207</v>
      </c>
      <c r="D12" s="11">
        <f t="shared" si="0"/>
        <v>-735</v>
      </c>
      <c r="E12" s="10"/>
      <c r="F12" s="11"/>
      <c r="G12" s="11"/>
      <c r="H12" s="11"/>
    </row>
    <row r="13" spans="1:8" x14ac:dyDescent="0.2">
      <c r="A13" s="10">
        <v>6</v>
      </c>
      <c r="B13" s="11">
        <v>104211</v>
      </c>
      <c r="C13" s="11">
        <v>104207</v>
      </c>
      <c r="D13" s="11">
        <f t="shared" si="0"/>
        <v>-4</v>
      </c>
      <c r="E13" s="10"/>
      <c r="F13" s="11"/>
      <c r="G13" s="11"/>
      <c r="H13" s="11"/>
    </row>
    <row r="14" spans="1:8" x14ac:dyDescent="0.2">
      <c r="A14" s="10">
        <v>7</v>
      </c>
      <c r="B14" s="11">
        <v>84424</v>
      </c>
      <c r="C14" s="11">
        <v>83518</v>
      </c>
      <c r="D14" s="11">
        <f t="shared" si="0"/>
        <v>-906</v>
      </c>
      <c r="E14" s="10"/>
      <c r="F14" s="11"/>
      <c r="G14" s="11"/>
      <c r="H14" s="11"/>
    </row>
    <row r="15" spans="1:8" x14ac:dyDescent="0.2">
      <c r="A15" s="10">
        <v>8</v>
      </c>
      <c r="B15" s="11">
        <v>77456</v>
      </c>
      <c r="C15" s="11">
        <v>77234</v>
      </c>
      <c r="D15" s="11">
        <f t="shared" si="0"/>
        <v>-222</v>
      </c>
      <c r="E15" s="10"/>
      <c r="F15" s="11"/>
      <c r="G15" s="11"/>
      <c r="H15" s="11"/>
    </row>
    <row r="16" spans="1:8" x14ac:dyDescent="0.2">
      <c r="A16" s="10">
        <v>9</v>
      </c>
      <c r="B16" s="11">
        <v>89763</v>
      </c>
      <c r="C16" s="11">
        <v>89032</v>
      </c>
      <c r="D16" s="11">
        <f t="shared" si="0"/>
        <v>-731</v>
      </c>
      <c r="E16" s="10"/>
      <c r="F16" s="11"/>
      <c r="G16" s="11"/>
      <c r="H16" s="11"/>
    </row>
    <row r="17" spans="1:8" x14ac:dyDescent="0.2">
      <c r="A17" s="10">
        <v>10</v>
      </c>
      <c r="B17" s="11">
        <v>93179</v>
      </c>
      <c r="C17" s="11">
        <v>92822</v>
      </c>
      <c r="D17" s="11">
        <f t="shared" si="0"/>
        <v>-357</v>
      </c>
      <c r="E17" s="10"/>
      <c r="F17" s="11"/>
      <c r="G17" s="11"/>
      <c r="H17" s="11"/>
    </row>
    <row r="18" spans="1:8" x14ac:dyDescent="0.2">
      <c r="A18" s="10">
        <v>11</v>
      </c>
      <c r="B18" s="11">
        <v>100949</v>
      </c>
      <c r="C18" s="11">
        <v>100822</v>
      </c>
      <c r="D18" s="11">
        <f t="shared" si="0"/>
        <v>-127</v>
      </c>
      <c r="E18" s="10"/>
      <c r="F18" s="11"/>
      <c r="G18" s="11"/>
      <c r="H18" s="11"/>
    </row>
    <row r="19" spans="1:8" x14ac:dyDescent="0.2">
      <c r="A19" s="10">
        <v>12</v>
      </c>
      <c r="B19" s="11">
        <v>93077</v>
      </c>
      <c r="C19" s="11">
        <v>92822</v>
      </c>
      <c r="D19" s="11">
        <f t="shared" si="0"/>
        <v>-255</v>
      </c>
      <c r="E19" s="10"/>
      <c r="F19" s="11"/>
      <c r="G19" s="11"/>
      <c r="H19" s="11"/>
    </row>
    <row r="20" spans="1:8" x14ac:dyDescent="0.2">
      <c r="A20" s="10">
        <v>13</v>
      </c>
      <c r="B20" s="11">
        <v>93000</v>
      </c>
      <c r="C20" s="11">
        <v>92822</v>
      </c>
      <c r="D20" s="11">
        <f t="shared" si="0"/>
        <v>-178</v>
      </c>
      <c r="E20" s="10"/>
      <c r="F20" s="11"/>
      <c r="G20" s="11"/>
      <c r="H20" s="11"/>
    </row>
    <row r="21" spans="1:8" x14ac:dyDescent="0.2">
      <c r="A21" s="10">
        <v>14</v>
      </c>
      <c r="B21" s="11">
        <v>92998</v>
      </c>
      <c r="C21" s="11">
        <v>92822</v>
      </c>
      <c r="D21" s="11">
        <f t="shared" si="0"/>
        <v>-176</v>
      </c>
      <c r="E21" s="10"/>
      <c r="F21" s="11"/>
      <c r="G21" s="11"/>
      <c r="H21" s="11"/>
    </row>
    <row r="22" spans="1:8" x14ac:dyDescent="0.2">
      <c r="A22" s="10">
        <v>15</v>
      </c>
      <c r="B22" s="11">
        <v>93044</v>
      </c>
      <c r="C22" s="11">
        <v>92822</v>
      </c>
      <c r="D22" s="11">
        <f t="shared" si="0"/>
        <v>-222</v>
      </c>
      <c r="E22" s="10"/>
      <c r="F22" s="11"/>
      <c r="G22" s="11"/>
      <c r="H22" s="11"/>
    </row>
    <row r="23" spans="1:8" x14ac:dyDescent="0.2">
      <c r="A23" s="10">
        <v>16</v>
      </c>
      <c r="B23" s="11">
        <v>85485</v>
      </c>
      <c r="C23" s="11">
        <v>85001</v>
      </c>
      <c r="D23" s="11">
        <f t="shared" si="0"/>
        <v>-484</v>
      </c>
      <c r="E23" s="10"/>
      <c r="F23" s="11"/>
      <c r="G23" s="11"/>
      <c r="H23" s="11"/>
    </row>
    <row r="24" spans="1:8" x14ac:dyDescent="0.2">
      <c r="A24" s="10">
        <v>17</v>
      </c>
      <c r="B24" s="11">
        <v>94982</v>
      </c>
      <c r="C24" s="11">
        <v>93956</v>
      </c>
      <c r="D24" s="11">
        <f t="shared" si="0"/>
        <v>-1026</v>
      </c>
      <c r="E24" s="10"/>
      <c r="F24" s="11"/>
      <c r="G24" s="11"/>
      <c r="H24" s="11"/>
    </row>
    <row r="25" spans="1:8" x14ac:dyDescent="0.2">
      <c r="A25" s="10">
        <v>18</v>
      </c>
      <c r="B25" s="11">
        <v>83049</v>
      </c>
      <c r="C25" s="11">
        <v>82542</v>
      </c>
      <c r="D25" s="11">
        <f t="shared" si="0"/>
        <v>-507</v>
      </c>
      <c r="E25" s="10"/>
      <c r="F25" s="11"/>
      <c r="G25" s="11"/>
      <c r="H25" s="11"/>
    </row>
    <row r="26" spans="1:8" x14ac:dyDescent="0.2">
      <c r="A26" s="10">
        <v>19</v>
      </c>
      <c r="B26" s="11">
        <v>84312</v>
      </c>
      <c r="C26" s="11">
        <v>82822</v>
      </c>
      <c r="D26" s="11">
        <f t="shared" si="0"/>
        <v>-1490</v>
      </c>
      <c r="E26" s="10"/>
      <c r="F26" s="11"/>
      <c r="G26" s="11"/>
      <c r="H26" s="11"/>
    </row>
    <row r="27" spans="1:8" x14ac:dyDescent="0.2">
      <c r="A27" s="10">
        <v>20</v>
      </c>
      <c r="B27" s="11">
        <v>85022</v>
      </c>
      <c r="C27" s="11">
        <v>82822</v>
      </c>
      <c r="D27" s="11">
        <f t="shared" si="0"/>
        <v>-2200</v>
      </c>
      <c r="E27" s="10"/>
      <c r="F27" s="11"/>
      <c r="G27" s="11"/>
      <c r="H27" s="11"/>
    </row>
    <row r="28" spans="1:8" x14ac:dyDescent="0.2">
      <c r="A28" s="10">
        <v>21</v>
      </c>
      <c r="B28" s="11">
        <v>82993</v>
      </c>
      <c r="C28" s="11">
        <v>82822</v>
      </c>
      <c r="D28" s="11">
        <f t="shared" si="0"/>
        <v>-171</v>
      </c>
      <c r="E28" s="10"/>
      <c r="F28" s="11"/>
      <c r="G28" s="11"/>
      <c r="H28" s="11"/>
    </row>
    <row r="29" spans="1:8" x14ac:dyDescent="0.2">
      <c r="A29" s="10">
        <v>22</v>
      </c>
      <c r="B29" s="11">
        <v>82989</v>
      </c>
      <c r="C29" s="11">
        <v>82822</v>
      </c>
      <c r="D29" s="11">
        <f t="shared" si="0"/>
        <v>-167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2074802</v>
      </c>
      <c r="C39" s="11">
        <f>SUM(C8:C38)</f>
        <v>2075766</v>
      </c>
      <c r="D39" s="11">
        <f>SUM(D8:D38)</f>
        <v>964</v>
      </c>
      <c r="E39" s="10"/>
      <c r="F39" s="11"/>
      <c r="G39" s="11"/>
      <c r="H39" s="11"/>
    </row>
    <row r="40" spans="1:8" x14ac:dyDescent="0.2">
      <c r="A40" s="26"/>
      <c r="D40" s="75">
        <f>+summary!G4</f>
        <v>2.13</v>
      </c>
      <c r="E40" s="26"/>
      <c r="H40" s="75"/>
    </row>
    <row r="41" spans="1:8" x14ac:dyDescent="0.2">
      <c r="D41" s="195">
        <f>+D40*D39</f>
        <v>2053.3199999999997</v>
      </c>
      <c r="F41" s="247"/>
      <c r="H41" s="195"/>
    </row>
    <row r="42" spans="1:8" x14ac:dyDescent="0.2">
      <c r="A42" s="57">
        <v>37256</v>
      </c>
      <c r="D42" s="553">
        <v>12821</v>
      </c>
      <c r="E42" s="57"/>
      <c r="H42" s="195"/>
    </row>
    <row r="43" spans="1:8" x14ac:dyDescent="0.2">
      <c r="A43" s="57">
        <v>37278</v>
      </c>
      <c r="D43" s="196">
        <f>+D42+D41</f>
        <v>14874.32</v>
      </c>
      <c r="E43" s="57"/>
      <c r="H43" s="196"/>
    </row>
    <row r="44" spans="1:8" x14ac:dyDescent="0.2">
      <c r="D44" s="197"/>
      <c r="E44" s="15"/>
      <c r="F44" s="138"/>
    </row>
    <row r="45" spans="1:8" x14ac:dyDescent="0.2">
      <c r="D45" s="32"/>
    </row>
    <row r="47" spans="1:8" x14ac:dyDescent="0.2">
      <c r="A47" s="32" t="s">
        <v>149</v>
      </c>
      <c r="B47" s="32"/>
      <c r="C47" s="32"/>
      <c r="D47" s="32"/>
    </row>
    <row r="48" spans="1:8" x14ac:dyDescent="0.2">
      <c r="A48" s="49">
        <f>+A42</f>
        <v>37256</v>
      </c>
      <c r="B48" s="32"/>
      <c r="C48" s="32"/>
      <c r="D48" s="524">
        <v>-49782</v>
      </c>
    </row>
    <row r="49" spans="1:4" x14ac:dyDescent="0.2">
      <c r="A49" s="49">
        <f>+A43</f>
        <v>37278</v>
      </c>
      <c r="B49" s="32"/>
      <c r="C49" s="32"/>
      <c r="D49" s="350">
        <f>+D39</f>
        <v>964</v>
      </c>
    </row>
    <row r="50" spans="1:4" x14ac:dyDescent="0.2">
      <c r="A50" s="32"/>
      <c r="B50" s="32"/>
      <c r="C50" s="32"/>
      <c r="D50" s="14">
        <f>+D49+D48</f>
        <v>-48818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2"/>
  <sheetViews>
    <sheetView workbookViewId="0">
      <selection activeCell="B18" sqref="B18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2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  <col min="10" max="10" width="14.5703125" style="259" customWidth="1"/>
  </cols>
  <sheetData>
    <row r="2" spans="1:14" x14ac:dyDescent="0.2">
      <c r="A2" s="2" t="s">
        <v>93</v>
      </c>
      <c r="G2" s="32"/>
      <c r="H2" s="15"/>
      <c r="I2" s="32"/>
      <c r="J2" s="15"/>
    </row>
    <row r="3" spans="1:14" x14ac:dyDescent="0.2">
      <c r="A3" s="2" t="s">
        <v>72</v>
      </c>
      <c r="G3" s="32"/>
      <c r="H3" s="15"/>
      <c r="I3" s="32"/>
      <c r="J3" s="15"/>
    </row>
    <row r="4" spans="1:14" x14ac:dyDescent="0.2">
      <c r="G4" s="32"/>
      <c r="H4" s="15"/>
      <c r="I4" s="32"/>
      <c r="J4" s="15"/>
    </row>
    <row r="5" spans="1:14" x14ac:dyDescent="0.2">
      <c r="A5" s="258">
        <v>37256</v>
      </c>
      <c r="C5" s="546">
        <v>1531269.56</v>
      </c>
      <c r="E5" s="15"/>
      <c r="G5" s="32"/>
      <c r="H5" s="15"/>
      <c r="I5" s="32"/>
      <c r="J5" s="15"/>
    </row>
    <row r="6" spans="1:14" x14ac:dyDescent="0.2">
      <c r="G6" s="32"/>
      <c r="H6" s="15"/>
      <c r="I6" s="3" t="s">
        <v>251</v>
      </c>
      <c r="J6" s="15"/>
    </row>
    <row r="7" spans="1:14" x14ac:dyDescent="0.2">
      <c r="A7" s="57">
        <v>37278</v>
      </c>
      <c r="I7" s="3" t="s">
        <v>258</v>
      </c>
      <c r="J7" s="15"/>
    </row>
    <row r="8" spans="1:14" x14ac:dyDescent="0.2">
      <c r="A8" s="248">
        <v>50895</v>
      </c>
      <c r="B8" s="340">
        <f>5060-4681</f>
        <v>379</v>
      </c>
      <c r="J8" s="15"/>
    </row>
    <row r="9" spans="1:14" x14ac:dyDescent="0.2">
      <c r="A9" s="248">
        <v>60874</v>
      </c>
      <c r="B9" s="340">
        <v>2633</v>
      </c>
      <c r="J9" s="15"/>
    </row>
    <row r="10" spans="1:14" x14ac:dyDescent="0.2">
      <c r="A10" s="248">
        <v>78169</v>
      </c>
      <c r="B10" s="340">
        <f>333760-322053-16676</f>
        <v>-4969</v>
      </c>
      <c r="I10" s="87" t="s">
        <v>252</v>
      </c>
      <c r="J10" s="483" t="s">
        <v>27</v>
      </c>
      <c r="K10" s="87" t="s">
        <v>253</v>
      </c>
      <c r="L10" s="87"/>
      <c r="M10" s="87"/>
      <c r="N10" s="87"/>
    </row>
    <row r="11" spans="1:14" ht="20.100000000000001" customHeight="1" x14ac:dyDescent="0.2">
      <c r="A11" s="32">
        <v>500235</v>
      </c>
      <c r="B11" s="14"/>
      <c r="H11" s="64"/>
      <c r="I11" s="87">
        <v>24361</v>
      </c>
      <c r="J11" s="483">
        <f>+C40</f>
        <v>842376.79</v>
      </c>
      <c r="K11" s="87" t="s">
        <v>254</v>
      </c>
      <c r="L11" s="87"/>
      <c r="M11" s="87"/>
      <c r="N11" s="87"/>
    </row>
    <row r="12" spans="1:14" ht="20.100000000000001" customHeight="1" x14ac:dyDescent="0.2">
      <c r="A12" s="248">
        <v>500248</v>
      </c>
      <c r="B12" s="342"/>
      <c r="I12" s="87">
        <v>24693</v>
      </c>
      <c r="J12" s="446">
        <v>275313.71999999997</v>
      </c>
      <c r="K12" s="87" t="s">
        <v>255</v>
      </c>
      <c r="L12" s="87"/>
      <c r="M12" s="87"/>
      <c r="N12" s="87"/>
    </row>
    <row r="13" spans="1:14" ht="20.100000000000001" customHeight="1" x14ac:dyDescent="0.2">
      <c r="A13" s="248">
        <v>500251</v>
      </c>
      <c r="B13" s="316">
        <f>8000-10202</f>
        <v>-2202</v>
      </c>
      <c r="I13" s="87">
        <v>21665</v>
      </c>
      <c r="J13" s="446">
        <v>73449.16</v>
      </c>
      <c r="K13" s="87" t="s">
        <v>257</v>
      </c>
      <c r="L13" s="87"/>
      <c r="M13" s="87"/>
      <c r="N13" s="87"/>
    </row>
    <row r="14" spans="1:14" ht="20.100000000000001" customHeight="1" x14ac:dyDescent="0.2">
      <c r="A14" s="248">
        <v>500254</v>
      </c>
      <c r="B14" s="316">
        <f>3960-2611</f>
        <v>1349</v>
      </c>
      <c r="I14" s="87">
        <v>22664</v>
      </c>
      <c r="J14" s="449">
        <v>23612.35</v>
      </c>
      <c r="K14" s="87" t="s">
        <v>259</v>
      </c>
      <c r="L14" s="87"/>
      <c r="M14" s="87"/>
      <c r="N14" s="87"/>
    </row>
    <row r="15" spans="1:14" ht="20.100000000000001" customHeight="1" x14ac:dyDescent="0.2">
      <c r="A15" s="32">
        <v>500255</v>
      </c>
      <c r="B15" s="316">
        <f>8800-1904</f>
        <v>6896</v>
      </c>
      <c r="I15" s="87"/>
      <c r="J15" s="446">
        <f>SUM(J11:J14)</f>
        <v>1214752.02</v>
      </c>
      <c r="K15" s="87"/>
      <c r="L15" s="87"/>
      <c r="M15" s="87"/>
      <c r="N15" s="87"/>
    </row>
    <row r="16" spans="1:14" ht="20.100000000000001" customHeight="1" x14ac:dyDescent="0.2">
      <c r="A16" s="32">
        <v>500262</v>
      </c>
      <c r="B16" s="316">
        <v>-127</v>
      </c>
      <c r="I16" s="87"/>
      <c r="J16" s="446"/>
      <c r="K16" s="87"/>
      <c r="L16" s="87"/>
      <c r="M16" s="87"/>
      <c r="N16" s="87"/>
    </row>
    <row r="17" spans="1:14" x14ac:dyDescent="0.2">
      <c r="A17" s="280">
        <v>500267</v>
      </c>
      <c r="B17" s="341">
        <f>1235027-1241199</f>
        <v>-6172</v>
      </c>
      <c r="I17" s="87"/>
      <c r="J17" s="446"/>
      <c r="K17" s="87"/>
      <c r="L17" s="87"/>
      <c r="M17" s="87"/>
      <c r="N17" s="87"/>
    </row>
    <row r="18" spans="1:14" x14ac:dyDescent="0.2">
      <c r="B18" s="14">
        <f>SUM(B8:B17)</f>
        <v>-2213</v>
      </c>
      <c r="I18" s="87"/>
      <c r="J18" s="446"/>
      <c r="K18" s="87"/>
      <c r="L18" s="87"/>
      <c r="M18" s="87"/>
      <c r="N18" s="87"/>
    </row>
    <row r="19" spans="1:14" x14ac:dyDescent="0.2">
      <c r="B19" s="15">
        <f>+summary!G5</f>
        <v>2.14</v>
      </c>
      <c r="C19" s="199">
        <f>+B19*B18</f>
        <v>-4735.8200000000006</v>
      </c>
      <c r="G19" s="32"/>
      <c r="H19" s="380"/>
      <c r="I19" s="327"/>
      <c r="J19" s="446"/>
      <c r="K19" s="87"/>
      <c r="L19" s="87"/>
      <c r="M19" s="87"/>
      <c r="N19" s="87"/>
    </row>
    <row r="20" spans="1:14" x14ac:dyDescent="0.2">
      <c r="C20" s="321">
        <f>+C19+C5</f>
        <v>1526533.74</v>
      </c>
      <c r="E20" s="15"/>
      <c r="G20" s="32"/>
      <c r="H20" s="380"/>
      <c r="I20" s="327"/>
      <c r="J20" s="446"/>
      <c r="K20" s="87"/>
      <c r="L20" s="87"/>
      <c r="M20" s="87"/>
      <c r="N20" s="87"/>
    </row>
    <row r="21" spans="1:14" x14ac:dyDescent="0.2">
      <c r="E21" s="15"/>
      <c r="G21" s="32"/>
      <c r="H21" s="380"/>
      <c r="I21" s="327"/>
      <c r="J21" s="446"/>
      <c r="K21" s="87"/>
      <c r="L21" s="87"/>
      <c r="M21" s="87"/>
      <c r="N21" s="87"/>
    </row>
    <row r="22" spans="1:14" x14ac:dyDescent="0.2">
      <c r="A22" s="32" t="s">
        <v>86</v>
      </c>
      <c r="G22" s="32"/>
      <c r="H22" s="380"/>
      <c r="I22" s="327"/>
      <c r="J22" s="446"/>
      <c r="K22" s="87"/>
      <c r="L22" s="87"/>
      <c r="M22" s="87"/>
      <c r="N22" s="87"/>
    </row>
    <row r="23" spans="1:14" x14ac:dyDescent="0.2">
      <c r="A23" s="2" t="s">
        <v>73</v>
      </c>
      <c r="G23" s="32"/>
      <c r="H23" s="380"/>
      <c r="I23" s="327"/>
      <c r="J23" s="446"/>
      <c r="K23" s="87"/>
      <c r="L23" s="87"/>
      <c r="M23" s="87"/>
      <c r="N23" s="87"/>
    </row>
    <row r="24" spans="1:14" x14ac:dyDescent="0.2">
      <c r="G24" s="32"/>
      <c r="H24" s="380"/>
      <c r="I24" s="327"/>
      <c r="J24" s="446"/>
      <c r="K24" s="87"/>
      <c r="L24" s="87"/>
      <c r="M24" s="87"/>
      <c r="N24" s="87"/>
    </row>
    <row r="25" spans="1:14" x14ac:dyDescent="0.2">
      <c r="G25" s="32"/>
      <c r="H25" s="380"/>
      <c r="I25" s="327"/>
      <c r="J25" s="446"/>
      <c r="K25" s="87"/>
      <c r="L25" s="87"/>
      <c r="M25" s="87"/>
      <c r="N25" s="87"/>
    </row>
    <row r="26" spans="1:14" x14ac:dyDescent="0.2">
      <c r="A26" s="198">
        <v>37256</v>
      </c>
      <c r="C26" s="546">
        <v>275313.71999999997</v>
      </c>
      <c r="G26" s="32"/>
      <c r="H26" s="15"/>
      <c r="I26" s="327"/>
      <c r="J26" s="446"/>
      <c r="K26" s="87"/>
      <c r="L26" s="87"/>
      <c r="M26" s="87"/>
      <c r="N26" s="87"/>
    </row>
    <row r="27" spans="1:14" x14ac:dyDescent="0.2">
      <c r="F27" s="259"/>
      <c r="G27" s="32"/>
      <c r="H27" s="15"/>
      <c r="I27" s="87"/>
      <c r="J27" s="446"/>
      <c r="K27" s="87"/>
      <c r="L27" s="87"/>
      <c r="M27" s="87"/>
      <c r="N27" s="87"/>
    </row>
    <row r="28" spans="1:14" x14ac:dyDescent="0.2">
      <c r="A28" s="57">
        <v>37276</v>
      </c>
      <c r="G28" s="32"/>
      <c r="H28" s="15"/>
      <c r="I28" s="87"/>
      <c r="J28" s="446"/>
      <c r="K28" s="87"/>
      <c r="L28" s="87"/>
      <c r="M28" s="87"/>
      <c r="N28" s="87"/>
    </row>
    <row r="29" spans="1:14" x14ac:dyDescent="0.2">
      <c r="A29" s="32">
        <v>9164</v>
      </c>
      <c r="B29" s="210"/>
      <c r="G29" s="32"/>
      <c r="H29" s="15"/>
      <c r="I29" s="87"/>
      <c r="J29" s="446"/>
      <c r="K29" s="87"/>
      <c r="L29" s="87"/>
      <c r="M29" s="87"/>
      <c r="N29" s="87"/>
    </row>
    <row r="30" spans="1:14" x14ac:dyDescent="0.2">
      <c r="A30" s="32">
        <v>9167</v>
      </c>
      <c r="B30" s="210"/>
      <c r="I30" s="87"/>
      <c r="J30" s="446"/>
      <c r="K30" s="87"/>
      <c r="L30" s="87"/>
      <c r="M30" s="87"/>
      <c r="N30" s="87"/>
    </row>
    <row r="31" spans="1:14" x14ac:dyDescent="0.2">
      <c r="B31" s="14">
        <f>+B30+B29</f>
        <v>0</v>
      </c>
      <c r="I31" s="87"/>
      <c r="J31" s="446"/>
      <c r="K31" s="87"/>
      <c r="L31" s="87"/>
      <c r="M31" s="87"/>
      <c r="N31" s="87"/>
    </row>
    <row r="32" spans="1:14" x14ac:dyDescent="0.2">
      <c r="B32" s="15">
        <f>+summary!G4</f>
        <v>2.13</v>
      </c>
      <c r="C32" s="199">
        <f>+B32*B31</f>
        <v>0</v>
      </c>
    </row>
    <row r="33" spans="1:9" x14ac:dyDescent="0.2">
      <c r="C33" s="321">
        <f>+C32+C26</f>
        <v>275313.71999999997</v>
      </c>
      <c r="E33" s="15"/>
    </row>
    <row r="35" spans="1:9" x14ac:dyDescent="0.2">
      <c r="E35" s="264"/>
    </row>
    <row r="36" spans="1:9" x14ac:dyDescent="0.2">
      <c r="E36" s="15"/>
    </row>
    <row r="37" spans="1:9" x14ac:dyDescent="0.2">
      <c r="A37" s="32" t="s">
        <v>86</v>
      </c>
      <c r="E37" s="32" t="s">
        <v>149</v>
      </c>
      <c r="F37" s="352">
        <v>24268</v>
      </c>
      <c r="G37" s="352">
        <v>24693</v>
      </c>
      <c r="H37" s="352">
        <v>24361</v>
      </c>
    </row>
    <row r="38" spans="1:9" x14ac:dyDescent="0.2">
      <c r="A38" s="32" t="s">
        <v>74</v>
      </c>
      <c r="E38" s="49">
        <f>+A5</f>
        <v>37256</v>
      </c>
      <c r="F38" s="524">
        <v>378562</v>
      </c>
      <c r="G38" s="538">
        <v>117857</v>
      </c>
      <c r="H38" s="524">
        <v>186976</v>
      </c>
      <c r="I38" s="14"/>
    </row>
    <row r="39" spans="1:9" x14ac:dyDescent="0.2">
      <c r="E39" s="49">
        <f>+A7</f>
        <v>37278</v>
      </c>
      <c r="F39" s="350">
        <f>+B18</f>
        <v>-2213</v>
      </c>
      <c r="G39" s="350">
        <f>+B31</f>
        <v>0</v>
      </c>
      <c r="H39" s="350">
        <f>+B46</f>
        <v>4649</v>
      </c>
      <c r="I39" s="14"/>
    </row>
    <row r="40" spans="1:9" x14ac:dyDescent="0.2">
      <c r="A40" s="49">
        <v>37256</v>
      </c>
      <c r="C40" s="546">
        <v>842376.79</v>
      </c>
      <c r="F40" s="14">
        <f>+F39+F38</f>
        <v>376349</v>
      </c>
      <c r="G40" s="14">
        <f>+G39+G38</f>
        <v>117857</v>
      </c>
      <c r="H40" s="14">
        <f>+H39+H38</f>
        <v>191625</v>
      </c>
      <c r="I40" s="14">
        <f>+H40+G40+F40</f>
        <v>685831</v>
      </c>
    </row>
    <row r="41" spans="1:9" x14ac:dyDescent="0.2">
      <c r="G41" s="32"/>
      <c r="H41" s="15"/>
      <c r="I41" s="32"/>
    </row>
    <row r="42" spans="1:9" x14ac:dyDescent="0.2">
      <c r="A42" s="245">
        <v>37278</v>
      </c>
      <c r="G42" s="32"/>
    </row>
    <row r="43" spans="1:9" x14ac:dyDescent="0.2">
      <c r="A43" s="248">
        <v>500241</v>
      </c>
      <c r="B43" s="14"/>
      <c r="G43" s="32"/>
    </row>
    <row r="44" spans="1:9" x14ac:dyDescent="0.2">
      <c r="A44" s="32">
        <v>500391</v>
      </c>
      <c r="B44" s="210">
        <v>2584</v>
      </c>
      <c r="G44" s="32"/>
      <c r="H44" s="381"/>
      <c r="I44" s="14"/>
    </row>
    <row r="45" spans="1:9" x14ac:dyDescent="0.2">
      <c r="A45" s="32">
        <v>500392</v>
      </c>
      <c r="B45" s="250">
        <v>2065</v>
      </c>
      <c r="G45" s="32"/>
      <c r="H45" s="381"/>
      <c r="I45" s="14"/>
    </row>
    <row r="46" spans="1:9" x14ac:dyDescent="0.2">
      <c r="B46" s="14">
        <f>SUM(B43:B45)</f>
        <v>4649</v>
      </c>
      <c r="G46" s="32"/>
      <c r="H46" s="381"/>
      <c r="I46" s="14"/>
    </row>
    <row r="47" spans="1:9" x14ac:dyDescent="0.2">
      <c r="B47" s="199">
        <f>+summary!G5</f>
        <v>2.14</v>
      </c>
      <c r="C47" s="199">
        <f>+B47*B46</f>
        <v>9948.86</v>
      </c>
      <c r="H47" s="381"/>
      <c r="I47" s="14"/>
    </row>
    <row r="48" spans="1:9" x14ac:dyDescent="0.2">
      <c r="C48" s="321">
        <f>+C47+C40</f>
        <v>852325.65</v>
      </c>
      <c r="E48" s="204"/>
      <c r="H48" s="381"/>
      <c r="I48" s="14"/>
    </row>
    <row r="49" spans="1:9" x14ac:dyDescent="0.2">
      <c r="E49" s="213"/>
      <c r="H49" s="381"/>
      <c r="I49" s="14"/>
    </row>
    <row r="50" spans="1:9" x14ac:dyDescent="0.2">
      <c r="E50" s="204"/>
      <c r="H50" s="381"/>
      <c r="I50" s="14"/>
    </row>
    <row r="51" spans="1:9" x14ac:dyDescent="0.2">
      <c r="C51" s="310"/>
      <c r="E51" s="213"/>
    </row>
    <row r="52" spans="1:9" x14ac:dyDescent="0.2">
      <c r="A52" s="32" t="s">
        <v>86</v>
      </c>
      <c r="C52" s="249"/>
    </row>
    <row r="53" spans="1:9" x14ac:dyDescent="0.2">
      <c r="A53" s="32">
        <v>21665</v>
      </c>
      <c r="B53" s="15" t="s">
        <v>137</v>
      </c>
      <c r="C53" s="547">
        <v>73445.08</v>
      </c>
      <c r="D53" s="32" t="s">
        <v>119</v>
      </c>
      <c r="E53" s="50"/>
      <c r="H53" s="381">
        <v>21665</v>
      </c>
      <c r="I53" s="538">
        <v>36401</v>
      </c>
    </row>
    <row r="54" spans="1:9" x14ac:dyDescent="0.2">
      <c r="A54" s="32">
        <v>22664</v>
      </c>
      <c r="B54" s="15" t="s">
        <v>137</v>
      </c>
      <c r="C54" s="548">
        <v>23612.35</v>
      </c>
      <c r="D54" s="32" t="s">
        <v>120</v>
      </c>
      <c r="H54" s="381">
        <v>22664</v>
      </c>
      <c r="I54" s="549">
        <v>18932</v>
      </c>
    </row>
    <row r="55" spans="1:9" x14ac:dyDescent="0.2">
      <c r="H55" s="382"/>
      <c r="I55" s="16"/>
    </row>
    <row r="56" spans="1:9" x14ac:dyDescent="0.2">
      <c r="C56" s="421"/>
    </row>
    <row r="57" spans="1:9" x14ac:dyDescent="0.2">
      <c r="C57" s="315">
        <f>+C54+C53+C48+C33+C20</f>
        <v>2751230.54</v>
      </c>
      <c r="I57" s="14">
        <f>SUM(I40:I54)</f>
        <v>741164</v>
      </c>
    </row>
    <row r="61" spans="1:9" x14ac:dyDescent="0.2">
      <c r="C61" s="15">
        <f>+DEFS!F49</f>
        <v>-2800636.2600000002</v>
      </c>
    </row>
    <row r="62" spans="1:9" x14ac:dyDescent="0.2">
      <c r="C62" s="15">
        <f>+C61+C57</f>
        <v>-49405.720000000205</v>
      </c>
      <c r="I62" s="31">
        <f>+I57+DEFS!K49</f>
        <v>305426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8" workbookViewId="0">
      <selection activeCell="E26" sqref="E26"/>
    </sheetView>
  </sheetViews>
  <sheetFormatPr defaultRowHeight="12.75" x14ac:dyDescent="0.2"/>
  <cols>
    <col min="2" max="2" width="9.28515625" bestFit="1" customWidth="1"/>
    <col min="3" max="3" width="14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12">
        <v>23995</v>
      </c>
      <c r="C1" s="231"/>
      <c r="D1" s="311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171</v>
      </c>
      <c r="G3" s="6"/>
      <c r="H3" s="115"/>
    </row>
    <row r="4" spans="1:10" x14ac:dyDescent="0.2">
      <c r="A4" s="10">
        <v>1</v>
      </c>
      <c r="B4" s="11"/>
      <c r="C4" s="11"/>
      <c r="D4" s="11">
        <v>23592</v>
      </c>
      <c r="E4" s="11">
        <v>24000</v>
      </c>
      <c r="F4" s="11">
        <f>+E4+C4-D4-B4</f>
        <v>408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24358</v>
      </c>
      <c r="E5" s="11">
        <v>24000</v>
      </c>
      <c r="F5" s="11">
        <f t="shared" ref="F5:F34" si="0">+E5+C5-D5-B5</f>
        <v>-358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24506</v>
      </c>
      <c r="E6" s="11">
        <v>24000</v>
      </c>
      <c r="F6" s="11">
        <f t="shared" si="0"/>
        <v>-506</v>
      </c>
      <c r="G6" s="11"/>
      <c r="I6" s="11"/>
      <c r="J6" s="24"/>
    </row>
    <row r="7" spans="1:10" x14ac:dyDescent="0.2">
      <c r="A7" s="10">
        <v>4</v>
      </c>
      <c r="B7" s="11"/>
      <c r="C7" s="11"/>
      <c r="D7" s="129">
        <v>24638</v>
      </c>
      <c r="E7" s="11">
        <v>24000</v>
      </c>
      <c r="F7" s="11">
        <f t="shared" si="0"/>
        <v>-638</v>
      </c>
      <c r="G7" s="11"/>
      <c r="I7" s="11"/>
      <c r="J7" s="24"/>
    </row>
    <row r="8" spans="1:10" x14ac:dyDescent="0.2">
      <c r="A8" s="10">
        <v>5</v>
      </c>
      <c r="B8" s="11"/>
      <c r="C8" s="11"/>
      <c r="D8" s="11">
        <v>24617</v>
      </c>
      <c r="E8" s="11">
        <v>24000</v>
      </c>
      <c r="F8" s="11">
        <f t="shared" si="0"/>
        <v>-617</v>
      </c>
      <c r="G8" s="11"/>
      <c r="I8" s="11"/>
      <c r="J8" s="24"/>
    </row>
    <row r="9" spans="1:10" x14ac:dyDescent="0.2">
      <c r="A9" s="10">
        <v>6</v>
      </c>
      <c r="B9" s="11"/>
      <c r="C9" s="11"/>
      <c r="D9" s="11">
        <v>24627</v>
      </c>
      <c r="E9" s="11">
        <v>24000</v>
      </c>
      <c r="F9" s="11">
        <f t="shared" si="0"/>
        <v>-627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>
        <v>24565</v>
      </c>
      <c r="E10" s="11">
        <v>24000</v>
      </c>
      <c r="F10" s="11">
        <f t="shared" si="0"/>
        <v>-565</v>
      </c>
      <c r="G10" s="11"/>
      <c r="I10" s="11"/>
      <c r="J10" s="24"/>
    </row>
    <row r="11" spans="1:10" x14ac:dyDescent="0.2">
      <c r="A11" s="10">
        <v>8</v>
      </c>
      <c r="B11" s="11"/>
      <c r="C11" s="11"/>
      <c r="D11" s="11">
        <v>24616</v>
      </c>
      <c r="E11" s="11">
        <v>24000</v>
      </c>
      <c r="F11" s="11">
        <f t="shared" si="0"/>
        <v>-616</v>
      </c>
      <c r="G11" s="11"/>
      <c r="I11" s="11"/>
      <c r="J11" s="24"/>
    </row>
    <row r="12" spans="1:10" x14ac:dyDescent="0.2">
      <c r="A12" s="10">
        <v>9</v>
      </c>
      <c r="B12" s="11"/>
      <c r="C12" s="11"/>
      <c r="D12" s="11">
        <v>24626</v>
      </c>
      <c r="E12" s="11">
        <v>24000</v>
      </c>
      <c r="F12" s="11">
        <f t="shared" si="0"/>
        <v>-626</v>
      </c>
      <c r="G12" s="11"/>
      <c r="I12" s="11"/>
      <c r="J12" s="24"/>
    </row>
    <row r="13" spans="1:10" x14ac:dyDescent="0.2">
      <c r="A13" s="10">
        <v>10</v>
      </c>
      <c r="B13" s="11"/>
      <c r="C13" s="11"/>
      <c r="D13" s="11">
        <v>24629</v>
      </c>
      <c r="E13" s="11">
        <v>24000</v>
      </c>
      <c r="F13" s="11">
        <f t="shared" si="0"/>
        <v>-629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>
        <v>24633</v>
      </c>
      <c r="E14" s="11">
        <v>24000</v>
      </c>
      <c r="F14" s="11">
        <f t="shared" si="0"/>
        <v>-633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>
        <v>23308</v>
      </c>
      <c r="E15" s="11">
        <v>24000</v>
      </c>
      <c r="F15" s="11">
        <f t="shared" si="0"/>
        <v>692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>
        <v>24655</v>
      </c>
      <c r="E16" s="11">
        <v>24000</v>
      </c>
      <c r="F16" s="11">
        <f t="shared" si="0"/>
        <v>-655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>
        <v>25210</v>
      </c>
      <c r="E17" s="11">
        <v>24000</v>
      </c>
      <c r="F17" s="11">
        <f t="shared" si="0"/>
        <v>-1210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>
        <v>24932</v>
      </c>
      <c r="E18" s="11">
        <v>24000</v>
      </c>
      <c r="F18" s="11">
        <f t="shared" si="0"/>
        <v>-932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>
        <v>24697</v>
      </c>
      <c r="E19" s="11">
        <v>24000</v>
      </c>
      <c r="F19" s="11">
        <f t="shared" si="0"/>
        <v>-697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>
        <v>24663</v>
      </c>
      <c r="E20" s="11">
        <v>24000</v>
      </c>
      <c r="F20" s="11">
        <f t="shared" si="0"/>
        <v>-663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>
        <v>24599</v>
      </c>
      <c r="E21" s="11">
        <v>24000</v>
      </c>
      <c r="F21" s="11">
        <f t="shared" si="0"/>
        <v>-599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>
        <v>24683</v>
      </c>
      <c r="E22" s="11">
        <v>24000</v>
      </c>
      <c r="F22" s="11">
        <f t="shared" si="0"/>
        <v>-683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>
        <v>24690</v>
      </c>
      <c r="E23" s="11">
        <v>23812</v>
      </c>
      <c r="F23" s="11">
        <f t="shared" si="0"/>
        <v>-878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>
        <v>24674</v>
      </c>
      <c r="E24" s="11">
        <v>24000</v>
      </c>
      <c r="F24" s="11">
        <f t="shared" si="0"/>
        <v>-674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>
        <v>24691</v>
      </c>
      <c r="E25" s="11">
        <v>24000</v>
      </c>
      <c r="F25" s="11">
        <f t="shared" si="0"/>
        <v>-691</v>
      </c>
      <c r="I25" s="11"/>
      <c r="J25" s="24"/>
    </row>
    <row r="26" spans="1:10" x14ac:dyDescent="0.2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149</v>
      </c>
      <c r="I33" s="352">
        <v>23995</v>
      </c>
      <c r="J33" s="352">
        <v>22051</v>
      </c>
      <c r="K33" s="352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37256</v>
      </c>
      <c r="I34" s="524">
        <v>-183022</v>
      </c>
      <c r="J34" s="524">
        <v>-128597</v>
      </c>
      <c r="K34" s="14"/>
      <c r="L34" s="14"/>
    </row>
    <row r="35" spans="1:13" x14ac:dyDescent="0.2">
      <c r="A35" s="10"/>
      <c r="B35" s="11">
        <f>SUM(B4:B34)</f>
        <v>0</v>
      </c>
      <c r="C35" s="11">
        <f>SUM(C4:C34)</f>
        <v>0</v>
      </c>
      <c r="D35" s="11">
        <f>SUM(D4:D34)</f>
        <v>540209</v>
      </c>
      <c r="E35" s="11">
        <f>SUM(E4:E34)</f>
        <v>527812</v>
      </c>
      <c r="F35" s="11">
        <f>SUM(F4:F34)</f>
        <v>-12397</v>
      </c>
      <c r="G35" s="11"/>
      <c r="H35" s="49">
        <f>+A40</f>
        <v>37278</v>
      </c>
      <c r="I35" s="350">
        <f>+C36</f>
        <v>0</v>
      </c>
      <c r="J35" s="350">
        <f>+E36</f>
        <v>-12397</v>
      </c>
      <c r="K35" s="206"/>
      <c r="L35" s="14"/>
    </row>
    <row r="36" spans="1:13" x14ac:dyDescent="0.2">
      <c r="C36" s="25">
        <f>+C35-B35</f>
        <v>0</v>
      </c>
      <c r="E36" s="25">
        <f>+E35-D35</f>
        <v>-12397</v>
      </c>
      <c r="F36" s="25">
        <f>+E36+C36</f>
        <v>-12397</v>
      </c>
      <c r="H36" s="32"/>
      <c r="I36" s="14">
        <f>+I35+I34</f>
        <v>-183022</v>
      </c>
      <c r="J36" s="14">
        <f>+J35+J34</f>
        <v>-140994</v>
      </c>
      <c r="K36" s="14">
        <f>+J36+I36</f>
        <v>-324016</v>
      </c>
      <c r="L36" s="14"/>
    </row>
    <row r="37" spans="1:13" x14ac:dyDescent="0.2">
      <c r="C37" s="313">
        <f>+summary!G5</f>
        <v>2.14</v>
      </c>
      <c r="E37" s="104">
        <f>+C37</f>
        <v>2.14</v>
      </c>
      <c r="F37" s="138">
        <f>+F36*E37</f>
        <v>-26529.58</v>
      </c>
    </row>
    <row r="38" spans="1:13" x14ac:dyDescent="0.2">
      <c r="C38" s="138">
        <f>+C37*C36</f>
        <v>0</v>
      </c>
      <c r="E38" s="136">
        <f>+E37*E36</f>
        <v>-26529.58</v>
      </c>
      <c r="F38" s="138">
        <f>+E38+C38</f>
        <v>-26529.58</v>
      </c>
    </row>
    <row r="39" spans="1:13" x14ac:dyDescent="0.2">
      <c r="A39" s="57">
        <v>37256</v>
      </c>
      <c r="B39" s="2" t="s">
        <v>45</v>
      </c>
      <c r="C39" s="545">
        <v>-1033420.01</v>
      </c>
      <c r="D39" s="320"/>
      <c r="E39" s="534">
        <v>-571850.34</v>
      </c>
      <c r="F39" s="319">
        <f>+E39+C39</f>
        <v>-1605270.35</v>
      </c>
    </row>
    <row r="40" spans="1:13" x14ac:dyDescent="0.2">
      <c r="A40" s="57">
        <v>37278</v>
      </c>
      <c r="B40" s="2" t="s">
        <v>45</v>
      </c>
      <c r="C40" s="314">
        <f>+C39+C38</f>
        <v>-1033420.01</v>
      </c>
      <c r="D40" s="252"/>
      <c r="E40" s="314">
        <f>+E39+E38</f>
        <v>-598379.91999999993</v>
      </c>
      <c r="F40" s="314">
        <f>+E40+C40</f>
        <v>-1631799.93</v>
      </c>
      <c r="H40" s="131"/>
    </row>
    <row r="41" spans="1:13" x14ac:dyDescent="0.2">
      <c r="C41" s="329"/>
      <c r="D41" s="246"/>
      <c r="E41" s="246"/>
      <c r="H41" s="31">
        <f>+C39+E39+F45+F46+F47+F48</f>
        <v>-2774106.6800000006</v>
      </c>
    </row>
    <row r="42" spans="1:13" x14ac:dyDescent="0.2">
      <c r="C42" s="246"/>
      <c r="D42" s="246"/>
      <c r="E42" s="246"/>
    </row>
    <row r="43" spans="1:13" x14ac:dyDescent="0.2">
      <c r="C43" s="246"/>
      <c r="D43" s="246"/>
      <c r="E43" s="12" t="s">
        <v>112</v>
      </c>
    </row>
    <row r="44" spans="1:13" x14ac:dyDescent="0.2">
      <c r="C44" s="246"/>
      <c r="D44" s="246"/>
      <c r="E44" s="12">
        <v>22864</v>
      </c>
      <c r="F44" s="458">
        <v>0</v>
      </c>
      <c r="G44" s="249" t="s">
        <v>47</v>
      </c>
      <c r="J44" s="12">
        <v>22864</v>
      </c>
      <c r="K44" s="444"/>
    </row>
    <row r="45" spans="1:13" x14ac:dyDescent="0.2">
      <c r="C45" s="246"/>
      <c r="D45" s="246"/>
      <c r="E45" s="12">
        <v>20379</v>
      </c>
      <c r="F45" s="546">
        <v>-51695.87</v>
      </c>
      <c r="G45" s="249" t="s">
        <v>122</v>
      </c>
      <c r="J45" s="12">
        <v>20379</v>
      </c>
      <c r="K45" s="538">
        <v>2979</v>
      </c>
      <c r="M45" s="14"/>
    </row>
    <row r="46" spans="1:13" x14ac:dyDescent="0.2">
      <c r="C46" s="246"/>
      <c r="D46" s="246"/>
      <c r="E46" s="12">
        <v>26357</v>
      </c>
      <c r="F46" s="543">
        <f>44144.84-58339.66</f>
        <v>-14194.820000000007</v>
      </c>
      <c r="G46" s="249" t="s">
        <v>123</v>
      </c>
      <c r="J46" s="12">
        <v>26357</v>
      </c>
      <c r="K46" s="538">
        <f>26521-24566</f>
        <v>1955</v>
      </c>
    </row>
    <row r="47" spans="1:13" x14ac:dyDescent="0.2">
      <c r="C47" s="246"/>
      <c r="D47" s="246"/>
      <c r="E47" s="12">
        <v>21544</v>
      </c>
      <c r="F47" s="546">
        <v>61340.160000000003</v>
      </c>
      <c r="G47" s="249" t="s">
        <v>124</v>
      </c>
      <c r="J47" s="12">
        <v>21544</v>
      </c>
      <c r="K47" s="538">
        <v>36108</v>
      </c>
    </row>
    <row r="48" spans="1:13" x14ac:dyDescent="0.2">
      <c r="C48" s="246"/>
      <c r="D48" s="246"/>
      <c r="E48" s="12">
        <v>24532</v>
      </c>
      <c r="F48" s="544">
        <v>-1164285.8</v>
      </c>
      <c r="G48" s="249" t="s">
        <v>121</v>
      </c>
      <c r="J48" s="12">
        <v>24532</v>
      </c>
      <c r="K48" s="524">
        <v>-152764</v>
      </c>
    </row>
    <row r="49" spans="3:13" x14ac:dyDescent="0.2">
      <c r="C49" s="246"/>
      <c r="D49" s="246"/>
      <c r="F49" s="330">
        <f>SUM(F40:F48)</f>
        <v>-2800636.2600000002</v>
      </c>
      <c r="G49" s="246"/>
      <c r="K49" s="14">
        <f>SUM(K36:K48)</f>
        <v>-435738</v>
      </c>
    </row>
    <row r="50" spans="3:13" x14ac:dyDescent="0.2">
      <c r="C50" s="246"/>
      <c r="D50" s="246"/>
      <c r="F50" s="246"/>
      <c r="G50" s="246"/>
    </row>
    <row r="51" spans="3:13" x14ac:dyDescent="0.2">
      <c r="E51" s="2" t="s">
        <v>138</v>
      </c>
      <c r="F51" s="138">
        <f>+Duke!C57</f>
        <v>2751230.54</v>
      </c>
      <c r="M51" s="14">
        <f>+Duke!I57</f>
        <v>741164</v>
      </c>
    </row>
    <row r="53" spans="3:13" x14ac:dyDescent="0.2">
      <c r="F53" s="104">
        <f>+F51+F49</f>
        <v>-49405.720000000205</v>
      </c>
      <c r="M53" s="16">
        <f>+M51+K49</f>
        <v>305426</v>
      </c>
    </row>
    <row r="59" spans="3:13" x14ac:dyDescent="0.2">
      <c r="H59" s="251"/>
    </row>
    <row r="60" spans="3:13" x14ac:dyDescent="0.2">
      <c r="H60" s="251"/>
    </row>
    <row r="61" spans="3:13" x14ac:dyDescent="0.2">
      <c r="H61" s="251"/>
    </row>
    <row r="62" spans="3:13" x14ac:dyDescent="0.2">
      <c r="H62" s="345"/>
    </row>
    <row r="63" spans="3:13" x14ac:dyDescent="0.2">
      <c r="F63" s="345"/>
    </row>
    <row r="64" spans="3:13" x14ac:dyDescent="0.2">
      <c r="F64" s="345"/>
    </row>
    <row r="68" spans="1:3" x14ac:dyDescent="0.2">
      <c r="A68">
        <v>20379</v>
      </c>
      <c r="B68" s="31">
        <f>+K45</f>
        <v>2979</v>
      </c>
      <c r="C68" s="259">
        <f>+F45</f>
        <v>-51695.87</v>
      </c>
    </row>
    <row r="69" spans="1:3" x14ac:dyDescent="0.2">
      <c r="A69">
        <v>24532</v>
      </c>
      <c r="B69" s="31">
        <f>+K48</f>
        <v>-152764</v>
      </c>
      <c r="C69" s="247">
        <f>+F48</f>
        <v>-1164285.8</v>
      </c>
    </row>
    <row r="70" spans="1:3" x14ac:dyDescent="0.2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">
      <c r="A72">
        <v>22864</v>
      </c>
      <c r="B72" s="31">
        <f>+K44</f>
        <v>0</v>
      </c>
      <c r="C72" s="259">
        <f>+F44</f>
        <v>0</v>
      </c>
    </row>
    <row r="73" spans="1:3" x14ac:dyDescent="0.2">
      <c r="A73">
        <v>23995</v>
      </c>
      <c r="B73" s="31">
        <f>+I36</f>
        <v>-183022</v>
      </c>
      <c r="C73" s="247">
        <f>+C40</f>
        <v>-1033420.01</v>
      </c>
    </row>
    <row r="74" spans="1:3" x14ac:dyDescent="0.2">
      <c r="A74">
        <v>22051</v>
      </c>
      <c r="B74" s="31">
        <f>+J36</f>
        <v>-140994</v>
      </c>
      <c r="C74" s="247">
        <f>+E40</f>
        <v>-598379.91999999993</v>
      </c>
    </row>
    <row r="75" spans="1:3" x14ac:dyDescent="0.2">
      <c r="A75">
        <v>21665</v>
      </c>
      <c r="B75">
        <f>+Duke!I53:I53</f>
        <v>36401</v>
      </c>
      <c r="C75">
        <f>+Duke!C53</f>
        <v>73445.08</v>
      </c>
    </row>
    <row r="76" spans="1:3" x14ac:dyDescent="0.2">
      <c r="A76">
        <v>22664</v>
      </c>
      <c r="B76">
        <f>+Duke!I54</f>
        <v>18932</v>
      </c>
      <c r="C76" s="247">
        <f>+Duke!C54</f>
        <v>23612.35</v>
      </c>
    </row>
    <row r="77" spans="1:3" x14ac:dyDescent="0.2">
      <c r="A77">
        <v>24361</v>
      </c>
      <c r="B77">
        <f>+Duke!H40</f>
        <v>191625</v>
      </c>
      <c r="C77" s="259">
        <f>+Duke!C48</f>
        <v>852325.65</v>
      </c>
    </row>
    <row r="78" spans="1:3" x14ac:dyDescent="0.2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">
      <c r="A79">
        <v>24268</v>
      </c>
      <c r="B79">
        <f>+Duke!F40</f>
        <v>376349</v>
      </c>
      <c r="C79" s="259">
        <f>+Duke!C20</f>
        <v>1526533.74</v>
      </c>
    </row>
    <row r="81" spans="2:3" x14ac:dyDescent="0.2">
      <c r="B81" s="31">
        <f>SUM(B68:B80)</f>
        <v>305426</v>
      </c>
      <c r="C81" s="259">
        <f>SUM(C68:C80)</f>
        <v>-49405.720000000205</v>
      </c>
    </row>
    <row r="82" spans="2:3" x14ac:dyDescent="0.2">
      <c r="C82">
        <f>+C81/B81</f>
        <v>-0.16176003352694338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5" workbookViewId="0">
      <selection activeCell="I30" sqref="I30"/>
    </sheetView>
  </sheetViews>
  <sheetFormatPr defaultRowHeight="12.75" x14ac:dyDescent="0.2"/>
  <cols>
    <col min="4" max="4" width="11.7109375" customWidth="1"/>
    <col min="6" max="6" width="9.140625" style="246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70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465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66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5471</v>
      </c>
      <c r="C8" s="11">
        <v>5741</v>
      </c>
      <c r="D8" s="11">
        <v>1041</v>
      </c>
      <c r="E8" s="11">
        <v>1125</v>
      </c>
      <c r="F8" s="129">
        <v>1062</v>
      </c>
      <c r="G8" s="11">
        <v>872</v>
      </c>
      <c r="H8" s="11">
        <v>1490</v>
      </c>
      <c r="I8" s="11">
        <v>1123</v>
      </c>
      <c r="J8" s="25">
        <f>+C8-B8+E8-D8+G8-F8+I8-H8</f>
        <v>-203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5369</v>
      </c>
      <c r="C9" s="11">
        <v>5741</v>
      </c>
      <c r="D9" s="11">
        <v>815</v>
      </c>
      <c r="E9" s="11">
        <v>1125</v>
      </c>
      <c r="F9" s="129">
        <v>1031</v>
      </c>
      <c r="G9" s="11">
        <v>872</v>
      </c>
      <c r="H9" s="11">
        <v>1504</v>
      </c>
      <c r="I9" s="11">
        <v>1123</v>
      </c>
      <c r="J9" s="25">
        <f t="shared" ref="J9:J38" si="0">+C9-B9+E9-D9+G9-F9+I9-H9</f>
        <v>142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5302</v>
      </c>
      <c r="C10" s="11">
        <v>5741</v>
      </c>
      <c r="D10" s="11">
        <v>762</v>
      </c>
      <c r="E10" s="11">
        <v>1125</v>
      </c>
      <c r="F10" s="129">
        <v>986</v>
      </c>
      <c r="G10" s="11">
        <v>872</v>
      </c>
      <c r="H10" s="11">
        <v>1644</v>
      </c>
      <c r="I10" s="11">
        <v>1123</v>
      </c>
      <c r="J10" s="25">
        <f t="shared" si="0"/>
        <v>167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3429</v>
      </c>
      <c r="C11" s="11">
        <v>5741</v>
      </c>
      <c r="D11" s="11">
        <v>400</v>
      </c>
      <c r="E11" s="11">
        <v>1125</v>
      </c>
      <c r="F11" s="129">
        <v>953</v>
      </c>
      <c r="G11" s="11">
        <v>872</v>
      </c>
      <c r="H11" s="11">
        <v>1516</v>
      </c>
      <c r="I11" s="11">
        <v>1123</v>
      </c>
      <c r="J11" s="25">
        <f t="shared" si="0"/>
        <v>2563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5207</v>
      </c>
      <c r="C12" s="11">
        <v>5741</v>
      </c>
      <c r="D12" s="11"/>
      <c r="E12" s="11">
        <v>1125</v>
      </c>
      <c r="F12" s="129">
        <v>927</v>
      </c>
      <c r="G12" s="11">
        <v>872</v>
      </c>
      <c r="H12" s="11">
        <v>1465</v>
      </c>
      <c r="I12" s="11">
        <v>1123</v>
      </c>
      <c r="J12" s="25">
        <f t="shared" si="0"/>
        <v>1262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5669</v>
      </c>
      <c r="C13" s="11">
        <v>5741</v>
      </c>
      <c r="D13" s="11">
        <v>358</v>
      </c>
      <c r="E13" s="11">
        <v>1125</v>
      </c>
      <c r="F13" s="129">
        <v>921</v>
      </c>
      <c r="G13" s="11">
        <v>872</v>
      </c>
      <c r="H13" s="11">
        <v>1438</v>
      </c>
      <c r="I13" s="11">
        <v>1123</v>
      </c>
      <c r="J13" s="25">
        <f t="shared" si="0"/>
        <v>475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6151</v>
      </c>
      <c r="C14" s="11">
        <v>5741</v>
      </c>
      <c r="D14" s="11"/>
      <c r="E14" s="11">
        <v>1125</v>
      </c>
      <c r="F14" s="129">
        <v>821</v>
      </c>
      <c r="G14" s="11">
        <v>872</v>
      </c>
      <c r="H14" s="11">
        <v>1413</v>
      </c>
      <c r="I14" s="129">
        <v>1123</v>
      </c>
      <c r="J14" s="25">
        <f t="shared" si="0"/>
        <v>476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6148</v>
      </c>
      <c r="C15" s="11">
        <v>5741</v>
      </c>
      <c r="D15" s="11">
        <v>678</v>
      </c>
      <c r="E15" s="11">
        <v>1125</v>
      </c>
      <c r="F15" s="129">
        <v>1002</v>
      </c>
      <c r="G15" s="11">
        <v>872</v>
      </c>
      <c r="H15" s="11">
        <v>1398</v>
      </c>
      <c r="I15" s="11">
        <v>1123</v>
      </c>
      <c r="J15" s="25">
        <f t="shared" si="0"/>
        <v>-365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5873</v>
      </c>
      <c r="C16" s="11">
        <v>5741</v>
      </c>
      <c r="D16" s="11">
        <v>803</v>
      </c>
      <c r="E16" s="11">
        <v>1125</v>
      </c>
      <c r="F16" s="129">
        <v>979</v>
      </c>
      <c r="G16" s="11">
        <v>872</v>
      </c>
      <c r="H16" s="11">
        <v>1695</v>
      </c>
      <c r="I16" s="11">
        <v>1123</v>
      </c>
      <c r="J16" s="25">
        <f t="shared" si="0"/>
        <v>-489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5548</v>
      </c>
      <c r="C17" s="11">
        <v>5741</v>
      </c>
      <c r="D17" s="11">
        <v>1069</v>
      </c>
      <c r="E17" s="11">
        <v>1124</v>
      </c>
      <c r="F17" s="129">
        <v>985</v>
      </c>
      <c r="G17" s="11">
        <v>872</v>
      </c>
      <c r="H17" s="11">
        <v>1531</v>
      </c>
      <c r="I17" s="11">
        <v>1123</v>
      </c>
      <c r="J17" s="25">
        <f t="shared" si="0"/>
        <v>-273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">
      <c r="A18" s="10">
        <v>11</v>
      </c>
      <c r="B18" s="11">
        <v>5525</v>
      </c>
      <c r="C18" s="11">
        <v>5741</v>
      </c>
      <c r="D18" s="11">
        <v>1322</v>
      </c>
      <c r="E18" s="11">
        <v>125</v>
      </c>
      <c r="F18" s="129">
        <v>994</v>
      </c>
      <c r="G18" s="11">
        <v>872</v>
      </c>
      <c r="H18" s="11">
        <v>1481</v>
      </c>
      <c r="I18" s="11">
        <v>1123</v>
      </c>
      <c r="J18" s="25">
        <f t="shared" si="0"/>
        <v>-1461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>
        <v>5676</v>
      </c>
      <c r="C19" s="11">
        <v>5741</v>
      </c>
      <c r="D19" s="11">
        <v>1071</v>
      </c>
      <c r="E19" s="11">
        <v>125</v>
      </c>
      <c r="F19" s="129">
        <v>969</v>
      </c>
      <c r="G19" s="11">
        <v>872</v>
      </c>
      <c r="H19" s="11">
        <v>1439</v>
      </c>
      <c r="I19" s="11">
        <v>1123</v>
      </c>
      <c r="J19" s="25">
        <f t="shared" si="0"/>
        <v>-1294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>
        <v>5786</v>
      </c>
      <c r="C20" s="11">
        <v>5741</v>
      </c>
      <c r="D20" s="11">
        <v>746</v>
      </c>
      <c r="E20" s="11">
        <v>125</v>
      </c>
      <c r="F20" s="129">
        <v>983</v>
      </c>
      <c r="G20" s="11">
        <v>872</v>
      </c>
      <c r="H20" s="11">
        <v>1427</v>
      </c>
      <c r="I20" s="11">
        <v>1123</v>
      </c>
      <c r="J20" s="25">
        <f t="shared" si="0"/>
        <v>-1081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>
        <v>6107</v>
      </c>
      <c r="C21" s="11">
        <v>5741</v>
      </c>
      <c r="D21" s="11">
        <v>962</v>
      </c>
      <c r="E21" s="11">
        <v>125</v>
      </c>
      <c r="F21" s="129">
        <v>617</v>
      </c>
      <c r="G21" s="11">
        <v>872</v>
      </c>
      <c r="H21" s="11">
        <v>1418</v>
      </c>
      <c r="I21" s="11">
        <v>1123</v>
      </c>
      <c r="J21" s="25">
        <f t="shared" si="0"/>
        <v>-1243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>
        <v>6068</v>
      </c>
      <c r="C22" s="11">
        <v>5741</v>
      </c>
      <c r="D22" s="11">
        <v>777</v>
      </c>
      <c r="E22" s="11">
        <v>125</v>
      </c>
      <c r="F22" s="129">
        <v>811</v>
      </c>
      <c r="G22" s="11">
        <v>872</v>
      </c>
      <c r="H22" s="11">
        <v>1663</v>
      </c>
      <c r="I22" s="11">
        <v>1123</v>
      </c>
      <c r="J22" s="25">
        <f t="shared" si="0"/>
        <v>-1458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>
        <v>6099</v>
      </c>
      <c r="C23" s="11">
        <v>5741</v>
      </c>
      <c r="D23" s="11">
        <v>484</v>
      </c>
      <c r="E23" s="11">
        <v>95</v>
      </c>
      <c r="F23" s="129">
        <v>1066</v>
      </c>
      <c r="G23" s="11">
        <v>662</v>
      </c>
      <c r="H23" s="11">
        <v>1472</v>
      </c>
      <c r="I23" s="11">
        <v>1123</v>
      </c>
      <c r="J23" s="25">
        <f t="shared" si="0"/>
        <v>-1500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>
        <v>5842</v>
      </c>
      <c r="C24" s="11">
        <v>4241</v>
      </c>
      <c r="D24" s="11">
        <v>584</v>
      </c>
      <c r="E24" s="11">
        <v>125</v>
      </c>
      <c r="F24" s="129">
        <v>1015</v>
      </c>
      <c r="G24" s="11">
        <v>872</v>
      </c>
      <c r="H24" s="11">
        <v>1444</v>
      </c>
      <c r="I24" s="11">
        <v>1123</v>
      </c>
      <c r="J24" s="25">
        <f t="shared" si="0"/>
        <v>-2524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>
        <v>5631</v>
      </c>
      <c r="C25" s="11">
        <v>4241</v>
      </c>
      <c r="D25" s="11">
        <v>401</v>
      </c>
      <c r="E25" s="11">
        <v>125</v>
      </c>
      <c r="F25" s="129">
        <v>1000</v>
      </c>
      <c r="G25" s="11">
        <v>872</v>
      </c>
      <c r="H25" s="11">
        <v>1409</v>
      </c>
      <c r="I25" s="11">
        <v>1123</v>
      </c>
      <c r="J25" s="25">
        <f t="shared" si="0"/>
        <v>-2080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>
        <v>5880</v>
      </c>
      <c r="C26" s="11">
        <v>4241</v>
      </c>
      <c r="D26" s="11">
        <v>494</v>
      </c>
      <c r="E26" s="11">
        <v>125</v>
      </c>
      <c r="F26" s="129">
        <v>985</v>
      </c>
      <c r="G26" s="11">
        <v>872</v>
      </c>
      <c r="H26" s="11">
        <v>1397</v>
      </c>
      <c r="I26" s="11">
        <v>1123</v>
      </c>
      <c r="J26" s="25">
        <f t="shared" si="0"/>
        <v>-2395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>
        <v>5162</v>
      </c>
      <c r="C27" s="11">
        <v>4241</v>
      </c>
      <c r="D27" s="11">
        <v>540</v>
      </c>
      <c r="E27" s="11">
        <v>125</v>
      </c>
      <c r="F27" s="129">
        <v>986</v>
      </c>
      <c r="G27" s="11">
        <v>872</v>
      </c>
      <c r="H27" s="11">
        <v>1373</v>
      </c>
      <c r="I27" s="11">
        <v>1123</v>
      </c>
      <c r="J27" s="25">
        <f t="shared" si="0"/>
        <v>-1700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>
        <v>3353</v>
      </c>
      <c r="C28" s="11">
        <v>4241</v>
      </c>
      <c r="D28" s="11">
        <v>424</v>
      </c>
      <c r="E28" s="11">
        <v>125</v>
      </c>
      <c r="F28" s="129">
        <v>946</v>
      </c>
      <c r="G28" s="11">
        <v>872</v>
      </c>
      <c r="H28" s="11">
        <v>1650</v>
      </c>
      <c r="I28" s="11">
        <v>1123</v>
      </c>
      <c r="J28" s="25">
        <f t="shared" si="0"/>
        <v>-12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>
        <v>6538</v>
      </c>
      <c r="C29" s="11">
        <v>4241</v>
      </c>
      <c r="D29" s="11">
        <v>331</v>
      </c>
      <c r="E29" s="11">
        <v>125</v>
      </c>
      <c r="F29" s="129">
        <v>900</v>
      </c>
      <c r="G29" s="11">
        <v>872</v>
      </c>
      <c r="H29" s="11">
        <v>1503</v>
      </c>
      <c r="I29" s="11">
        <v>1123</v>
      </c>
      <c r="J29" s="25">
        <f t="shared" si="0"/>
        <v>-2911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121834</v>
      </c>
      <c r="C39" s="11">
        <f t="shared" si="1"/>
        <v>117302</v>
      </c>
      <c r="D39" s="11">
        <f t="shared" si="1"/>
        <v>14062</v>
      </c>
      <c r="E39" s="11">
        <f t="shared" si="1"/>
        <v>12719</v>
      </c>
      <c r="F39" s="129">
        <f t="shared" si="1"/>
        <v>20939</v>
      </c>
      <c r="G39" s="11">
        <f t="shared" si="1"/>
        <v>18974</v>
      </c>
      <c r="H39" s="11">
        <f t="shared" si="1"/>
        <v>32770</v>
      </c>
      <c r="I39" s="11">
        <f t="shared" si="1"/>
        <v>24706</v>
      </c>
      <c r="J39" s="25">
        <f t="shared" si="1"/>
        <v>-15904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53">
        <f>+summary!G4</f>
        <v>2.13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-33875.519999999997</v>
      </c>
      <c r="L41"/>
      <c r="R41" s="138"/>
      <c r="X41" s="138"/>
    </row>
    <row r="42" spans="1:24" x14ac:dyDescent="0.2">
      <c r="A42" s="57">
        <v>37256</v>
      </c>
      <c r="C42" s="15"/>
      <c r="J42" s="529">
        <v>406899.92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37278</v>
      </c>
      <c r="C43" s="48"/>
      <c r="J43" s="138">
        <f>+J42+J41</f>
        <v>373024.39999999997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149</v>
      </c>
      <c r="B46" s="32"/>
      <c r="C46" s="32"/>
      <c r="D46" s="32"/>
      <c r="L46"/>
    </row>
    <row r="47" spans="1:24" x14ac:dyDescent="0.2">
      <c r="A47" s="49">
        <f>+A42</f>
        <v>37256</v>
      </c>
      <c r="B47" s="32"/>
      <c r="C47" s="32"/>
      <c r="D47" s="524">
        <v>166968</v>
      </c>
      <c r="L47"/>
    </row>
    <row r="48" spans="1:24" x14ac:dyDescent="0.2">
      <c r="A48" s="49">
        <f>+A43</f>
        <v>37278</v>
      </c>
      <c r="B48" s="32"/>
      <c r="C48" s="32"/>
      <c r="D48" s="350">
        <f>+J39</f>
        <v>-15904</v>
      </c>
      <c r="L48"/>
    </row>
    <row r="49" spans="1:12" x14ac:dyDescent="0.2">
      <c r="A49" s="32"/>
      <c r="B49" s="32"/>
      <c r="C49" s="32"/>
      <c r="D49" s="14">
        <f>+D48+D47</f>
        <v>151064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25" workbookViewId="0">
      <selection activeCell="C25" sqref="C25"/>
    </sheetView>
  </sheetViews>
  <sheetFormatPr defaultRowHeight="12.75" x14ac:dyDescent="0.2"/>
  <cols>
    <col min="1" max="1" width="10.28515625" bestFit="1" customWidth="1"/>
    <col min="2" max="2" width="9.28515625" customWidth="1"/>
    <col min="3" max="3" width="10.7109375" bestFit="1" customWidth="1"/>
    <col min="4" max="4" width="12.140625" customWidth="1"/>
    <col min="5" max="5" width="13.140625" customWidth="1"/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4"/>
      <c r="B6" s="34" t="s">
        <v>181</v>
      </c>
      <c r="C6" s="285"/>
      <c r="D6" s="34" t="s">
        <v>182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344" t="s">
        <v>10</v>
      </c>
      <c r="B7" s="429" t="s">
        <v>19</v>
      </c>
      <c r="C7" s="429" t="s">
        <v>20</v>
      </c>
      <c r="D7" s="429" t="s">
        <v>19</v>
      </c>
      <c r="E7" s="429" t="s">
        <v>20</v>
      </c>
      <c r="F7" s="429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">
      <c r="A8" s="430">
        <v>1</v>
      </c>
      <c r="B8" s="411">
        <v>13305</v>
      </c>
      <c r="C8" s="411">
        <v>1998</v>
      </c>
      <c r="D8" s="411">
        <v>-4206</v>
      </c>
      <c r="E8" s="411"/>
      <c r="F8" s="307">
        <f>+C8-B8+E8-D8</f>
        <v>-7101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">
      <c r="A9" s="430">
        <v>2</v>
      </c>
      <c r="B9" s="411">
        <v>1426</v>
      </c>
      <c r="C9" s="411">
        <v>1998</v>
      </c>
      <c r="D9" s="411">
        <v>-1924</v>
      </c>
      <c r="E9" s="411"/>
      <c r="F9" s="307">
        <f t="shared" ref="F9:F38" si="0">+C9-B9+E9-D9</f>
        <v>2496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">
      <c r="A10" s="430">
        <v>3</v>
      </c>
      <c r="B10" s="411">
        <v>2</v>
      </c>
      <c r="C10" s="411">
        <v>1333</v>
      </c>
      <c r="D10" s="411"/>
      <c r="E10" s="411"/>
      <c r="F10" s="307">
        <f t="shared" si="0"/>
        <v>1331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">
      <c r="A11" s="430">
        <v>4</v>
      </c>
      <c r="B11" s="411">
        <v>585</v>
      </c>
      <c r="C11" s="411"/>
      <c r="D11" s="411">
        <v>-861</v>
      </c>
      <c r="E11" s="411"/>
      <c r="F11" s="307">
        <f t="shared" si="0"/>
        <v>276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">
      <c r="A12" s="430">
        <v>5</v>
      </c>
      <c r="B12" s="411"/>
      <c r="C12" s="411"/>
      <c r="D12" s="411"/>
      <c r="E12" s="411"/>
      <c r="F12" s="307">
        <f t="shared" si="0"/>
        <v>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">
      <c r="A13" s="430">
        <v>6</v>
      </c>
      <c r="B13" s="411"/>
      <c r="C13" s="411"/>
      <c r="D13" s="411"/>
      <c r="E13" s="411"/>
      <c r="F13" s="307">
        <f t="shared" si="0"/>
        <v>0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">
      <c r="A14" s="430">
        <v>7</v>
      </c>
      <c r="B14" s="411"/>
      <c r="C14" s="411"/>
      <c r="D14" s="411"/>
      <c r="E14" s="411"/>
      <c r="F14" s="307">
        <f t="shared" si="0"/>
        <v>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">
      <c r="A15" s="430">
        <v>8</v>
      </c>
      <c r="B15" s="411">
        <v>801</v>
      </c>
      <c r="C15" s="411"/>
      <c r="D15" s="411"/>
      <c r="E15" s="411"/>
      <c r="F15" s="307">
        <f t="shared" si="0"/>
        <v>-801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">
      <c r="A16" s="430">
        <v>9</v>
      </c>
      <c r="B16" s="411"/>
      <c r="C16" s="411"/>
      <c r="D16" s="411"/>
      <c r="E16" s="411"/>
      <c r="F16" s="307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">
      <c r="A17" s="430">
        <v>10</v>
      </c>
      <c r="B17" s="411"/>
      <c r="C17" s="411"/>
      <c r="D17" s="411"/>
      <c r="E17" s="411"/>
      <c r="F17" s="307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">
      <c r="A18" s="430">
        <v>11</v>
      </c>
      <c r="B18" s="411"/>
      <c r="C18" s="411"/>
      <c r="D18" s="411"/>
      <c r="E18" s="411"/>
      <c r="F18" s="307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">
      <c r="A19" s="430">
        <v>12</v>
      </c>
      <c r="B19" s="411"/>
      <c r="C19" s="411"/>
      <c r="D19" s="411"/>
      <c r="E19" s="411"/>
      <c r="F19" s="307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">
      <c r="A20" s="430">
        <v>13</v>
      </c>
      <c r="B20" s="411"/>
      <c r="C20" s="411"/>
      <c r="D20" s="411"/>
      <c r="E20" s="411"/>
      <c r="F20" s="307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">
      <c r="A21" s="430">
        <v>14</v>
      </c>
      <c r="B21" s="411"/>
      <c r="C21" s="411"/>
      <c r="D21" s="411"/>
      <c r="E21" s="411"/>
      <c r="F21" s="307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">
      <c r="A22" s="430">
        <v>15</v>
      </c>
      <c r="B22" s="411"/>
      <c r="C22" s="411"/>
      <c r="D22" s="411"/>
      <c r="E22" s="411"/>
      <c r="F22" s="307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">
      <c r="A23" s="430">
        <v>16</v>
      </c>
      <c r="B23" s="411"/>
      <c r="C23" s="411"/>
      <c r="D23" s="411"/>
      <c r="E23" s="411"/>
      <c r="F23" s="307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">
      <c r="A24" s="430">
        <v>17</v>
      </c>
      <c r="B24" s="411"/>
      <c r="C24" s="411"/>
      <c r="D24" s="411"/>
      <c r="E24" s="411"/>
      <c r="F24" s="307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">
      <c r="A25" s="430">
        <v>18</v>
      </c>
      <c r="B25" s="411">
        <v>1092</v>
      </c>
      <c r="C25" s="411"/>
      <c r="D25" s="411"/>
      <c r="E25" s="411"/>
      <c r="F25" s="307">
        <f t="shared" si="0"/>
        <v>-1092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">
      <c r="A26" s="430">
        <v>19</v>
      </c>
      <c r="B26" s="411"/>
      <c r="C26" s="411"/>
      <c r="D26" s="411"/>
      <c r="E26" s="411"/>
      <c r="F26" s="307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">
      <c r="A27" s="430">
        <v>20</v>
      </c>
      <c r="B27" s="437"/>
      <c r="C27" s="411"/>
      <c r="D27" s="411"/>
      <c r="E27" s="411"/>
      <c r="F27" s="307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">
      <c r="A28" s="430">
        <v>21</v>
      </c>
      <c r="B28" s="411"/>
      <c r="C28" s="411"/>
      <c r="D28" s="411"/>
      <c r="E28" s="411"/>
      <c r="F28" s="307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">
      <c r="A29" s="430">
        <v>22</v>
      </c>
      <c r="B29" s="411"/>
      <c r="C29" s="411"/>
      <c r="D29" s="411"/>
      <c r="E29" s="411"/>
      <c r="F29" s="307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">
      <c r="A30" s="430">
        <v>23</v>
      </c>
      <c r="B30" s="411"/>
      <c r="C30" s="411"/>
      <c r="D30" s="411"/>
      <c r="E30" s="411"/>
      <c r="F30" s="307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">
      <c r="A31" s="430">
        <v>24</v>
      </c>
      <c r="B31" s="411"/>
      <c r="C31" s="411"/>
      <c r="D31" s="411"/>
      <c r="E31" s="411"/>
      <c r="F31" s="307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">
      <c r="A32" s="430">
        <v>25</v>
      </c>
      <c r="B32" s="411"/>
      <c r="C32" s="411"/>
      <c r="D32" s="411"/>
      <c r="E32" s="411"/>
      <c r="F32" s="307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">
      <c r="A33" s="430">
        <v>26</v>
      </c>
      <c r="B33" s="411"/>
      <c r="C33" s="411"/>
      <c r="D33" s="411"/>
      <c r="E33" s="411"/>
      <c r="F33" s="307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">
      <c r="A34" s="430">
        <v>27</v>
      </c>
      <c r="B34" s="411"/>
      <c r="C34" s="411"/>
      <c r="D34" s="411"/>
      <c r="E34" s="411"/>
      <c r="F34" s="307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">
      <c r="A35" s="430">
        <v>28</v>
      </c>
      <c r="B35" s="411"/>
      <c r="C35" s="411"/>
      <c r="D35" s="411"/>
      <c r="E35" s="411"/>
      <c r="F35" s="307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">
      <c r="A36" s="430">
        <v>29</v>
      </c>
      <c r="B36" s="411"/>
      <c r="C36" s="411"/>
      <c r="D36" s="411"/>
      <c r="E36" s="411"/>
      <c r="F36" s="307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">
      <c r="A37" s="430">
        <v>30</v>
      </c>
      <c r="B37" s="411"/>
      <c r="C37" s="411"/>
      <c r="D37" s="411"/>
      <c r="E37" s="411"/>
      <c r="F37" s="307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">
      <c r="A38" s="430">
        <v>31</v>
      </c>
      <c r="B38" s="411"/>
      <c r="C38" s="411"/>
      <c r="D38" s="411"/>
      <c r="E38" s="411"/>
      <c r="F38" s="307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">
      <c r="A39" s="430"/>
      <c r="B39" s="411">
        <f>SUM(B8:B38)</f>
        <v>17211</v>
      </c>
      <c r="C39" s="411">
        <f>SUM(C8:C38)</f>
        <v>5329</v>
      </c>
      <c r="D39" s="411">
        <f>SUM(D8:D38)</f>
        <v>-6991</v>
      </c>
      <c r="E39" s="411">
        <f>SUM(E8:E38)</f>
        <v>0</v>
      </c>
      <c r="F39" s="411">
        <f>SUM(F8:F38)</f>
        <v>-4891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">
      <c r="A40" s="431"/>
      <c r="B40" s="285"/>
      <c r="C40" s="432"/>
      <c r="D40" s="432"/>
      <c r="E40" s="432"/>
      <c r="F40" s="433">
        <f>+summary!G4</f>
        <v>2.13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">
      <c r="A41" s="285"/>
      <c r="B41" s="285"/>
      <c r="C41" s="285"/>
      <c r="D41" s="285"/>
      <c r="E41" s="285"/>
      <c r="F41" s="434">
        <f>+F40*F39</f>
        <v>-10417.83</v>
      </c>
      <c r="J41" s="138"/>
      <c r="N41" s="138"/>
      <c r="R41" s="138"/>
      <c r="V41" s="138"/>
      <c r="Z41" s="138"/>
    </row>
    <row r="42" spans="1:26" ht="15" customHeight="1" x14ac:dyDescent="0.2">
      <c r="A42" s="56">
        <v>37256</v>
      </c>
      <c r="B42" s="285"/>
      <c r="C42" s="435"/>
      <c r="D42" s="435"/>
      <c r="E42" s="435"/>
      <c r="F42" s="526">
        <v>180189.83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">
      <c r="A43" s="56">
        <v>37276</v>
      </c>
      <c r="B43" s="285"/>
      <c r="C43" s="436"/>
      <c r="D43" s="436"/>
      <c r="E43" s="436"/>
      <c r="F43" s="417">
        <f>+F42+F41</f>
        <v>169772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149</v>
      </c>
      <c r="B46" s="32"/>
      <c r="C46" s="32"/>
      <c r="D46" s="32"/>
      <c r="E46" s="11"/>
    </row>
    <row r="47" spans="1:26" x14ac:dyDescent="0.2">
      <c r="A47" s="49">
        <f>+A42</f>
        <v>37256</v>
      </c>
      <c r="B47" s="32"/>
      <c r="C47" s="32"/>
      <c r="D47" s="524">
        <v>-354919</v>
      </c>
      <c r="E47" s="11"/>
    </row>
    <row r="48" spans="1:26" x14ac:dyDescent="0.2">
      <c r="A48" s="49">
        <f>+A43</f>
        <v>37276</v>
      </c>
      <c r="B48" s="32"/>
      <c r="C48" s="32"/>
      <c r="D48" s="350">
        <f>+F39</f>
        <v>-4891</v>
      </c>
      <c r="E48" s="11"/>
    </row>
    <row r="49" spans="1:5" x14ac:dyDescent="0.2">
      <c r="A49" s="32"/>
      <c r="B49" s="32"/>
      <c r="C49" s="32"/>
      <c r="D49" s="14">
        <f>+D48+D47</f>
        <v>-359810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367"/>
  <sheetViews>
    <sheetView tabSelected="1" workbookViewId="0">
      <selection activeCell="G19" sqref="G19:G20"/>
    </sheetView>
  </sheetViews>
  <sheetFormatPr defaultRowHeight="12.75" x14ac:dyDescent="0.2"/>
  <cols>
    <col min="1" max="1" width="25.85546875" style="285" customWidth="1"/>
    <col min="2" max="2" width="11.140625" style="582" bestFit="1" customWidth="1"/>
    <col min="3" max="3" width="9.7109375" style="583" customWidth="1"/>
    <col min="4" max="4" width="5.140625" style="584" customWidth="1"/>
    <col min="5" max="5" width="11.140625" style="285" bestFit="1" customWidth="1"/>
    <col min="6" max="7" width="12.85546875" style="285" bestFit="1" customWidth="1"/>
    <col min="8" max="8" width="9.140625" style="285"/>
    <col min="9" max="9" width="9.28515625" style="285" bestFit="1" customWidth="1"/>
    <col min="10" max="10" width="11.28515625" style="285" bestFit="1" customWidth="1"/>
    <col min="11" max="11" width="8.42578125" style="285" customWidth="1"/>
    <col min="12" max="12" width="5.140625" style="285" customWidth="1"/>
    <col min="13" max="13" width="9.140625" style="285"/>
    <col min="14" max="14" width="9.85546875" style="586" bestFit="1" customWidth="1"/>
    <col min="15" max="15" width="9" style="587" bestFit="1" customWidth="1"/>
    <col min="16" max="16384" width="9.140625" style="285"/>
  </cols>
  <sheetData>
    <row r="2" spans="1:33" ht="17.100000000000001" customHeight="1" x14ac:dyDescent="0.2">
      <c r="A2" s="34" t="s">
        <v>140</v>
      </c>
      <c r="F2" s="363" t="s">
        <v>78</v>
      </c>
      <c r="G2" s="585"/>
    </row>
    <row r="3" spans="1:33" ht="15" customHeight="1" x14ac:dyDescent="0.2">
      <c r="F3" s="588" t="s">
        <v>29</v>
      </c>
      <c r="G3" s="589">
        <f>+'[3]1001'!$K$39</f>
        <v>2.1</v>
      </c>
      <c r="J3" s="374">
        <f ca="1">NOW()</f>
        <v>41885.683884953702</v>
      </c>
    </row>
    <row r="4" spans="1:33" ht="15" customHeight="1" x14ac:dyDescent="0.2">
      <c r="A4" s="34" t="s">
        <v>145</v>
      </c>
      <c r="C4" s="34" t="s">
        <v>5</v>
      </c>
      <c r="F4" s="590" t="s">
        <v>30</v>
      </c>
      <c r="G4" s="591">
        <f>+'[3]1001'!$M$39</f>
        <v>2.13</v>
      </c>
    </row>
    <row r="5" spans="1:33" ht="15" customHeight="1" x14ac:dyDescent="0.2">
      <c r="B5" s="592"/>
      <c r="F5" s="588" t="s">
        <v>117</v>
      </c>
      <c r="G5" s="589">
        <f>+'[3]1001'!$E$39</f>
        <v>2.14</v>
      </c>
    </row>
    <row r="6" spans="1:33" ht="12" customHeight="1" x14ac:dyDescent="0.2">
      <c r="C6" s="440"/>
    </row>
    <row r="7" spans="1:33" ht="15" customHeight="1" x14ac:dyDescent="0.2">
      <c r="A7" s="335" t="s">
        <v>89</v>
      </c>
      <c r="B7" s="336" t="s">
        <v>16</v>
      </c>
      <c r="C7" s="337" t="s">
        <v>0</v>
      </c>
      <c r="D7" s="5" t="s">
        <v>146</v>
      </c>
      <c r="E7" s="335" t="s">
        <v>90</v>
      </c>
      <c r="F7" s="338" t="s">
        <v>322</v>
      </c>
      <c r="G7" s="338" t="s">
        <v>101</v>
      </c>
      <c r="H7" s="335" t="s">
        <v>98</v>
      </c>
    </row>
    <row r="8" spans="1:33" ht="15" customHeight="1" x14ac:dyDescent="0.2">
      <c r="A8" s="204" t="s">
        <v>249</v>
      </c>
      <c r="B8" s="346">
        <f>+Duke!$C$20</f>
        <v>1526533.74</v>
      </c>
      <c r="C8" s="206">
        <f>+B8/$G$5</f>
        <v>713333.52336448594</v>
      </c>
      <c r="D8" s="364">
        <f>+Duke!A7</f>
        <v>37278</v>
      </c>
      <c r="E8" s="204" t="s">
        <v>85</v>
      </c>
      <c r="F8" s="204" t="s">
        <v>153</v>
      </c>
      <c r="G8" s="204" t="s">
        <v>100</v>
      </c>
      <c r="H8" s="204" t="s">
        <v>333</v>
      </c>
      <c r="I8" s="70"/>
      <c r="J8" s="47"/>
      <c r="K8" s="32"/>
      <c r="L8" s="32"/>
      <c r="M8" s="32"/>
      <c r="N8" s="380"/>
      <c r="O8" s="70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1:33" ht="15" customHeight="1" x14ac:dyDescent="0.2">
      <c r="A9" s="204" t="s">
        <v>256</v>
      </c>
      <c r="B9" s="346">
        <f>+Duke!$C$54+Duke!$C$53+Duke!$C$48+Duke!$C$33</f>
        <v>1224696.8</v>
      </c>
      <c r="C9" s="206">
        <f>+B9/$G$5</f>
        <v>572288.22429906542</v>
      </c>
      <c r="D9" s="364">
        <f>+DEFS!A40</f>
        <v>37278</v>
      </c>
      <c r="E9" s="204" t="s">
        <v>85</v>
      </c>
      <c r="F9" s="204" t="s">
        <v>153</v>
      </c>
      <c r="G9" s="204" t="s">
        <v>100</v>
      </c>
      <c r="H9" s="204" t="s">
        <v>332</v>
      </c>
      <c r="I9" s="32"/>
      <c r="J9" s="47"/>
      <c r="K9" s="32"/>
      <c r="L9" s="32"/>
      <c r="M9" s="32"/>
      <c r="N9" s="380"/>
      <c r="O9" s="70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spans="1:33" ht="15" customHeight="1" x14ac:dyDescent="0.2">
      <c r="A10" s="32" t="s">
        <v>82</v>
      </c>
      <c r="B10" s="346">
        <f>+PNM!$D$23</f>
        <v>748862.57</v>
      </c>
      <c r="C10" s="275">
        <f>+B10/$G$4</f>
        <v>351578.67136150232</v>
      </c>
      <c r="D10" s="365">
        <f>+PNM!A23</f>
        <v>37278</v>
      </c>
      <c r="E10" s="32" t="s">
        <v>85</v>
      </c>
      <c r="F10" s="32" t="s">
        <v>323</v>
      </c>
      <c r="G10" s="32" t="s">
        <v>115</v>
      </c>
      <c r="H10" s="32"/>
      <c r="I10" s="32"/>
      <c r="J10" s="32"/>
      <c r="K10" s="32"/>
      <c r="L10" s="32"/>
      <c r="M10" s="32"/>
      <c r="N10" s="380"/>
      <c r="O10" s="70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spans="1:33" ht="15" customHeight="1" x14ac:dyDescent="0.2">
      <c r="A11" s="32" t="s">
        <v>80</v>
      </c>
      <c r="B11" s="346">
        <f>+Conoco!$F$41</f>
        <v>456200.77</v>
      </c>
      <c r="C11" s="275">
        <f>+B11/$G$4</f>
        <v>214178.76525821598</v>
      </c>
      <c r="D11" s="364">
        <f>+Conoco!A41</f>
        <v>37278</v>
      </c>
      <c r="E11" s="32" t="s">
        <v>85</v>
      </c>
      <c r="F11" s="32" t="s">
        <v>324</v>
      </c>
      <c r="G11" s="32" t="s">
        <v>113</v>
      </c>
      <c r="H11" s="32" t="s">
        <v>143</v>
      </c>
      <c r="I11" s="32"/>
      <c r="J11" s="32"/>
      <c r="K11" s="32"/>
      <c r="L11" s="32"/>
      <c r="M11" s="32"/>
      <c r="N11" s="380"/>
      <c r="O11" s="70"/>
      <c r="P11" s="32"/>
      <c r="Q11" s="32"/>
      <c r="R11" s="32"/>
      <c r="S11" s="32"/>
      <c r="T11" s="32"/>
      <c r="U11" s="15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spans="1:33" ht="15" customHeight="1" x14ac:dyDescent="0.2">
      <c r="A12" s="32" t="s">
        <v>94</v>
      </c>
      <c r="B12" s="346">
        <f>+C12*$G$4</f>
        <v>418985.91</v>
      </c>
      <c r="C12" s="275">
        <f>+Mojave!D40</f>
        <v>196707</v>
      </c>
      <c r="D12" s="365">
        <f>+Mojave!A40</f>
        <v>37278</v>
      </c>
      <c r="E12" s="32" t="s">
        <v>84</v>
      </c>
      <c r="F12" s="32" t="s">
        <v>154</v>
      </c>
      <c r="G12" s="32" t="s">
        <v>100</v>
      </c>
      <c r="H12" s="32"/>
      <c r="I12" s="32"/>
      <c r="J12" s="32"/>
      <c r="K12" s="32"/>
      <c r="L12" s="32"/>
      <c r="M12" s="32"/>
      <c r="N12" s="380"/>
      <c r="O12" s="70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1:33" ht="15" customHeight="1" x14ac:dyDescent="0.2">
      <c r="A13" s="32" t="s">
        <v>2</v>
      </c>
      <c r="B13" s="346">
        <f>+mewborne!$J$43</f>
        <v>373024.39999999997</v>
      </c>
      <c r="C13" s="275">
        <f>+B13/$G$4</f>
        <v>175128.82629107981</v>
      </c>
      <c r="D13" s="365">
        <f>+mewborne!A43</f>
        <v>37278</v>
      </c>
      <c r="E13" s="32" t="s">
        <v>85</v>
      </c>
      <c r="F13" s="32" t="s">
        <v>323</v>
      </c>
      <c r="G13" s="32" t="s">
        <v>99</v>
      </c>
      <c r="H13" s="32"/>
      <c r="I13" s="32"/>
      <c r="J13" s="32"/>
      <c r="K13" s="32"/>
      <c r="L13" s="32"/>
      <c r="M13" s="32"/>
      <c r="N13" s="380"/>
      <c r="O13" s="70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pans="1:33" ht="15" customHeight="1" x14ac:dyDescent="0.2">
      <c r="A14" s="32" t="s">
        <v>107</v>
      </c>
      <c r="B14" s="346">
        <f>+KN_Westar!F41</f>
        <v>302284.83</v>
      </c>
      <c r="C14" s="275">
        <f>+B14/$G$4</f>
        <v>141917.76056338029</v>
      </c>
      <c r="D14" s="365">
        <f>+KN_Westar!A41</f>
        <v>37277</v>
      </c>
      <c r="E14" s="32" t="s">
        <v>85</v>
      </c>
      <c r="F14" s="32" t="s">
        <v>154</v>
      </c>
      <c r="G14" s="32" t="s">
        <v>100</v>
      </c>
      <c r="H14" s="32"/>
      <c r="I14" s="32"/>
      <c r="J14" s="32"/>
      <c r="K14" s="32"/>
      <c r="L14" s="32"/>
      <c r="M14" s="32"/>
      <c r="N14" s="380"/>
      <c r="O14" s="70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spans="1:33" ht="13.5" customHeight="1" x14ac:dyDescent="0.2">
      <c r="A15" s="32" t="s">
        <v>88</v>
      </c>
      <c r="B15" s="346">
        <f>+C15*$G$5</f>
        <v>289535.58</v>
      </c>
      <c r="C15" s="275">
        <f>+NGPL!F38</f>
        <v>135297</v>
      </c>
      <c r="D15" s="365">
        <f>+NGPL!A38</f>
        <v>37278</v>
      </c>
      <c r="E15" s="204" t="s">
        <v>84</v>
      </c>
      <c r="F15" s="32" t="s">
        <v>153</v>
      </c>
      <c r="G15" s="32" t="s">
        <v>115</v>
      </c>
      <c r="H15" s="32"/>
      <c r="I15" s="32"/>
      <c r="J15" s="32"/>
      <c r="K15" s="32"/>
      <c r="L15" s="32"/>
      <c r="M15" s="32"/>
      <c r="N15" s="380">
        <f>+B8+B9+B42</f>
        <v>-49405.720000000205</v>
      </c>
      <c r="O15" s="70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spans="1:33" ht="13.5" customHeight="1" x14ac:dyDescent="0.2">
      <c r="A16" s="32" t="s">
        <v>207</v>
      </c>
      <c r="B16" s="346">
        <f>+Dominion!D41</f>
        <v>176004.38</v>
      </c>
      <c r="C16" s="275">
        <f>+B16/$G$5</f>
        <v>82245.037383177565</v>
      </c>
      <c r="D16" s="365">
        <f>+Dominion!A41</f>
        <v>37278</v>
      </c>
      <c r="E16" s="32" t="s">
        <v>85</v>
      </c>
      <c r="F16" s="32" t="s">
        <v>323</v>
      </c>
      <c r="G16" s="32" t="s">
        <v>99</v>
      </c>
      <c r="H16" s="32"/>
      <c r="I16" s="32"/>
      <c r="J16" s="32"/>
      <c r="K16" s="32"/>
      <c r="L16" s="32"/>
      <c r="M16" s="32"/>
      <c r="N16" s="380"/>
      <c r="O16" s="70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</row>
    <row r="17" spans="1:33" ht="13.5" customHeight="1" x14ac:dyDescent="0.2">
      <c r="A17" s="204" t="s">
        <v>32</v>
      </c>
      <c r="B17" s="346">
        <f>+C17*$G$4</f>
        <v>174344.75999999998</v>
      </c>
      <c r="C17" s="206">
        <f>+SoCal!F40</f>
        <v>81852</v>
      </c>
      <c r="D17" s="364">
        <f>+SoCal!A40</f>
        <v>37278</v>
      </c>
      <c r="E17" s="204" t="s">
        <v>84</v>
      </c>
      <c r="F17" s="204" t="s">
        <v>153</v>
      </c>
      <c r="G17" s="204" t="s">
        <v>102</v>
      </c>
      <c r="H17" s="32"/>
      <c r="I17" s="32"/>
      <c r="J17" s="32"/>
      <c r="K17" s="32"/>
      <c r="L17" s="32"/>
      <c r="M17" s="32"/>
      <c r="N17" s="380"/>
      <c r="O17" s="70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 ht="13.5" customHeight="1" x14ac:dyDescent="0.2">
      <c r="A18" s="32" t="s">
        <v>3</v>
      </c>
      <c r="B18" s="346">
        <f>+'Amoco Abo'!$F$43</f>
        <v>169772</v>
      </c>
      <c r="C18" s="275">
        <f>+B18/$G$4</f>
        <v>79705.164319248826</v>
      </c>
      <c r="D18" s="365">
        <f>+'Amoco Abo'!A43</f>
        <v>37276</v>
      </c>
      <c r="E18" s="32" t="s">
        <v>85</v>
      </c>
      <c r="F18" s="32" t="s">
        <v>153</v>
      </c>
      <c r="G18" s="32" t="s">
        <v>115</v>
      </c>
      <c r="H18" s="32"/>
      <c r="I18" s="32"/>
      <c r="J18" s="32"/>
      <c r="K18" s="32"/>
      <c r="L18" s="32"/>
      <c r="M18" s="32"/>
      <c r="N18" s="380"/>
      <c r="O18" s="70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 ht="13.5" customHeight="1" x14ac:dyDescent="0.2">
      <c r="A19" s="32" t="s">
        <v>210</v>
      </c>
      <c r="B19" s="346">
        <f>+Devon!D41</f>
        <v>153220.41</v>
      </c>
      <c r="C19" s="275">
        <f>+B19/$G$5</f>
        <v>71598.322429906533</v>
      </c>
      <c r="D19" s="365">
        <f>+Devon!A41</f>
        <v>37278</v>
      </c>
      <c r="E19" s="32" t="s">
        <v>85</v>
      </c>
      <c r="F19" s="32" t="s">
        <v>324</v>
      </c>
      <c r="G19" s="32" t="s">
        <v>99</v>
      </c>
      <c r="H19" s="32"/>
      <c r="I19" s="32"/>
      <c r="J19" s="32"/>
      <c r="K19" s="32"/>
      <c r="L19" s="32"/>
      <c r="M19" s="32"/>
      <c r="N19" s="380"/>
      <c r="O19" s="70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13.5" customHeight="1" x14ac:dyDescent="0.2">
      <c r="A20" s="204" t="s">
        <v>330</v>
      </c>
      <c r="B20" s="346">
        <f>+Plains!$N$43</f>
        <v>107948.28</v>
      </c>
      <c r="C20" s="206">
        <f>+B20/$G$4</f>
        <v>50679.943661971833</v>
      </c>
      <c r="D20" s="364">
        <f>+Plains!A43</f>
        <v>37256</v>
      </c>
      <c r="E20" s="204" t="s">
        <v>85</v>
      </c>
      <c r="F20" s="204"/>
      <c r="G20" s="204" t="s">
        <v>100</v>
      </c>
      <c r="H20" s="204" t="s">
        <v>331</v>
      </c>
      <c r="I20" s="32"/>
      <c r="J20" s="32"/>
      <c r="K20" s="32"/>
      <c r="L20" s="32"/>
      <c r="M20" s="32"/>
      <c r="N20" s="380"/>
      <c r="O20" s="70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1:33" ht="13.5" customHeight="1" x14ac:dyDescent="0.2">
      <c r="A21" s="32" t="s">
        <v>218</v>
      </c>
      <c r="B21" s="346">
        <f>+Amarillo!P41</f>
        <v>92061.75</v>
      </c>
      <c r="C21" s="275">
        <f>+B21/$G$4</f>
        <v>43221.478873239437</v>
      </c>
      <c r="D21" s="365">
        <f>+Amarillo!A41</f>
        <v>37278</v>
      </c>
      <c r="E21" s="32" t="s">
        <v>85</v>
      </c>
      <c r="F21" s="32" t="s">
        <v>324</v>
      </c>
      <c r="G21" s="32" t="s">
        <v>113</v>
      </c>
      <c r="H21" s="32"/>
      <c r="I21" s="32"/>
      <c r="J21" s="32"/>
      <c r="K21" s="32"/>
      <c r="L21" s="32"/>
      <c r="M21" s="32"/>
      <c r="N21" s="380"/>
      <c r="O21" s="70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1:33" ht="13.5" customHeight="1" x14ac:dyDescent="0.2">
      <c r="A22" s="32" t="s">
        <v>129</v>
      </c>
      <c r="B22" s="346">
        <f>+EPFS!D41</f>
        <v>75964.709999999992</v>
      </c>
      <c r="C22" s="206">
        <f>+B22/$G$5</f>
        <v>35497.52803738317</v>
      </c>
      <c r="D22" s="364">
        <f>+EPFS!A41</f>
        <v>37278</v>
      </c>
      <c r="E22" s="32" t="s">
        <v>85</v>
      </c>
      <c r="F22" s="32" t="s">
        <v>154</v>
      </c>
      <c r="G22" s="32" t="s">
        <v>102</v>
      </c>
      <c r="H22" s="32"/>
      <c r="I22" s="32"/>
      <c r="J22" s="32"/>
      <c r="K22" s="32"/>
      <c r="L22" s="32"/>
      <c r="M22" s="32" t="s">
        <v>244</v>
      </c>
      <c r="N22" s="380">
        <v>23995</v>
      </c>
      <c r="O22" s="70">
        <v>-1023166</v>
      </c>
      <c r="P22" s="32" t="s">
        <v>246</v>
      </c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1:33" ht="13.5" customHeight="1" x14ac:dyDescent="0.2">
      <c r="A23" s="204" t="s">
        <v>109</v>
      </c>
      <c r="B23" s="346">
        <f>+Continental!F43</f>
        <v>73028</v>
      </c>
      <c r="C23" s="206">
        <f>+B23/$G$4</f>
        <v>34285.446009389671</v>
      </c>
      <c r="D23" s="364">
        <f>+Continental!A43</f>
        <v>37278</v>
      </c>
      <c r="E23" s="204" t="s">
        <v>85</v>
      </c>
      <c r="F23" s="204" t="s">
        <v>154</v>
      </c>
      <c r="G23" s="204" t="s">
        <v>115</v>
      </c>
      <c r="H23" s="204"/>
      <c r="I23" s="32"/>
      <c r="J23" s="32"/>
      <c r="K23" s="32"/>
      <c r="L23" s="32"/>
      <c r="M23" s="32" t="s">
        <v>244</v>
      </c>
      <c r="N23" s="380">
        <v>22864</v>
      </c>
      <c r="O23" s="70">
        <v>-58339.66</v>
      </c>
      <c r="P23" s="32" t="s">
        <v>247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pans="1:33" ht="12.95" customHeight="1" x14ac:dyDescent="0.2">
      <c r="A24" s="32" t="s">
        <v>31</v>
      </c>
      <c r="B24" s="346">
        <f>+C24*$G$5</f>
        <v>67716.234000000011</v>
      </c>
      <c r="C24" s="275">
        <f>+Lonestar!F43</f>
        <v>31643.100000000002</v>
      </c>
      <c r="D24" s="364">
        <f>+Lonestar!A43</f>
        <v>37278</v>
      </c>
      <c r="E24" s="32" t="s">
        <v>84</v>
      </c>
      <c r="F24" s="32" t="s">
        <v>324</v>
      </c>
      <c r="G24" s="32" t="s">
        <v>102</v>
      </c>
      <c r="H24" s="32" t="s">
        <v>309</v>
      </c>
      <c r="I24" s="15"/>
      <c r="J24" s="32"/>
      <c r="K24" s="32"/>
      <c r="L24" s="32"/>
      <c r="M24" s="32" t="s">
        <v>244</v>
      </c>
      <c r="N24" s="380">
        <v>20379</v>
      </c>
      <c r="O24" s="70">
        <v>-51695.87</v>
      </c>
      <c r="P24" s="32" t="s">
        <v>247</v>
      </c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</row>
    <row r="25" spans="1:33" ht="13.5" customHeight="1" x14ac:dyDescent="0.2">
      <c r="A25" s="204" t="s">
        <v>28</v>
      </c>
      <c r="B25" s="346">
        <f>+C25*$G$3</f>
        <v>65837.100000000006</v>
      </c>
      <c r="C25" s="275">
        <f>+williams!J40</f>
        <v>31351</v>
      </c>
      <c r="D25" s="364">
        <f>+williams!A40</f>
        <v>37278</v>
      </c>
      <c r="E25" s="204" t="s">
        <v>85</v>
      </c>
      <c r="F25" s="204" t="s">
        <v>154</v>
      </c>
      <c r="G25" s="204" t="s">
        <v>313</v>
      </c>
      <c r="H25" s="2"/>
      <c r="I25" s="204"/>
      <c r="J25" s="32"/>
      <c r="K25" s="32"/>
      <c r="L25" s="32"/>
      <c r="M25" s="32" t="s">
        <v>244</v>
      </c>
      <c r="N25" s="380">
        <v>26357</v>
      </c>
      <c r="O25" s="70">
        <v>44144.84</v>
      </c>
      <c r="P25" s="32" t="s">
        <v>247</v>
      </c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</row>
    <row r="26" spans="1:33" ht="13.5" customHeight="1" x14ac:dyDescent="0.2">
      <c r="A26" s="32" t="s">
        <v>114</v>
      </c>
      <c r="B26" s="346">
        <f>+C26*$G$4</f>
        <v>51064.619999999995</v>
      </c>
      <c r="C26" s="206">
        <f>+'PG&amp;E'!D40</f>
        <v>23974</v>
      </c>
      <c r="D26" s="365">
        <f>+'PG&amp;E'!A40</f>
        <v>37278</v>
      </c>
      <c r="E26" s="32" t="s">
        <v>84</v>
      </c>
      <c r="F26" s="32" t="s">
        <v>154</v>
      </c>
      <c r="G26" s="32" t="s">
        <v>102</v>
      </c>
      <c r="H26" s="32"/>
      <c r="I26" s="32"/>
      <c r="J26" s="32"/>
      <c r="K26" s="32"/>
      <c r="L26" s="32"/>
      <c r="M26" s="32" t="s">
        <v>244</v>
      </c>
      <c r="N26" s="380">
        <v>21544</v>
      </c>
      <c r="O26" s="70">
        <v>61340.160000000003</v>
      </c>
      <c r="P26" s="32" t="s">
        <v>247</v>
      </c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</row>
    <row r="27" spans="1:33" s="593" customFormat="1" ht="12.95" customHeight="1" x14ac:dyDescent="0.2">
      <c r="A27" s="32" t="s">
        <v>103</v>
      </c>
      <c r="B27" s="346">
        <f>+EOG!$J$41</f>
        <v>49029.78</v>
      </c>
      <c r="C27" s="275">
        <f>+B27/$G$4</f>
        <v>23018.67605633803</v>
      </c>
      <c r="D27" s="364">
        <f>+EOG!A41</f>
        <v>37278</v>
      </c>
      <c r="E27" s="32" t="s">
        <v>85</v>
      </c>
      <c r="F27" s="32" t="s">
        <v>323</v>
      </c>
      <c r="G27" s="32" t="s">
        <v>102</v>
      </c>
      <c r="H27" s="32"/>
      <c r="I27" s="32"/>
      <c r="J27" s="204"/>
      <c r="K27" s="204"/>
      <c r="L27" s="204"/>
      <c r="M27" s="32" t="s">
        <v>244</v>
      </c>
      <c r="N27" s="471">
        <v>24532</v>
      </c>
      <c r="O27" s="273">
        <v>-956477</v>
      </c>
      <c r="P27" s="273">
        <f>SUM(O22:O27)</f>
        <v>-1984193.5299999998</v>
      </c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4"/>
      <c r="AG27" s="204"/>
    </row>
    <row r="28" spans="1:33" s="593" customFormat="1" ht="13.5" customHeight="1" x14ac:dyDescent="0.2">
      <c r="A28" s="32" t="s">
        <v>131</v>
      </c>
      <c r="B28" s="346">
        <f>+SidR!D41</f>
        <v>43695.170000000006</v>
      </c>
      <c r="C28" s="275">
        <f>+B28/$G$5</f>
        <v>20418.303738317758</v>
      </c>
      <c r="D28" s="365">
        <f>+SidR!A41</f>
        <v>37278</v>
      </c>
      <c r="E28" s="32" t="s">
        <v>85</v>
      </c>
      <c r="F28" s="32" t="s">
        <v>152</v>
      </c>
      <c r="G28" s="32" t="s">
        <v>102</v>
      </c>
      <c r="H28" s="32"/>
      <c r="I28" s="204"/>
      <c r="J28" s="204"/>
      <c r="K28" s="204"/>
      <c r="L28" s="204"/>
      <c r="M28" s="204" t="s">
        <v>243</v>
      </c>
      <c r="N28" s="471">
        <v>24268</v>
      </c>
      <c r="O28" s="273">
        <v>1481856.66</v>
      </c>
      <c r="P28" s="273">
        <f>+O28</f>
        <v>1481856.66</v>
      </c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</row>
    <row r="29" spans="1:33" s="593" customFormat="1" ht="13.5" customHeight="1" x14ac:dyDescent="0.2">
      <c r="A29" s="32" t="s">
        <v>320</v>
      </c>
      <c r="B29" s="346">
        <f>+Stratland!$D$41</f>
        <v>42585.15</v>
      </c>
      <c r="C29" s="275">
        <f>+B29/$G$4</f>
        <v>19993.028169014087</v>
      </c>
      <c r="D29" s="364">
        <f>+Stratland!A41</f>
        <v>37257</v>
      </c>
      <c r="E29" s="32" t="s">
        <v>85</v>
      </c>
      <c r="F29" s="32" t="s">
        <v>323</v>
      </c>
      <c r="G29" s="32" t="s">
        <v>102</v>
      </c>
      <c r="H29" s="32"/>
      <c r="I29" s="204"/>
      <c r="J29" s="204"/>
      <c r="K29" s="204"/>
      <c r="L29" s="204"/>
      <c r="M29" s="204"/>
      <c r="N29" s="471"/>
      <c r="O29" s="273"/>
      <c r="P29" s="273"/>
      <c r="Q29" s="204"/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  <c r="AG29" s="204"/>
    </row>
    <row r="30" spans="1:33" s="593" customFormat="1" ht="13.5" customHeight="1" x14ac:dyDescent="0.2">
      <c r="A30" s="32" t="s">
        <v>23</v>
      </c>
      <c r="B30" s="346">
        <f>+C30*$G$3</f>
        <v>41571.599999999999</v>
      </c>
      <c r="C30" s="348">
        <f>+'Red C'!$F$45</f>
        <v>19796</v>
      </c>
      <c r="D30" s="364">
        <f>+'Red C'!A45</f>
        <v>37278</v>
      </c>
      <c r="E30" s="204" t="s">
        <v>84</v>
      </c>
      <c r="F30" s="32" t="s">
        <v>153</v>
      </c>
      <c r="G30" s="32" t="s">
        <v>115</v>
      </c>
      <c r="H30" s="32"/>
      <c r="I30" s="204"/>
      <c r="J30" s="204"/>
      <c r="K30" s="204"/>
      <c r="L30" s="204"/>
      <c r="M30" s="204" t="s">
        <v>245</v>
      </c>
      <c r="N30" s="471">
        <v>24361</v>
      </c>
      <c r="O30" s="273">
        <v>811179.69</v>
      </c>
      <c r="P30" s="204"/>
      <c r="Q30" s="204"/>
      <c r="R30" s="204"/>
      <c r="S30" s="204"/>
      <c r="T30" s="204"/>
      <c r="U30" s="204"/>
      <c r="V30" s="204"/>
      <c r="W30" s="204"/>
      <c r="X30" s="204"/>
      <c r="Y30" s="204"/>
      <c r="Z30" s="204"/>
      <c r="AA30" s="204"/>
      <c r="AB30" s="204"/>
      <c r="AC30" s="204"/>
      <c r="AD30" s="204"/>
      <c r="AE30" s="204"/>
      <c r="AF30" s="204"/>
      <c r="AG30" s="204"/>
    </row>
    <row r="31" spans="1:33" s="593" customFormat="1" ht="13.5" customHeight="1" x14ac:dyDescent="0.2">
      <c r="A31" s="32" t="s">
        <v>302</v>
      </c>
      <c r="B31" s="346">
        <f>+'WTG inc'!N43</f>
        <v>37618.410000000003</v>
      </c>
      <c r="C31" s="275">
        <f>+B31/$G$4</f>
        <v>17661.225352112677</v>
      </c>
      <c r="D31" s="365">
        <f>+'WTG inc'!A43</f>
        <v>37278</v>
      </c>
      <c r="E31" s="32" t="s">
        <v>85</v>
      </c>
      <c r="F31" s="32" t="s">
        <v>153</v>
      </c>
      <c r="G31" s="32" t="s">
        <v>115</v>
      </c>
      <c r="H31" s="204"/>
      <c r="I31" s="204"/>
      <c r="J31" s="204"/>
      <c r="K31" s="204"/>
      <c r="L31" s="204"/>
      <c r="M31" s="204"/>
      <c r="N31" s="471"/>
      <c r="O31" s="273"/>
      <c r="P31" s="273"/>
      <c r="Q31" s="204"/>
      <c r="R31" s="204"/>
      <c r="S31" s="204"/>
      <c r="T31" s="204"/>
      <c r="U31" s="204"/>
      <c r="V31" s="204"/>
      <c r="W31" s="204"/>
      <c r="X31" s="204"/>
      <c r="Y31" s="204"/>
      <c r="Z31" s="204"/>
      <c r="AA31" s="204"/>
      <c r="AB31" s="204"/>
      <c r="AC31" s="204"/>
      <c r="AD31" s="204"/>
      <c r="AE31" s="204"/>
      <c r="AF31" s="204"/>
      <c r="AG31" s="204"/>
    </row>
    <row r="32" spans="1:33" ht="13.5" customHeight="1" x14ac:dyDescent="0.2">
      <c r="A32" s="32" t="s">
        <v>110</v>
      </c>
      <c r="B32" s="346">
        <f>+C32*$G$4</f>
        <v>37460.31</v>
      </c>
      <c r="C32" s="275">
        <f>+CIG!D42</f>
        <v>17587</v>
      </c>
      <c r="D32" s="365">
        <f>+CIG!A42</f>
        <v>37278</v>
      </c>
      <c r="E32" s="204" t="s">
        <v>84</v>
      </c>
      <c r="F32" s="32" t="s">
        <v>154</v>
      </c>
      <c r="G32" s="32" t="s">
        <v>113</v>
      </c>
      <c r="H32" s="32"/>
      <c r="I32" s="204"/>
      <c r="J32" s="32"/>
      <c r="K32" s="32"/>
      <c r="L32" s="32"/>
      <c r="M32" s="32" t="s">
        <v>244</v>
      </c>
      <c r="N32" s="380">
        <v>26357</v>
      </c>
      <c r="O32" s="70">
        <v>44144.84</v>
      </c>
      <c r="P32" s="32" t="s">
        <v>247</v>
      </c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</row>
    <row r="33" spans="1:33" ht="15" customHeight="1" x14ac:dyDescent="0.2">
      <c r="A33" s="204" t="s">
        <v>127</v>
      </c>
      <c r="B33" s="346">
        <f>+Calpine!D41</f>
        <v>32109.210000000021</v>
      </c>
      <c r="C33" s="206">
        <f>+B33/$G$4</f>
        <v>15074.74647887325</v>
      </c>
      <c r="D33" s="364">
        <f>+Calpine!A41</f>
        <v>37278</v>
      </c>
      <c r="E33" s="204" t="s">
        <v>85</v>
      </c>
      <c r="F33" s="204" t="s">
        <v>153</v>
      </c>
      <c r="G33" s="204" t="s">
        <v>99</v>
      </c>
      <c r="H33" s="204"/>
      <c r="I33" s="32"/>
      <c r="J33" s="32"/>
      <c r="K33" s="32"/>
      <c r="L33" s="32"/>
      <c r="M33" s="32"/>
      <c r="N33" s="380"/>
      <c r="O33" s="70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</row>
    <row r="34" spans="1:33" s="593" customFormat="1" ht="13.5" customHeight="1" x14ac:dyDescent="0.2">
      <c r="A34" s="204" t="s">
        <v>139</v>
      </c>
      <c r="B34" s="346">
        <f>+'Citizens-Griffith'!D41</f>
        <v>26247.990000000005</v>
      </c>
      <c r="C34" s="275">
        <f>+B34/$G$4</f>
        <v>12323.000000000004</v>
      </c>
      <c r="D34" s="364">
        <f>+'Citizens-Griffith'!A41</f>
        <v>37278</v>
      </c>
      <c r="E34" s="204" t="s">
        <v>85</v>
      </c>
      <c r="F34" s="204" t="s">
        <v>324</v>
      </c>
      <c r="G34" s="204" t="s">
        <v>99</v>
      </c>
      <c r="H34" s="204"/>
      <c r="I34" s="204"/>
      <c r="J34" s="204"/>
      <c r="K34" s="204"/>
      <c r="L34" s="204"/>
      <c r="M34" s="204"/>
      <c r="N34" s="471"/>
      <c r="O34" s="273"/>
      <c r="P34" s="204"/>
      <c r="Q34" s="204"/>
      <c r="R34" s="204"/>
      <c r="S34" s="204"/>
      <c r="T34" s="204"/>
      <c r="U34" s="204"/>
      <c r="V34" s="204"/>
      <c r="W34" s="204"/>
      <c r="X34" s="204"/>
      <c r="Y34" s="204"/>
      <c r="Z34" s="204"/>
      <c r="AA34" s="204"/>
      <c r="AB34" s="204"/>
      <c r="AC34" s="204"/>
      <c r="AD34" s="204"/>
      <c r="AE34" s="204"/>
      <c r="AF34" s="204"/>
      <c r="AG34" s="204"/>
    </row>
    <row r="35" spans="1:33" s="593" customFormat="1" ht="13.5" customHeight="1" x14ac:dyDescent="0.2">
      <c r="A35" s="204" t="s">
        <v>87</v>
      </c>
      <c r="B35" s="346">
        <f>+NNG!$D$24</f>
        <v>24134.670000000002</v>
      </c>
      <c r="C35" s="275">
        <f>+B35/$G$4</f>
        <v>11330.830985915494</v>
      </c>
      <c r="D35" s="364">
        <f>+NNG!A24</f>
        <v>37278</v>
      </c>
      <c r="E35" s="204" t="s">
        <v>85</v>
      </c>
      <c r="F35" s="204" t="s">
        <v>323</v>
      </c>
      <c r="G35" s="204" t="s">
        <v>100</v>
      </c>
      <c r="H35" s="204"/>
      <c r="I35" s="204"/>
      <c r="J35" s="204"/>
      <c r="K35" s="204"/>
      <c r="L35" s="204"/>
      <c r="M35" s="32" t="s">
        <v>245</v>
      </c>
      <c r="N35" s="380">
        <v>21665</v>
      </c>
      <c r="O35" s="70">
        <v>73449</v>
      </c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204"/>
      <c r="AA35" s="204"/>
      <c r="AB35" s="204"/>
      <c r="AC35" s="204"/>
      <c r="AD35" s="204"/>
      <c r="AE35" s="204"/>
      <c r="AF35" s="204"/>
      <c r="AG35" s="204"/>
    </row>
    <row r="36" spans="1:33" s="593" customFormat="1" ht="12.95" customHeight="1" x14ac:dyDescent="0.2">
      <c r="A36" s="32" t="s">
        <v>311</v>
      </c>
      <c r="B36" s="346">
        <f>+C36*$G$3</f>
        <v>20790</v>
      </c>
      <c r="C36" s="275">
        <f>+Amoco!D40</f>
        <v>9900</v>
      </c>
      <c r="D36" s="365">
        <f>+Amoco!A40</f>
        <v>37278</v>
      </c>
      <c r="E36" s="32" t="s">
        <v>84</v>
      </c>
      <c r="F36" s="32" t="s">
        <v>153</v>
      </c>
      <c r="G36" s="32" t="s">
        <v>115</v>
      </c>
      <c r="H36" s="32"/>
      <c r="I36" s="204"/>
      <c r="J36" s="204"/>
      <c r="K36" s="204"/>
      <c r="L36" s="204"/>
      <c r="M36" s="204"/>
      <c r="N36" s="471"/>
      <c r="O36" s="273"/>
      <c r="P36" s="204"/>
      <c r="Q36" s="204"/>
      <c r="R36" s="204"/>
      <c r="S36" s="204"/>
      <c r="T36" s="204"/>
      <c r="U36" s="204"/>
      <c r="V36" s="204"/>
      <c r="W36" s="204"/>
      <c r="X36" s="204"/>
      <c r="Y36" s="204"/>
      <c r="Z36" s="204"/>
      <c r="AA36" s="204"/>
      <c r="AB36" s="204"/>
      <c r="AC36" s="204"/>
      <c r="AD36" s="204"/>
      <c r="AE36" s="204"/>
      <c r="AF36" s="204"/>
      <c r="AG36" s="204"/>
    </row>
    <row r="37" spans="1:33" ht="13.5" customHeight="1" x14ac:dyDescent="0.2">
      <c r="A37" s="204" t="s">
        <v>71</v>
      </c>
      <c r="B37" s="347">
        <f>+transcol!$D$43</f>
        <v>14874.32</v>
      </c>
      <c r="C37" s="348">
        <f>+B37/$G$4</f>
        <v>6983.2488262910801</v>
      </c>
      <c r="D37" s="364">
        <f>+transcol!A43</f>
        <v>37278</v>
      </c>
      <c r="E37" s="204" t="s">
        <v>85</v>
      </c>
      <c r="F37" s="204" t="s">
        <v>153</v>
      </c>
      <c r="G37" s="204" t="s">
        <v>115</v>
      </c>
      <c r="H37" s="32"/>
      <c r="I37" s="32"/>
      <c r="J37" s="32"/>
      <c r="K37" s="32"/>
      <c r="L37" s="32"/>
      <c r="M37" s="32"/>
      <c r="N37" s="380"/>
      <c r="O37" s="70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</row>
    <row r="38" spans="1:33" s="593" customFormat="1" ht="13.5" customHeight="1" x14ac:dyDescent="0.2">
      <c r="A38" s="204" t="s">
        <v>33</v>
      </c>
      <c r="B38" s="349">
        <f>+'El Paso'!C39*summary!G4+'El Paso'!E39*summary!G3</f>
        <v>10955.970000000001</v>
      </c>
      <c r="C38" s="71">
        <f>+'El Paso'!H39</f>
        <v>4299</v>
      </c>
      <c r="D38" s="364">
        <f>+'El Paso'!A39</f>
        <v>37278</v>
      </c>
      <c r="E38" s="204" t="s">
        <v>84</v>
      </c>
      <c r="F38" s="204" t="s">
        <v>154</v>
      </c>
      <c r="G38" s="204" t="s">
        <v>100</v>
      </c>
      <c r="H38" s="204"/>
      <c r="I38" s="204"/>
      <c r="J38" s="204"/>
      <c r="K38" s="204"/>
      <c r="L38" s="204"/>
      <c r="M38" s="204"/>
      <c r="N38" s="471"/>
      <c r="O38" s="273"/>
      <c r="P38" s="204"/>
      <c r="Q38" s="204"/>
      <c r="R38" s="204"/>
      <c r="S38" s="204"/>
      <c r="T38" s="204"/>
      <c r="U38" s="204"/>
      <c r="V38" s="204"/>
      <c r="W38" s="204"/>
      <c r="X38" s="204"/>
      <c r="Y38" s="204"/>
      <c r="Z38" s="204"/>
      <c r="AA38" s="204"/>
      <c r="AB38" s="204"/>
      <c r="AC38" s="204"/>
      <c r="AD38" s="204"/>
      <c r="AE38" s="204"/>
      <c r="AF38" s="204"/>
      <c r="AG38" s="204"/>
    </row>
    <row r="39" spans="1:33" ht="18" customHeight="1" x14ac:dyDescent="0.2">
      <c r="A39" s="32" t="s">
        <v>96</v>
      </c>
      <c r="B39" s="47">
        <f>SUM(B8:B38)</f>
        <v>6928159.4240000006</v>
      </c>
      <c r="C39" s="69">
        <f>SUM(C8:C38)</f>
        <v>3244867.8514589095</v>
      </c>
      <c r="D39" s="203"/>
      <c r="E39" s="32"/>
      <c r="F39" s="32"/>
      <c r="G39" s="32"/>
      <c r="H39" s="32"/>
      <c r="I39" s="32"/>
      <c r="J39" s="32"/>
      <c r="K39" s="32"/>
      <c r="L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</row>
    <row r="40" spans="1:33" ht="15" customHeight="1" x14ac:dyDescent="0.2">
      <c r="A40" s="32"/>
      <c r="B40" s="47"/>
      <c r="C40" s="69"/>
      <c r="D40" s="203"/>
      <c r="E40" s="32"/>
      <c r="F40" s="351"/>
      <c r="G40" s="351"/>
      <c r="H40" s="32"/>
      <c r="I40" s="32"/>
      <c r="J40" s="32"/>
      <c r="K40" s="32"/>
      <c r="L40" s="32"/>
      <c r="M40" s="32"/>
      <c r="N40" s="380"/>
      <c r="O40" s="70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</row>
    <row r="41" spans="1:33" ht="15" customHeight="1" x14ac:dyDescent="0.2">
      <c r="A41" s="335" t="s">
        <v>89</v>
      </c>
      <c r="B41" s="336" t="s">
        <v>16</v>
      </c>
      <c r="C41" s="337" t="s">
        <v>0</v>
      </c>
      <c r="D41" s="344" t="s">
        <v>146</v>
      </c>
      <c r="E41" s="335" t="s">
        <v>90</v>
      </c>
      <c r="F41" s="338" t="s">
        <v>101</v>
      </c>
      <c r="G41" s="338" t="s">
        <v>101</v>
      </c>
      <c r="H41" s="335" t="s">
        <v>98</v>
      </c>
      <c r="I41" s="32"/>
      <c r="J41" s="32"/>
      <c r="K41" s="32"/>
      <c r="L41" s="32"/>
      <c r="M41" s="32"/>
      <c r="N41" s="380"/>
      <c r="O41" s="70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</row>
    <row r="42" spans="1:33" ht="15" customHeight="1" x14ac:dyDescent="0.2">
      <c r="A42" s="204" t="s">
        <v>248</v>
      </c>
      <c r="B42" s="347">
        <f>+DEFS!$C$40+DEFS!$E$40+DEFS!$F$44+DEFS!$F$45+DEFS!$F$46+DEFS!$F$47+DEFS!$F$48</f>
        <v>-2800636.2600000002</v>
      </c>
      <c r="C42" s="348">
        <f>+B42/$G$5</f>
        <v>-1308708.5327102805</v>
      </c>
      <c r="D42" s="364">
        <f>+DEFS!A40</f>
        <v>37278</v>
      </c>
      <c r="E42" s="204" t="s">
        <v>85</v>
      </c>
      <c r="F42" s="32" t="s">
        <v>153</v>
      </c>
      <c r="G42" s="32" t="s">
        <v>100</v>
      </c>
      <c r="H42" s="32" t="s">
        <v>333</v>
      </c>
      <c r="I42" s="32"/>
      <c r="J42" s="32"/>
      <c r="K42" s="32"/>
      <c r="L42" s="32"/>
      <c r="M42" s="32"/>
      <c r="N42" s="380"/>
      <c r="O42" s="70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</row>
    <row r="43" spans="1:33" ht="12.95" customHeight="1" x14ac:dyDescent="0.2">
      <c r="A43" s="204" t="s">
        <v>135</v>
      </c>
      <c r="B43" s="346">
        <f>+Citizens!D18</f>
        <v>-550935</v>
      </c>
      <c r="C43" s="206">
        <f>+B43/$G$4</f>
        <v>-258654.92957746479</v>
      </c>
      <c r="D43" s="364">
        <f>+Citizens!A18</f>
        <v>37278</v>
      </c>
      <c r="E43" s="204" t="s">
        <v>85</v>
      </c>
      <c r="F43" s="204" t="s">
        <v>324</v>
      </c>
      <c r="G43" s="204" t="s">
        <v>99</v>
      </c>
      <c r="H43" s="352"/>
      <c r="I43" s="32"/>
      <c r="J43" s="32"/>
      <c r="K43" s="32"/>
      <c r="L43" s="32"/>
      <c r="M43" s="32"/>
      <c r="N43" s="380"/>
      <c r="O43" s="70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</row>
    <row r="44" spans="1:33" ht="12.95" customHeight="1" x14ac:dyDescent="0.2">
      <c r="A44" s="32" t="s">
        <v>133</v>
      </c>
      <c r="B44" s="346">
        <f>+'NS Steel'!D41</f>
        <v>-295811.42</v>
      </c>
      <c r="C44" s="206">
        <f>+B44/$G$4</f>
        <v>-138878.60093896714</v>
      </c>
      <c r="D44" s="365">
        <f>+'NS Steel'!A41</f>
        <v>37278</v>
      </c>
      <c r="E44" s="32" t="s">
        <v>85</v>
      </c>
      <c r="F44" s="32" t="s">
        <v>154</v>
      </c>
      <c r="G44" s="32" t="s">
        <v>100</v>
      </c>
      <c r="H44" s="352"/>
      <c r="I44" s="32"/>
      <c r="J44" s="32"/>
      <c r="K44" s="32"/>
      <c r="L44" s="32"/>
      <c r="M44" s="32"/>
      <c r="N44" s="380"/>
      <c r="O44" s="70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</row>
    <row r="45" spans="1:33" ht="12.95" customHeight="1" x14ac:dyDescent="0.2">
      <c r="A45" s="204" t="s">
        <v>260</v>
      </c>
      <c r="B45" s="346">
        <f>+MiVida_Rich!D41</f>
        <v>-203736.06</v>
      </c>
      <c r="C45" s="206">
        <f>+B45/$G$5</f>
        <v>-95203.766355140178</v>
      </c>
      <c r="D45" s="364">
        <f>+MiVida_Rich!A41</f>
        <v>37256</v>
      </c>
      <c r="E45" s="204" t="s">
        <v>85</v>
      </c>
      <c r="F45" s="204" t="s">
        <v>152</v>
      </c>
      <c r="G45" s="204" t="s">
        <v>102</v>
      </c>
      <c r="H45" s="352"/>
      <c r="I45" s="32"/>
      <c r="J45" s="32"/>
      <c r="K45" s="32"/>
      <c r="L45" s="32"/>
      <c r="M45" s="32"/>
      <c r="N45" s="380"/>
      <c r="O45" s="70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</row>
    <row r="46" spans="1:33" ht="12.95" customHeight="1" x14ac:dyDescent="0.2">
      <c r="A46" s="443" t="s">
        <v>79</v>
      </c>
      <c r="B46" s="510">
        <f>+Agave!$D$24</f>
        <v>-142360.74</v>
      </c>
      <c r="C46" s="464">
        <f>+B46/$G$4</f>
        <v>-66836.028169014084</v>
      </c>
      <c r="D46" s="463">
        <f>+Agave!A24</f>
        <v>37278</v>
      </c>
      <c r="E46" s="443" t="s">
        <v>85</v>
      </c>
      <c r="F46" s="443" t="s">
        <v>324</v>
      </c>
      <c r="G46" s="443" t="s">
        <v>102</v>
      </c>
      <c r="H46" s="443"/>
      <c r="I46" s="32"/>
      <c r="J46" s="32"/>
      <c r="K46" s="32"/>
      <c r="L46" s="32"/>
      <c r="M46" s="32"/>
      <c r="N46" s="380"/>
      <c r="O46" s="70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</row>
    <row r="47" spans="1:33" s="594" customFormat="1" ht="13.5" customHeight="1" x14ac:dyDescent="0.2">
      <c r="A47" s="32" t="s">
        <v>216</v>
      </c>
      <c r="B47" s="346">
        <f>+crosstex!F41</f>
        <v>-102991.62</v>
      </c>
      <c r="C47" s="206">
        <f>+B47/$G$4</f>
        <v>-48352.873239436623</v>
      </c>
      <c r="D47" s="365">
        <f>+crosstex!A41</f>
        <v>37278</v>
      </c>
      <c r="E47" s="32" t="s">
        <v>85</v>
      </c>
      <c r="F47" s="32" t="s">
        <v>152</v>
      </c>
      <c r="G47" s="32" t="s">
        <v>100</v>
      </c>
      <c r="H47" s="352"/>
      <c r="I47" s="249"/>
      <c r="J47" s="249"/>
      <c r="K47" s="249"/>
      <c r="L47" s="249"/>
      <c r="M47" s="32"/>
      <c r="N47" s="471"/>
      <c r="O47" s="273"/>
      <c r="P47" s="249"/>
      <c r="Q47" s="249"/>
      <c r="R47" s="249"/>
      <c r="S47" s="249"/>
      <c r="T47" s="249"/>
      <c r="U47" s="249"/>
      <c r="V47" s="249"/>
      <c r="W47" s="249"/>
      <c r="X47" s="249"/>
      <c r="Y47" s="249"/>
      <c r="Z47" s="249"/>
      <c r="AA47" s="249"/>
      <c r="AB47" s="249"/>
      <c r="AC47" s="249"/>
      <c r="AD47" s="249"/>
      <c r="AE47" s="249"/>
      <c r="AF47" s="249"/>
      <c r="AG47" s="249"/>
    </row>
    <row r="48" spans="1:33" s="593" customFormat="1" ht="13.5" customHeight="1" x14ac:dyDescent="0.2">
      <c r="A48" s="32" t="s">
        <v>1</v>
      </c>
      <c r="B48" s="346">
        <f>+C48*$G$3</f>
        <v>-43873.200000000004</v>
      </c>
      <c r="C48" s="206">
        <f>+NW!$F$41</f>
        <v>-20892</v>
      </c>
      <c r="D48" s="364">
        <f>+NW!B41</f>
        <v>37278</v>
      </c>
      <c r="E48" s="32" t="s">
        <v>84</v>
      </c>
      <c r="F48" s="32" t="s">
        <v>153</v>
      </c>
      <c r="G48" s="32" t="s">
        <v>115</v>
      </c>
      <c r="H48" s="352"/>
      <c r="I48" s="204"/>
      <c r="J48" s="204"/>
      <c r="K48" s="204"/>
      <c r="L48" s="204"/>
      <c r="M48" s="204"/>
      <c r="N48" s="471"/>
      <c r="O48" s="273"/>
      <c r="P48" s="204"/>
      <c r="Q48" s="204"/>
      <c r="R48" s="204"/>
      <c r="S48" s="204"/>
      <c r="T48" s="204"/>
      <c r="U48" s="204"/>
      <c r="V48" s="204"/>
      <c r="W48" s="204"/>
      <c r="X48" s="204"/>
      <c r="Y48" s="204"/>
      <c r="Z48" s="204"/>
      <c r="AA48" s="204"/>
      <c r="AB48" s="204"/>
      <c r="AC48" s="204"/>
      <c r="AD48" s="204"/>
      <c r="AE48" s="204"/>
      <c r="AF48" s="204"/>
      <c r="AG48" s="204"/>
    </row>
    <row r="49" spans="1:33" ht="13.5" customHeight="1" x14ac:dyDescent="0.2">
      <c r="A49" s="32" t="s">
        <v>147</v>
      </c>
      <c r="B49" s="346">
        <f>+PGETX!$H$39</f>
        <v>-36638.15</v>
      </c>
      <c r="C49" s="275">
        <f>+B49/$G$4</f>
        <v>-17201.009389671362</v>
      </c>
      <c r="D49" s="365">
        <f>+PGETX!E39</f>
        <v>37278</v>
      </c>
      <c r="E49" s="32" t="s">
        <v>85</v>
      </c>
      <c r="F49" s="32" t="s">
        <v>154</v>
      </c>
      <c r="G49" s="32" t="s">
        <v>102</v>
      </c>
      <c r="H49" s="32"/>
      <c r="I49" s="32"/>
      <c r="J49" s="32"/>
      <c r="K49" s="32"/>
      <c r="L49" s="32"/>
      <c r="M49" s="32"/>
      <c r="N49" s="380"/>
      <c r="O49" s="70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</row>
    <row r="50" spans="1:33" ht="13.5" customHeight="1" x14ac:dyDescent="0.2">
      <c r="A50" s="204" t="s">
        <v>204</v>
      </c>
      <c r="B50" s="347">
        <f>+WTGmktg!J43</f>
        <v>-35657.480000000003</v>
      </c>
      <c r="C50" s="206">
        <f>+B50/$G$4</f>
        <v>-16740.600938967138</v>
      </c>
      <c r="D50" s="364">
        <f>+WTGmktg!A43</f>
        <v>37278</v>
      </c>
      <c r="E50" s="32" t="s">
        <v>85</v>
      </c>
      <c r="F50" s="204" t="s">
        <v>153</v>
      </c>
      <c r="G50" s="204" t="s">
        <v>115</v>
      </c>
      <c r="H50" s="204"/>
      <c r="I50" s="32"/>
      <c r="J50" s="32"/>
      <c r="K50" s="32"/>
      <c r="L50" s="32"/>
      <c r="M50" s="32"/>
      <c r="N50" s="380"/>
      <c r="O50" s="70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</row>
    <row r="51" spans="1:33" s="593" customFormat="1" ht="13.5" customHeight="1" x14ac:dyDescent="0.2">
      <c r="A51" s="204" t="s">
        <v>142</v>
      </c>
      <c r="B51" s="347">
        <f>+C51*$G$4</f>
        <v>-31639.019999999997</v>
      </c>
      <c r="C51" s="348">
        <f>+PEPL!D41</f>
        <v>-14854</v>
      </c>
      <c r="D51" s="364">
        <f>+PEPL!A41</f>
        <v>37278</v>
      </c>
      <c r="E51" s="204" t="s">
        <v>84</v>
      </c>
      <c r="F51" s="204" t="s">
        <v>324</v>
      </c>
      <c r="G51" s="204" t="s">
        <v>100</v>
      </c>
      <c r="H51" s="32"/>
      <c r="I51" s="204"/>
      <c r="J51" s="204"/>
      <c r="K51" s="204"/>
      <c r="L51" s="204"/>
      <c r="M51" s="204"/>
      <c r="N51" s="471"/>
      <c r="O51" s="273"/>
      <c r="P51" s="273"/>
      <c r="Q51" s="204"/>
      <c r="R51" s="204"/>
      <c r="S51" s="204"/>
      <c r="T51" s="204"/>
      <c r="U51" s="204"/>
      <c r="V51" s="204"/>
      <c r="W51" s="204"/>
      <c r="X51" s="204"/>
      <c r="Y51" s="204"/>
      <c r="Z51" s="204"/>
      <c r="AA51" s="204"/>
      <c r="AB51" s="204"/>
      <c r="AC51" s="204"/>
      <c r="AD51" s="204"/>
      <c r="AE51" s="204"/>
      <c r="AF51" s="204"/>
      <c r="AG51" s="204"/>
    </row>
    <row r="52" spans="1:33" ht="13.5" customHeight="1" x14ac:dyDescent="0.2">
      <c r="A52" s="32" t="s">
        <v>297</v>
      </c>
      <c r="B52" s="346">
        <f>+SWGasTrans!$D$41</f>
        <v>-24077.13</v>
      </c>
      <c r="C52" s="275">
        <f>+B52/$G$4</f>
        <v>-11303.816901408452</v>
      </c>
      <c r="D52" s="364">
        <f>+SWGasTrans!A41</f>
        <v>37278</v>
      </c>
      <c r="E52" s="32" t="s">
        <v>85</v>
      </c>
      <c r="F52" s="32" t="s">
        <v>153</v>
      </c>
      <c r="G52" s="32" t="s">
        <v>99</v>
      </c>
      <c r="H52" s="32"/>
      <c r="I52" s="32"/>
      <c r="J52" s="32"/>
      <c r="K52" s="32"/>
      <c r="L52" s="32"/>
      <c r="M52" s="32"/>
      <c r="N52" s="380"/>
      <c r="O52" s="70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</row>
    <row r="53" spans="1:33" ht="13.5" customHeight="1" x14ac:dyDescent="0.2">
      <c r="A53" s="204" t="s">
        <v>95</v>
      </c>
      <c r="B53" s="346">
        <f>+burlington!D42</f>
        <v>-12366.36</v>
      </c>
      <c r="C53" s="275">
        <f>+B53/$G$3</f>
        <v>-5888.7428571428572</v>
      </c>
      <c r="D53" s="364">
        <f>+burlington!A42</f>
        <v>37278</v>
      </c>
      <c r="E53" s="204" t="s">
        <v>85</v>
      </c>
      <c r="F53" s="32" t="s">
        <v>154</v>
      </c>
      <c r="G53" s="32" t="s">
        <v>113</v>
      </c>
      <c r="H53" s="32"/>
      <c r="I53" s="32"/>
      <c r="J53" s="32"/>
      <c r="K53" s="32"/>
      <c r="L53" s="32"/>
      <c r="M53" s="32"/>
      <c r="N53" s="380"/>
      <c r="O53" s="70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</row>
    <row r="54" spans="1:33" s="593" customFormat="1" ht="13.5" customHeight="1" x14ac:dyDescent="0.2">
      <c r="A54" s="32" t="s">
        <v>6</v>
      </c>
      <c r="B54" s="349">
        <f>+Oasis!$D$40</f>
        <v>-7041.3900000000031</v>
      </c>
      <c r="C54" s="350">
        <f>+B54/$G$5</f>
        <v>-3290.3691588785059</v>
      </c>
      <c r="D54" s="365">
        <f>+Oasis!A40</f>
        <v>37278</v>
      </c>
      <c r="E54" s="32" t="s">
        <v>85</v>
      </c>
      <c r="F54" s="32" t="s">
        <v>154</v>
      </c>
      <c r="G54" s="32" t="s">
        <v>102</v>
      </c>
      <c r="H54" s="32"/>
      <c r="I54" s="204"/>
      <c r="J54" s="204"/>
      <c r="K54" s="204"/>
      <c r="L54" s="204"/>
      <c r="M54" s="32"/>
      <c r="N54" s="380"/>
      <c r="O54" s="70"/>
      <c r="P54" s="204"/>
      <c r="Q54" s="204"/>
      <c r="R54" s="204"/>
      <c r="S54" s="204"/>
      <c r="T54" s="204"/>
      <c r="U54" s="204"/>
      <c r="V54" s="204"/>
      <c r="W54" s="204"/>
      <c r="X54" s="204"/>
      <c r="Y54" s="204"/>
      <c r="Z54" s="204"/>
      <c r="AA54" s="204"/>
      <c r="AB54" s="204"/>
      <c r="AC54" s="204"/>
      <c r="AD54" s="204"/>
      <c r="AE54" s="204"/>
      <c r="AF54" s="204"/>
      <c r="AG54" s="204"/>
    </row>
    <row r="55" spans="1:33" ht="15" customHeight="1" x14ac:dyDescent="0.2">
      <c r="A55" s="32" t="s">
        <v>97</v>
      </c>
      <c r="B55" s="346">
        <f>SUM(B42:B54)</f>
        <v>-4287763.83</v>
      </c>
      <c r="C55" s="206">
        <f>SUM(C42:C54)</f>
        <v>-2006805.2702363713</v>
      </c>
      <c r="D55" s="353"/>
      <c r="E55" s="32"/>
      <c r="F55" s="32"/>
      <c r="G55" s="32"/>
      <c r="H55" s="32"/>
      <c r="I55" s="32"/>
      <c r="J55" s="32"/>
      <c r="K55" s="32"/>
      <c r="L55" s="32"/>
      <c r="M55" s="32"/>
      <c r="N55" s="380"/>
      <c r="O55" s="70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 ht="12" customHeight="1" x14ac:dyDescent="0.2">
      <c r="A56" s="32"/>
      <c r="B56" s="349"/>
      <c r="C56" s="71"/>
      <c r="D56" s="203"/>
      <c r="E56" s="32"/>
      <c r="F56" s="32"/>
      <c r="G56" s="32"/>
      <c r="H56" s="32"/>
      <c r="I56" s="32"/>
      <c r="J56" s="32"/>
      <c r="K56" s="32"/>
      <c r="L56" s="32"/>
      <c r="M56" s="32"/>
      <c r="N56" s="380"/>
      <c r="O56" s="70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3" ht="13.5" thickBot="1" x14ac:dyDescent="0.25">
      <c r="A57" s="2" t="s">
        <v>91</v>
      </c>
      <c r="B57" s="354">
        <f>+B55+B39</f>
        <v>2640395.5940000005</v>
      </c>
      <c r="C57" s="355">
        <f>+C55+C39</f>
        <v>1238062.5812225381</v>
      </c>
      <c r="D57" s="203"/>
      <c r="E57" s="32"/>
      <c r="F57" s="32"/>
      <c r="G57" s="32"/>
      <c r="H57" s="32"/>
      <c r="I57" s="32"/>
      <c r="J57" s="32"/>
      <c r="K57" s="32"/>
      <c r="L57" s="32"/>
      <c r="M57" s="32"/>
      <c r="N57" s="380"/>
      <c r="O57" s="70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1:33" ht="12" customHeight="1" thickTop="1" x14ac:dyDescent="0.2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2"/>
      <c r="N58" s="380"/>
      <c r="O58" s="70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x14ac:dyDescent="0.2">
      <c r="A59" s="2" t="s">
        <v>92</v>
      </c>
      <c r="B59" s="47"/>
      <c r="C59" s="291"/>
      <c r="D59" s="203"/>
      <c r="E59" s="32"/>
      <c r="F59" s="32"/>
      <c r="G59" s="32"/>
      <c r="H59" s="32"/>
      <c r="I59" s="32"/>
      <c r="J59" s="32"/>
      <c r="K59" s="32"/>
      <c r="L59" s="32"/>
      <c r="M59" s="32"/>
      <c r="N59" s="380"/>
      <c r="O59" s="70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</row>
    <row r="60" spans="1:33" x14ac:dyDescent="0.2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2"/>
      <c r="N60" s="380"/>
      <c r="O60" s="70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</row>
    <row r="61" spans="1:33" x14ac:dyDescent="0.2">
      <c r="A61" s="32"/>
      <c r="B61" s="47"/>
      <c r="C61" s="69"/>
      <c r="D61" s="203"/>
      <c r="E61" s="32"/>
      <c r="F61" s="32"/>
      <c r="G61" s="32"/>
      <c r="H61" s="32"/>
      <c r="I61" s="32"/>
      <c r="J61" s="32"/>
      <c r="K61" s="32"/>
      <c r="L61" s="32"/>
      <c r="M61" s="32"/>
      <c r="N61" s="380"/>
      <c r="O61" s="70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</row>
    <row r="62" spans="1:33" x14ac:dyDescent="0.2">
      <c r="A62" s="32"/>
      <c r="B62" s="47"/>
      <c r="C62" s="69"/>
      <c r="D62" s="203"/>
      <c r="E62" s="32"/>
      <c r="F62" s="32"/>
      <c r="G62" s="32"/>
      <c r="H62" s="32"/>
      <c r="I62" s="32"/>
      <c r="J62" s="32"/>
      <c r="K62" s="32"/>
      <c r="L62" s="32"/>
      <c r="M62" s="32"/>
      <c r="N62" s="380"/>
      <c r="O62" s="70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</row>
    <row r="63" spans="1:33" x14ac:dyDescent="0.2">
      <c r="A63" s="32"/>
      <c r="B63" s="47"/>
      <c r="C63" s="69"/>
      <c r="D63" s="203"/>
      <c r="E63" s="32"/>
      <c r="F63" s="32"/>
      <c r="G63" s="32"/>
      <c r="H63" s="32"/>
      <c r="I63" s="32"/>
      <c r="J63" s="32"/>
      <c r="K63" s="32"/>
      <c r="L63" s="32"/>
      <c r="M63" s="32"/>
      <c r="N63" s="380"/>
      <c r="O63" s="70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</row>
    <row r="64" spans="1:33" x14ac:dyDescent="0.2">
      <c r="B64" s="47"/>
      <c r="C64" s="69"/>
      <c r="D64" s="203"/>
      <c r="E64" s="32"/>
      <c r="F64" s="32"/>
      <c r="G64" s="32"/>
      <c r="H64" s="32"/>
      <c r="I64" s="32"/>
      <c r="J64" s="32"/>
      <c r="K64" s="32"/>
      <c r="L64" s="32"/>
      <c r="M64" s="32"/>
      <c r="N64" s="380"/>
      <c r="O64" s="70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 spans="1:33" x14ac:dyDescent="0.2">
      <c r="B65" s="47"/>
      <c r="C65" s="14"/>
      <c r="D65" s="203"/>
      <c r="E65" s="136"/>
      <c r="F65" s="32"/>
      <c r="G65" s="32"/>
      <c r="H65" s="32"/>
      <c r="I65" s="32"/>
      <c r="J65" s="32"/>
      <c r="K65" s="32"/>
      <c r="L65" s="32"/>
      <c r="M65" s="32"/>
      <c r="N65" s="380"/>
      <c r="O65" s="70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  <row r="66" spans="1:33" x14ac:dyDescent="0.2">
      <c r="B66" s="47"/>
      <c r="C66" s="69"/>
      <c r="D66" s="203"/>
      <c r="E66" s="32"/>
      <c r="F66" s="32"/>
      <c r="G66" s="32"/>
      <c r="H66" s="32"/>
      <c r="I66" s="32"/>
      <c r="J66" s="32"/>
      <c r="K66" s="32"/>
      <c r="L66" s="32"/>
      <c r="M66" s="32"/>
      <c r="N66" s="380"/>
      <c r="O66" s="70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</row>
    <row r="67" spans="1:33" x14ac:dyDescent="0.2">
      <c r="A67" s="32"/>
      <c r="B67" s="47"/>
      <c r="C67" s="69"/>
      <c r="D67" s="203"/>
      <c r="E67" s="32"/>
      <c r="F67" s="32"/>
      <c r="G67" s="32"/>
      <c r="H67" s="32"/>
      <c r="I67" s="32"/>
      <c r="J67" s="32"/>
      <c r="K67" s="32"/>
      <c r="L67" s="32"/>
      <c r="M67" s="32"/>
      <c r="N67" s="380"/>
      <c r="O67" s="70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 spans="1:33" x14ac:dyDescent="0.2">
      <c r="A68" s="32"/>
      <c r="B68" s="47"/>
      <c r="C68" s="69"/>
      <c r="D68" s="203"/>
      <c r="E68" s="32"/>
      <c r="F68" s="32"/>
      <c r="G68" s="32"/>
      <c r="H68" s="32"/>
      <c r="I68" s="32"/>
      <c r="J68" s="32"/>
      <c r="K68" s="32"/>
      <c r="L68" s="32"/>
      <c r="M68" s="32"/>
      <c r="N68" s="380"/>
      <c r="O68" s="70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 spans="1:33" x14ac:dyDescent="0.2">
      <c r="I69" s="32"/>
      <c r="J69" s="32"/>
      <c r="K69" s="32"/>
      <c r="L69" s="32"/>
      <c r="M69" s="32"/>
      <c r="N69" s="380"/>
      <c r="O69" s="70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 spans="1:33" x14ac:dyDescent="0.2">
      <c r="I70" s="32"/>
      <c r="J70" s="32"/>
      <c r="K70" s="32"/>
      <c r="L70" s="32"/>
      <c r="M70" s="32"/>
      <c r="N70" s="380"/>
      <c r="O70" s="70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</row>
    <row r="71" spans="1:33" x14ac:dyDescent="0.2">
      <c r="I71" s="32"/>
      <c r="J71" s="32"/>
      <c r="K71" s="32"/>
      <c r="L71" s="32"/>
      <c r="M71" s="32"/>
      <c r="N71" s="380"/>
      <c r="O71" s="70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</row>
    <row r="72" spans="1:33" x14ac:dyDescent="0.2">
      <c r="I72" s="32"/>
      <c r="J72" s="32"/>
      <c r="K72" s="32"/>
      <c r="L72" s="32"/>
      <c r="M72" s="32"/>
      <c r="N72" s="380"/>
      <c r="O72" s="70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 spans="1:33" x14ac:dyDescent="0.2">
      <c r="I73" s="32"/>
      <c r="J73" s="32"/>
      <c r="K73" s="32"/>
      <c r="L73" s="32"/>
      <c r="M73" s="32"/>
      <c r="N73" s="380"/>
      <c r="O73" s="70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spans="1:33" x14ac:dyDescent="0.2">
      <c r="I74" s="32"/>
      <c r="J74" s="32"/>
      <c r="K74" s="32"/>
      <c r="L74" s="32"/>
      <c r="M74" s="32"/>
      <c r="N74" s="380"/>
      <c r="O74" s="70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 spans="1:33" x14ac:dyDescent="0.2">
      <c r="I75" s="32"/>
      <c r="J75" s="32"/>
      <c r="K75" s="32"/>
      <c r="L75" s="32"/>
      <c r="M75" s="32"/>
      <c r="N75" s="380"/>
      <c r="O75" s="70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spans="1:33" x14ac:dyDescent="0.2">
      <c r="I76" s="32"/>
      <c r="J76" s="32"/>
      <c r="K76" s="32"/>
      <c r="L76" s="32"/>
      <c r="M76" s="32"/>
      <c r="N76" s="380"/>
      <c r="O76" s="70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 spans="1:33" x14ac:dyDescent="0.2">
      <c r="I77" s="32"/>
      <c r="J77" s="32"/>
      <c r="K77" s="32"/>
      <c r="L77" s="32"/>
      <c r="M77" s="32"/>
      <c r="N77" s="380"/>
      <c r="O77" s="70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 spans="1:33" x14ac:dyDescent="0.2">
      <c r="I78" s="32"/>
      <c r="J78" s="32"/>
      <c r="K78" s="32"/>
      <c r="L78" s="32"/>
      <c r="M78" s="32"/>
      <c r="N78" s="380"/>
      <c r="O78" s="70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 spans="1:33" x14ac:dyDescent="0.2">
      <c r="I79" s="32"/>
      <c r="J79" s="32"/>
      <c r="K79" s="32"/>
      <c r="L79" s="32"/>
      <c r="M79" s="32"/>
      <c r="N79" s="380"/>
      <c r="O79" s="70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 spans="1:33" x14ac:dyDescent="0.2">
      <c r="I80" s="32"/>
      <c r="J80" s="32"/>
      <c r="K80" s="32"/>
      <c r="L80" s="32"/>
      <c r="M80" s="32"/>
      <c r="N80" s="380"/>
      <c r="O80" s="70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 spans="9:33" x14ac:dyDescent="0.2">
      <c r="I81" s="32"/>
      <c r="J81" s="32"/>
      <c r="K81" s="32"/>
      <c r="L81" s="32"/>
      <c r="M81" s="32"/>
      <c r="N81" s="380"/>
      <c r="O81" s="70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 spans="9:33" x14ac:dyDescent="0.2">
      <c r="I82" s="32"/>
      <c r="J82" s="32"/>
      <c r="K82" s="32"/>
      <c r="L82" s="32"/>
      <c r="M82" s="32"/>
      <c r="N82" s="380"/>
      <c r="O82" s="70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spans="9:33" x14ac:dyDescent="0.2">
      <c r="I83" s="32"/>
      <c r="J83" s="32"/>
      <c r="K83" s="32"/>
      <c r="L83" s="32"/>
      <c r="M83" s="32"/>
      <c r="N83" s="380"/>
      <c r="O83" s="70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 spans="9:33" x14ac:dyDescent="0.2">
      <c r="I84" s="32"/>
      <c r="J84" s="32"/>
      <c r="K84" s="32"/>
      <c r="L84" s="32"/>
      <c r="M84" s="32"/>
      <c r="N84" s="380"/>
      <c r="O84" s="70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 spans="9:33" x14ac:dyDescent="0.2">
      <c r="I85" s="32"/>
      <c r="J85" s="32"/>
      <c r="K85" s="32"/>
      <c r="L85" s="32"/>
      <c r="M85" s="32"/>
      <c r="N85" s="380"/>
      <c r="O85" s="70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 spans="9:33" x14ac:dyDescent="0.2">
      <c r="I86" s="32"/>
      <c r="J86" s="32"/>
      <c r="K86" s="32"/>
      <c r="L86" s="32"/>
      <c r="M86" s="32"/>
      <c r="N86" s="380"/>
      <c r="O86" s="70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 spans="9:33" x14ac:dyDescent="0.2">
      <c r="I87" s="32"/>
      <c r="J87" s="32"/>
      <c r="K87" s="32"/>
      <c r="L87" s="32"/>
      <c r="M87" s="32"/>
      <c r="N87" s="380"/>
      <c r="O87" s="70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 spans="9:33" x14ac:dyDescent="0.2">
      <c r="I88" s="32"/>
      <c r="J88" s="32"/>
      <c r="K88" s="32"/>
      <c r="L88" s="32"/>
      <c r="M88" s="32"/>
      <c r="N88" s="380"/>
      <c r="O88" s="70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 spans="9:33" x14ac:dyDescent="0.2">
      <c r="I89" s="32"/>
      <c r="J89" s="32"/>
      <c r="K89" s="32"/>
      <c r="L89" s="32"/>
      <c r="M89" s="32"/>
      <c r="N89" s="380"/>
      <c r="O89" s="70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 spans="9:33" x14ac:dyDescent="0.2">
      <c r="I90" s="32"/>
      <c r="J90" s="32"/>
      <c r="K90" s="32"/>
      <c r="L90" s="32"/>
      <c r="M90" s="32"/>
      <c r="N90" s="380"/>
      <c r="O90" s="70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 spans="9:33" x14ac:dyDescent="0.2">
      <c r="I91" s="32"/>
      <c r="J91" s="32"/>
      <c r="K91" s="32"/>
      <c r="L91" s="32"/>
      <c r="M91" s="32"/>
      <c r="N91" s="380"/>
      <c r="O91" s="70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 spans="9:33" x14ac:dyDescent="0.2">
      <c r="I92" s="32"/>
      <c r="J92" s="32"/>
      <c r="K92" s="32"/>
      <c r="L92" s="32"/>
      <c r="M92" s="32"/>
      <c r="N92" s="380"/>
      <c r="O92" s="70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 spans="9:33" x14ac:dyDescent="0.2">
      <c r="I93" s="32"/>
      <c r="J93" s="32"/>
      <c r="K93" s="32"/>
      <c r="L93" s="32"/>
      <c r="M93" s="32"/>
      <c r="N93" s="380"/>
      <c r="O93" s="70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</row>
    <row r="94" spans="9:33" x14ac:dyDescent="0.2">
      <c r="I94" s="32"/>
      <c r="J94" s="32"/>
      <c r="K94" s="32"/>
      <c r="L94" s="32"/>
      <c r="M94" s="32"/>
      <c r="N94" s="380"/>
      <c r="O94" s="70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  <row r="95" spans="9:33" x14ac:dyDescent="0.2">
      <c r="I95" s="32"/>
      <c r="J95" s="32"/>
      <c r="K95" s="32"/>
      <c r="L95" s="32"/>
      <c r="M95" s="32"/>
      <c r="N95" s="380"/>
      <c r="O95" s="70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</row>
    <row r="96" spans="9:33" x14ac:dyDescent="0.2">
      <c r="I96" s="32"/>
      <c r="J96" s="32"/>
      <c r="K96" s="32"/>
      <c r="L96" s="32"/>
      <c r="M96" s="32"/>
      <c r="N96" s="380"/>
      <c r="O96" s="70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</row>
    <row r="97" spans="1:33" x14ac:dyDescent="0.2">
      <c r="I97" s="32"/>
      <c r="J97" s="32"/>
      <c r="K97" s="32"/>
      <c r="L97" s="32"/>
      <c r="M97" s="32"/>
      <c r="N97" s="380"/>
      <c r="O97" s="70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</row>
    <row r="98" spans="1:33" x14ac:dyDescent="0.2">
      <c r="I98" s="32"/>
      <c r="J98" s="32"/>
      <c r="K98" s="32"/>
      <c r="L98" s="32"/>
      <c r="M98" s="32"/>
      <c r="N98" s="380"/>
      <c r="O98" s="70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</row>
    <row r="99" spans="1:33" x14ac:dyDescent="0.2">
      <c r="I99" s="32"/>
      <c r="J99" s="32"/>
      <c r="K99" s="32"/>
      <c r="L99" s="32"/>
      <c r="M99" s="32"/>
      <c r="N99" s="380"/>
      <c r="O99" s="70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</row>
    <row r="100" spans="1:33" x14ac:dyDescent="0.2">
      <c r="I100" s="32"/>
      <c r="J100" s="32"/>
      <c r="K100" s="32"/>
      <c r="L100" s="32"/>
      <c r="M100" s="32"/>
      <c r="N100" s="380"/>
      <c r="O100" s="70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</row>
    <row r="101" spans="1:33" x14ac:dyDescent="0.2">
      <c r="I101" s="32"/>
      <c r="J101" s="32"/>
      <c r="K101" s="32"/>
      <c r="L101" s="32"/>
      <c r="M101" s="32"/>
      <c r="N101" s="380"/>
      <c r="O101" s="70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</row>
    <row r="102" spans="1:33" x14ac:dyDescent="0.2">
      <c r="A102" s="2" t="s">
        <v>263</v>
      </c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2"/>
      <c r="N102" s="380"/>
      <c r="O102" s="70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</row>
    <row r="103" spans="1:33" x14ac:dyDescent="0.2">
      <c r="A103" s="32" t="s">
        <v>261</v>
      </c>
      <c r="B103" s="47"/>
      <c r="C103" s="69"/>
      <c r="D103" s="203"/>
      <c r="E103" s="32"/>
      <c r="F103" s="32"/>
      <c r="G103" s="32"/>
      <c r="H103" s="32"/>
      <c r="I103" s="32"/>
      <c r="J103" s="32"/>
      <c r="K103" s="32"/>
      <c r="L103" s="32"/>
      <c r="M103" s="32"/>
      <c r="N103" s="380"/>
      <c r="O103" s="70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</row>
    <row r="104" spans="1:33" x14ac:dyDescent="0.2">
      <c r="A104" s="32" t="s">
        <v>262</v>
      </c>
      <c r="B104" s="47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2"/>
      <c r="N104" s="380"/>
      <c r="O104" s="70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</row>
    <row r="105" spans="1:33" x14ac:dyDescent="0.2">
      <c r="A105" s="32"/>
      <c r="B105" s="356"/>
      <c r="C105" s="357"/>
      <c r="D105" s="203"/>
      <c r="E105" s="32"/>
      <c r="F105" s="32"/>
      <c r="G105" s="32"/>
      <c r="H105" s="32"/>
      <c r="I105" s="32"/>
      <c r="J105" s="32"/>
      <c r="K105" s="32"/>
      <c r="L105" s="32"/>
      <c r="M105" s="32"/>
      <c r="N105" s="380"/>
      <c r="O105" s="70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</row>
    <row r="106" spans="1:33" x14ac:dyDescent="0.2">
      <c r="A106" s="2" t="s">
        <v>264</v>
      </c>
      <c r="B106" s="75"/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2"/>
      <c r="N106" s="380"/>
      <c r="O106" s="70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</row>
    <row r="107" spans="1:33" x14ac:dyDescent="0.2">
      <c r="A107" s="32" t="s">
        <v>265</v>
      </c>
      <c r="B107" s="75">
        <v>16841.21</v>
      </c>
      <c r="C107" s="69"/>
      <c r="D107" s="203"/>
      <c r="E107" s="32"/>
      <c r="F107" s="32"/>
      <c r="G107" s="32"/>
      <c r="H107" s="32"/>
      <c r="I107" s="32"/>
      <c r="J107" s="32"/>
      <c r="K107" s="32"/>
      <c r="L107" s="32"/>
      <c r="M107" s="32"/>
      <c r="N107" s="380"/>
      <c r="O107" s="70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</row>
    <row r="108" spans="1:33" x14ac:dyDescent="0.2">
      <c r="A108" s="32" t="s">
        <v>267</v>
      </c>
      <c r="B108" s="75">
        <v>-8065.83</v>
      </c>
      <c r="C108" s="69"/>
      <c r="D108" s="203"/>
      <c r="E108" s="32"/>
      <c r="F108" s="32"/>
      <c r="G108" s="32"/>
      <c r="H108" s="32"/>
      <c r="I108" s="32"/>
      <c r="J108" s="32"/>
      <c r="K108" s="32"/>
      <c r="L108" s="32"/>
      <c r="M108" s="32"/>
      <c r="N108" s="380"/>
      <c r="O108" s="70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</row>
    <row r="109" spans="1:33" x14ac:dyDescent="0.2">
      <c r="A109" s="32" t="s">
        <v>268</v>
      </c>
      <c r="B109" s="528">
        <v>-725.46</v>
      </c>
      <c r="C109" s="69"/>
      <c r="D109" s="358"/>
      <c r="E109" s="32"/>
      <c r="F109" s="32"/>
      <c r="G109" s="32"/>
      <c r="H109" s="32"/>
      <c r="I109" s="32"/>
      <c r="J109" s="32"/>
      <c r="K109" s="32"/>
      <c r="L109" s="32"/>
      <c r="M109" s="32"/>
      <c r="N109" s="380"/>
      <c r="O109" s="70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</row>
    <row r="110" spans="1:33" x14ac:dyDescent="0.2">
      <c r="A110" s="32" t="s">
        <v>275</v>
      </c>
      <c r="B110" s="525">
        <v>107948.28</v>
      </c>
      <c r="C110" s="291"/>
      <c r="D110" s="359"/>
      <c r="E110" s="32"/>
      <c r="F110" s="32"/>
      <c r="G110" s="32"/>
      <c r="H110" s="32"/>
      <c r="I110" s="32"/>
      <c r="J110" s="32"/>
      <c r="K110" s="32"/>
      <c r="L110" s="32"/>
      <c r="M110" s="32"/>
      <c r="N110" s="380"/>
      <c r="O110" s="70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 spans="1:33" x14ac:dyDescent="0.2">
      <c r="A111" s="32" t="s">
        <v>273</v>
      </c>
      <c r="B111" s="528">
        <v>-1777.19</v>
      </c>
      <c r="C111" s="291"/>
      <c r="D111" s="360"/>
      <c r="E111" s="32"/>
      <c r="F111" s="32"/>
      <c r="G111" s="32"/>
      <c r="H111" s="32"/>
      <c r="I111" s="32"/>
      <c r="J111" s="32"/>
      <c r="K111" s="32"/>
      <c r="L111" s="32"/>
      <c r="M111" s="32"/>
      <c r="N111" s="380"/>
      <c r="O111" s="70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</row>
    <row r="112" spans="1:33" x14ac:dyDescent="0.2">
      <c r="A112" s="32" t="s">
        <v>276</v>
      </c>
      <c r="B112" s="528">
        <v>2429.75</v>
      </c>
      <c r="C112" s="291"/>
      <c r="D112" s="361"/>
      <c r="E112" s="32"/>
      <c r="F112" s="32"/>
      <c r="G112" s="32"/>
      <c r="H112" s="32"/>
      <c r="I112" s="32"/>
      <c r="J112" s="32"/>
      <c r="K112" s="32"/>
      <c r="L112" s="32"/>
      <c r="M112" s="32"/>
      <c r="N112" s="380"/>
      <c r="O112" s="70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 spans="1:33" x14ac:dyDescent="0.2">
      <c r="A113" s="32" t="s">
        <v>280</v>
      </c>
      <c r="B113" s="528">
        <v>6695.6</v>
      </c>
      <c r="C113" s="496"/>
      <c r="D113" s="203"/>
      <c r="E113" s="32"/>
      <c r="F113" s="32"/>
      <c r="G113" s="32"/>
      <c r="H113" s="32"/>
      <c r="I113" s="32"/>
      <c r="J113" s="32"/>
      <c r="K113" s="32"/>
      <c r="L113" s="32"/>
      <c r="M113" s="32"/>
      <c r="N113" s="380"/>
      <c r="O113" s="70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</row>
    <row r="114" spans="1:33" x14ac:dyDescent="0.2">
      <c r="A114" s="32" t="s">
        <v>283</v>
      </c>
      <c r="B114" s="528">
        <v>48174.22</v>
      </c>
      <c r="C114" s="496"/>
      <c r="D114" s="358"/>
      <c r="E114" s="32"/>
      <c r="F114" s="32"/>
      <c r="G114" s="32"/>
      <c r="H114" s="32"/>
      <c r="I114" s="32"/>
      <c r="J114" s="32"/>
      <c r="K114" s="32"/>
      <c r="L114" s="32"/>
      <c r="M114" s="32"/>
      <c r="N114" s="380"/>
      <c r="O114" s="70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</row>
    <row r="115" spans="1:33" x14ac:dyDescent="0.2">
      <c r="A115" s="32" t="s">
        <v>287</v>
      </c>
      <c r="B115" s="525">
        <v>-2165.34</v>
      </c>
      <c r="C115" s="496"/>
      <c r="D115" s="203"/>
      <c r="E115" s="32"/>
      <c r="F115" s="32"/>
      <c r="G115" s="32"/>
      <c r="H115" s="32"/>
      <c r="I115" s="32"/>
      <c r="J115" s="32"/>
      <c r="K115" s="32"/>
      <c r="L115" s="32"/>
      <c r="M115" s="32"/>
      <c r="N115" s="380"/>
      <c r="O115" s="70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</row>
    <row r="116" spans="1:33" x14ac:dyDescent="0.2">
      <c r="A116" s="32" t="s">
        <v>291</v>
      </c>
      <c r="B116" s="525">
        <v>-17015.8</v>
      </c>
      <c r="C116" s="496"/>
      <c r="D116" s="203"/>
      <c r="E116" s="32"/>
      <c r="F116" s="32"/>
      <c r="G116" s="32"/>
      <c r="H116" s="32"/>
      <c r="I116" s="32"/>
      <c r="J116" s="32"/>
      <c r="K116" s="32"/>
      <c r="L116" s="32"/>
      <c r="M116" s="32"/>
      <c r="N116" s="380"/>
      <c r="O116" s="70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</row>
    <row r="117" spans="1:33" x14ac:dyDescent="0.2">
      <c r="A117" s="32" t="s">
        <v>292</v>
      </c>
      <c r="B117" s="525">
        <v>8356.0499999999993</v>
      </c>
      <c r="C117" s="595"/>
      <c r="D117" s="358"/>
      <c r="E117" s="32"/>
      <c r="F117" s="32"/>
      <c r="G117" s="32"/>
      <c r="H117" s="32"/>
      <c r="I117" s="32"/>
      <c r="J117" s="32"/>
      <c r="K117" s="32"/>
      <c r="L117" s="32"/>
      <c r="M117" s="32"/>
      <c r="N117" s="380"/>
      <c r="O117" s="70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</row>
    <row r="118" spans="1:33" x14ac:dyDescent="0.2">
      <c r="A118" s="32" t="s">
        <v>294</v>
      </c>
      <c r="B118" s="541">
        <f>775*2.25</f>
        <v>1743.75</v>
      </c>
      <c r="C118" s="595"/>
      <c r="D118" s="358"/>
      <c r="E118" s="32"/>
      <c r="F118" s="32"/>
      <c r="G118" s="32"/>
      <c r="H118" s="32"/>
      <c r="I118" s="32"/>
      <c r="J118" s="32"/>
      <c r="K118" s="32"/>
      <c r="L118" s="32"/>
      <c r="M118" s="32"/>
      <c r="N118" s="380"/>
      <c r="O118" s="70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</row>
    <row r="119" spans="1:33" x14ac:dyDescent="0.2">
      <c r="A119" s="32" t="s">
        <v>298</v>
      </c>
      <c r="B119" s="525">
        <v>0</v>
      </c>
      <c r="C119" s="595"/>
      <c r="D119" s="358"/>
      <c r="E119" s="32"/>
      <c r="F119" s="32"/>
      <c r="G119" s="32"/>
      <c r="H119" s="32"/>
      <c r="I119" s="32"/>
      <c r="J119" s="32"/>
      <c r="K119" s="32"/>
      <c r="L119" s="32"/>
      <c r="M119" s="32"/>
      <c r="N119" s="380"/>
      <c r="O119" s="70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</row>
    <row r="120" spans="1:33" x14ac:dyDescent="0.2">
      <c r="A120" s="32" t="s">
        <v>290</v>
      </c>
      <c r="B120" s="15">
        <f>44144.84-58339.66</f>
        <v>-14194.820000000007</v>
      </c>
      <c r="C120" s="595">
        <v>26357</v>
      </c>
      <c r="D120" s="203"/>
      <c r="E120" s="32"/>
      <c r="F120" s="32"/>
      <c r="G120" s="32"/>
      <c r="H120" s="32"/>
      <c r="I120" s="32"/>
      <c r="J120" s="32"/>
      <c r="K120" s="32"/>
      <c r="L120" s="32"/>
      <c r="M120" s="32"/>
      <c r="N120" s="380"/>
      <c r="O120" s="70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</row>
    <row r="121" spans="1:33" x14ac:dyDescent="0.2">
      <c r="A121" s="32" t="s">
        <v>290</v>
      </c>
      <c r="B121" s="15">
        <v>-51695.87</v>
      </c>
      <c r="C121" s="595">
        <v>20379</v>
      </c>
      <c r="D121" s="203"/>
      <c r="E121" s="32"/>
      <c r="F121" s="32"/>
      <c r="G121" s="32"/>
      <c r="H121" s="32"/>
      <c r="I121" s="32"/>
      <c r="J121" s="32"/>
      <c r="K121" s="32"/>
      <c r="L121" s="32"/>
      <c r="M121" s="32"/>
      <c r="N121" s="380"/>
      <c r="O121" s="70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</row>
    <row r="122" spans="1:33" x14ac:dyDescent="0.2">
      <c r="A122" s="32" t="s">
        <v>290</v>
      </c>
      <c r="B122" s="15">
        <v>61340.160000000003</v>
      </c>
      <c r="C122" s="595">
        <v>21544</v>
      </c>
      <c r="D122" s="203"/>
      <c r="E122" s="32"/>
      <c r="F122" s="32"/>
      <c r="G122" s="32"/>
      <c r="H122" s="32"/>
      <c r="I122" s="32"/>
      <c r="J122" s="32"/>
      <c r="K122" s="32"/>
      <c r="L122" s="32"/>
      <c r="M122" s="32"/>
      <c r="N122" s="380"/>
      <c r="O122" s="70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</row>
    <row r="123" spans="1:33" x14ac:dyDescent="0.2">
      <c r="A123" s="32" t="s">
        <v>315</v>
      </c>
      <c r="B123" s="525">
        <v>-2475.85</v>
      </c>
      <c r="C123" s="595"/>
      <c r="D123" s="203"/>
      <c r="E123" s="32"/>
      <c r="F123" s="32"/>
      <c r="G123" s="32"/>
      <c r="H123" s="32"/>
      <c r="I123" s="32"/>
      <c r="J123" s="32"/>
      <c r="K123" s="32"/>
      <c r="L123" s="32"/>
      <c r="M123" s="32"/>
      <c r="N123" s="380"/>
      <c r="O123" s="70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</row>
    <row r="124" spans="1:33" x14ac:dyDescent="0.2">
      <c r="A124" s="32" t="s">
        <v>299</v>
      </c>
      <c r="B124" s="525">
        <v>2493.64</v>
      </c>
      <c r="C124" s="595"/>
      <c r="D124" s="203"/>
      <c r="E124" s="32"/>
      <c r="F124" s="32"/>
      <c r="G124" s="32"/>
      <c r="H124" s="32"/>
      <c r="I124" s="32"/>
      <c r="J124" s="32"/>
      <c r="K124" s="32"/>
      <c r="L124" s="32"/>
      <c r="M124" s="32"/>
      <c r="N124" s="380"/>
      <c r="O124" s="70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</row>
    <row r="125" spans="1:33" x14ac:dyDescent="0.2">
      <c r="A125" s="32" t="s">
        <v>300</v>
      </c>
      <c r="B125" s="435">
        <v>8282.6</v>
      </c>
      <c r="C125" s="595"/>
      <c r="D125" s="203"/>
      <c r="E125" s="32"/>
      <c r="F125" s="32"/>
      <c r="G125" s="32"/>
      <c r="H125" s="32"/>
      <c r="I125" s="32"/>
      <c r="J125" s="32"/>
      <c r="K125" s="32"/>
      <c r="L125" s="32"/>
      <c r="M125" s="32"/>
      <c r="N125" s="380"/>
      <c r="O125" s="70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</row>
    <row r="126" spans="1:33" x14ac:dyDescent="0.2">
      <c r="A126" s="32" t="s">
        <v>286</v>
      </c>
      <c r="B126" s="435">
        <v>-7228.77</v>
      </c>
      <c r="C126" s="496"/>
      <c r="D126" s="203"/>
      <c r="E126" s="32"/>
      <c r="F126" s="32"/>
      <c r="G126" s="32"/>
      <c r="H126" s="32"/>
      <c r="I126" s="32"/>
      <c r="J126" s="32"/>
      <c r="K126" s="32"/>
      <c r="L126" s="32"/>
      <c r="M126" s="32"/>
      <c r="N126" s="380"/>
      <c r="O126" s="70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</row>
    <row r="127" spans="1:33" x14ac:dyDescent="0.2">
      <c r="A127" s="32" t="s">
        <v>285</v>
      </c>
      <c r="B127" s="15">
        <v>249009.74</v>
      </c>
      <c r="C127" s="496"/>
      <c r="D127" s="203"/>
      <c r="E127" s="32"/>
      <c r="F127" s="32"/>
      <c r="G127" s="32"/>
      <c r="H127" s="32"/>
      <c r="I127" s="32"/>
      <c r="J127" s="32"/>
      <c r="K127" s="32"/>
      <c r="L127" s="32"/>
      <c r="M127" s="32"/>
      <c r="N127" s="380"/>
      <c r="O127" s="70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</row>
    <row r="128" spans="1:33" x14ac:dyDescent="0.2">
      <c r="A128" s="32" t="s">
        <v>279</v>
      </c>
      <c r="B128" s="525">
        <f>1974.11-1974.11</f>
        <v>0</v>
      </c>
      <c r="C128" s="496"/>
      <c r="D128" s="203"/>
      <c r="E128" s="32"/>
      <c r="F128" s="32"/>
      <c r="G128" s="32"/>
      <c r="H128" s="32"/>
      <c r="I128" s="32"/>
      <c r="J128" s="32"/>
      <c r="K128" s="32"/>
      <c r="L128" s="32"/>
      <c r="M128" s="32"/>
      <c r="N128" s="380"/>
      <c r="O128" s="70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</row>
    <row r="129" spans="1:33" x14ac:dyDescent="0.2">
      <c r="A129" s="32" t="s">
        <v>266</v>
      </c>
      <c r="B129" s="528">
        <v>-35893</v>
      </c>
      <c r="C129" s="496"/>
      <c r="D129" s="203"/>
      <c r="E129" s="32"/>
      <c r="F129" s="32"/>
      <c r="G129" s="32"/>
      <c r="H129" s="32"/>
      <c r="I129" s="32"/>
      <c r="J129" s="32"/>
      <c r="K129" s="32"/>
      <c r="L129" s="32"/>
      <c r="M129" s="32"/>
      <c r="N129" s="380"/>
      <c r="O129" s="70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</row>
    <row r="130" spans="1:33" x14ac:dyDescent="0.2">
      <c r="A130" s="32" t="s">
        <v>274</v>
      </c>
      <c r="B130" s="75">
        <v>27281.87</v>
      </c>
      <c r="C130" s="496"/>
      <c r="D130" s="203"/>
      <c r="E130" s="32"/>
      <c r="F130" s="32"/>
      <c r="G130" s="32"/>
      <c r="H130" s="32"/>
      <c r="I130" s="32"/>
      <c r="J130" s="32"/>
      <c r="K130" s="32"/>
      <c r="L130" s="32"/>
      <c r="M130" s="32"/>
      <c r="N130" s="380"/>
      <c r="O130" s="70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</row>
    <row r="131" spans="1:33" x14ac:dyDescent="0.2">
      <c r="A131" s="32" t="s">
        <v>277</v>
      </c>
      <c r="B131" s="75">
        <v>-2614.58</v>
      </c>
      <c r="C131" s="496"/>
      <c r="D131" s="203"/>
      <c r="E131" s="32"/>
      <c r="F131" s="32"/>
      <c r="G131" s="32"/>
      <c r="H131" s="32"/>
      <c r="I131" s="32"/>
      <c r="J131" s="32"/>
      <c r="K131" s="32"/>
      <c r="L131" s="32"/>
      <c r="M131" s="32"/>
      <c r="N131" s="380"/>
      <c r="O131" s="70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</row>
    <row r="132" spans="1:33" x14ac:dyDescent="0.2">
      <c r="A132" s="32" t="s">
        <v>278</v>
      </c>
      <c r="B132" s="75">
        <v>-177733.88</v>
      </c>
      <c r="C132" s="496"/>
      <c r="D132" s="203"/>
      <c r="E132" s="32"/>
      <c r="F132" s="32"/>
      <c r="G132" s="32"/>
      <c r="H132" s="32"/>
      <c r="I132" s="32"/>
      <c r="J132" s="32"/>
      <c r="K132" s="32"/>
      <c r="L132" s="32"/>
      <c r="M132" s="32"/>
      <c r="N132" s="380"/>
      <c r="O132" s="70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</row>
    <row r="133" spans="1:33" x14ac:dyDescent="0.2">
      <c r="A133" s="32" t="s">
        <v>281</v>
      </c>
      <c r="B133" s="15">
        <v>3338.45</v>
      </c>
      <c r="C133" s="496"/>
      <c r="D133" s="203"/>
      <c r="E133" s="32"/>
      <c r="F133" s="32"/>
      <c r="G133" s="32"/>
      <c r="H133" s="32"/>
      <c r="I133" s="32"/>
      <c r="J133" s="32"/>
      <c r="K133" s="32"/>
      <c r="L133" s="32"/>
      <c r="M133" s="32"/>
      <c r="N133" s="380"/>
      <c r="O133" s="70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</row>
    <row r="134" spans="1:33" x14ac:dyDescent="0.2">
      <c r="A134" s="32" t="s">
        <v>282</v>
      </c>
      <c r="B134" s="15">
        <v>15325.21</v>
      </c>
      <c r="C134" s="496"/>
      <c r="D134" s="203"/>
      <c r="E134" s="32"/>
      <c r="F134" s="32"/>
      <c r="G134" s="32"/>
      <c r="H134" s="32"/>
      <c r="I134" s="32"/>
      <c r="J134" s="32"/>
      <c r="K134" s="32"/>
      <c r="L134" s="32"/>
      <c r="M134" s="32"/>
      <c r="N134" s="380"/>
      <c r="O134" s="70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</row>
    <row r="135" spans="1:33" x14ac:dyDescent="0.2">
      <c r="A135" s="32" t="s">
        <v>284</v>
      </c>
      <c r="B135" s="15">
        <v>-33878.81</v>
      </c>
      <c r="C135" s="496"/>
      <c r="D135" s="203"/>
      <c r="E135" s="32"/>
      <c r="F135" s="32"/>
      <c r="G135" s="32"/>
      <c r="H135" s="32"/>
      <c r="I135" s="32"/>
      <c r="J135" s="32"/>
      <c r="K135" s="32"/>
      <c r="L135" s="32"/>
      <c r="M135" s="32"/>
      <c r="N135" s="380"/>
      <c r="O135" s="70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</row>
    <row r="136" spans="1:33" x14ac:dyDescent="0.2">
      <c r="A136" s="32" t="s">
        <v>288</v>
      </c>
      <c r="B136" s="15">
        <v>-726.96</v>
      </c>
      <c r="C136" s="496"/>
      <c r="D136" s="203"/>
      <c r="E136" s="32"/>
      <c r="F136" s="32"/>
      <c r="G136" s="32"/>
      <c r="H136" s="32"/>
      <c r="I136" s="32"/>
      <c r="J136" s="32"/>
      <c r="K136" s="32"/>
      <c r="L136" s="32"/>
      <c r="M136" s="32"/>
      <c r="N136" s="380"/>
      <c r="O136" s="70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</row>
    <row r="137" spans="1:33" x14ac:dyDescent="0.2">
      <c r="A137" s="32" t="s">
        <v>289</v>
      </c>
      <c r="B137" s="47">
        <v>-4405.4799999999996</v>
      </c>
      <c r="C137" s="496"/>
      <c r="D137" s="203"/>
      <c r="E137" s="32"/>
      <c r="F137" s="32"/>
      <c r="G137" s="32"/>
      <c r="H137" s="32"/>
      <c r="I137" s="32"/>
      <c r="J137" s="32"/>
      <c r="K137" s="32"/>
      <c r="L137" s="32"/>
      <c r="M137" s="32"/>
      <c r="N137" s="380"/>
      <c r="O137" s="70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</row>
    <row r="138" spans="1:33" x14ac:dyDescent="0.2">
      <c r="A138" s="32" t="s">
        <v>316</v>
      </c>
      <c r="B138" s="527">
        <v>4000.5</v>
      </c>
      <c r="C138" s="496"/>
      <c r="D138" s="203"/>
      <c r="E138" s="32"/>
      <c r="F138" s="32"/>
      <c r="G138" s="32"/>
      <c r="H138" s="32"/>
      <c r="I138" s="32"/>
      <c r="J138" s="32"/>
      <c r="K138" s="32"/>
      <c r="L138" s="32"/>
      <c r="M138" s="32"/>
      <c r="N138" s="380"/>
      <c r="O138" s="70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</row>
    <row r="139" spans="1:33" x14ac:dyDescent="0.2">
      <c r="A139" s="32" t="s">
        <v>317</v>
      </c>
      <c r="B139" s="527">
        <v>-725.46</v>
      </c>
      <c r="C139" s="496"/>
      <c r="D139" s="203"/>
      <c r="E139" s="32"/>
      <c r="F139" s="32"/>
      <c r="G139" s="32"/>
      <c r="H139" s="32"/>
      <c r="I139" s="32"/>
      <c r="J139" s="32"/>
      <c r="K139" s="32"/>
      <c r="L139" s="32"/>
      <c r="M139" s="32"/>
      <c r="N139" s="380"/>
      <c r="O139" s="70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</row>
    <row r="140" spans="1:33" x14ac:dyDescent="0.2">
      <c r="A140" s="32"/>
      <c r="B140" s="47"/>
      <c r="C140" s="69"/>
      <c r="D140" s="203"/>
      <c r="E140" s="32"/>
      <c r="F140" s="32"/>
      <c r="G140" s="32"/>
      <c r="H140" s="32"/>
      <c r="I140" s="32"/>
      <c r="J140" s="32"/>
      <c r="K140" s="32"/>
      <c r="L140" s="32"/>
      <c r="M140" s="32"/>
      <c r="N140" s="380"/>
      <c r="O140" s="70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</row>
    <row r="141" spans="1:33" x14ac:dyDescent="0.2">
      <c r="A141" s="32"/>
      <c r="B141" s="16">
        <f>SUM(B107:B140)</f>
        <v>201937.93000000005</v>
      </c>
      <c r="C141" s="69"/>
      <c r="D141" s="203"/>
      <c r="E141" s="32"/>
      <c r="F141" s="32"/>
      <c r="G141" s="32"/>
      <c r="H141" s="32"/>
      <c r="I141" s="32"/>
      <c r="J141" s="32"/>
      <c r="K141" s="32"/>
      <c r="L141" s="32"/>
      <c r="M141" s="32"/>
      <c r="N141" s="380"/>
      <c r="O141" s="70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</row>
    <row r="142" spans="1:33" x14ac:dyDescent="0.2">
      <c r="A142" s="32"/>
      <c r="B142" s="47"/>
      <c r="C142" s="69"/>
      <c r="D142" s="203"/>
      <c r="E142" s="32"/>
      <c r="F142" s="32"/>
      <c r="G142" s="32"/>
      <c r="H142" s="32"/>
      <c r="I142" s="32"/>
      <c r="J142" s="32"/>
      <c r="K142" s="32"/>
      <c r="L142" s="32"/>
      <c r="M142" s="32"/>
      <c r="N142" s="380"/>
      <c r="O142" s="70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</row>
    <row r="143" spans="1:33" x14ac:dyDescent="0.2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2"/>
      <c r="N143" s="380"/>
      <c r="O143" s="70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</row>
    <row r="144" spans="1:33" x14ac:dyDescent="0.2">
      <c r="A144" s="32"/>
      <c r="B144" s="47"/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2"/>
      <c r="N144" s="380"/>
      <c r="O144" s="70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</row>
    <row r="145" spans="1:33" x14ac:dyDescent="0.2">
      <c r="A145" s="32" t="s">
        <v>269</v>
      </c>
      <c r="B145" s="497" t="s">
        <v>271</v>
      </c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2"/>
      <c r="N145" s="380"/>
      <c r="O145" s="70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</row>
    <row r="146" spans="1:33" x14ac:dyDescent="0.2">
      <c r="A146" s="32" t="s">
        <v>270</v>
      </c>
      <c r="B146" s="497" t="s">
        <v>272</v>
      </c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2"/>
      <c r="N146" s="380"/>
      <c r="O146" s="70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</row>
    <row r="147" spans="1:33" x14ac:dyDescent="0.2">
      <c r="A147" s="32" t="s">
        <v>321</v>
      </c>
      <c r="B147" s="47">
        <v>-3863.86</v>
      </c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2"/>
      <c r="N147" s="380"/>
      <c r="O147" s="70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</row>
    <row r="148" spans="1:33" x14ac:dyDescent="0.2">
      <c r="A148" s="32" t="s">
        <v>293</v>
      </c>
      <c r="B148" s="435">
        <v>17432.3</v>
      </c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2"/>
      <c r="N148" s="380"/>
      <c r="O148" s="70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</row>
    <row r="149" spans="1:33" x14ac:dyDescent="0.2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2"/>
      <c r="N149" s="380"/>
      <c r="O149" s="70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</row>
    <row r="150" spans="1:33" x14ac:dyDescent="0.2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2"/>
      <c r="N150" s="380"/>
      <c r="O150" s="70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</row>
    <row r="151" spans="1:33" x14ac:dyDescent="0.2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2"/>
      <c r="N151" s="380"/>
      <c r="O151" s="70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</row>
    <row r="152" spans="1:33" x14ac:dyDescent="0.2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2"/>
      <c r="N152" s="380"/>
      <c r="O152" s="70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</row>
    <row r="153" spans="1:33" x14ac:dyDescent="0.2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2"/>
      <c r="N153" s="380"/>
      <c r="O153" s="70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</row>
    <row r="154" spans="1:33" x14ac:dyDescent="0.2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2"/>
      <c r="N154" s="380"/>
      <c r="O154" s="70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</row>
    <row r="155" spans="1:33" x14ac:dyDescent="0.2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2"/>
      <c r="N155" s="380"/>
      <c r="O155" s="70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</row>
    <row r="156" spans="1:33" x14ac:dyDescent="0.2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2"/>
      <c r="N156" s="380"/>
      <c r="O156" s="70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</row>
    <row r="157" spans="1:33" x14ac:dyDescent="0.2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2"/>
      <c r="N157" s="380"/>
      <c r="O157" s="70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</row>
    <row r="158" spans="1:33" x14ac:dyDescent="0.2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2"/>
      <c r="N158" s="380"/>
      <c r="O158" s="70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</row>
    <row r="159" spans="1:33" x14ac:dyDescent="0.2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2"/>
      <c r="N159" s="380"/>
      <c r="O159" s="70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</row>
    <row r="160" spans="1:33" x14ac:dyDescent="0.2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2"/>
      <c r="N160" s="380"/>
      <c r="O160" s="70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</row>
    <row r="161" spans="1:33" x14ac:dyDescent="0.2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2"/>
      <c r="N161" s="380"/>
      <c r="O161" s="70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</row>
    <row r="162" spans="1:33" x14ac:dyDescent="0.2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2"/>
      <c r="N162" s="380"/>
      <c r="O162" s="70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</row>
    <row r="163" spans="1:33" x14ac:dyDescent="0.2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2"/>
      <c r="N163" s="380"/>
      <c r="O163" s="70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</row>
    <row r="164" spans="1:33" x14ac:dyDescent="0.2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2"/>
      <c r="N164" s="380"/>
      <c r="O164" s="70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</row>
    <row r="165" spans="1:33" x14ac:dyDescent="0.2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2"/>
      <c r="N165" s="380"/>
      <c r="O165" s="70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</row>
    <row r="166" spans="1:33" x14ac:dyDescent="0.2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2"/>
      <c r="N166" s="380"/>
      <c r="O166" s="70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</row>
    <row r="167" spans="1:33" x14ac:dyDescent="0.2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2"/>
      <c r="N167" s="380"/>
      <c r="O167" s="70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</row>
    <row r="168" spans="1:33" x14ac:dyDescent="0.2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2"/>
      <c r="N168" s="380"/>
      <c r="O168" s="70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</row>
    <row r="169" spans="1:33" x14ac:dyDescent="0.2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2"/>
      <c r="N169" s="380"/>
      <c r="O169" s="70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</row>
    <row r="170" spans="1:33" x14ac:dyDescent="0.2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2"/>
      <c r="N170" s="380"/>
      <c r="O170" s="70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</row>
    <row r="171" spans="1:33" x14ac:dyDescent="0.2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2"/>
      <c r="N171" s="380"/>
      <c r="O171" s="70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</row>
    <row r="172" spans="1:33" x14ac:dyDescent="0.2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2"/>
      <c r="N172" s="380"/>
      <c r="O172" s="70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</row>
    <row r="173" spans="1:33" x14ac:dyDescent="0.2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2"/>
      <c r="N173" s="380"/>
      <c r="O173" s="70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</row>
    <row r="174" spans="1:33" x14ac:dyDescent="0.2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2"/>
      <c r="N174" s="380"/>
      <c r="O174" s="70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</row>
    <row r="175" spans="1:33" x14ac:dyDescent="0.2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2"/>
      <c r="N175" s="380"/>
      <c r="O175" s="70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</row>
    <row r="176" spans="1:33" x14ac:dyDescent="0.2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2"/>
      <c r="N176" s="380"/>
      <c r="O176" s="70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</row>
    <row r="177" spans="1:33" x14ac:dyDescent="0.2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2"/>
      <c r="N177" s="380"/>
      <c r="O177" s="70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</row>
    <row r="178" spans="1:33" x14ac:dyDescent="0.2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2"/>
      <c r="N178" s="380"/>
      <c r="O178" s="70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</row>
    <row r="179" spans="1:33" x14ac:dyDescent="0.2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2"/>
      <c r="N179" s="380"/>
      <c r="O179" s="70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</row>
    <row r="180" spans="1:33" x14ac:dyDescent="0.2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2"/>
      <c r="N180" s="380"/>
      <c r="O180" s="70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</row>
    <row r="181" spans="1:33" x14ac:dyDescent="0.2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2"/>
      <c r="N181" s="380"/>
      <c r="O181" s="70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</row>
    <row r="182" spans="1:33" x14ac:dyDescent="0.2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2"/>
      <c r="N182" s="380"/>
      <c r="O182" s="70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</row>
    <row r="183" spans="1:33" x14ac:dyDescent="0.2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2"/>
      <c r="N183" s="380"/>
      <c r="O183" s="70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</row>
    <row r="184" spans="1:33" x14ac:dyDescent="0.2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2"/>
      <c r="N184" s="380"/>
      <c r="O184" s="70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</row>
    <row r="185" spans="1:33" x14ac:dyDescent="0.2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2"/>
      <c r="N185" s="380"/>
      <c r="O185" s="70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</row>
    <row r="186" spans="1:33" x14ac:dyDescent="0.2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2"/>
      <c r="N186" s="380"/>
      <c r="O186" s="70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</row>
    <row r="187" spans="1:33" x14ac:dyDescent="0.2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2"/>
      <c r="N187" s="380"/>
      <c r="O187" s="70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</row>
    <row r="188" spans="1:33" x14ac:dyDescent="0.2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2"/>
      <c r="N188" s="380"/>
      <c r="O188" s="70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</row>
    <row r="189" spans="1:33" x14ac:dyDescent="0.2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2"/>
      <c r="N189" s="380"/>
      <c r="O189" s="70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</row>
    <row r="190" spans="1:33" x14ac:dyDescent="0.2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2"/>
      <c r="N190" s="380"/>
      <c r="O190" s="70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</row>
    <row r="191" spans="1:33" x14ac:dyDescent="0.2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2"/>
      <c r="N191" s="380"/>
      <c r="O191" s="70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</row>
    <row r="192" spans="1:33" x14ac:dyDescent="0.2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2"/>
      <c r="N192" s="380"/>
      <c r="O192" s="70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</row>
    <row r="193" spans="1:33" x14ac:dyDescent="0.2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2"/>
      <c r="N193" s="380"/>
      <c r="O193" s="70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</row>
    <row r="194" spans="1:33" x14ac:dyDescent="0.2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2"/>
      <c r="N194" s="380"/>
      <c r="O194" s="70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</row>
    <row r="195" spans="1:33" x14ac:dyDescent="0.2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2"/>
      <c r="N195" s="380"/>
      <c r="O195" s="70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</row>
    <row r="196" spans="1:33" x14ac:dyDescent="0.2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2"/>
      <c r="N196" s="380"/>
      <c r="O196" s="70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</row>
    <row r="197" spans="1:33" x14ac:dyDescent="0.2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2"/>
      <c r="N197" s="380"/>
      <c r="O197" s="70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</row>
    <row r="198" spans="1:33" x14ac:dyDescent="0.2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2"/>
      <c r="N198" s="380"/>
      <c r="O198" s="70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</row>
    <row r="199" spans="1:33" x14ac:dyDescent="0.2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2"/>
      <c r="N199" s="380"/>
      <c r="O199" s="70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</row>
    <row r="200" spans="1:33" x14ac:dyDescent="0.2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2"/>
      <c r="N200" s="380"/>
      <c r="O200" s="70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</row>
    <row r="201" spans="1:33" x14ac:dyDescent="0.2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2"/>
      <c r="N201" s="380"/>
      <c r="O201" s="70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</row>
    <row r="202" spans="1:33" x14ac:dyDescent="0.2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2"/>
      <c r="N202" s="380"/>
      <c r="O202" s="70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</row>
    <row r="203" spans="1:33" x14ac:dyDescent="0.2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2"/>
      <c r="N203" s="380"/>
      <c r="O203" s="70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</row>
    <row r="204" spans="1:33" x14ac:dyDescent="0.2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2"/>
      <c r="N204" s="380"/>
      <c r="O204" s="70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</row>
    <row r="205" spans="1:33" x14ac:dyDescent="0.2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2"/>
      <c r="N205" s="380"/>
      <c r="O205" s="70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</row>
    <row r="206" spans="1:33" x14ac:dyDescent="0.2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2"/>
      <c r="N206" s="380"/>
      <c r="O206" s="70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</row>
    <row r="207" spans="1:33" x14ac:dyDescent="0.2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2"/>
      <c r="N207" s="380"/>
      <c r="O207" s="70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</row>
    <row r="208" spans="1:33" x14ac:dyDescent="0.2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2"/>
      <c r="N208" s="380"/>
      <c r="O208" s="70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x14ac:dyDescent="0.2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2"/>
      <c r="N209" s="380"/>
      <c r="O209" s="70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</row>
    <row r="210" spans="1:33" x14ac:dyDescent="0.2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2"/>
      <c r="N210" s="380"/>
      <c r="O210" s="70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</row>
    <row r="211" spans="1:33" x14ac:dyDescent="0.2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2"/>
      <c r="N211" s="380"/>
      <c r="O211" s="70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</row>
    <row r="212" spans="1:33" x14ac:dyDescent="0.2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2"/>
      <c r="N212" s="380"/>
      <c r="O212" s="70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</row>
    <row r="213" spans="1:33" x14ac:dyDescent="0.2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2"/>
      <c r="N213" s="380"/>
      <c r="O213" s="70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</row>
    <row r="214" spans="1:33" x14ac:dyDescent="0.2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2"/>
      <c r="N214" s="380"/>
      <c r="O214" s="70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</row>
    <row r="215" spans="1:33" x14ac:dyDescent="0.2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2"/>
      <c r="N215" s="380"/>
      <c r="O215" s="70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</row>
    <row r="216" spans="1:33" x14ac:dyDescent="0.2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2"/>
      <c r="N216" s="380"/>
      <c r="O216" s="70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</row>
    <row r="217" spans="1:33" x14ac:dyDescent="0.2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2"/>
      <c r="N217" s="380"/>
      <c r="O217" s="70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</row>
    <row r="218" spans="1:33" x14ac:dyDescent="0.2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2"/>
      <c r="N218" s="380"/>
      <c r="O218" s="70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</row>
    <row r="219" spans="1:33" x14ac:dyDescent="0.2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2"/>
      <c r="N219" s="380"/>
      <c r="O219" s="70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</row>
    <row r="220" spans="1:33" x14ac:dyDescent="0.2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2"/>
      <c r="N220" s="380"/>
      <c r="O220" s="70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</row>
    <row r="221" spans="1:33" x14ac:dyDescent="0.2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2"/>
      <c r="N221" s="380"/>
      <c r="O221" s="70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</row>
    <row r="222" spans="1:33" x14ac:dyDescent="0.2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2"/>
      <c r="N222" s="380"/>
      <c r="O222" s="70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</row>
    <row r="223" spans="1:33" x14ac:dyDescent="0.2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2"/>
      <c r="N223" s="380"/>
      <c r="O223" s="70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</row>
    <row r="224" spans="1:33" x14ac:dyDescent="0.2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2"/>
      <c r="N224" s="380"/>
      <c r="O224" s="70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</row>
    <row r="225" spans="1:33" x14ac:dyDescent="0.2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2"/>
      <c r="N225" s="380"/>
      <c r="O225" s="70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</row>
    <row r="226" spans="1:33" x14ac:dyDescent="0.2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2"/>
      <c r="N226" s="380"/>
      <c r="O226" s="70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</row>
    <row r="227" spans="1:33" x14ac:dyDescent="0.2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2"/>
      <c r="N227" s="380"/>
      <c r="O227" s="70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</row>
    <row r="228" spans="1:33" x14ac:dyDescent="0.2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2"/>
      <c r="N228" s="380"/>
      <c r="O228" s="70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</row>
    <row r="229" spans="1:33" x14ac:dyDescent="0.2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2"/>
      <c r="N229" s="380"/>
      <c r="O229" s="70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</row>
    <row r="230" spans="1:33" x14ac:dyDescent="0.2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2"/>
      <c r="N230" s="380"/>
      <c r="O230" s="70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</row>
    <row r="231" spans="1:33" x14ac:dyDescent="0.2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2"/>
      <c r="N231" s="380"/>
      <c r="O231" s="70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</row>
    <row r="232" spans="1:33" x14ac:dyDescent="0.2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2"/>
      <c r="N232" s="380"/>
      <c r="O232" s="70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</row>
    <row r="233" spans="1:33" x14ac:dyDescent="0.2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2"/>
      <c r="N233" s="380"/>
      <c r="O233" s="70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</row>
    <row r="234" spans="1:33" x14ac:dyDescent="0.2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2"/>
      <c r="N234" s="380"/>
      <c r="O234" s="70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</row>
    <row r="235" spans="1:33" x14ac:dyDescent="0.2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2"/>
      <c r="N235" s="380"/>
      <c r="O235" s="70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</row>
    <row r="236" spans="1:33" x14ac:dyDescent="0.2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2"/>
      <c r="N236" s="380"/>
      <c r="O236" s="70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</row>
    <row r="237" spans="1:33" x14ac:dyDescent="0.2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2"/>
      <c r="N237" s="380"/>
      <c r="O237" s="70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</row>
    <row r="238" spans="1:33" x14ac:dyDescent="0.2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2"/>
      <c r="N238" s="380"/>
      <c r="O238" s="70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</row>
    <row r="239" spans="1:33" x14ac:dyDescent="0.2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2"/>
      <c r="N239" s="380"/>
      <c r="O239" s="70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</row>
    <row r="240" spans="1:33" x14ac:dyDescent="0.2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2"/>
      <c r="N240" s="380"/>
      <c r="O240" s="70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</row>
    <row r="241" spans="1:33" x14ac:dyDescent="0.2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2"/>
      <c r="N241" s="380"/>
      <c r="O241" s="70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</row>
    <row r="242" spans="1:33" x14ac:dyDescent="0.2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2"/>
      <c r="N242" s="380"/>
      <c r="O242" s="70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</row>
    <row r="243" spans="1:33" x14ac:dyDescent="0.2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2"/>
      <c r="N243" s="380"/>
      <c r="O243" s="70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</row>
    <row r="244" spans="1:33" x14ac:dyDescent="0.2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2"/>
      <c r="N244" s="380"/>
      <c r="O244" s="70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</row>
    <row r="245" spans="1:33" x14ac:dyDescent="0.2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2"/>
      <c r="N245" s="380"/>
      <c r="O245" s="70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</row>
    <row r="246" spans="1:33" x14ac:dyDescent="0.2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2"/>
      <c r="N246" s="380"/>
      <c r="O246" s="70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</row>
    <row r="247" spans="1:33" x14ac:dyDescent="0.2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2"/>
      <c r="N247" s="380"/>
      <c r="O247" s="70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</row>
    <row r="248" spans="1:33" x14ac:dyDescent="0.2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2"/>
      <c r="N248" s="380"/>
      <c r="O248" s="70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</row>
    <row r="249" spans="1:33" x14ac:dyDescent="0.2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2"/>
      <c r="N249" s="380"/>
      <c r="O249" s="70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</row>
    <row r="250" spans="1:33" x14ac:dyDescent="0.2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2"/>
      <c r="N250" s="380"/>
      <c r="O250" s="70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</row>
    <row r="251" spans="1:33" x14ac:dyDescent="0.2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2"/>
      <c r="N251" s="380"/>
      <c r="O251" s="70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</row>
    <row r="252" spans="1:33" x14ac:dyDescent="0.2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2"/>
      <c r="N252" s="380"/>
      <c r="O252" s="70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</row>
    <row r="253" spans="1:33" x14ac:dyDescent="0.2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2"/>
      <c r="N253" s="380"/>
      <c r="O253" s="70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</row>
    <row r="254" spans="1:33" x14ac:dyDescent="0.2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2"/>
      <c r="N254" s="380"/>
      <c r="O254" s="70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</row>
    <row r="255" spans="1:33" x14ac:dyDescent="0.2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2"/>
      <c r="N255" s="380"/>
      <c r="O255" s="70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</row>
    <row r="256" spans="1:33" x14ac:dyDescent="0.2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2"/>
      <c r="N256" s="380"/>
      <c r="O256" s="70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</row>
    <row r="257" spans="1:33" x14ac:dyDescent="0.2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2"/>
      <c r="N257" s="380"/>
      <c r="O257" s="70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</row>
    <row r="258" spans="1:33" x14ac:dyDescent="0.2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2"/>
      <c r="N258" s="380"/>
      <c r="O258" s="70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</row>
    <row r="259" spans="1:33" x14ac:dyDescent="0.2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2"/>
      <c r="N259" s="380"/>
      <c r="O259" s="70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</row>
    <row r="260" spans="1:33" x14ac:dyDescent="0.2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2"/>
      <c r="N260" s="380"/>
      <c r="O260" s="70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</row>
    <row r="261" spans="1:33" x14ac:dyDescent="0.2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2"/>
      <c r="N261" s="380"/>
      <c r="O261" s="70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</row>
    <row r="262" spans="1:33" x14ac:dyDescent="0.2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2"/>
      <c r="N262" s="380"/>
      <c r="O262" s="70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</row>
    <row r="263" spans="1:33" x14ac:dyDescent="0.2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2"/>
      <c r="N263" s="380"/>
      <c r="O263" s="70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</row>
    <row r="264" spans="1:33" x14ac:dyDescent="0.2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2"/>
      <c r="N264" s="380"/>
      <c r="O264" s="70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</row>
    <row r="265" spans="1:33" x14ac:dyDescent="0.2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2"/>
      <c r="N265" s="380"/>
      <c r="O265" s="70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</row>
    <row r="266" spans="1:33" x14ac:dyDescent="0.2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2"/>
      <c r="N266" s="380"/>
      <c r="O266" s="70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</row>
    <row r="267" spans="1:33" x14ac:dyDescent="0.2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2"/>
      <c r="N267" s="380"/>
      <c r="O267" s="70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</row>
    <row r="268" spans="1:33" x14ac:dyDescent="0.2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2"/>
      <c r="N268" s="380"/>
      <c r="O268" s="70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</row>
    <row r="269" spans="1:33" x14ac:dyDescent="0.2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2"/>
      <c r="N269" s="380"/>
      <c r="O269" s="70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</row>
    <row r="270" spans="1:33" x14ac:dyDescent="0.2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2"/>
      <c r="N270" s="380"/>
      <c r="O270" s="70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</row>
    <row r="271" spans="1:33" x14ac:dyDescent="0.2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2"/>
      <c r="N271" s="380"/>
      <c r="O271" s="70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</row>
    <row r="272" spans="1:33" x14ac:dyDescent="0.2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2"/>
      <c r="N272" s="380"/>
      <c r="O272" s="70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</row>
    <row r="273" spans="1:33" x14ac:dyDescent="0.2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2"/>
      <c r="N273" s="380"/>
      <c r="O273" s="70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</row>
    <row r="274" spans="1:33" x14ac:dyDescent="0.2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2"/>
      <c r="N274" s="380"/>
      <c r="O274" s="70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</row>
    <row r="275" spans="1:33" x14ac:dyDescent="0.2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2"/>
      <c r="N275" s="380"/>
      <c r="O275" s="70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</row>
    <row r="276" spans="1:33" x14ac:dyDescent="0.2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2"/>
      <c r="N276" s="380"/>
      <c r="O276" s="70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</row>
    <row r="277" spans="1:33" x14ac:dyDescent="0.2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2"/>
      <c r="N277" s="380"/>
      <c r="O277" s="70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</row>
    <row r="278" spans="1:33" x14ac:dyDescent="0.2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2"/>
      <c r="N278" s="380"/>
      <c r="O278" s="70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</row>
    <row r="279" spans="1:33" x14ac:dyDescent="0.2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2"/>
      <c r="N279" s="380"/>
      <c r="O279" s="70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</row>
    <row r="280" spans="1:33" x14ac:dyDescent="0.2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2"/>
      <c r="N280" s="380"/>
      <c r="O280" s="70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</row>
    <row r="281" spans="1:33" x14ac:dyDescent="0.2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2"/>
      <c r="N281" s="380"/>
      <c r="O281" s="70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</row>
    <row r="282" spans="1:33" x14ac:dyDescent="0.2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2"/>
      <c r="N282" s="380"/>
      <c r="O282" s="70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</row>
    <row r="283" spans="1:33" x14ac:dyDescent="0.2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2"/>
      <c r="N283" s="380"/>
      <c r="O283" s="70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</row>
    <row r="284" spans="1:33" x14ac:dyDescent="0.2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2"/>
      <c r="N284" s="380"/>
      <c r="O284" s="70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</row>
    <row r="285" spans="1:33" x14ac:dyDescent="0.2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2"/>
      <c r="N285" s="380"/>
      <c r="O285" s="70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</row>
    <row r="286" spans="1:33" x14ac:dyDescent="0.2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2"/>
      <c r="N286" s="380"/>
      <c r="O286" s="70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</row>
    <row r="287" spans="1:33" x14ac:dyDescent="0.2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2"/>
      <c r="N287" s="380"/>
      <c r="O287" s="70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</row>
    <row r="288" spans="1:33" x14ac:dyDescent="0.2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2"/>
      <c r="N288" s="380"/>
      <c r="O288" s="70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</row>
    <row r="289" spans="1:33" x14ac:dyDescent="0.2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2"/>
      <c r="N289" s="380"/>
      <c r="O289" s="70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</row>
    <row r="290" spans="1:33" x14ac:dyDescent="0.2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2"/>
      <c r="N290" s="380"/>
      <c r="O290" s="70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</row>
    <row r="291" spans="1:33" x14ac:dyDescent="0.2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2"/>
      <c r="N291" s="380"/>
      <c r="O291" s="70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</row>
    <row r="292" spans="1:33" x14ac:dyDescent="0.2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2"/>
      <c r="N292" s="380"/>
      <c r="O292" s="70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</row>
    <row r="293" spans="1:33" x14ac:dyDescent="0.2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2"/>
      <c r="N293" s="380"/>
      <c r="O293" s="70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</row>
    <row r="294" spans="1:33" x14ac:dyDescent="0.2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2"/>
      <c r="N294" s="380"/>
      <c r="O294" s="70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</row>
    <row r="295" spans="1:33" x14ac:dyDescent="0.2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2"/>
      <c r="N295" s="380"/>
      <c r="O295" s="70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</row>
    <row r="296" spans="1:33" x14ac:dyDescent="0.2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2"/>
      <c r="N296" s="380"/>
      <c r="O296" s="70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</row>
    <row r="297" spans="1:33" x14ac:dyDescent="0.2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2"/>
      <c r="N297" s="380"/>
      <c r="O297" s="70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</row>
    <row r="298" spans="1:33" x14ac:dyDescent="0.2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2"/>
      <c r="N298" s="380"/>
      <c r="O298" s="70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</row>
    <row r="299" spans="1:33" x14ac:dyDescent="0.2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2"/>
      <c r="N299" s="380"/>
      <c r="O299" s="70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</row>
    <row r="300" spans="1:33" x14ac:dyDescent="0.2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2"/>
      <c r="N300" s="380"/>
      <c r="O300" s="70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</row>
    <row r="301" spans="1:33" x14ac:dyDescent="0.2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2"/>
      <c r="N301" s="380"/>
      <c r="O301" s="70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</row>
    <row r="302" spans="1:33" x14ac:dyDescent="0.2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2"/>
      <c r="N302" s="380"/>
      <c r="O302" s="70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</row>
    <row r="303" spans="1:33" x14ac:dyDescent="0.2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2"/>
      <c r="N303" s="380"/>
      <c r="O303" s="70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</row>
    <row r="304" spans="1:33" x14ac:dyDescent="0.2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2"/>
      <c r="N304" s="380"/>
      <c r="O304" s="70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</row>
    <row r="305" spans="1:33" x14ac:dyDescent="0.2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2"/>
      <c r="N305" s="380"/>
      <c r="O305" s="70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</row>
    <row r="306" spans="1:33" x14ac:dyDescent="0.2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2"/>
      <c r="N306" s="380"/>
      <c r="O306" s="70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</row>
    <row r="307" spans="1:33" x14ac:dyDescent="0.2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2"/>
      <c r="N307" s="380"/>
      <c r="O307" s="70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</row>
    <row r="308" spans="1:33" x14ac:dyDescent="0.2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2"/>
      <c r="N308" s="380"/>
      <c r="O308" s="70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</row>
    <row r="309" spans="1:33" x14ac:dyDescent="0.2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2"/>
      <c r="N309" s="380"/>
      <c r="O309" s="70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</row>
    <row r="310" spans="1:33" x14ac:dyDescent="0.2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2"/>
      <c r="N310" s="380"/>
      <c r="O310" s="70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</row>
    <row r="311" spans="1:33" x14ac:dyDescent="0.2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2"/>
      <c r="N311" s="380"/>
      <c r="O311" s="70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</row>
    <row r="312" spans="1:33" x14ac:dyDescent="0.2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2"/>
      <c r="N312" s="380"/>
      <c r="O312" s="70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</row>
    <row r="313" spans="1:33" x14ac:dyDescent="0.2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2"/>
      <c r="N313" s="380"/>
      <c r="O313" s="70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</row>
    <row r="314" spans="1:33" x14ac:dyDescent="0.2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2"/>
      <c r="N314" s="380"/>
      <c r="O314" s="70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</row>
    <row r="315" spans="1:33" x14ac:dyDescent="0.2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2"/>
      <c r="N315" s="380"/>
      <c r="O315" s="70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</row>
    <row r="316" spans="1:33" x14ac:dyDescent="0.2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2"/>
      <c r="N316" s="380"/>
      <c r="O316" s="70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</row>
    <row r="317" spans="1:33" x14ac:dyDescent="0.2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2"/>
      <c r="N317" s="380"/>
      <c r="O317" s="70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</row>
    <row r="318" spans="1:33" x14ac:dyDescent="0.2">
      <c r="A318" s="32"/>
      <c r="B318" s="47"/>
      <c r="C318" s="69"/>
      <c r="D318" s="203"/>
      <c r="E318" s="32"/>
      <c r="F318" s="32"/>
      <c r="G318" s="32"/>
      <c r="H318" s="32"/>
      <c r="I318" s="32"/>
      <c r="J318" s="32"/>
      <c r="K318" s="32"/>
      <c r="L318" s="32"/>
      <c r="M318" s="32"/>
      <c r="N318" s="380"/>
      <c r="O318" s="70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</row>
    <row r="319" spans="1:33" x14ac:dyDescent="0.2">
      <c r="A319" s="32"/>
      <c r="B319" s="47"/>
      <c r="C319" s="69"/>
      <c r="D319" s="203"/>
      <c r="E319" s="32"/>
      <c r="F319" s="32"/>
      <c r="G319" s="32"/>
      <c r="H319" s="32"/>
      <c r="I319" s="32"/>
      <c r="J319" s="32"/>
      <c r="K319" s="32"/>
      <c r="L319" s="32"/>
      <c r="M319" s="32"/>
      <c r="N319" s="380"/>
      <c r="O319" s="70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</row>
    <row r="320" spans="1:33" x14ac:dyDescent="0.2">
      <c r="A320" s="32"/>
      <c r="B320" s="47"/>
      <c r="C320" s="69"/>
      <c r="D320" s="203"/>
      <c r="E320" s="32"/>
      <c r="F320" s="32"/>
      <c r="G320" s="32"/>
      <c r="H320" s="32"/>
      <c r="I320" s="32"/>
      <c r="J320" s="32"/>
      <c r="K320" s="32"/>
      <c r="L320" s="32"/>
      <c r="M320" s="32"/>
      <c r="N320" s="380"/>
      <c r="O320" s="70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</row>
    <row r="321" spans="1:33" x14ac:dyDescent="0.2">
      <c r="A321" s="32"/>
      <c r="B321" s="47"/>
      <c r="C321" s="69"/>
      <c r="D321" s="203"/>
      <c r="E321" s="32"/>
      <c r="F321" s="32"/>
      <c r="G321" s="32"/>
      <c r="H321" s="32"/>
      <c r="I321" s="32"/>
      <c r="J321" s="32"/>
      <c r="K321" s="32"/>
      <c r="L321" s="32"/>
      <c r="M321" s="32"/>
      <c r="N321" s="380"/>
      <c r="O321" s="70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</row>
    <row r="322" spans="1:33" x14ac:dyDescent="0.2">
      <c r="A322" s="32"/>
      <c r="B322" s="47"/>
      <c r="C322" s="69"/>
      <c r="D322" s="203"/>
      <c r="E322" s="32"/>
      <c r="F322" s="32"/>
      <c r="G322" s="32"/>
      <c r="H322" s="32"/>
      <c r="I322" s="32"/>
      <c r="J322" s="32"/>
      <c r="K322" s="32"/>
      <c r="L322" s="32"/>
      <c r="M322" s="32"/>
      <c r="N322" s="380"/>
      <c r="O322" s="70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</row>
    <row r="323" spans="1:33" x14ac:dyDescent="0.2">
      <c r="A323" s="32"/>
      <c r="B323" s="47"/>
      <c r="C323" s="69"/>
      <c r="D323" s="203"/>
      <c r="E323" s="32"/>
      <c r="F323" s="32"/>
      <c r="G323" s="32"/>
      <c r="H323" s="32"/>
      <c r="I323" s="32"/>
      <c r="J323" s="32"/>
      <c r="K323" s="32"/>
      <c r="L323" s="32"/>
      <c r="M323" s="32"/>
      <c r="N323" s="380"/>
      <c r="O323" s="70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</row>
    <row r="324" spans="1:33" x14ac:dyDescent="0.2">
      <c r="A324" s="32"/>
      <c r="B324" s="47"/>
      <c r="C324" s="69"/>
      <c r="D324" s="203"/>
      <c r="E324" s="32"/>
      <c r="F324" s="32"/>
      <c r="G324" s="32"/>
      <c r="H324" s="32"/>
      <c r="I324" s="32"/>
      <c r="J324" s="32"/>
      <c r="K324" s="32"/>
      <c r="L324" s="32"/>
      <c r="M324" s="32"/>
      <c r="N324" s="380"/>
      <c r="O324" s="70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</row>
    <row r="325" spans="1:33" x14ac:dyDescent="0.2">
      <c r="A325" s="32"/>
      <c r="B325" s="47"/>
      <c r="C325" s="69"/>
      <c r="D325" s="203"/>
      <c r="E325" s="32"/>
      <c r="F325" s="32"/>
      <c r="G325" s="32"/>
      <c r="H325" s="32"/>
      <c r="I325" s="32"/>
      <c r="J325" s="32"/>
      <c r="K325" s="32"/>
      <c r="L325" s="32"/>
      <c r="M325" s="32"/>
      <c r="N325" s="380"/>
      <c r="O325" s="70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</row>
    <row r="326" spans="1:33" x14ac:dyDescent="0.2">
      <c r="A326" s="32"/>
      <c r="B326" s="47"/>
      <c r="C326" s="69"/>
      <c r="D326" s="203"/>
      <c r="E326" s="32"/>
      <c r="F326" s="32"/>
      <c r="G326" s="32"/>
      <c r="H326" s="32"/>
      <c r="I326" s="32"/>
      <c r="J326" s="32"/>
      <c r="K326" s="32"/>
      <c r="L326" s="32"/>
      <c r="M326" s="32"/>
      <c r="N326" s="380"/>
      <c r="O326" s="70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</row>
    <row r="327" spans="1:33" x14ac:dyDescent="0.2">
      <c r="A327" s="32"/>
      <c r="B327" s="47"/>
      <c r="C327" s="69"/>
      <c r="D327" s="203"/>
      <c r="E327" s="32"/>
      <c r="F327" s="32"/>
      <c r="G327" s="32"/>
      <c r="H327" s="32"/>
      <c r="I327" s="32"/>
      <c r="J327" s="32"/>
      <c r="K327" s="32"/>
      <c r="L327" s="32"/>
      <c r="M327" s="32"/>
      <c r="N327" s="380"/>
      <c r="O327" s="70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</row>
    <row r="328" spans="1:33" x14ac:dyDescent="0.2">
      <c r="A328" s="32"/>
      <c r="B328" s="47"/>
      <c r="C328" s="69"/>
      <c r="D328" s="203"/>
      <c r="E328" s="32"/>
      <c r="F328" s="32"/>
      <c r="G328" s="32"/>
      <c r="H328" s="32"/>
      <c r="I328" s="32"/>
      <c r="J328" s="32"/>
      <c r="K328" s="32"/>
      <c r="L328" s="32"/>
      <c r="M328" s="32"/>
      <c r="N328" s="380"/>
      <c r="O328" s="70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</row>
    <row r="329" spans="1:33" x14ac:dyDescent="0.2">
      <c r="A329" s="32"/>
      <c r="B329" s="47"/>
      <c r="C329" s="69"/>
      <c r="D329" s="203"/>
      <c r="E329" s="32"/>
      <c r="F329" s="32"/>
      <c r="G329" s="32"/>
      <c r="H329" s="32"/>
      <c r="I329" s="32"/>
      <c r="J329" s="32"/>
      <c r="K329" s="32"/>
      <c r="L329" s="32"/>
      <c r="M329" s="32"/>
      <c r="N329" s="380"/>
      <c r="O329" s="70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</row>
    <row r="330" spans="1:33" x14ac:dyDescent="0.2">
      <c r="A330" s="32"/>
      <c r="B330" s="47"/>
      <c r="C330" s="69"/>
      <c r="D330" s="203"/>
      <c r="E330" s="32"/>
      <c r="F330" s="32"/>
      <c r="G330" s="32"/>
      <c r="H330" s="32"/>
      <c r="I330" s="32"/>
      <c r="J330" s="32"/>
      <c r="K330" s="32"/>
      <c r="L330" s="32"/>
      <c r="M330" s="32"/>
      <c r="N330" s="380"/>
      <c r="O330" s="70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</row>
    <row r="331" spans="1:33" x14ac:dyDescent="0.2">
      <c r="A331" s="32"/>
      <c r="B331" s="47"/>
      <c r="C331" s="69"/>
      <c r="D331" s="203"/>
      <c r="E331" s="32"/>
      <c r="F331" s="32"/>
      <c r="G331" s="32"/>
      <c r="H331" s="32"/>
      <c r="I331" s="32"/>
      <c r="J331" s="32"/>
      <c r="K331" s="32"/>
      <c r="L331" s="32"/>
      <c r="M331" s="32"/>
      <c r="N331" s="380"/>
      <c r="O331" s="70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</row>
    <row r="332" spans="1:33" x14ac:dyDescent="0.2">
      <c r="A332" s="32"/>
      <c r="B332" s="47"/>
      <c r="C332" s="69"/>
      <c r="D332" s="203"/>
      <c r="E332" s="32"/>
      <c r="F332" s="32"/>
      <c r="G332" s="32"/>
      <c r="H332" s="32"/>
      <c r="I332" s="32"/>
      <c r="J332" s="32"/>
      <c r="K332" s="32"/>
      <c r="L332" s="32"/>
      <c r="M332" s="32"/>
      <c r="N332" s="380"/>
      <c r="O332" s="70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</row>
    <row r="333" spans="1:33" x14ac:dyDescent="0.2">
      <c r="A333" s="32"/>
      <c r="B333" s="47"/>
      <c r="C333" s="69"/>
      <c r="D333" s="203"/>
      <c r="E333" s="32"/>
      <c r="F333" s="32"/>
      <c r="G333" s="32"/>
      <c r="H333" s="32"/>
      <c r="I333" s="32"/>
      <c r="J333" s="32"/>
      <c r="K333" s="32"/>
      <c r="L333" s="32"/>
      <c r="M333" s="32"/>
      <c r="N333" s="380"/>
      <c r="O333" s="70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</row>
    <row r="334" spans="1:33" x14ac:dyDescent="0.2">
      <c r="A334" s="32"/>
      <c r="B334" s="47"/>
      <c r="C334" s="69"/>
      <c r="D334" s="203"/>
      <c r="E334" s="32"/>
      <c r="F334" s="32"/>
      <c r="G334" s="32"/>
      <c r="H334" s="32"/>
      <c r="I334" s="32"/>
      <c r="J334" s="32"/>
      <c r="K334" s="32"/>
      <c r="L334" s="32"/>
      <c r="M334" s="32"/>
      <c r="N334" s="380"/>
      <c r="O334" s="70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</row>
    <row r="335" spans="1:33" x14ac:dyDescent="0.2">
      <c r="A335" s="32"/>
      <c r="B335" s="47"/>
      <c r="C335" s="69"/>
      <c r="D335" s="203"/>
      <c r="E335" s="32"/>
      <c r="F335" s="32"/>
      <c r="G335" s="32"/>
      <c r="H335" s="32"/>
      <c r="I335" s="32"/>
      <c r="J335" s="32"/>
      <c r="K335" s="32"/>
      <c r="L335" s="32"/>
      <c r="M335" s="32"/>
      <c r="N335" s="380"/>
      <c r="O335" s="70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</row>
    <row r="336" spans="1:33" x14ac:dyDescent="0.2">
      <c r="A336" s="32"/>
      <c r="B336" s="47"/>
      <c r="C336" s="69"/>
      <c r="D336" s="203"/>
      <c r="E336" s="32"/>
      <c r="F336" s="32"/>
      <c r="G336" s="32"/>
      <c r="H336" s="32"/>
      <c r="I336" s="32"/>
      <c r="J336" s="32"/>
      <c r="K336" s="32"/>
      <c r="L336" s="32"/>
      <c r="M336" s="32"/>
      <c r="N336" s="380"/>
      <c r="O336" s="70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</row>
    <row r="337" spans="1:33" x14ac:dyDescent="0.2">
      <c r="A337" s="32"/>
      <c r="B337" s="47"/>
      <c r="C337" s="69"/>
      <c r="D337" s="203"/>
      <c r="E337" s="32"/>
      <c r="F337" s="32"/>
      <c r="G337" s="32"/>
      <c r="H337" s="32"/>
      <c r="I337" s="32"/>
      <c r="J337" s="32"/>
      <c r="K337" s="32"/>
      <c r="L337" s="32"/>
      <c r="M337" s="32"/>
      <c r="N337" s="380"/>
      <c r="O337" s="70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</row>
    <row r="338" spans="1:33" x14ac:dyDescent="0.2">
      <c r="A338" s="32"/>
      <c r="B338" s="47"/>
      <c r="C338" s="69"/>
      <c r="D338" s="203"/>
      <c r="E338" s="32"/>
      <c r="F338" s="32"/>
      <c r="G338" s="32"/>
      <c r="H338" s="32"/>
      <c r="I338" s="32"/>
      <c r="J338" s="32"/>
      <c r="K338" s="32"/>
      <c r="L338" s="32"/>
      <c r="M338" s="32"/>
      <c r="N338" s="380"/>
      <c r="O338" s="70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</row>
    <row r="339" spans="1:33" x14ac:dyDescent="0.2">
      <c r="A339" s="32"/>
      <c r="B339" s="47"/>
      <c r="C339" s="69"/>
      <c r="D339" s="203"/>
      <c r="E339" s="32"/>
      <c r="F339" s="32"/>
      <c r="G339" s="32"/>
      <c r="H339" s="32"/>
      <c r="I339" s="32"/>
      <c r="J339" s="32"/>
      <c r="K339" s="32"/>
      <c r="L339" s="32"/>
      <c r="M339" s="32"/>
      <c r="N339" s="380"/>
      <c r="O339" s="70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</row>
    <row r="340" spans="1:33" x14ac:dyDescent="0.2">
      <c r="A340" s="32"/>
      <c r="B340" s="47"/>
      <c r="C340" s="69"/>
      <c r="D340" s="203"/>
      <c r="E340" s="32"/>
      <c r="F340" s="32"/>
      <c r="G340" s="32"/>
      <c r="H340" s="32"/>
      <c r="I340" s="32"/>
      <c r="J340" s="32"/>
      <c r="K340" s="32"/>
      <c r="L340" s="32"/>
      <c r="M340" s="32"/>
      <c r="N340" s="380"/>
      <c r="O340" s="70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</row>
    <row r="341" spans="1:33" x14ac:dyDescent="0.2">
      <c r="A341" s="32"/>
      <c r="B341" s="47"/>
      <c r="C341" s="69"/>
      <c r="D341" s="203"/>
      <c r="E341" s="32"/>
      <c r="F341" s="32"/>
      <c r="G341" s="32"/>
      <c r="H341" s="32"/>
      <c r="I341" s="32"/>
      <c r="J341" s="32"/>
      <c r="K341" s="32"/>
      <c r="L341" s="32"/>
      <c r="M341" s="32"/>
      <c r="N341" s="380"/>
      <c r="O341" s="70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</row>
    <row r="342" spans="1:33" x14ac:dyDescent="0.2">
      <c r="A342" s="32"/>
      <c r="B342" s="47"/>
      <c r="C342" s="69"/>
      <c r="D342" s="203"/>
      <c r="E342" s="32"/>
      <c r="F342" s="32"/>
      <c r="G342" s="32"/>
      <c r="H342" s="32"/>
      <c r="I342" s="32"/>
      <c r="J342" s="32"/>
      <c r="K342" s="32"/>
      <c r="L342" s="32"/>
      <c r="M342" s="32"/>
      <c r="N342" s="380"/>
      <c r="O342" s="70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</row>
    <row r="343" spans="1:33" x14ac:dyDescent="0.2">
      <c r="A343" s="32"/>
      <c r="B343" s="47"/>
      <c r="C343" s="69"/>
      <c r="D343" s="203"/>
      <c r="E343" s="32"/>
      <c r="F343" s="32"/>
      <c r="G343" s="32"/>
      <c r="H343" s="32"/>
      <c r="I343" s="32"/>
      <c r="J343" s="32"/>
      <c r="K343" s="32"/>
      <c r="L343" s="32"/>
      <c r="M343" s="32"/>
      <c r="N343" s="380"/>
      <c r="O343" s="70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</row>
    <row r="344" spans="1:33" x14ac:dyDescent="0.2">
      <c r="A344" s="32"/>
      <c r="B344" s="47"/>
      <c r="C344" s="69"/>
      <c r="D344" s="203"/>
      <c r="E344" s="32"/>
      <c r="F344" s="32"/>
      <c r="G344" s="32"/>
      <c r="H344" s="32"/>
      <c r="I344" s="32"/>
      <c r="J344" s="32"/>
      <c r="K344" s="32"/>
      <c r="L344" s="32"/>
      <c r="M344" s="32"/>
      <c r="N344" s="380"/>
      <c r="O344" s="70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</row>
    <row r="345" spans="1:33" x14ac:dyDescent="0.2">
      <c r="A345" s="32"/>
      <c r="B345" s="47"/>
      <c r="C345" s="69"/>
      <c r="D345" s="203"/>
      <c r="E345" s="32"/>
      <c r="F345" s="32"/>
      <c r="G345" s="32"/>
      <c r="H345" s="32"/>
      <c r="I345" s="32"/>
      <c r="J345" s="32"/>
      <c r="K345" s="32"/>
      <c r="L345" s="32"/>
      <c r="M345" s="32"/>
      <c r="N345" s="380"/>
      <c r="O345" s="70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</row>
    <row r="346" spans="1:33" x14ac:dyDescent="0.2">
      <c r="A346" s="32"/>
      <c r="B346" s="47"/>
      <c r="C346" s="69"/>
      <c r="D346" s="203"/>
      <c r="E346" s="32"/>
      <c r="F346" s="32"/>
      <c r="G346" s="32"/>
      <c r="H346" s="32"/>
      <c r="I346" s="32"/>
      <c r="J346" s="32"/>
      <c r="K346" s="32"/>
      <c r="L346" s="32"/>
      <c r="M346" s="32"/>
      <c r="N346" s="380"/>
      <c r="O346" s="70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</row>
    <row r="347" spans="1:33" x14ac:dyDescent="0.2">
      <c r="A347" s="32"/>
      <c r="B347" s="47"/>
      <c r="C347" s="69"/>
      <c r="D347" s="203"/>
      <c r="E347" s="32"/>
      <c r="F347" s="32"/>
      <c r="G347" s="32"/>
      <c r="H347" s="32"/>
      <c r="I347" s="32"/>
      <c r="J347" s="32"/>
      <c r="K347" s="32"/>
      <c r="L347" s="32"/>
      <c r="M347" s="32"/>
      <c r="N347" s="380"/>
      <c r="O347" s="70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</row>
    <row r="348" spans="1:33" x14ac:dyDescent="0.2">
      <c r="A348" s="32"/>
      <c r="B348" s="47"/>
      <c r="C348" s="69"/>
      <c r="D348" s="203"/>
      <c r="E348" s="32"/>
      <c r="F348" s="32"/>
      <c r="G348" s="32"/>
      <c r="H348" s="32"/>
      <c r="I348" s="32"/>
      <c r="J348" s="32"/>
      <c r="K348" s="32"/>
      <c r="L348" s="32"/>
      <c r="M348" s="32"/>
      <c r="N348" s="380"/>
      <c r="O348" s="70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</row>
    <row r="349" spans="1:33" x14ac:dyDescent="0.2">
      <c r="A349" s="32"/>
      <c r="B349" s="47"/>
      <c r="C349" s="69"/>
      <c r="D349" s="203"/>
      <c r="E349" s="32"/>
      <c r="F349" s="32"/>
      <c r="G349" s="32"/>
      <c r="H349" s="32"/>
      <c r="I349" s="32"/>
      <c r="J349" s="32"/>
      <c r="K349" s="32"/>
      <c r="L349" s="32"/>
      <c r="M349" s="32"/>
      <c r="N349" s="380"/>
      <c r="O349" s="70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</row>
    <row r="350" spans="1:33" x14ac:dyDescent="0.2">
      <c r="A350" s="32"/>
      <c r="B350" s="47"/>
      <c r="C350" s="69"/>
      <c r="D350" s="203"/>
      <c r="E350" s="32"/>
      <c r="F350" s="32"/>
      <c r="G350" s="32"/>
      <c r="H350" s="32"/>
      <c r="I350" s="32"/>
      <c r="J350" s="32"/>
      <c r="K350" s="32"/>
      <c r="L350" s="32"/>
      <c r="M350" s="32"/>
      <c r="N350" s="380"/>
      <c r="O350" s="70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</row>
    <row r="351" spans="1:33" x14ac:dyDescent="0.2">
      <c r="A351" s="32"/>
      <c r="B351" s="47"/>
      <c r="C351" s="69"/>
      <c r="D351" s="203"/>
      <c r="E351" s="32"/>
      <c r="F351" s="32"/>
      <c r="G351" s="32"/>
      <c r="H351" s="32"/>
      <c r="I351" s="32"/>
      <c r="J351" s="32"/>
      <c r="K351" s="32"/>
      <c r="L351" s="32"/>
      <c r="M351" s="32"/>
      <c r="N351" s="380"/>
      <c r="O351" s="70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</row>
    <row r="352" spans="1:33" x14ac:dyDescent="0.2">
      <c r="A352" s="32"/>
      <c r="B352" s="47"/>
      <c r="C352" s="69"/>
      <c r="D352" s="203"/>
      <c r="E352" s="32"/>
      <c r="F352" s="32"/>
      <c r="G352" s="32"/>
      <c r="H352" s="32"/>
      <c r="I352" s="32"/>
      <c r="J352" s="32"/>
      <c r="K352" s="32"/>
      <c r="L352" s="32"/>
      <c r="M352" s="32"/>
      <c r="N352" s="380"/>
      <c r="O352" s="70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</row>
    <row r="353" spans="1:33" x14ac:dyDescent="0.2">
      <c r="A353" s="32"/>
      <c r="B353" s="47"/>
      <c r="C353" s="69"/>
      <c r="D353" s="203"/>
      <c r="E353" s="32"/>
      <c r="F353" s="32"/>
      <c r="G353" s="32"/>
      <c r="H353" s="32"/>
      <c r="I353" s="32"/>
      <c r="J353" s="32"/>
      <c r="K353" s="32"/>
      <c r="L353" s="32"/>
      <c r="M353" s="32"/>
      <c r="N353" s="380"/>
      <c r="O353" s="70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</row>
    <row r="354" spans="1:33" x14ac:dyDescent="0.2">
      <c r="A354" s="32"/>
      <c r="B354" s="47"/>
      <c r="C354" s="69"/>
      <c r="D354" s="203"/>
      <c r="E354" s="32"/>
      <c r="F354" s="32"/>
      <c r="G354" s="32"/>
      <c r="H354" s="32"/>
      <c r="I354" s="32"/>
      <c r="J354" s="32"/>
      <c r="K354" s="32"/>
      <c r="L354" s="32"/>
      <c r="M354" s="32"/>
      <c r="N354" s="380"/>
      <c r="O354" s="70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</row>
    <row r="355" spans="1:33" x14ac:dyDescent="0.2">
      <c r="A355" s="32"/>
      <c r="B355" s="47"/>
      <c r="C355" s="69"/>
      <c r="D355" s="203"/>
      <c r="E355" s="32"/>
      <c r="F355" s="32"/>
      <c r="G355" s="32"/>
      <c r="H355" s="32"/>
      <c r="I355" s="32"/>
      <c r="J355" s="32"/>
      <c r="K355" s="32"/>
      <c r="L355" s="32"/>
      <c r="M355" s="32"/>
      <c r="N355" s="380"/>
      <c r="O355" s="70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</row>
    <row r="356" spans="1:33" x14ac:dyDescent="0.2">
      <c r="A356" s="32"/>
      <c r="B356" s="47"/>
      <c r="C356" s="69"/>
      <c r="D356" s="203"/>
      <c r="E356" s="32"/>
      <c r="F356" s="32"/>
      <c r="G356" s="32"/>
      <c r="H356" s="32"/>
      <c r="I356" s="32"/>
      <c r="J356" s="32"/>
      <c r="K356" s="32"/>
      <c r="L356" s="32"/>
      <c r="M356" s="32"/>
      <c r="N356" s="380"/>
      <c r="O356" s="70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</row>
    <row r="357" spans="1:33" x14ac:dyDescent="0.2">
      <c r="A357" s="32"/>
      <c r="B357" s="47"/>
      <c r="C357" s="69"/>
      <c r="D357" s="203"/>
      <c r="E357" s="32"/>
      <c r="F357" s="32"/>
      <c r="G357" s="32"/>
      <c r="H357" s="32"/>
      <c r="I357" s="32"/>
      <c r="J357" s="32"/>
      <c r="K357" s="32"/>
      <c r="L357" s="32"/>
      <c r="M357" s="32"/>
      <c r="N357" s="380"/>
      <c r="O357" s="70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</row>
    <row r="358" spans="1:33" x14ac:dyDescent="0.2">
      <c r="A358" s="32"/>
      <c r="B358" s="47"/>
      <c r="C358" s="69"/>
      <c r="D358" s="203"/>
      <c r="E358" s="32"/>
      <c r="F358" s="32"/>
      <c r="G358" s="32"/>
      <c r="H358" s="32"/>
      <c r="I358" s="32"/>
      <c r="J358" s="32"/>
      <c r="K358" s="32"/>
      <c r="L358" s="32"/>
      <c r="M358" s="32"/>
      <c r="N358" s="380"/>
      <c r="O358" s="70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</row>
    <row r="359" spans="1:33" x14ac:dyDescent="0.2">
      <c r="A359" s="32"/>
      <c r="B359" s="47"/>
      <c r="C359" s="69"/>
      <c r="D359" s="203"/>
      <c r="E359" s="32"/>
      <c r="F359" s="32"/>
      <c r="G359" s="32"/>
      <c r="H359" s="32"/>
      <c r="I359" s="32"/>
      <c r="J359" s="32"/>
      <c r="K359" s="32"/>
      <c r="L359" s="32"/>
      <c r="M359" s="32"/>
      <c r="N359" s="380"/>
      <c r="O359" s="70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</row>
    <row r="360" spans="1:33" x14ac:dyDescent="0.2">
      <c r="A360" s="32"/>
      <c r="B360" s="47"/>
      <c r="C360" s="69"/>
      <c r="D360" s="203"/>
      <c r="E360" s="32"/>
      <c r="F360" s="32"/>
      <c r="G360" s="32"/>
      <c r="H360" s="32"/>
      <c r="I360" s="32"/>
      <c r="J360" s="32"/>
      <c r="K360" s="32"/>
      <c r="L360" s="32"/>
      <c r="M360" s="32"/>
      <c r="N360" s="380"/>
      <c r="O360" s="70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</row>
    <row r="361" spans="1:33" x14ac:dyDescent="0.2">
      <c r="A361" s="32"/>
      <c r="B361" s="47"/>
      <c r="C361" s="69"/>
      <c r="D361" s="203"/>
      <c r="E361" s="32"/>
      <c r="F361" s="32"/>
      <c r="G361" s="32"/>
      <c r="H361" s="32"/>
      <c r="I361" s="32"/>
      <c r="J361" s="32"/>
      <c r="K361" s="32"/>
      <c r="L361" s="32"/>
      <c r="M361" s="32"/>
      <c r="N361" s="380"/>
      <c r="O361" s="70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</row>
    <row r="362" spans="1:33" x14ac:dyDescent="0.2">
      <c r="A362" s="32"/>
      <c r="B362" s="47"/>
      <c r="C362" s="69"/>
      <c r="D362" s="203"/>
      <c r="E362" s="32"/>
      <c r="F362" s="32"/>
      <c r="G362" s="32"/>
      <c r="H362" s="32"/>
      <c r="I362" s="32"/>
      <c r="J362" s="32"/>
      <c r="K362" s="32"/>
      <c r="L362" s="32"/>
      <c r="M362" s="32"/>
      <c r="N362" s="380"/>
      <c r="O362" s="70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</row>
    <row r="363" spans="1:33" x14ac:dyDescent="0.2">
      <c r="A363" s="32"/>
      <c r="B363" s="47"/>
      <c r="C363" s="69"/>
      <c r="D363" s="203"/>
      <c r="E363" s="32"/>
      <c r="F363" s="32"/>
      <c r="G363" s="32"/>
      <c r="H363" s="32"/>
      <c r="I363" s="32"/>
      <c r="J363" s="32"/>
      <c r="K363" s="32"/>
      <c r="L363" s="32"/>
      <c r="M363" s="32"/>
      <c r="N363" s="380"/>
      <c r="O363" s="70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</row>
    <row r="364" spans="1:33" x14ac:dyDescent="0.2">
      <c r="A364" s="32"/>
      <c r="B364" s="47"/>
      <c r="C364" s="69"/>
      <c r="D364" s="203"/>
      <c r="E364" s="32"/>
      <c r="F364" s="32"/>
      <c r="G364" s="32"/>
      <c r="H364" s="32"/>
      <c r="I364" s="32"/>
      <c r="J364" s="32"/>
      <c r="K364" s="32"/>
      <c r="L364" s="32"/>
      <c r="M364" s="32"/>
      <c r="N364" s="380"/>
      <c r="O364" s="70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</row>
    <row r="365" spans="1:33" x14ac:dyDescent="0.2">
      <c r="A365" s="32"/>
      <c r="B365" s="47"/>
      <c r="C365" s="69"/>
      <c r="D365" s="203"/>
      <c r="E365" s="32"/>
      <c r="F365" s="32"/>
      <c r="G365" s="32"/>
      <c r="H365" s="32"/>
      <c r="I365" s="32"/>
      <c r="J365" s="32"/>
      <c r="K365" s="32"/>
      <c r="L365" s="32"/>
      <c r="M365" s="32"/>
      <c r="N365" s="380"/>
      <c r="O365" s="70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</row>
    <row r="366" spans="1:33" x14ac:dyDescent="0.2">
      <c r="A366" s="32"/>
      <c r="B366" s="47"/>
      <c r="C366" s="69"/>
      <c r="D366" s="203"/>
      <c r="E366" s="32"/>
      <c r="F366" s="32"/>
      <c r="G366" s="32"/>
      <c r="H366" s="32"/>
      <c r="I366" s="32"/>
      <c r="J366" s="32"/>
      <c r="K366" s="32"/>
      <c r="L366" s="32"/>
      <c r="M366" s="32"/>
      <c r="N366" s="380"/>
      <c r="O366" s="70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</row>
    <row r="367" spans="1:33" x14ac:dyDescent="0.2">
      <c r="A367" s="32"/>
      <c r="B367" s="47"/>
      <c r="C367" s="69"/>
      <c r="D367" s="203"/>
      <c r="E367" s="32"/>
      <c r="F367" s="32"/>
      <c r="G367" s="32"/>
      <c r="H367" s="32"/>
      <c r="I367" s="32"/>
      <c r="J367" s="32"/>
      <c r="K367" s="32"/>
      <c r="L367" s="32"/>
      <c r="M367" s="32"/>
      <c r="N367" s="380"/>
      <c r="O367" s="70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workbookViewId="0">
      <selection activeCell="B6" sqref="B6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4" ht="12.75" x14ac:dyDescent="0.2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5">
        <v>-289215</v>
      </c>
      <c r="C6" s="80"/>
      <c r="D6" s="80">
        <f t="shared" ref="D6:D14" si="0">+C6-B6</f>
        <v>289215</v>
      </c>
    </row>
    <row r="7" spans="1:4" x14ac:dyDescent="0.2">
      <c r="A7" s="32">
        <v>3531</v>
      </c>
      <c r="B7" s="309">
        <v>-700024</v>
      </c>
      <c r="C7" s="80">
        <v>-257170</v>
      </c>
      <c r="D7" s="80">
        <f t="shared" si="0"/>
        <v>442854</v>
      </c>
    </row>
    <row r="8" spans="1:4" x14ac:dyDescent="0.2">
      <c r="A8" s="32">
        <v>60667</v>
      </c>
      <c r="B8" s="309">
        <v>-126048</v>
      </c>
      <c r="C8" s="80">
        <v>-873190</v>
      </c>
      <c r="D8" s="80">
        <f t="shared" si="0"/>
        <v>-747142</v>
      </c>
    </row>
    <row r="9" spans="1:4" x14ac:dyDescent="0.2">
      <c r="A9" s="32">
        <v>60749</v>
      </c>
      <c r="B9" s="309">
        <v>85714</v>
      </c>
      <c r="C9" s="80">
        <v>-162596</v>
      </c>
      <c r="D9" s="80">
        <f t="shared" si="0"/>
        <v>-248310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09">
        <v>-253492</v>
      </c>
      <c r="C11" s="80"/>
      <c r="D11" s="80">
        <f t="shared" si="0"/>
        <v>253492</v>
      </c>
    </row>
    <row r="12" spans="1:4" x14ac:dyDescent="0.2">
      <c r="A12" s="32">
        <v>62960</v>
      </c>
      <c r="B12" s="309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-9891</v>
      </c>
    </row>
    <row r="19" spans="1:5" x14ac:dyDescent="0.2">
      <c r="A19" s="32" t="s">
        <v>81</v>
      </c>
      <c r="B19" s="69"/>
      <c r="C19" s="69"/>
      <c r="D19" s="73">
        <f>+summary!G4</f>
        <v>2.13</v>
      </c>
    </row>
    <row r="20" spans="1:5" x14ac:dyDescent="0.2">
      <c r="B20" s="69"/>
      <c r="C20" s="69"/>
      <c r="D20" s="75">
        <f>+D19*D18</f>
        <v>-21067.829999999998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37256</v>
      </c>
      <c r="B22" s="69"/>
      <c r="C22" s="80"/>
      <c r="D22" s="537">
        <v>45202.5</v>
      </c>
      <c r="E22" s="249"/>
    </row>
    <row r="23" spans="1:5" x14ac:dyDescent="0.2">
      <c r="B23" s="69"/>
      <c r="C23" s="80"/>
      <c r="D23" s="288"/>
      <c r="E23" s="249"/>
    </row>
    <row r="24" spans="1:5" ht="12" thickBot="1" x14ac:dyDescent="0.25">
      <c r="A24" s="49">
        <v>37278</v>
      </c>
      <c r="B24" s="69"/>
      <c r="C24" s="69"/>
      <c r="D24" s="332">
        <f>+D22+D20</f>
        <v>24134.670000000002</v>
      </c>
      <c r="E24" s="249"/>
    </row>
    <row r="25" spans="1:5" ht="12" thickTop="1" x14ac:dyDescent="0.2">
      <c r="B25" s="69"/>
      <c r="C25" s="69"/>
      <c r="D25" s="69"/>
      <c r="E25" s="249"/>
    </row>
    <row r="31" spans="1:5" x14ac:dyDescent="0.2">
      <c r="A31" s="32" t="s">
        <v>149</v>
      </c>
    </row>
    <row r="32" spans="1:5" x14ac:dyDescent="0.2">
      <c r="A32" s="49">
        <v>37256</v>
      </c>
      <c r="D32" s="538">
        <v>20090</v>
      </c>
    </row>
    <row r="33" spans="1:4" x14ac:dyDescent="0.2">
      <c r="A33" s="49">
        <f>+A24</f>
        <v>37278</v>
      </c>
      <c r="D33" s="350">
        <f>+D18</f>
        <v>-9891</v>
      </c>
    </row>
    <row r="34" spans="1:4" x14ac:dyDescent="0.2">
      <c r="D34" s="14">
        <f>+D33+D32</f>
        <v>10199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topLeftCell="A2" workbookViewId="0">
      <selection activeCell="C14" sqref="C14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345" customWidth="1"/>
  </cols>
  <sheetData>
    <row r="3" spans="1:13" x14ac:dyDescent="0.2">
      <c r="A3" s="3" t="s">
        <v>83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9236</v>
      </c>
      <c r="B5" s="90">
        <f>-75003-2581</f>
        <v>-77584</v>
      </c>
      <c r="C5" s="90">
        <v>-46940</v>
      </c>
      <c r="D5" s="90">
        <f t="shared" ref="D5:D13" si="0">+C5-B5</f>
        <v>30644</v>
      </c>
      <c r="E5" s="69"/>
      <c r="F5" s="201"/>
    </row>
    <row r="6" spans="1:13" x14ac:dyDescent="0.2">
      <c r="A6" s="87">
        <v>9238</v>
      </c>
      <c r="B6" s="90">
        <v>-9933</v>
      </c>
      <c r="C6" s="90">
        <v>-22000</v>
      </c>
      <c r="D6" s="90">
        <f t="shared" si="0"/>
        <v>-12067</v>
      </c>
      <c r="E6" s="275"/>
      <c r="F6" s="201"/>
      <c r="K6" s="65">
        <v>36531</v>
      </c>
      <c r="L6" t="s">
        <v>24</v>
      </c>
      <c r="M6">
        <v>0.5</v>
      </c>
    </row>
    <row r="7" spans="1:13" x14ac:dyDescent="0.2">
      <c r="A7" s="87">
        <v>56422</v>
      </c>
      <c r="B7" s="90">
        <f>-2098816-90504</f>
        <v>-2189320</v>
      </c>
      <c r="C7" s="90">
        <v>-2156562</v>
      </c>
      <c r="D7" s="90">
        <f t="shared" si="0"/>
        <v>32758</v>
      </c>
      <c r="E7" s="275"/>
      <c r="F7" s="201"/>
    </row>
    <row r="8" spans="1:13" x14ac:dyDescent="0.2">
      <c r="A8" s="87">
        <v>58710</v>
      </c>
      <c r="B8" s="90">
        <v>-143515</v>
      </c>
      <c r="C8" s="90">
        <v>-141004</v>
      </c>
      <c r="D8" s="90">
        <f t="shared" si="0"/>
        <v>2511</v>
      </c>
      <c r="E8" s="275"/>
      <c r="F8" s="201"/>
    </row>
    <row r="9" spans="1:13" x14ac:dyDescent="0.2">
      <c r="A9" s="87">
        <v>60921</v>
      </c>
      <c r="B9" s="90">
        <f>-905201-62944</f>
        <v>-968145</v>
      </c>
      <c r="C9" s="90">
        <v>-1006754</v>
      </c>
      <c r="D9" s="90">
        <f t="shared" si="0"/>
        <v>-38609</v>
      </c>
      <c r="E9" s="275"/>
      <c r="F9" s="201"/>
    </row>
    <row r="10" spans="1:13" x14ac:dyDescent="0.2">
      <c r="A10" s="87">
        <v>78026</v>
      </c>
      <c r="B10" s="90"/>
      <c r="C10" s="90"/>
      <c r="D10" s="90">
        <f t="shared" si="0"/>
        <v>0</v>
      </c>
      <c r="E10" s="275"/>
      <c r="F10" s="467"/>
    </row>
    <row r="11" spans="1:13" x14ac:dyDescent="0.2">
      <c r="A11" s="87">
        <v>500084</v>
      </c>
      <c r="B11" s="90">
        <f>-49031-2310</f>
        <v>-51341</v>
      </c>
      <c r="C11" s="90">
        <v>-66000</v>
      </c>
      <c r="D11" s="90">
        <f t="shared" si="0"/>
        <v>-14659</v>
      </c>
      <c r="E11" s="276"/>
      <c r="F11" s="467"/>
    </row>
    <row r="12" spans="1:13" x14ac:dyDescent="0.2">
      <c r="A12" s="317">
        <v>500085</v>
      </c>
      <c r="B12" s="90">
        <v>-3408</v>
      </c>
      <c r="C12" s="90"/>
      <c r="D12" s="90">
        <f t="shared" si="0"/>
        <v>3408</v>
      </c>
      <c r="E12" s="275"/>
      <c r="F12" s="467"/>
    </row>
    <row r="13" spans="1:13" x14ac:dyDescent="0.2">
      <c r="A13" s="87">
        <v>500097</v>
      </c>
      <c r="B13" s="90">
        <v>-75539</v>
      </c>
      <c r="C13" s="90">
        <v>-88000</v>
      </c>
      <c r="D13" s="90">
        <f t="shared" si="0"/>
        <v>-12461</v>
      </c>
      <c r="E13" s="275"/>
      <c r="F13" s="467"/>
    </row>
    <row r="14" spans="1:13" x14ac:dyDescent="0.2">
      <c r="A14" s="87"/>
      <c r="B14" s="90"/>
      <c r="C14" s="90"/>
      <c r="D14" s="90"/>
      <c r="E14" s="275"/>
      <c r="F14" s="467"/>
    </row>
    <row r="15" spans="1:13" x14ac:dyDescent="0.2">
      <c r="A15" s="87"/>
      <c r="B15" s="90"/>
      <c r="C15" s="90"/>
      <c r="D15" s="90"/>
      <c r="E15" s="275"/>
      <c r="F15" s="467"/>
    </row>
    <row r="16" spans="1:13" x14ac:dyDescent="0.2">
      <c r="A16" s="87"/>
      <c r="B16" s="88"/>
      <c r="C16" s="88"/>
      <c r="D16" s="94"/>
      <c r="E16" s="275"/>
      <c r="F16" s="467"/>
    </row>
    <row r="17" spans="1:7" x14ac:dyDescent="0.2">
      <c r="A17" s="87"/>
      <c r="B17" s="88"/>
      <c r="C17" s="88"/>
      <c r="D17" s="88">
        <f>SUM(D5:D16)</f>
        <v>-8475</v>
      </c>
      <c r="E17" s="275"/>
      <c r="F17" s="467"/>
    </row>
    <row r="18" spans="1:7" x14ac:dyDescent="0.2">
      <c r="A18" s="87" t="s">
        <v>81</v>
      </c>
      <c r="B18" s="88"/>
      <c r="C18" s="88"/>
      <c r="D18" s="95">
        <f>+summary!G4</f>
        <v>2.13</v>
      </c>
      <c r="E18" s="277"/>
      <c r="F18" s="467"/>
    </row>
    <row r="19" spans="1:7" x14ac:dyDescent="0.2">
      <c r="A19" s="87"/>
      <c r="B19" s="88"/>
      <c r="C19" s="88"/>
      <c r="D19" s="96">
        <f>+D18*D17</f>
        <v>-18051.75</v>
      </c>
      <c r="E19" s="207"/>
      <c r="F19" s="467"/>
    </row>
    <row r="20" spans="1:7" x14ac:dyDescent="0.2">
      <c r="A20" s="87"/>
      <c r="B20" s="88"/>
      <c r="C20" s="88"/>
      <c r="D20" s="96"/>
      <c r="E20" s="207"/>
      <c r="F20" s="201"/>
    </row>
    <row r="21" spans="1:7" x14ac:dyDescent="0.2">
      <c r="A21" s="99">
        <v>37256</v>
      </c>
      <c r="B21" s="88"/>
      <c r="C21" s="88"/>
      <c r="D21" s="530">
        <v>766914.32</v>
      </c>
      <c r="E21" s="207"/>
      <c r="F21" s="468"/>
    </row>
    <row r="22" spans="1:7" x14ac:dyDescent="0.2">
      <c r="A22" s="87"/>
      <c r="B22" s="88"/>
      <c r="C22" s="88"/>
      <c r="D22" s="308"/>
      <c r="E22" s="207"/>
      <c r="F22" s="468"/>
    </row>
    <row r="23" spans="1:7" ht="13.5" thickBot="1" x14ac:dyDescent="0.25">
      <c r="A23" s="99">
        <v>37278</v>
      </c>
      <c r="B23" s="88"/>
      <c r="C23" s="88"/>
      <c r="D23" s="318">
        <f>+D21+D19</f>
        <v>748862.57</v>
      </c>
      <c r="E23" s="207"/>
      <c r="F23" s="468"/>
    </row>
    <row r="24" spans="1:7" ht="13.5" thickTop="1" x14ac:dyDescent="0.2">
      <c r="E24" s="278"/>
    </row>
    <row r="25" spans="1:7" x14ac:dyDescent="0.2">
      <c r="E25" s="506"/>
    </row>
    <row r="27" spans="1:7" x14ac:dyDescent="0.2">
      <c r="A27" s="32" t="s">
        <v>149</v>
      </c>
      <c r="B27" s="32"/>
      <c r="C27" s="32"/>
      <c r="D27" s="32"/>
    </row>
    <row r="28" spans="1:7" x14ac:dyDescent="0.2">
      <c r="A28" s="49">
        <f>+A21</f>
        <v>37256</v>
      </c>
      <c r="B28" s="32"/>
      <c r="C28" s="32"/>
      <c r="D28" s="524">
        <v>307322</v>
      </c>
    </row>
    <row r="29" spans="1:7" x14ac:dyDescent="0.2">
      <c r="A29" s="49">
        <f>+A23</f>
        <v>37278</v>
      </c>
      <c r="B29" s="32"/>
      <c r="C29" s="32"/>
      <c r="D29" s="350">
        <f>+D17</f>
        <v>-8475</v>
      </c>
    </row>
    <row r="30" spans="1:7" x14ac:dyDescent="0.2">
      <c r="A30" s="32"/>
      <c r="B30" s="32"/>
      <c r="C30" s="32"/>
      <c r="D30" s="14">
        <f>+D29+D28</f>
        <v>298847</v>
      </c>
      <c r="E30" s="345"/>
    </row>
    <row r="31" spans="1:7" x14ac:dyDescent="0.2">
      <c r="A31" s="139"/>
      <c r="B31" s="119"/>
      <c r="C31" s="140"/>
      <c r="D31" s="555"/>
    </row>
    <row r="32" spans="1:7" x14ac:dyDescent="0.2">
      <c r="B32" s="69"/>
      <c r="C32" s="69"/>
      <c r="D32" s="201"/>
      <c r="E32" s="70"/>
      <c r="F32" s="201"/>
      <c r="G32" s="32"/>
    </row>
    <row r="33" spans="1:7" x14ac:dyDescent="0.2">
      <c r="B33" s="69"/>
      <c r="C33" s="69"/>
      <c r="D33" s="201"/>
      <c r="E33" s="69"/>
      <c r="F33" s="201"/>
      <c r="G33" s="32"/>
    </row>
    <row r="34" spans="1:7" x14ac:dyDescent="0.2">
      <c r="B34" s="69"/>
      <c r="C34" s="69"/>
      <c r="D34" s="69"/>
      <c r="E34" s="69"/>
      <c r="F34" s="201"/>
      <c r="G34" s="32"/>
    </row>
    <row r="35" spans="1:7" x14ac:dyDescent="0.2">
      <c r="B35" s="69"/>
      <c r="C35" s="69"/>
      <c r="D35" s="69"/>
      <c r="E35" s="69"/>
      <c r="F35" s="201"/>
      <c r="G35" s="32"/>
    </row>
    <row r="36" spans="1:7" x14ac:dyDescent="0.2">
      <c r="B36" s="69"/>
      <c r="C36" s="69"/>
      <c r="D36" s="291"/>
      <c r="E36" s="69"/>
      <c r="F36" s="201"/>
      <c r="G36" s="32"/>
    </row>
    <row r="37" spans="1:7" x14ac:dyDescent="0.2">
      <c r="B37" s="69"/>
      <c r="C37" s="69"/>
      <c r="D37" s="291"/>
      <c r="E37" s="69"/>
      <c r="F37" s="201"/>
      <c r="G37" s="32"/>
    </row>
    <row r="38" spans="1:7" x14ac:dyDescent="0.2">
      <c r="B38" s="69"/>
      <c r="C38" s="69"/>
      <c r="D38" s="291"/>
      <c r="E38" s="69"/>
      <c r="F38" s="201"/>
      <c r="G38" s="32"/>
    </row>
    <row r="39" spans="1:7" x14ac:dyDescent="0.2">
      <c r="B39" s="69"/>
      <c r="C39" s="69"/>
      <c r="D39" s="291"/>
      <c r="E39" s="69"/>
      <c r="F39" s="201"/>
      <c r="G39" s="32"/>
    </row>
    <row r="40" spans="1:7" x14ac:dyDescent="0.2">
      <c r="B40" s="69"/>
      <c r="C40" s="69"/>
      <c r="D40" s="291"/>
      <c r="E40" s="69"/>
      <c r="F40" s="201"/>
      <c r="G40" s="32"/>
    </row>
    <row r="41" spans="1:7" x14ac:dyDescent="0.2">
      <c r="B41" s="69"/>
      <c r="C41" s="69"/>
      <c r="D41" s="291"/>
      <c r="E41" s="69"/>
      <c r="F41" s="201"/>
      <c r="G41" s="32"/>
    </row>
    <row r="42" spans="1:7" x14ac:dyDescent="0.2">
      <c r="B42" s="69"/>
      <c r="C42" s="69"/>
      <c r="D42" s="291"/>
      <c r="E42" s="69"/>
      <c r="F42" s="201"/>
      <c r="G42" s="32"/>
    </row>
    <row r="43" spans="1:7" x14ac:dyDescent="0.2">
      <c r="B43" s="69"/>
      <c r="C43" s="69"/>
      <c r="D43" s="291"/>
      <c r="E43" s="69"/>
      <c r="F43" s="201"/>
      <c r="G43" s="32"/>
    </row>
    <row r="44" spans="1:7" x14ac:dyDescent="0.2">
      <c r="B44" s="69"/>
      <c r="C44" s="69"/>
      <c r="D44" s="292"/>
      <c r="E44" s="275"/>
      <c r="F44" s="467"/>
      <c r="G44" s="204"/>
    </row>
    <row r="45" spans="1:7" x14ac:dyDescent="0.2">
      <c r="B45" s="69"/>
      <c r="C45" s="69"/>
      <c r="D45" s="292"/>
      <c r="E45" s="275"/>
      <c r="F45" s="467"/>
      <c r="G45" s="204"/>
    </row>
    <row r="46" spans="1:7" x14ac:dyDescent="0.2">
      <c r="A46" s="32"/>
      <c r="B46" s="69"/>
      <c r="C46" s="69"/>
      <c r="D46" s="275"/>
      <c r="E46" s="275"/>
      <c r="F46" s="467"/>
      <c r="G46" s="204"/>
    </row>
    <row r="47" spans="1:7" x14ac:dyDescent="0.2">
      <c r="A47" s="32"/>
      <c r="B47" s="69"/>
      <c r="C47" s="69"/>
      <c r="D47" s="277"/>
      <c r="E47" s="277"/>
      <c r="F47" s="467"/>
      <c r="G47" s="204"/>
    </row>
    <row r="48" spans="1:7" x14ac:dyDescent="0.2">
      <c r="B48" s="69"/>
      <c r="C48" s="69"/>
      <c r="D48" s="275"/>
      <c r="E48" s="275"/>
      <c r="F48" s="467"/>
      <c r="G48" s="204"/>
    </row>
    <row r="49" spans="1:7" x14ac:dyDescent="0.2">
      <c r="B49" s="69"/>
      <c r="C49" s="69"/>
      <c r="D49" s="275"/>
      <c r="E49" s="275"/>
      <c r="F49" s="467"/>
      <c r="G49" s="204"/>
    </row>
    <row r="50" spans="1:7" x14ac:dyDescent="0.2">
      <c r="C50" s="289"/>
      <c r="D50" s="289"/>
      <c r="E50" s="289"/>
      <c r="F50" s="469"/>
      <c r="G50" s="290"/>
    </row>
    <row r="51" spans="1:7" x14ac:dyDescent="0.2">
      <c r="A51" s="32"/>
      <c r="C51" s="289"/>
      <c r="D51" s="289"/>
      <c r="E51" s="289"/>
      <c r="F51" s="469"/>
    </row>
    <row r="52" spans="1:7" x14ac:dyDescent="0.2">
      <c r="A52" s="32"/>
      <c r="C52" s="289"/>
      <c r="D52" s="289"/>
      <c r="E52" s="289"/>
      <c r="F52" s="469"/>
    </row>
    <row r="53" spans="1:7" x14ac:dyDescent="0.2">
      <c r="A53" s="32"/>
      <c r="C53" s="289"/>
      <c r="D53" s="289"/>
      <c r="E53" s="289"/>
      <c r="F53" s="469"/>
    </row>
    <row r="54" spans="1:7" x14ac:dyDescent="0.2">
      <c r="A54" s="32"/>
      <c r="C54" s="289"/>
      <c r="D54" s="289"/>
      <c r="E54" s="289"/>
      <c r="F54" s="469"/>
    </row>
    <row r="55" spans="1:7" x14ac:dyDescent="0.2">
      <c r="A55" s="32"/>
      <c r="C55" s="289"/>
      <c r="D55" s="289"/>
      <c r="E55" s="278"/>
      <c r="F55" s="422"/>
    </row>
    <row r="56" spans="1:7" x14ac:dyDescent="0.2">
      <c r="C56" s="289"/>
      <c r="D56" s="289"/>
      <c r="E56" s="278"/>
      <c r="F56" s="422"/>
    </row>
    <row r="57" spans="1:7" x14ac:dyDescent="0.2">
      <c r="C57" s="289"/>
      <c r="D57" s="289"/>
      <c r="E57" s="278"/>
      <c r="F57" s="422"/>
    </row>
    <row r="82" spans="1:6" x14ac:dyDescent="0.2">
      <c r="B82" s="69"/>
      <c r="C82" s="69"/>
      <c r="D82" s="69"/>
      <c r="E82" s="70"/>
      <c r="F82" s="201"/>
    </row>
    <row r="83" spans="1:6" x14ac:dyDescent="0.2">
      <c r="B83" s="69"/>
      <c r="C83" s="69"/>
      <c r="D83" s="69"/>
      <c r="E83" s="69"/>
      <c r="F83" s="201"/>
    </row>
    <row r="84" spans="1:6" x14ac:dyDescent="0.2">
      <c r="B84" s="69"/>
      <c r="C84" s="69"/>
      <c r="D84" s="69"/>
      <c r="E84" s="69"/>
      <c r="F84" s="201"/>
    </row>
    <row r="85" spans="1:6" x14ac:dyDescent="0.2">
      <c r="B85" s="69"/>
      <c r="C85" s="69"/>
      <c r="D85" s="69"/>
      <c r="E85" s="69"/>
      <c r="F85" s="201"/>
    </row>
    <row r="86" spans="1:6" x14ac:dyDescent="0.2">
      <c r="B86" s="69"/>
      <c r="C86" s="69"/>
      <c r="D86" s="69"/>
      <c r="E86" s="69"/>
      <c r="F86" s="201"/>
    </row>
    <row r="87" spans="1:6" x14ac:dyDescent="0.2">
      <c r="B87" s="69"/>
      <c r="C87" s="69"/>
      <c r="D87" s="69"/>
      <c r="E87" s="69"/>
      <c r="F87" s="201"/>
    </row>
    <row r="88" spans="1:6" x14ac:dyDescent="0.2">
      <c r="B88" s="69"/>
      <c r="C88" s="69"/>
      <c r="D88" s="69"/>
      <c r="E88" s="69"/>
      <c r="F88" s="201"/>
    </row>
    <row r="89" spans="1:6" x14ac:dyDescent="0.2">
      <c r="B89" s="69"/>
      <c r="C89" s="69"/>
      <c r="D89" s="69"/>
      <c r="E89" s="69"/>
      <c r="F89" s="201"/>
    </row>
    <row r="90" spans="1:6" x14ac:dyDescent="0.2">
      <c r="B90" s="69"/>
      <c r="C90" s="69"/>
      <c r="D90" s="69"/>
      <c r="E90" s="69"/>
      <c r="F90" s="201"/>
    </row>
    <row r="91" spans="1:6" x14ac:dyDescent="0.2">
      <c r="B91" s="69"/>
      <c r="C91" s="69"/>
      <c r="D91" s="69"/>
      <c r="E91" s="69"/>
      <c r="F91" s="201"/>
    </row>
    <row r="92" spans="1:6" x14ac:dyDescent="0.2">
      <c r="B92" s="69"/>
      <c r="C92" s="69"/>
      <c r="D92" s="69"/>
      <c r="E92" s="69"/>
      <c r="F92" s="201"/>
    </row>
    <row r="93" spans="1:6" x14ac:dyDescent="0.2">
      <c r="B93" s="69"/>
      <c r="C93" s="69"/>
      <c r="D93" s="69"/>
      <c r="E93" s="69"/>
      <c r="F93" s="201"/>
    </row>
    <row r="94" spans="1:6" x14ac:dyDescent="0.2">
      <c r="B94" s="69"/>
      <c r="C94" s="69"/>
      <c r="D94" s="69"/>
      <c r="E94" s="69"/>
      <c r="F94" s="201"/>
    </row>
    <row r="95" spans="1:6" x14ac:dyDescent="0.2">
      <c r="B95" s="69"/>
      <c r="C95" s="69"/>
      <c r="D95" s="71"/>
      <c r="E95" s="71"/>
      <c r="F95" s="470"/>
    </row>
    <row r="96" spans="1:6" x14ac:dyDescent="0.2">
      <c r="A96" s="32"/>
      <c r="B96" s="69"/>
      <c r="C96" s="69"/>
      <c r="D96" s="69"/>
      <c r="E96" s="69"/>
      <c r="F96" s="201"/>
    </row>
    <row r="97" spans="1:6" x14ac:dyDescent="0.2">
      <c r="A97" s="32"/>
      <c r="B97" s="69"/>
      <c r="C97" s="69"/>
      <c r="D97" s="73"/>
      <c r="E97" s="73"/>
      <c r="F97" s="201"/>
    </row>
    <row r="98" spans="1:6" x14ac:dyDescent="0.2">
      <c r="B98" s="69"/>
      <c r="C98" s="69"/>
      <c r="D98" s="69"/>
      <c r="E98" s="69"/>
      <c r="F98" s="201"/>
    </row>
    <row r="99" spans="1:6" x14ac:dyDescent="0.2">
      <c r="B99" s="69"/>
      <c r="C99" s="69"/>
      <c r="D99" s="69"/>
      <c r="E99" s="69"/>
      <c r="F99" s="201"/>
    </row>
    <row r="100" spans="1:6" x14ac:dyDescent="0.2">
      <c r="A100" s="32"/>
      <c r="D100" s="67"/>
      <c r="E100" s="67"/>
      <c r="F100" s="468"/>
    </row>
    <row r="101" spans="1:6" x14ac:dyDescent="0.2">
      <c r="A101" s="32"/>
      <c r="E101" s="63"/>
      <c r="F101" s="468"/>
    </row>
    <row r="102" spans="1:6" ht="13.5" thickBot="1" x14ac:dyDescent="0.25">
      <c r="A102" s="32"/>
      <c r="D102" s="68"/>
      <c r="E102" s="68"/>
      <c r="F102" s="468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201"/>
    </row>
    <row r="109" spans="1:6" x14ac:dyDescent="0.2">
      <c r="B109" s="69"/>
      <c r="C109" s="69"/>
      <c r="D109" s="69"/>
      <c r="E109" s="69"/>
      <c r="F109" s="201"/>
    </row>
    <row r="110" spans="1:6" x14ac:dyDescent="0.2">
      <c r="B110" s="69"/>
      <c r="C110" s="69"/>
      <c r="D110" s="69"/>
      <c r="E110" s="69"/>
      <c r="F110" s="201"/>
    </row>
    <row r="111" spans="1:6" x14ac:dyDescent="0.2">
      <c r="B111" s="69"/>
      <c r="C111" s="69"/>
      <c r="D111" s="69"/>
      <c r="E111" s="69"/>
      <c r="F111" s="201"/>
    </row>
    <row r="112" spans="1:6" x14ac:dyDescent="0.2">
      <c r="B112" s="69"/>
      <c r="C112" s="69"/>
      <c r="D112" s="69"/>
      <c r="E112" s="69"/>
      <c r="F112" s="201"/>
    </row>
    <row r="113" spans="1:6" x14ac:dyDescent="0.2">
      <c r="B113" s="69"/>
      <c r="C113" s="69"/>
      <c r="D113" s="69"/>
      <c r="E113" s="69"/>
      <c r="F113" s="201"/>
    </row>
    <row r="114" spans="1:6" x14ac:dyDescent="0.2">
      <c r="B114" s="69"/>
      <c r="C114" s="69"/>
      <c r="D114" s="69"/>
      <c r="E114" s="69"/>
      <c r="F114" s="201"/>
    </row>
    <row r="115" spans="1:6" x14ac:dyDescent="0.2">
      <c r="B115" s="69"/>
      <c r="C115" s="69"/>
      <c r="D115" s="69"/>
      <c r="E115" s="69"/>
      <c r="F115" s="201"/>
    </row>
    <row r="116" spans="1:6" x14ac:dyDescent="0.2">
      <c r="B116" s="69"/>
      <c r="C116" s="69"/>
      <c r="D116" s="69"/>
      <c r="E116" s="69"/>
      <c r="F116" s="201"/>
    </row>
    <row r="117" spans="1:6" x14ac:dyDescent="0.2">
      <c r="B117" s="69"/>
      <c r="C117" s="69"/>
      <c r="D117" s="69"/>
      <c r="E117" s="69"/>
      <c r="F117" s="201"/>
    </row>
    <row r="118" spans="1:6" x14ac:dyDescent="0.2">
      <c r="B118" s="69"/>
      <c r="C118" s="69"/>
      <c r="D118" s="69"/>
      <c r="E118" s="69"/>
      <c r="F118" s="201"/>
    </row>
    <row r="119" spans="1:6" x14ac:dyDescent="0.2">
      <c r="B119" s="69"/>
      <c r="C119" s="69"/>
      <c r="D119" s="69"/>
      <c r="E119" s="69"/>
      <c r="F119" s="201"/>
    </row>
    <row r="120" spans="1:6" x14ac:dyDescent="0.2">
      <c r="B120" s="69"/>
      <c r="C120" s="69"/>
      <c r="D120" s="69"/>
      <c r="E120" s="69"/>
      <c r="F120" s="201"/>
    </row>
    <row r="121" spans="1:6" x14ac:dyDescent="0.2">
      <c r="B121" s="69"/>
      <c r="C121" s="69"/>
      <c r="D121" s="71"/>
      <c r="E121" s="71"/>
      <c r="F121" s="470"/>
    </row>
    <row r="122" spans="1:6" x14ac:dyDescent="0.2">
      <c r="A122" s="32"/>
      <c r="B122" s="69"/>
      <c r="C122" s="69"/>
      <c r="D122" s="69"/>
      <c r="E122" s="69"/>
      <c r="F122" s="201"/>
    </row>
    <row r="123" spans="1:6" x14ac:dyDescent="0.2">
      <c r="A123" s="32"/>
      <c r="B123" s="69"/>
      <c r="C123" s="69"/>
      <c r="D123" s="73"/>
      <c r="E123" s="73"/>
      <c r="F123" s="201"/>
    </row>
    <row r="124" spans="1:6" x14ac:dyDescent="0.2">
      <c r="B124" s="69"/>
      <c r="C124" s="69"/>
      <c r="D124" s="75"/>
      <c r="E124" s="75"/>
      <c r="F124" s="201"/>
    </row>
    <row r="125" spans="1:6" x14ac:dyDescent="0.2">
      <c r="B125" s="69"/>
      <c r="C125" s="69"/>
      <c r="D125" s="75"/>
      <c r="E125" s="75"/>
      <c r="F125" s="201"/>
    </row>
    <row r="126" spans="1:6" x14ac:dyDescent="0.2">
      <c r="A126" s="32"/>
      <c r="D126" s="76"/>
      <c r="E126" s="76"/>
      <c r="F126" s="468"/>
    </row>
    <row r="127" spans="1:6" x14ac:dyDescent="0.2">
      <c r="A127" s="32"/>
      <c r="D127" s="75"/>
      <c r="E127" s="75"/>
      <c r="F127" s="468"/>
    </row>
    <row r="128" spans="1:6" ht="13.5" thickBot="1" x14ac:dyDescent="0.25">
      <c r="A128" s="32"/>
      <c r="D128" s="77"/>
      <c r="E128" s="77"/>
      <c r="F128" s="468"/>
    </row>
    <row r="129" spans="2:6" ht="13.5" thickTop="1" x14ac:dyDescent="0.2"/>
    <row r="133" spans="2:6" x14ac:dyDescent="0.2">
      <c r="B133" s="69"/>
      <c r="C133" s="69"/>
      <c r="D133" s="69"/>
      <c r="E133" s="70"/>
      <c r="F133" s="201"/>
    </row>
    <row r="134" spans="2:6" x14ac:dyDescent="0.2">
      <c r="B134" s="69"/>
      <c r="C134" s="69"/>
      <c r="D134" s="69"/>
      <c r="E134" s="69"/>
      <c r="F134" s="201"/>
    </row>
    <row r="135" spans="2:6" x14ac:dyDescent="0.2">
      <c r="B135" s="69"/>
      <c r="C135" s="69"/>
      <c r="D135" s="69"/>
      <c r="E135" s="69"/>
      <c r="F135" s="201"/>
    </row>
    <row r="136" spans="2:6" x14ac:dyDescent="0.2">
      <c r="B136" s="69"/>
      <c r="C136" s="69"/>
      <c r="D136" s="69"/>
      <c r="E136" s="69"/>
      <c r="F136" s="201"/>
    </row>
    <row r="137" spans="2:6" x14ac:dyDescent="0.2">
      <c r="B137" s="69"/>
      <c r="C137" s="69"/>
      <c r="D137" s="69"/>
      <c r="E137" s="69"/>
      <c r="F137" s="201"/>
    </row>
    <row r="138" spans="2:6" x14ac:dyDescent="0.2">
      <c r="B138" s="69"/>
      <c r="C138" s="69"/>
      <c r="D138" s="69"/>
      <c r="E138" s="69"/>
      <c r="F138" s="201"/>
    </row>
    <row r="139" spans="2:6" x14ac:dyDescent="0.2">
      <c r="B139" s="69"/>
      <c r="C139" s="69"/>
      <c r="D139" s="69"/>
      <c r="E139" s="69"/>
      <c r="F139" s="201"/>
    </row>
    <row r="140" spans="2:6" x14ac:dyDescent="0.2">
      <c r="B140" s="69"/>
      <c r="C140" s="69"/>
      <c r="D140" s="69"/>
      <c r="E140" s="69"/>
      <c r="F140" s="201"/>
    </row>
    <row r="141" spans="2:6" x14ac:dyDescent="0.2">
      <c r="B141" s="69"/>
      <c r="C141" s="69"/>
      <c r="D141" s="69"/>
      <c r="E141" s="69"/>
      <c r="F141" s="201"/>
    </row>
    <row r="142" spans="2:6" x14ac:dyDescent="0.2">
      <c r="B142" s="69"/>
      <c r="C142" s="69"/>
      <c r="D142" s="69"/>
      <c r="E142" s="69"/>
      <c r="F142" s="201"/>
    </row>
    <row r="143" spans="2:6" x14ac:dyDescent="0.2">
      <c r="B143" s="69"/>
      <c r="C143" s="69"/>
      <c r="D143" s="69"/>
      <c r="E143" s="69"/>
      <c r="F143" s="201"/>
    </row>
    <row r="144" spans="2:6" x14ac:dyDescent="0.2">
      <c r="B144" s="69"/>
      <c r="C144" s="69"/>
      <c r="D144" s="69"/>
      <c r="E144" s="69"/>
      <c r="F144" s="201"/>
    </row>
    <row r="145" spans="1:6" x14ac:dyDescent="0.2">
      <c r="B145" s="69"/>
      <c r="C145" s="69"/>
      <c r="D145" s="69"/>
      <c r="E145" s="69"/>
      <c r="F145" s="201"/>
    </row>
    <row r="146" spans="1:6" x14ac:dyDescent="0.2">
      <c r="B146" s="69"/>
      <c r="C146" s="69"/>
      <c r="D146" s="71"/>
      <c r="E146" s="71"/>
      <c r="F146" s="470"/>
    </row>
    <row r="147" spans="1:6" x14ac:dyDescent="0.2">
      <c r="A147" s="32"/>
      <c r="B147" s="69"/>
      <c r="C147" s="69"/>
      <c r="D147" s="69"/>
      <c r="E147" s="69"/>
      <c r="F147" s="201"/>
    </row>
    <row r="148" spans="1:6" x14ac:dyDescent="0.2">
      <c r="A148" s="32"/>
      <c r="B148" s="69"/>
      <c r="C148" s="69"/>
      <c r="D148" s="73"/>
      <c r="E148" s="73"/>
      <c r="F148" s="201"/>
    </row>
    <row r="149" spans="1:6" x14ac:dyDescent="0.2">
      <c r="B149" s="69"/>
      <c r="C149" s="69"/>
      <c r="D149" s="75"/>
      <c r="E149" s="75"/>
      <c r="F149" s="201"/>
    </row>
    <row r="150" spans="1:6" x14ac:dyDescent="0.2">
      <c r="B150" s="69"/>
      <c r="C150" s="69"/>
      <c r="D150" s="75"/>
      <c r="E150" s="75"/>
      <c r="F150" s="201"/>
    </row>
    <row r="151" spans="1:6" x14ac:dyDescent="0.2">
      <c r="A151" s="32"/>
      <c r="D151" s="76"/>
      <c r="E151" s="76"/>
      <c r="F151" s="468"/>
    </row>
    <row r="152" spans="1:6" x14ac:dyDescent="0.2">
      <c r="A152" s="32"/>
      <c r="D152" s="75"/>
      <c r="E152" s="75"/>
      <c r="F152" s="468"/>
    </row>
    <row r="153" spans="1:6" ht="13.5" thickBot="1" x14ac:dyDescent="0.25">
      <c r="A153" s="32"/>
      <c r="D153" s="77"/>
      <c r="E153" s="77"/>
      <c r="F153" s="468"/>
    </row>
    <row r="154" spans="1:6" ht="13.5" thickTop="1" x14ac:dyDescent="0.2"/>
    <row r="158" spans="1:6" x14ac:dyDescent="0.2">
      <c r="B158" s="69"/>
      <c r="C158" s="69"/>
      <c r="D158" s="69"/>
      <c r="E158" s="70"/>
      <c r="F158" s="201"/>
    </row>
    <row r="159" spans="1:6" x14ac:dyDescent="0.2">
      <c r="B159" s="78"/>
      <c r="C159" s="69"/>
      <c r="D159" s="69"/>
      <c r="E159" s="69"/>
      <c r="F159" s="201"/>
    </row>
    <row r="160" spans="1:6" x14ac:dyDescent="0.2">
      <c r="B160" s="69"/>
      <c r="C160" s="69"/>
      <c r="D160" s="69"/>
      <c r="E160" s="69"/>
      <c r="F160" s="201"/>
    </row>
    <row r="161" spans="1:6" x14ac:dyDescent="0.2">
      <c r="B161" s="78"/>
      <c r="C161" s="69"/>
      <c r="D161" s="69"/>
      <c r="E161" s="69"/>
      <c r="F161" s="201"/>
    </row>
    <row r="162" spans="1:6" x14ac:dyDescent="0.2">
      <c r="B162" s="69"/>
      <c r="C162" s="69"/>
      <c r="D162" s="69"/>
      <c r="E162" s="69"/>
      <c r="F162" s="201"/>
    </row>
    <row r="163" spans="1:6" x14ac:dyDescent="0.2">
      <c r="B163" s="69"/>
      <c r="C163" s="69"/>
      <c r="D163" s="69"/>
      <c r="E163" s="69"/>
      <c r="F163" s="201"/>
    </row>
    <row r="164" spans="1:6" x14ac:dyDescent="0.2">
      <c r="B164" s="78"/>
      <c r="C164" s="69"/>
      <c r="D164" s="69"/>
      <c r="E164" s="69"/>
      <c r="F164" s="201"/>
    </row>
    <row r="165" spans="1:6" x14ac:dyDescent="0.2">
      <c r="B165" s="69"/>
      <c r="C165" s="69"/>
      <c r="D165" s="69"/>
      <c r="E165" s="69"/>
      <c r="F165" s="201"/>
    </row>
    <row r="166" spans="1:6" x14ac:dyDescent="0.2">
      <c r="B166" s="69"/>
      <c r="C166" s="69"/>
      <c r="D166" s="69"/>
      <c r="E166" s="69"/>
      <c r="F166" s="201"/>
    </row>
    <row r="167" spans="1:6" x14ac:dyDescent="0.2">
      <c r="B167" s="69"/>
      <c r="C167" s="69"/>
      <c r="D167" s="69"/>
      <c r="E167" s="69"/>
      <c r="F167" s="201"/>
    </row>
    <row r="168" spans="1:6" x14ac:dyDescent="0.2">
      <c r="B168" s="69"/>
      <c r="C168" s="69"/>
      <c r="D168" s="69"/>
      <c r="E168" s="69"/>
      <c r="F168" s="201"/>
    </row>
    <row r="169" spans="1:6" x14ac:dyDescent="0.2">
      <c r="B169" s="78"/>
      <c r="C169" s="69"/>
      <c r="D169" s="69"/>
      <c r="E169" s="69"/>
      <c r="F169" s="201"/>
    </row>
    <row r="170" spans="1:6" x14ac:dyDescent="0.2">
      <c r="B170" s="78"/>
      <c r="C170" s="69"/>
      <c r="D170" s="69"/>
      <c r="E170" s="69"/>
      <c r="F170" s="201"/>
    </row>
    <row r="171" spans="1:6" x14ac:dyDescent="0.2">
      <c r="B171" s="78"/>
      <c r="C171" s="69"/>
      <c r="D171" s="71"/>
      <c r="E171" s="71"/>
      <c r="F171" s="470"/>
    </row>
    <row r="172" spans="1:6" x14ac:dyDescent="0.2">
      <c r="A172" s="32"/>
      <c r="B172" s="69"/>
      <c r="C172" s="69"/>
      <c r="D172" s="69"/>
      <c r="E172" s="69"/>
      <c r="F172" s="201"/>
    </row>
    <row r="173" spans="1:6" x14ac:dyDescent="0.2">
      <c r="A173" s="32"/>
      <c r="B173" s="69"/>
      <c r="C173" s="69"/>
      <c r="D173" s="73"/>
      <c r="E173" s="73"/>
      <c r="F173" s="201"/>
    </row>
    <row r="174" spans="1:6" x14ac:dyDescent="0.2">
      <c r="B174" s="69"/>
      <c r="C174" s="69"/>
      <c r="D174" s="75"/>
      <c r="E174" s="75"/>
      <c r="F174" s="201"/>
    </row>
    <row r="175" spans="1:6" x14ac:dyDescent="0.2">
      <c r="B175" s="69"/>
      <c r="C175" s="69"/>
      <c r="D175" s="75"/>
      <c r="E175" s="75"/>
      <c r="F175" s="201"/>
    </row>
    <row r="176" spans="1:6" x14ac:dyDescent="0.2">
      <c r="A176" s="32"/>
      <c r="D176" s="76"/>
      <c r="E176" s="76"/>
      <c r="F176" s="468"/>
    </row>
    <row r="177" spans="1:6" x14ac:dyDescent="0.2">
      <c r="A177" s="32"/>
      <c r="D177" s="75"/>
      <c r="E177" s="75"/>
      <c r="F177" s="468"/>
    </row>
    <row r="178" spans="1:6" ht="13.5" thickBot="1" x14ac:dyDescent="0.25">
      <c r="A178" s="32"/>
      <c r="D178" s="77"/>
      <c r="E178" s="77"/>
      <c r="F178" s="468"/>
    </row>
    <row r="179" spans="1:6" ht="13.5" thickTop="1" x14ac:dyDescent="0.2"/>
    <row r="182" spans="1:6" x14ac:dyDescent="0.2">
      <c r="B182" s="69"/>
      <c r="C182" s="69"/>
      <c r="D182" s="69"/>
      <c r="E182" s="70"/>
      <c r="F182" s="201"/>
    </row>
    <row r="183" spans="1:6" x14ac:dyDescent="0.2">
      <c r="B183" s="79"/>
      <c r="C183" s="80"/>
      <c r="D183" s="80"/>
      <c r="E183" s="69"/>
      <c r="F183" s="201"/>
    </row>
    <row r="184" spans="1:6" x14ac:dyDescent="0.2">
      <c r="B184" s="80"/>
      <c r="C184" s="80"/>
      <c r="D184" s="80"/>
      <c r="E184" s="69"/>
      <c r="F184" s="201"/>
    </row>
    <row r="185" spans="1:6" x14ac:dyDescent="0.2">
      <c r="B185" s="79"/>
      <c r="C185" s="80"/>
      <c r="D185" s="80"/>
      <c r="E185" s="69"/>
      <c r="F185" s="201"/>
    </row>
    <row r="186" spans="1:6" x14ac:dyDescent="0.2">
      <c r="B186" s="80"/>
      <c r="C186" s="80"/>
      <c r="D186" s="80"/>
      <c r="E186" s="69"/>
      <c r="F186" s="201"/>
    </row>
    <row r="187" spans="1:6" x14ac:dyDescent="0.2">
      <c r="B187" s="80"/>
      <c r="C187" s="80"/>
      <c r="D187" s="80"/>
      <c r="E187" s="69"/>
      <c r="F187" s="201"/>
    </row>
    <row r="188" spans="1:6" x14ac:dyDescent="0.2">
      <c r="B188" s="79"/>
      <c r="C188" s="80"/>
      <c r="D188" s="80"/>
      <c r="E188" s="69"/>
      <c r="F188" s="201"/>
    </row>
    <row r="189" spans="1:6" x14ac:dyDescent="0.2">
      <c r="B189" s="80"/>
      <c r="C189" s="80"/>
      <c r="D189" s="80"/>
      <c r="E189" s="69"/>
      <c r="F189" s="201"/>
    </row>
    <row r="190" spans="1:6" x14ac:dyDescent="0.2">
      <c r="A190" s="81"/>
      <c r="B190" s="82"/>
      <c r="C190" s="82"/>
      <c r="D190" s="82"/>
      <c r="E190" s="82"/>
      <c r="F190" s="201"/>
    </row>
    <row r="191" spans="1:6" x14ac:dyDescent="0.2">
      <c r="B191" s="80"/>
      <c r="C191" s="80"/>
      <c r="D191" s="80"/>
      <c r="E191" s="69"/>
      <c r="F191" s="201"/>
    </row>
    <row r="192" spans="1:6" x14ac:dyDescent="0.2">
      <c r="B192" s="80"/>
      <c r="C192" s="80"/>
      <c r="D192" s="80"/>
      <c r="E192" s="69"/>
      <c r="F192" s="201"/>
    </row>
    <row r="193" spans="1:6" x14ac:dyDescent="0.2">
      <c r="B193" s="79"/>
      <c r="C193" s="80"/>
      <c r="D193" s="80"/>
      <c r="E193" s="69"/>
      <c r="F193" s="201"/>
    </row>
    <row r="194" spans="1:6" x14ac:dyDescent="0.2">
      <c r="B194" s="79"/>
      <c r="C194" s="80"/>
      <c r="D194" s="80"/>
      <c r="E194" s="69"/>
      <c r="F194" s="201"/>
    </row>
    <row r="195" spans="1:6" x14ac:dyDescent="0.2">
      <c r="B195" s="78"/>
      <c r="C195" s="69"/>
      <c r="D195" s="71"/>
      <c r="E195" s="71"/>
      <c r="F195" s="470"/>
    </row>
    <row r="196" spans="1:6" x14ac:dyDescent="0.2">
      <c r="A196" s="32"/>
      <c r="B196" s="69"/>
      <c r="C196" s="69"/>
      <c r="D196" s="69"/>
      <c r="E196" s="69"/>
      <c r="F196" s="201"/>
    </row>
    <row r="197" spans="1:6" x14ac:dyDescent="0.2">
      <c r="A197" s="32"/>
      <c r="B197" s="69"/>
      <c r="C197" s="69"/>
      <c r="D197" s="73"/>
      <c r="E197" s="73"/>
      <c r="F197" s="201"/>
    </row>
    <row r="198" spans="1:6" x14ac:dyDescent="0.2">
      <c r="B198" s="69"/>
      <c r="C198" s="69"/>
      <c r="D198" s="75"/>
      <c r="E198" s="75"/>
      <c r="F198" s="201"/>
    </row>
    <row r="199" spans="1:6" x14ac:dyDescent="0.2">
      <c r="B199" s="69"/>
      <c r="C199" s="69"/>
      <c r="D199" s="75"/>
      <c r="E199" s="75"/>
      <c r="F199" s="201"/>
    </row>
    <row r="200" spans="1:6" x14ac:dyDescent="0.2">
      <c r="A200" s="32"/>
      <c r="D200" s="76"/>
      <c r="E200" s="76"/>
      <c r="F200" s="468"/>
    </row>
    <row r="201" spans="1:6" x14ac:dyDescent="0.2">
      <c r="A201" s="32"/>
      <c r="D201" s="75"/>
      <c r="E201" s="75"/>
      <c r="F201" s="468"/>
    </row>
    <row r="202" spans="1:6" ht="13.5" thickBot="1" x14ac:dyDescent="0.25">
      <c r="A202" s="32"/>
      <c r="D202" s="83"/>
      <c r="E202" s="77"/>
      <c r="F202" s="468"/>
    </row>
    <row r="203" spans="1:6" ht="13.5" thickTop="1" x14ac:dyDescent="0.2"/>
    <row r="209" spans="1:6" x14ac:dyDescent="0.2">
      <c r="B209" s="79"/>
      <c r="C209" s="80"/>
      <c r="D209" s="80"/>
      <c r="E209" s="69"/>
      <c r="F209" s="201"/>
    </row>
    <row r="210" spans="1:6" x14ac:dyDescent="0.2">
      <c r="B210" s="80"/>
      <c r="C210" s="80"/>
      <c r="D210" s="80"/>
      <c r="E210" s="69"/>
      <c r="F210" s="201"/>
    </row>
    <row r="211" spans="1:6" x14ac:dyDescent="0.2">
      <c r="B211" s="79"/>
      <c r="C211" s="80"/>
      <c r="D211" s="80"/>
      <c r="E211" s="69"/>
      <c r="F211" s="201"/>
    </row>
    <row r="212" spans="1:6" x14ac:dyDescent="0.2">
      <c r="B212" s="80"/>
      <c r="C212" s="80"/>
      <c r="D212" s="80"/>
      <c r="E212" s="69"/>
      <c r="F212" s="201"/>
    </row>
    <row r="213" spans="1:6" x14ac:dyDescent="0.2">
      <c r="B213" s="80"/>
      <c r="C213" s="80"/>
      <c r="D213" s="80"/>
      <c r="E213" s="69"/>
      <c r="F213" s="201"/>
    </row>
    <row r="214" spans="1:6" x14ac:dyDescent="0.2">
      <c r="B214" s="79"/>
      <c r="C214" s="80"/>
      <c r="D214" s="80"/>
      <c r="E214" s="69"/>
      <c r="F214" s="201"/>
    </row>
    <row r="215" spans="1:6" x14ac:dyDescent="0.2">
      <c r="B215" s="80"/>
      <c r="C215" s="80"/>
      <c r="D215" s="80"/>
      <c r="E215" s="69"/>
      <c r="F215" s="201"/>
    </row>
    <row r="216" spans="1:6" x14ac:dyDescent="0.2">
      <c r="A216" s="81"/>
      <c r="B216" s="82"/>
      <c r="C216" s="82"/>
      <c r="D216" s="82"/>
      <c r="E216" s="82"/>
      <c r="F216" s="201"/>
    </row>
    <row r="217" spans="1:6" x14ac:dyDescent="0.2">
      <c r="B217" s="80"/>
      <c r="C217" s="80"/>
      <c r="D217" s="80"/>
      <c r="E217" s="69"/>
      <c r="F217" s="201"/>
    </row>
    <row r="218" spans="1:6" x14ac:dyDescent="0.2">
      <c r="B218" s="80"/>
      <c r="C218" s="80"/>
      <c r="D218" s="80"/>
      <c r="E218" s="69"/>
      <c r="F218" s="201"/>
    </row>
    <row r="219" spans="1:6" x14ac:dyDescent="0.2">
      <c r="B219" s="79"/>
      <c r="C219" s="80"/>
      <c r="D219" s="80"/>
      <c r="E219" s="69"/>
      <c r="F219" s="201"/>
    </row>
    <row r="220" spans="1:6" x14ac:dyDescent="0.2">
      <c r="B220" s="79"/>
      <c r="C220" s="80"/>
      <c r="D220" s="80"/>
      <c r="E220" s="69"/>
      <c r="F220" s="201"/>
    </row>
    <row r="221" spans="1:6" x14ac:dyDescent="0.2">
      <c r="B221" s="78"/>
      <c r="C221" s="69"/>
      <c r="D221" s="71"/>
      <c r="E221" s="71"/>
      <c r="F221" s="470"/>
    </row>
    <row r="222" spans="1:6" x14ac:dyDescent="0.2">
      <c r="A222" s="32"/>
      <c r="B222" s="69"/>
      <c r="C222" s="69"/>
      <c r="D222" s="69"/>
      <c r="E222" s="69"/>
      <c r="F222" s="201"/>
    </row>
    <row r="223" spans="1:6" x14ac:dyDescent="0.2">
      <c r="A223" s="32"/>
      <c r="B223" s="69"/>
      <c r="C223" s="69"/>
      <c r="D223" s="73"/>
      <c r="E223" s="73"/>
      <c r="F223" s="201"/>
    </row>
    <row r="224" spans="1:6" x14ac:dyDescent="0.2">
      <c r="B224" s="69"/>
      <c r="C224" s="69"/>
      <c r="D224" s="75"/>
      <c r="E224" s="75"/>
      <c r="F224" s="201"/>
    </row>
    <row r="225" spans="1:6" x14ac:dyDescent="0.2">
      <c r="B225" s="69"/>
      <c r="C225" s="69"/>
      <c r="D225" s="75"/>
      <c r="E225" s="75"/>
      <c r="F225" s="201"/>
    </row>
    <row r="226" spans="1:6" x14ac:dyDescent="0.2">
      <c r="A226" s="32"/>
      <c r="D226" s="76"/>
      <c r="E226" s="76"/>
      <c r="F226" s="468"/>
    </row>
    <row r="227" spans="1:6" x14ac:dyDescent="0.2">
      <c r="A227" s="32"/>
      <c r="D227" s="75"/>
      <c r="E227" s="75"/>
      <c r="F227" s="468"/>
    </row>
    <row r="228" spans="1:6" ht="13.5" thickBot="1" x14ac:dyDescent="0.25">
      <c r="A228" s="32"/>
      <c r="D228" s="83"/>
      <c r="E228" s="77"/>
      <c r="F228" s="468"/>
    </row>
    <row r="229" spans="1:6" ht="13.5" thickTop="1" x14ac:dyDescent="0.2"/>
    <row r="233" spans="1:6" x14ac:dyDescent="0.2">
      <c r="B233" s="79"/>
      <c r="C233" s="80"/>
      <c r="D233" s="80"/>
      <c r="E233" s="69"/>
      <c r="F233" s="201"/>
    </row>
    <row r="234" spans="1:6" x14ac:dyDescent="0.2">
      <c r="B234" s="80"/>
      <c r="C234" s="80"/>
      <c r="D234" s="80"/>
      <c r="E234" s="69"/>
      <c r="F234" s="201"/>
    </row>
    <row r="235" spans="1:6" x14ac:dyDescent="0.2">
      <c r="B235" s="79"/>
      <c r="C235" s="80"/>
      <c r="D235" s="80"/>
      <c r="E235" s="69"/>
      <c r="F235" s="201"/>
    </row>
    <row r="236" spans="1:6" x14ac:dyDescent="0.2">
      <c r="B236" s="80"/>
      <c r="C236" s="80"/>
      <c r="D236" s="80"/>
      <c r="E236" s="69"/>
      <c r="F236" s="201"/>
    </row>
    <row r="237" spans="1:6" x14ac:dyDescent="0.2">
      <c r="B237" s="80"/>
      <c r="C237" s="80"/>
      <c r="D237" s="80"/>
      <c r="E237" s="69"/>
      <c r="F237" s="201"/>
    </row>
    <row r="238" spans="1:6" x14ac:dyDescent="0.2">
      <c r="B238" s="79"/>
      <c r="C238" s="80"/>
      <c r="D238" s="80"/>
      <c r="E238" s="69"/>
      <c r="F238" s="201"/>
    </row>
    <row r="239" spans="1:6" x14ac:dyDescent="0.2">
      <c r="B239" s="80"/>
      <c r="C239" s="80"/>
      <c r="D239" s="80"/>
      <c r="E239" s="69"/>
      <c r="F239" s="201"/>
    </row>
    <row r="240" spans="1:6" x14ac:dyDescent="0.2">
      <c r="A240" s="84"/>
      <c r="B240" s="85"/>
      <c r="C240" s="85"/>
      <c r="D240" s="85"/>
      <c r="E240" s="85"/>
      <c r="F240" s="201"/>
    </row>
    <row r="241" spans="1:6" x14ac:dyDescent="0.2">
      <c r="B241" s="80"/>
      <c r="C241" s="80"/>
      <c r="D241" s="80"/>
      <c r="E241" s="69"/>
      <c r="F241" s="201"/>
    </row>
    <row r="242" spans="1:6" x14ac:dyDescent="0.2">
      <c r="B242" s="80"/>
      <c r="C242" s="80"/>
      <c r="D242" s="80"/>
      <c r="E242" s="69"/>
      <c r="F242" s="201"/>
    </row>
    <row r="243" spans="1:6" x14ac:dyDescent="0.2">
      <c r="B243" s="79"/>
      <c r="C243" s="80"/>
      <c r="D243" s="80"/>
      <c r="E243" s="69"/>
      <c r="F243" s="201"/>
    </row>
    <row r="244" spans="1:6" x14ac:dyDescent="0.2">
      <c r="B244" s="79"/>
      <c r="C244" s="80"/>
      <c r="D244" s="80"/>
      <c r="E244" s="69"/>
      <c r="F244" s="201"/>
    </row>
    <row r="245" spans="1:6" x14ac:dyDescent="0.2">
      <c r="B245" s="78"/>
      <c r="C245" s="69"/>
      <c r="D245" s="71"/>
      <c r="E245" s="71"/>
      <c r="F245" s="470"/>
    </row>
    <row r="246" spans="1:6" x14ac:dyDescent="0.2">
      <c r="A246" s="32"/>
      <c r="B246" s="69"/>
      <c r="C246" s="69"/>
      <c r="D246" s="69"/>
      <c r="E246" s="69"/>
      <c r="F246" s="201"/>
    </row>
    <row r="247" spans="1:6" x14ac:dyDescent="0.2">
      <c r="A247" s="32"/>
      <c r="B247" s="69"/>
      <c r="C247" s="69"/>
      <c r="D247" s="73"/>
      <c r="E247" s="73"/>
      <c r="F247" s="201"/>
    </row>
    <row r="248" spans="1:6" x14ac:dyDescent="0.2">
      <c r="B248" s="69"/>
      <c r="C248" s="69"/>
      <c r="D248" s="75"/>
      <c r="E248" s="75"/>
      <c r="F248" s="201"/>
    </row>
    <row r="249" spans="1:6" x14ac:dyDescent="0.2">
      <c r="B249" s="69"/>
      <c r="C249" s="69"/>
      <c r="D249" s="75"/>
      <c r="E249" s="75"/>
      <c r="F249" s="201"/>
    </row>
    <row r="250" spans="1:6" x14ac:dyDescent="0.2">
      <c r="A250" s="32"/>
      <c r="D250" s="76"/>
      <c r="E250" s="76"/>
      <c r="F250" s="468"/>
    </row>
    <row r="251" spans="1:6" x14ac:dyDescent="0.2">
      <c r="A251" s="32"/>
      <c r="D251" s="75"/>
      <c r="E251" s="75"/>
      <c r="F251" s="468"/>
    </row>
    <row r="252" spans="1:6" ht="13.5" thickBot="1" x14ac:dyDescent="0.25">
      <c r="A252" s="32"/>
      <c r="D252" s="86"/>
      <c r="E252" s="77"/>
      <c r="F252" s="468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201"/>
    </row>
    <row r="258" spans="1:6" x14ac:dyDescent="0.2">
      <c r="A258" s="87"/>
      <c r="B258" s="90"/>
      <c r="C258" s="90"/>
      <c r="D258" s="90"/>
      <c r="E258" s="69"/>
      <c r="F258" s="201"/>
    </row>
    <row r="259" spans="1:6" x14ac:dyDescent="0.2">
      <c r="A259" s="87"/>
      <c r="B259" s="89"/>
      <c r="C259" s="90"/>
      <c r="D259" s="90"/>
      <c r="E259" s="69"/>
      <c r="F259" s="201"/>
    </row>
    <row r="260" spans="1:6" x14ac:dyDescent="0.2">
      <c r="A260" s="87"/>
      <c r="B260" s="90"/>
      <c r="C260" s="90"/>
      <c r="D260" s="90"/>
      <c r="E260" s="69"/>
      <c r="F260" s="201"/>
    </row>
    <row r="261" spans="1:6" x14ac:dyDescent="0.2">
      <c r="A261" s="87"/>
      <c r="B261" s="90"/>
      <c r="C261" s="90"/>
      <c r="D261" s="90"/>
      <c r="E261" s="69"/>
      <c r="F261" s="201"/>
    </row>
    <row r="262" spans="1:6" x14ac:dyDescent="0.2">
      <c r="A262" s="87"/>
      <c r="B262" s="89"/>
      <c r="C262" s="90"/>
      <c r="D262" s="90"/>
      <c r="E262" s="69"/>
      <c r="F262" s="201"/>
    </row>
    <row r="263" spans="1:6" x14ac:dyDescent="0.2">
      <c r="A263" s="87"/>
      <c r="B263" s="90"/>
      <c r="C263" s="90"/>
      <c r="D263" s="90"/>
      <c r="E263" s="69"/>
      <c r="F263" s="201"/>
    </row>
    <row r="264" spans="1:6" x14ac:dyDescent="0.2">
      <c r="A264" s="91"/>
      <c r="B264" s="92"/>
      <c r="C264" s="92"/>
      <c r="D264" s="92"/>
      <c r="E264" s="85"/>
      <c r="F264" s="201"/>
    </row>
    <row r="265" spans="1:6" x14ac:dyDescent="0.2">
      <c r="A265" s="87"/>
      <c r="B265" s="90"/>
      <c r="C265" s="90"/>
      <c r="D265" s="90"/>
      <c r="E265" s="69"/>
      <c r="F265" s="201"/>
    </row>
    <row r="266" spans="1:6" x14ac:dyDescent="0.2">
      <c r="A266" s="87"/>
      <c r="B266" s="90"/>
      <c r="C266" s="90"/>
      <c r="D266" s="90"/>
      <c r="E266" s="69"/>
      <c r="F266" s="201"/>
    </row>
    <row r="267" spans="1:6" x14ac:dyDescent="0.2">
      <c r="A267" s="87"/>
      <c r="B267" s="89"/>
      <c r="C267" s="90"/>
      <c r="D267" s="90"/>
      <c r="E267" s="69"/>
      <c r="F267" s="201"/>
    </row>
    <row r="268" spans="1:6" x14ac:dyDescent="0.2">
      <c r="A268" s="87"/>
      <c r="B268" s="89"/>
      <c r="C268" s="90"/>
      <c r="D268" s="90"/>
      <c r="E268" s="69"/>
      <c r="F268" s="201"/>
    </row>
    <row r="269" spans="1:6" x14ac:dyDescent="0.2">
      <c r="A269" s="87"/>
      <c r="B269" s="93"/>
      <c r="C269" s="88"/>
      <c r="D269" s="94"/>
      <c r="E269" s="71"/>
      <c r="F269" s="470"/>
    </row>
    <row r="270" spans="1:6" x14ac:dyDescent="0.2">
      <c r="A270" s="87"/>
      <c r="B270" s="88"/>
      <c r="C270" s="88"/>
      <c r="D270" s="88"/>
      <c r="E270" s="69"/>
      <c r="F270" s="201"/>
    </row>
    <row r="271" spans="1:6" x14ac:dyDescent="0.2">
      <c r="A271" s="87"/>
      <c r="B271" s="88"/>
      <c r="C271" s="88"/>
      <c r="D271" s="95"/>
      <c r="E271" s="73"/>
      <c r="F271" s="201"/>
    </row>
    <row r="272" spans="1:6" x14ac:dyDescent="0.2">
      <c r="A272" s="87"/>
      <c r="B272" s="88"/>
      <c r="C272" s="88"/>
      <c r="D272" s="96"/>
      <c r="E272" s="75"/>
      <c r="F272" s="201"/>
    </row>
    <row r="273" spans="1:6" x14ac:dyDescent="0.2">
      <c r="A273" s="87"/>
      <c r="B273" s="88"/>
      <c r="C273" s="88"/>
      <c r="D273" s="96"/>
      <c r="E273" s="75"/>
      <c r="F273" s="201"/>
    </row>
    <row r="274" spans="1:6" x14ac:dyDescent="0.2">
      <c r="A274" s="87"/>
      <c r="B274" s="88"/>
      <c r="C274" s="88"/>
      <c r="D274" s="97"/>
      <c r="E274" s="76"/>
      <c r="F274" s="468"/>
    </row>
    <row r="275" spans="1:6" x14ac:dyDescent="0.2">
      <c r="A275" s="87"/>
      <c r="B275" s="88"/>
      <c r="C275" s="88"/>
      <c r="D275" s="96"/>
      <c r="E275" s="75"/>
      <c r="F275" s="468"/>
    </row>
    <row r="276" spans="1:6" ht="13.5" thickBot="1" x14ac:dyDescent="0.25">
      <c r="A276" s="87"/>
      <c r="B276" s="88"/>
      <c r="C276" s="88"/>
      <c r="D276" s="98"/>
      <c r="E276" s="77"/>
      <c r="F276" s="468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201"/>
    </row>
    <row r="283" spans="1:6" x14ac:dyDescent="0.2">
      <c r="A283" s="87"/>
      <c r="B283" s="90"/>
      <c r="C283" s="90"/>
      <c r="D283" s="90"/>
      <c r="E283" s="69"/>
      <c r="F283" s="201"/>
    </row>
    <row r="284" spans="1:6" x14ac:dyDescent="0.2">
      <c r="A284" s="87"/>
      <c r="B284" s="89"/>
      <c r="C284" s="90"/>
      <c r="D284" s="90"/>
      <c r="E284" s="69"/>
      <c r="F284" s="201"/>
    </row>
    <row r="285" spans="1:6" x14ac:dyDescent="0.2">
      <c r="A285" s="87"/>
      <c r="B285" s="90"/>
      <c r="C285" s="90"/>
      <c r="D285" s="90"/>
      <c r="E285" s="69"/>
      <c r="F285" s="201"/>
    </row>
    <row r="286" spans="1:6" x14ac:dyDescent="0.2">
      <c r="A286" s="87"/>
      <c r="B286" s="90"/>
      <c r="C286" s="90"/>
      <c r="D286" s="90"/>
      <c r="E286" s="69"/>
      <c r="F286" s="201"/>
    </row>
    <row r="287" spans="1:6" x14ac:dyDescent="0.2">
      <c r="A287" s="87"/>
      <c r="B287" s="89"/>
      <c r="C287" s="90"/>
      <c r="D287" s="90"/>
      <c r="E287" s="69"/>
      <c r="F287" s="201"/>
    </row>
    <row r="288" spans="1:6" x14ac:dyDescent="0.2">
      <c r="A288" s="87"/>
      <c r="B288" s="90"/>
      <c r="C288" s="90"/>
      <c r="D288" s="90"/>
      <c r="E288" s="69"/>
      <c r="F288" s="201"/>
    </row>
    <row r="289" spans="1:6" x14ac:dyDescent="0.2">
      <c r="A289" s="91"/>
      <c r="B289" s="92"/>
      <c r="C289" s="92"/>
      <c r="D289" s="92"/>
      <c r="E289" s="85"/>
      <c r="F289" s="201"/>
    </row>
    <row r="290" spans="1:6" x14ac:dyDescent="0.2">
      <c r="A290" s="87"/>
      <c r="B290" s="90"/>
      <c r="C290" s="90"/>
      <c r="D290" s="90"/>
      <c r="E290" s="69"/>
      <c r="F290" s="201"/>
    </row>
    <row r="291" spans="1:6" x14ac:dyDescent="0.2">
      <c r="A291" s="87"/>
      <c r="B291" s="90"/>
      <c r="C291" s="90"/>
      <c r="D291" s="90"/>
      <c r="E291" s="69"/>
      <c r="F291" s="201"/>
    </row>
    <row r="292" spans="1:6" x14ac:dyDescent="0.2">
      <c r="A292" s="87"/>
      <c r="B292" s="89"/>
      <c r="C292" s="90"/>
      <c r="D292" s="90"/>
      <c r="E292" s="69"/>
      <c r="F292" s="201"/>
    </row>
    <row r="293" spans="1:6" x14ac:dyDescent="0.2">
      <c r="A293" s="87"/>
      <c r="B293" s="89"/>
      <c r="C293" s="90"/>
      <c r="D293" s="90"/>
      <c r="E293" s="69"/>
      <c r="F293" s="201"/>
    </row>
    <row r="294" spans="1:6" x14ac:dyDescent="0.2">
      <c r="A294" s="87"/>
      <c r="B294" s="93"/>
      <c r="C294" s="88"/>
      <c r="D294" s="94"/>
      <c r="E294" s="71"/>
      <c r="F294" s="470"/>
    </row>
    <row r="295" spans="1:6" x14ac:dyDescent="0.2">
      <c r="A295" s="87"/>
      <c r="B295" s="88"/>
      <c r="C295" s="88"/>
      <c r="D295" s="88"/>
      <c r="E295" s="69"/>
      <c r="F295" s="201"/>
    </row>
    <row r="296" spans="1:6" x14ac:dyDescent="0.2">
      <c r="A296" s="87"/>
      <c r="B296" s="88"/>
      <c r="C296" s="88"/>
      <c r="D296" s="95"/>
      <c r="E296" s="73"/>
      <c r="F296" s="201"/>
    </row>
    <row r="297" spans="1:6" x14ac:dyDescent="0.2">
      <c r="A297" s="87"/>
      <c r="B297" s="88"/>
      <c r="C297" s="88"/>
      <c r="D297" s="96"/>
      <c r="E297" s="75"/>
      <c r="F297" s="201"/>
    </row>
    <row r="298" spans="1:6" x14ac:dyDescent="0.2">
      <c r="A298" s="87"/>
      <c r="B298" s="88"/>
      <c r="C298" s="88"/>
      <c r="D298" s="96"/>
      <c r="E298" s="75"/>
      <c r="F298" s="201"/>
    </row>
    <row r="299" spans="1:6" x14ac:dyDescent="0.2">
      <c r="A299" s="99"/>
      <c r="B299" s="88"/>
      <c r="C299" s="88"/>
      <c r="D299" s="97"/>
      <c r="E299" s="76"/>
      <c r="F299" s="468"/>
    </row>
    <row r="300" spans="1:6" x14ac:dyDescent="0.2">
      <c r="A300" s="87"/>
      <c r="B300" s="88"/>
      <c r="C300" s="88"/>
      <c r="D300" s="96"/>
      <c r="E300" s="75"/>
      <c r="F300" s="468"/>
    </row>
    <row r="301" spans="1:6" ht="13.5" thickBot="1" x14ac:dyDescent="0.25">
      <c r="A301" s="87"/>
      <c r="B301" s="88"/>
      <c r="C301" s="88"/>
      <c r="D301" s="98"/>
      <c r="E301" s="77"/>
      <c r="F301" s="468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201"/>
    </row>
    <row r="310" spans="1:6" x14ac:dyDescent="0.2">
      <c r="A310" s="87"/>
      <c r="B310" s="90"/>
      <c r="C310" s="90"/>
      <c r="D310" s="90"/>
      <c r="E310" s="69"/>
      <c r="F310" s="201"/>
    </row>
    <row r="311" spans="1:6" x14ac:dyDescent="0.2">
      <c r="A311" s="87"/>
      <c r="B311" s="89"/>
      <c r="C311" s="90"/>
      <c r="D311" s="90"/>
      <c r="E311" s="69"/>
      <c r="F311" s="201"/>
    </row>
    <row r="312" spans="1:6" x14ac:dyDescent="0.2">
      <c r="A312" s="87"/>
      <c r="B312" s="90"/>
      <c r="C312" s="90"/>
      <c r="D312" s="90"/>
      <c r="E312" s="69"/>
      <c r="F312" s="201"/>
    </row>
    <row r="313" spans="1:6" x14ac:dyDescent="0.2">
      <c r="A313" s="87"/>
      <c r="B313" s="90"/>
      <c r="C313" s="90"/>
      <c r="D313" s="90"/>
      <c r="E313" s="69"/>
      <c r="F313" s="201"/>
    </row>
    <row r="314" spans="1:6" x14ac:dyDescent="0.2">
      <c r="A314" s="87"/>
      <c r="B314" s="89"/>
      <c r="C314" s="90"/>
      <c r="D314" s="90"/>
      <c r="E314" s="69"/>
      <c r="F314" s="201"/>
    </row>
    <row r="315" spans="1:6" x14ac:dyDescent="0.2">
      <c r="A315" s="87"/>
      <c r="B315" s="90"/>
      <c r="C315" s="90"/>
      <c r="D315" s="90"/>
      <c r="E315" s="69"/>
      <c r="F315" s="201"/>
    </row>
    <row r="316" spans="1:6" x14ac:dyDescent="0.2">
      <c r="A316" s="91"/>
      <c r="B316" s="92"/>
      <c r="C316" s="92"/>
      <c r="D316" s="92"/>
      <c r="E316" s="85"/>
      <c r="F316" s="201"/>
    </row>
    <row r="317" spans="1:6" x14ac:dyDescent="0.2">
      <c r="A317" s="87"/>
      <c r="B317" s="90"/>
      <c r="C317" s="90"/>
      <c r="D317" s="90"/>
      <c r="E317" s="69"/>
      <c r="F317" s="201"/>
    </row>
    <row r="318" spans="1:6" x14ac:dyDescent="0.2">
      <c r="A318" s="87"/>
      <c r="B318" s="90"/>
      <c r="C318" s="90"/>
      <c r="D318" s="90"/>
      <c r="E318" s="69"/>
      <c r="F318" s="201"/>
    </row>
    <row r="319" spans="1:6" x14ac:dyDescent="0.2">
      <c r="A319" s="87"/>
      <c r="B319" s="89"/>
      <c r="C319" s="90"/>
      <c r="D319" s="90"/>
      <c r="E319" s="69"/>
      <c r="F319" s="201"/>
    </row>
    <row r="320" spans="1:6" x14ac:dyDescent="0.2">
      <c r="A320" s="87"/>
      <c r="B320" s="89"/>
      <c r="C320" s="90"/>
      <c r="D320" s="90"/>
      <c r="E320" s="69"/>
      <c r="F320" s="201"/>
    </row>
    <row r="321" spans="1:6" x14ac:dyDescent="0.2">
      <c r="A321" s="87"/>
      <c r="B321" s="93"/>
      <c r="C321" s="88"/>
      <c r="D321" s="94"/>
      <c r="E321" s="71"/>
      <c r="F321" s="470"/>
    </row>
    <row r="322" spans="1:6" x14ac:dyDescent="0.2">
      <c r="A322" s="87"/>
      <c r="B322" s="88"/>
      <c r="C322" s="88"/>
      <c r="D322" s="88"/>
      <c r="E322" s="69"/>
      <c r="F322" s="201"/>
    </row>
    <row r="323" spans="1:6" x14ac:dyDescent="0.2">
      <c r="A323" s="87"/>
      <c r="B323" s="88"/>
      <c r="C323" s="88"/>
      <c r="D323" s="95"/>
      <c r="E323" s="73"/>
      <c r="F323" s="201"/>
    </row>
    <row r="324" spans="1:6" x14ac:dyDescent="0.2">
      <c r="A324" s="87"/>
      <c r="B324" s="88"/>
      <c r="C324" s="88"/>
      <c r="D324" s="96"/>
      <c r="E324" s="75"/>
      <c r="F324" s="201"/>
    </row>
    <row r="325" spans="1:6" x14ac:dyDescent="0.2">
      <c r="A325" s="87"/>
      <c r="B325" s="88"/>
      <c r="C325" s="88"/>
      <c r="D325" s="96"/>
      <c r="E325" s="75"/>
      <c r="F325" s="201"/>
    </row>
    <row r="326" spans="1:6" x14ac:dyDescent="0.2">
      <c r="A326" s="99"/>
      <c r="B326" s="88"/>
      <c r="C326" s="88"/>
      <c r="D326" s="97"/>
      <c r="E326" s="76"/>
      <c r="F326" s="468"/>
    </row>
    <row r="327" spans="1:6" x14ac:dyDescent="0.2">
      <c r="A327" s="87"/>
      <c r="B327" s="88"/>
      <c r="C327" s="88"/>
      <c r="D327" s="96"/>
      <c r="E327" s="75"/>
      <c r="F327" s="468"/>
    </row>
    <row r="328" spans="1:6" ht="13.5" thickBot="1" x14ac:dyDescent="0.25">
      <c r="A328" s="87"/>
      <c r="B328" s="88"/>
      <c r="C328" s="88"/>
      <c r="D328" s="98"/>
      <c r="E328" s="77"/>
      <c r="F328" s="468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topLeftCell="A26" workbookViewId="0">
      <selection activeCell="C48" sqref="C48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  <col min="9" max="9" width="11.85546875" bestFit="1" customWidth="1"/>
    <col min="10" max="11" width="10" bestFit="1" customWidth="1"/>
    <col min="12" max="12" width="9.42578125" bestFit="1" customWidth="1"/>
    <col min="14" max="14" width="12" bestFit="1" customWidth="1"/>
    <col min="17" max="18" width="10.5703125" bestFit="1" customWidth="1"/>
    <col min="19" max="19" width="9.28515625" bestFit="1" customWidth="1"/>
    <col min="21" max="21" width="11.42578125" bestFit="1" customWidth="1"/>
  </cols>
  <sheetData>
    <row r="1" spans="1:24" x14ac:dyDescent="0.2">
      <c r="B1">
        <v>52862</v>
      </c>
      <c r="D1">
        <v>6828</v>
      </c>
    </row>
    <row r="2" spans="1:24" x14ac:dyDescent="0.2">
      <c r="B2" s="254" t="s">
        <v>19</v>
      </c>
      <c r="C2" s="254" t="s">
        <v>20</v>
      </c>
      <c r="D2" s="254" t="s">
        <v>19</v>
      </c>
      <c r="E2" s="254" t="s">
        <v>20</v>
      </c>
      <c r="F2" s="255" t="s">
        <v>49</v>
      </c>
    </row>
    <row r="3" spans="1:24" x14ac:dyDescent="0.2">
      <c r="A3">
        <v>1</v>
      </c>
      <c r="B3" s="90">
        <v>43413</v>
      </c>
      <c r="C3" s="90">
        <v>45338</v>
      </c>
      <c r="D3" s="90"/>
      <c r="E3" s="90"/>
      <c r="F3" s="90">
        <f>+E3-D3+C3-B3</f>
        <v>1925</v>
      </c>
    </row>
    <row r="4" spans="1:24" x14ac:dyDescent="0.2">
      <c r="A4">
        <v>2</v>
      </c>
      <c r="B4" s="90">
        <v>45284</v>
      </c>
      <c r="C4" s="90">
        <v>45338</v>
      </c>
      <c r="D4" s="90"/>
      <c r="E4" s="90"/>
      <c r="F4" s="90">
        <f t="shared" ref="F4:F22" si="0">+E4-D4+C4-B4</f>
        <v>54</v>
      </c>
    </row>
    <row r="5" spans="1:24" x14ac:dyDescent="0.2">
      <c r="A5">
        <v>3</v>
      </c>
      <c r="B5" s="90">
        <v>34397</v>
      </c>
      <c r="C5" s="90">
        <v>34338</v>
      </c>
      <c r="D5" s="90"/>
      <c r="E5" s="90"/>
      <c r="F5" s="90">
        <f t="shared" si="0"/>
        <v>-59</v>
      </c>
    </row>
    <row r="6" spans="1:24" x14ac:dyDescent="0.2">
      <c r="A6">
        <v>4</v>
      </c>
      <c r="B6" s="90">
        <v>64090</v>
      </c>
      <c r="C6" s="90">
        <v>66519</v>
      </c>
      <c r="D6" s="90"/>
      <c r="E6" s="90"/>
      <c r="F6" s="90">
        <f t="shared" si="0"/>
        <v>2429</v>
      </c>
      <c r="I6" t="s">
        <v>235</v>
      </c>
      <c r="P6" t="s">
        <v>236</v>
      </c>
    </row>
    <row r="7" spans="1:24" x14ac:dyDescent="0.2">
      <c r="A7">
        <v>5</v>
      </c>
      <c r="B7" s="90">
        <v>66505</v>
      </c>
      <c r="C7" s="90">
        <v>66519</v>
      </c>
      <c r="D7" s="90">
        <v>-21381</v>
      </c>
      <c r="E7" s="90">
        <v>-20000</v>
      </c>
      <c r="F7" s="90">
        <f t="shared" si="0"/>
        <v>1395</v>
      </c>
    </row>
    <row r="8" spans="1:24" x14ac:dyDescent="0.2">
      <c r="A8">
        <v>6</v>
      </c>
      <c r="B8" s="90">
        <v>62713</v>
      </c>
      <c r="C8" s="90">
        <v>66519</v>
      </c>
      <c r="D8" s="90">
        <v>-21994</v>
      </c>
      <c r="E8" s="90">
        <v>-20000</v>
      </c>
      <c r="F8" s="90">
        <f t="shared" si="0"/>
        <v>5800</v>
      </c>
      <c r="I8" s="87" t="s">
        <v>39</v>
      </c>
      <c r="J8" s="87" t="s">
        <v>19</v>
      </c>
      <c r="K8" s="87" t="s">
        <v>20</v>
      </c>
      <c r="L8" s="87" t="s">
        <v>49</v>
      </c>
      <c r="M8" s="87" t="s">
        <v>15</v>
      </c>
      <c r="N8" s="87" t="s">
        <v>27</v>
      </c>
      <c r="O8" s="87"/>
      <c r="P8" s="87" t="s">
        <v>39</v>
      </c>
      <c r="Q8" s="87" t="s">
        <v>19</v>
      </c>
      <c r="R8" s="87" t="s">
        <v>20</v>
      </c>
      <c r="S8" s="87" t="s">
        <v>49</v>
      </c>
      <c r="T8" s="87" t="s">
        <v>15</v>
      </c>
      <c r="U8" s="87" t="s">
        <v>27</v>
      </c>
    </row>
    <row r="9" spans="1:24" ht="15.75" customHeight="1" x14ac:dyDescent="0.2">
      <c r="A9">
        <v>7</v>
      </c>
      <c r="B9" s="90">
        <v>67373</v>
      </c>
      <c r="C9" s="90">
        <v>66519</v>
      </c>
      <c r="D9" s="90">
        <v>-20031</v>
      </c>
      <c r="E9" s="90">
        <v>-20000</v>
      </c>
      <c r="F9" s="90">
        <f t="shared" si="0"/>
        <v>-823</v>
      </c>
      <c r="I9" s="447"/>
      <c r="J9" s="327"/>
      <c r="K9" s="327"/>
      <c r="L9" s="327"/>
      <c r="M9" s="446"/>
      <c r="N9" s="446"/>
      <c r="O9" s="446"/>
      <c r="P9" s="447"/>
      <c r="Q9" s="327"/>
      <c r="R9" s="327"/>
      <c r="S9" s="327"/>
      <c r="T9" s="446"/>
      <c r="U9" s="446"/>
    </row>
    <row r="10" spans="1:24" x14ac:dyDescent="0.2">
      <c r="A10">
        <v>8</v>
      </c>
      <c r="B10" s="90">
        <v>60189</v>
      </c>
      <c r="C10" s="90">
        <v>63115</v>
      </c>
      <c r="D10" s="90">
        <v>-1852</v>
      </c>
      <c r="E10" s="90"/>
      <c r="F10" s="90">
        <f t="shared" si="0"/>
        <v>4778</v>
      </c>
      <c r="I10" s="447">
        <v>37012</v>
      </c>
      <c r="J10" s="327">
        <v>1103057</v>
      </c>
      <c r="K10" s="327">
        <v>1120793</v>
      </c>
      <c r="L10" s="327">
        <f>+K10-J10</f>
        <v>17736</v>
      </c>
      <c r="M10" s="446">
        <v>4.01</v>
      </c>
      <c r="N10" s="446">
        <f>+L10*M10</f>
        <v>71121.36</v>
      </c>
      <c r="O10" s="446"/>
      <c r="P10" s="447">
        <v>37012</v>
      </c>
      <c r="Q10" s="327">
        <v>-202726</v>
      </c>
      <c r="R10" s="327">
        <v>-185000</v>
      </c>
      <c r="S10" s="327">
        <f t="shared" ref="S10:S15" si="1">+R10-Q10</f>
        <v>17726</v>
      </c>
      <c r="T10" s="446">
        <v>4.01</v>
      </c>
      <c r="U10" s="446">
        <f>+S10*T10</f>
        <v>71081.259999999995</v>
      </c>
      <c r="W10" s="448">
        <v>37012</v>
      </c>
      <c r="X10">
        <v>4.01</v>
      </c>
    </row>
    <row r="11" spans="1:24" x14ac:dyDescent="0.2">
      <c r="A11">
        <v>9</v>
      </c>
      <c r="B11" s="90">
        <v>62594</v>
      </c>
      <c r="C11" s="90">
        <v>62519</v>
      </c>
      <c r="D11" s="90"/>
      <c r="E11" s="90"/>
      <c r="F11" s="90">
        <f t="shared" si="0"/>
        <v>-75</v>
      </c>
      <c r="I11" s="447">
        <v>37043</v>
      </c>
      <c r="J11" s="327">
        <f>1647210-1647210+1654290</f>
        <v>1654290</v>
      </c>
      <c r="K11" s="327">
        <v>1681871</v>
      </c>
      <c r="L11" s="327">
        <f>+K11-J11</f>
        <v>27581</v>
      </c>
      <c r="M11" s="446">
        <v>3.51</v>
      </c>
      <c r="N11" s="446">
        <f>+L11*M11</f>
        <v>96809.31</v>
      </c>
      <c r="O11" s="446"/>
      <c r="P11" s="447">
        <v>37043</v>
      </c>
      <c r="Q11" s="327">
        <v>-153623</v>
      </c>
      <c r="R11" s="327">
        <v>-88473</v>
      </c>
      <c r="S11" s="327">
        <f t="shared" si="1"/>
        <v>65150</v>
      </c>
      <c r="T11" s="446">
        <v>3.51</v>
      </c>
      <c r="U11" s="446">
        <f>+S11*T11</f>
        <v>228676.5</v>
      </c>
      <c r="W11" s="448">
        <v>37043</v>
      </c>
      <c r="X11">
        <v>3.51</v>
      </c>
    </row>
    <row r="12" spans="1:24" x14ac:dyDescent="0.2">
      <c r="A12">
        <v>10</v>
      </c>
      <c r="B12" s="90">
        <v>62214</v>
      </c>
      <c r="C12" s="90">
        <v>62218</v>
      </c>
      <c r="D12" s="90"/>
      <c r="E12" s="90"/>
      <c r="F12" s="90">
        <f t="shared" si="0"/>
        <v>4</v>
      </c>
      <c r="I12" s="447">
        <v>37073</v>
      </c>
      <c r="J12" s="327">
        <f>1305497-1305497+1309597</f>
        <v>1309597</v>
      </c>
      <c r="K12" s="327">
        <v>1270571</v>
      </c>
      <c r="L12" s="327">
        <f>+K12-J12</f>
        <v>-39026</v>
      </c>
      <c r="M12" s="446">
        <v>2.94</v>
      </c>
      <c r="N12" s="446">
        <f>+L12*M12</f>
        <v>-114736.44</v>
      </c>
      <c r="O12" s="446"/>
      <c r="P12" s="447">
        <v>37104</v>
      </c>
      <c r="Q12" s="327">
        <v>-34269</v>
      </c>
      <c r="R12" s="327">
        <v>-27046</v>
      </c>
      <c r="S12" s="327">
        <f t="shared" si="1"/>
        <v>7223</v>
      </c>
      <c r="T12" s="446">
        <v>2.85</v>
      </c>
      <c r="U12" s="446">
        <f>+S12*T12</f>
        <v>20585.55</v>
      </c>
      <c r="W12" s="448">
        <v>37073</v>
      </c>
      <c r="X12">
        <v>2.94</v>
      </c>
    </row>
    <row r="13" spans="1:24" x14ac:dyDescent="0.2">
      <c r="A13">
        <v>11</v>
      </c>
      <c r="B13" s="90">
        <v>30610</v>
      </c>
      <c r="C13" s="90">
        <v>30338</v>
      </c>
      <c r="D13" s="90"/>
      <c r="E13" s="90"/>
      <c r="F13" s="90">
        <f t="shared" si="0"/>
        <v>-272</v>
      </c>
      <c r="I13" s="447">
        <v>37104</v>
      </c>
      <c r="J13" s="327">
        <f>1436775-1436775+1438269</f>
        <v>1438269</v>
      </c>
      <c r="K13" s="327">
        <v>1418897</v>
      </c>
      <c r="L13" s="327">
        <f>+K13-J13</f>
        <v>-19372</v>
      </c>
      <c r="M13" s="446">
        <v>2.85</v>
      </c>
      <c r="N13" s="446">
        <f>+L13*M13</f>
        <v>-55210.200000000004</v>
      </c>
      <c r="O13" s="446"/>
      <c r="P13" s="447">
        <v>37135</v>
      </c>
      <c r="Q13" s="327">
        <v>-1191628</v>
      </c>
      <c r="R13" s="327">
        <v>-1210937</v>
      </c>
      <c r="S13" s="327">
        <f t="shared" si="1"/>
        <v>-19309</v>
      </c>
      <c r="T13" s="446">
        <v>1.96</v>
      </c>
      <c r="U13" s="446">
        <f>+S13*T13</f>
        <v>-37845.64</v>
      </c>
      <c r="W13" s="448">
        <v>37104</v>
      </c>
      <c r="X13">
        <v>2.85</v>
      </c>
    </row>
    <row r="14" spans="1:24" x14ac:dyDescent="0.2">
      <c r="A14">
        <v>12</v>
      </c>
      <c r="B14" s="88">
        <v>30325</v>
      </c>
      <c r="C14" s="90">
        <v>30338</v>
      </c>
      <c r="D14" s="88">
        <v>-31967</v>
      </c>
      <c r="E14" s="88">
        <v>-31700</v>
      </c>
      <c r="F14" s="90">
        <f t="shared" si="0"/>
        <v>280</v>
      </c>
      <c r="I14" s="447">
        <v>37135</v>
      </c>
      <c r="J14" s="327">
        <v>1109912</v>
      </c>
      <c r="K14" s="327">
        <v>1111335</v>
      </c>
      <c r="L14" s="327">
        <f>+K14-J14</f>
        <v>1423</v>
      </c>
      <c r="M14" s="446">
        <v>1.96</v>
      </c>
      <c r="N14" s="449">
        <f>+L14*M14</f>
        <v>2789.08</v>
      </c>
      <c r="O14" s="446"/>
      <c r="P14" s="447"/>
      <c r="Q14" s="327"/>
      <c r="R14" s="327"/>
      <c r="S14" s="327">
        <f t="shared" si="1"/>
        <v>0</v>
      </c>
      <c r="T14" s="446"/>
      <c r="U14" s="446"/>
      <c r="W14" s="448">
        <v>37135</v>
      </c>
      <c r="X14">
        <v>1.96</v>
      </c>
    </row>
    <row r="15" spans="1:24" x14ac:dyDescent="0.2">
      <c r="A15">
        <v>13</v>
      </c>
      <c r="B15" s="88">
        <v>30332</v>
      </c>
      <c r="C15" s="88">
        <v>30338</v>
      </c>
      <c r="D15" s="88">
        <v>-32619</v>
      </c>
      <c r="E15" s="88">
        <v>-31700</v>
      </c>
      <c r="F15" s="90">
        <f t="shared" si="0"/>
        <v>925</v>
      </c>
      <c r="I15" s="447"/>
      <c r="J15" s="327"/>
      <c r="K15" s="327"/>
      <c r="L15" s="327"/>
      <c r="M15" s="446"/>
      <c r="N15" s="446"/>
      <c r="O15" s="446"/>
      <c r="P15" s="447"/>
      <c r="Q15" s="327"/>
      <c r="R15" s="327"/>
      <c r="S15" s="327">
        <f t="shared" si="1"/>
        <v>0</v>
      </c>
      <c r="T15" s="446"/>
      <c r="U15" s="446"/>
    </row>
    <row r="16" spans="1:24" x14ac:dyDescent="0.2">
      <c r="A16">
        <v>14</v>
      </c>
      <c r="B16" s="88">
        <v>30283</v>
      </c>
      <c r="C16" s="88">
        <v>30338</v>
      </c>
      <c r="D16" s="88">
        <v>-33085</v>
      </c>
      <c r="E16" s="88">
        <v>-31700</v>
      </c>
      <c r="F16" s="90">
        <f t="shared" si="0"/>
        <v>1440</v>
      </c>
      <c r="I16" s="447" t="s">
        <v>237</v>
      </c>
      <c r="J16" s="327"/>
      <c r="K16" s="327"/>
      <c r="L16" s="327">
        <f>SUM(L10:L15)</f>
        <v>-11658</v>
      </c>
      <c r="M16" s="446"/>
      <c r="N16" s="446">
        <f>SUM(N9:N15)</f>
        <v>773.10999999997694</v>
      </c>
      <c r="O16" s="446"/>
      <c r="P16" s="447" t="s">
        <v>237</v>
      </c>
      <c r="Q16" s="327"/>
      <c r="R16" s="327"/>
      <c r="S16" s="327">
        <f>SUM(S9:S15)</f>
        <v>70790</v>
      </c>
      <c r="T16" s="446"/>
      <c r="U16" s="446">
        <f>SUM(U9:U15)</f>
        <v>282497.67</v>
      </c>
    </row>
    <row r="17" spans="1:21" x14ac:dyDescent="0.2">
      <c r="A17">
        <v>15</v>
      </c>
      <c r="B17" s="88">
        <v>29984</v>
      </c>
      <c r="C17" s="88">
        <v>30338</v>
      </c>
      <c r="D17" s="327">
        <v>-647</v>
      </c>
      <c r="E17" s="327"/>
      <c r="F17" s="90">
        <f t="shared" si="0"/>
        <v>1001</v>
      </c>
    </row>
    <row r="18" spans="1:21" x14ac:dyDescent="0.2">
      <c r="A18">
        <v>16</v>
      </c>
      <c r="B18" s="88">
        <v>48253</v>
      </c>
      <c r="C18" s="88">
        <v>48338</v>
      </c>
      <c r="D18" s="327"/>
      <c r="E18" s="327"/>
      <c r="F18" s="90">
        <f t="shared" si="0"/>
        <v>85</v>
      </c>
      <c r="I18" s="447" t="s">
        <v>238</v>
      </c>
      <c r="J18" s="327"/>
      <c r="K18" s="327"/>
      <c r="L18" s="327">
        <v>19880</v>
      </c>
      <c r="M18" s="446"/>
      <c r="N18" s="446"/>
      <c r="O18" s="446"/>
      <c r="P18" s="447" t="s">
        <v>238</v>
      </c>
      <c r="Q18" s="327"/>
      <c r="R18" s="327"/>
      <c r="S18" s="327">
        <v>37185</v>
      </c>
      <c r="T18" s="446"/>
      <c r="U18" s="446"/>
    </row>
    <row r="19" spans="1:21" x14ac:dyDescent="0.2">
      <c r="A19">
        <v>17</v>
      </c>
      <c r="B19" s="88">
        <v>30456</v>
      </c>
      <c r="C19" s="88">
        <v>30338</v>
      </c>
      <c r="D19" s="327"/>
      <c r="E19" s="327"/>
      <c r="F19" s="90">
        <f t="shared" si="0"/>
        <v>-118</v>
      </c>
      <c r="I19" s="447"/>
      <c r="J19" s="327"/>
      <c r="K19" s="327"/>
      <c r="L19" s="327"/>
      <c r="M19" s="446"/>
      <c r="N19" s="446"/>
      <c r="O19" s="446"/>
      <c r="P19" s="447"/>
      <c r="Q19" s="327"/>
      <c r="R19" s="327"/>
      <c r="S19" s="327"/>
      <c r="T19" s="446"/>
      <c r="U19" s="446"/>
    </row>
    <row r="20" spans="1:21" x14ac:dyDescent="0.2">
      <c r="A20">
        <v>18</v>
      </c>
      <c r="B20" s="327">
        <v>43183</v>
      </c>
      <c r="C20" s="327">
        <v>43338</v>
      </c>
      <c r="D20" s="327">
        <v>-14965</v>
      </c>
      <c r="E20" s="327">
        <v>-14800</v>
      </c>
      <c r="F20" s="90">
        <f t="shared" si="0"/>
        <v>320</v>
      </c>
      <c r="I20" s="447"/>
      <c r="J20" s="327"/>
      <c r="K20" s="327"/>
      <c r="L20" s="327"/>
      <c r="M20" s="446"/>
      <c r="N20" s="446"/>
      <c r="O20" s="446"/>
      <c r="P20" s="447"/>
      <c r="Q20" s="327"/>
      <c r="R20" s="327"/>
      <c r="S20" s="327"/>
      <c r="T20" s="446"/>
      <c r="U20" s="446"/>
    </row>
    <row r="21" spans="1:21" x14ac:dyDescent="0.2">
      <c r="A21">
        <v>19</v>
      </c>
      <c r="B21" s="327">
        <v>53211</v>
      </c>
      <c r="C21" s="327">
        <v>53338</v>
      </c>
      <c r="D21" s="327">
        <v>-5264</v>
      </c>
      <c r="E21" s="327">
        <v>-5000</v>
      </c>
      <c r="F21" s="90">
        <f t="shared" si="0"/>
        <v>391</v>
      </c>
      <c r="I21" s="447"/>
      <c r="J21" s="327"/>
      <c r="K21" s="327"/>
      <c r="L21" s="327"/>
      <c r="M21" s="446"/>
      <c r="N21" s="446"/>
      <c r="O21" s="446"/>
      <c r="P21" s="447"/>
      <c r="Q21" s="327"/>
      <c r="R21" s="327"/>
      <c r="S21" s="327"/>
      <c r="T21" s="446"/>
      <c r="U21" s="446"/>
    </row>
    <row r="22" spans="1:21" x14ac:dyDescent="0.2">
      <c r="A22">
        <v>20</v>
      </c>
      <c r="B22" s="428">
        <v>53307</v>
      </c>
      <c r="C22" s="327">
        <v>53338</v>
      </c>
      <c r="D22" s="327">
        <v>-5074</v>
      </c>
      <c r="E22" s="327">
        <v>-5000</v>
      </c>
      <c r="F22" s="90">
        <f t="shared" si="0"/>
        <v>105</v>
      </c>
      <c r="I22" s="447"/>
      <c r="J22" s="327"/>
      <c r="K22" s="327"/>
      <c r="L22" s="327"/>
      <c r="M22" s="446"/>
      <c r="N22" s="446"/>
      <c r="O22" s="446"/>
      <c r="P22" s="447"/>
      <c r="Q22" s="327"/>
      <c r="R22" s="327"/>
      <c r="S22" s="327"/>
      <c r="T22" s="446"/>
      <c r="U22" s="446"/>
    </row>
    <row r="23" spans="1:21" x14ac:dyDescent="0.2">
      <c r="A23">
        <v>21</v>
      </c>
      <c r="B23" s="327">
        <v>53312</v>
      </c>
      <c r="C23" s="327">
        <v>53338</v>
      </c>
      <c r="D23" s="327">
        <v>-5324</v>
      </c>
      <c r="E23" s="327">
        <v>-5000</v>
      </c>
      <c r="F23" s="90">
        <f t="shared" ref="F23:F33" si="2">+E23-D23+C23-B23</f>
        <v>350</v>
      </c>
      <c r="I23" s="447"/>
      <c r="J23" s="327"/>
      <c r="K23" s="327"/>
      <c r="L23" s="327"/>
      <c r="M23" s="446"/>
      <c r="N23" s="446"/>
      <c r="O23" s="446"/>
      <c r="P23" s="447"/>
      <c r="Q23" s="327"/>
      <c r="R23" s="327"/>
      <c r="S23" s="327"/>
      <c r="T23" s="446"/>
      <c r="U23" s="446"/>
    </row>
    <row r="24" spans="1:21" x14ac:dyDescent="0.2">
      <c r="A24">
        <v>22</v>
      </c>
      <c r="B24" s="327">
        <v>53299</v>
      </c>
      <c r="C24" s="327">
        <v>53338</v>
      </c>
      <c r="D24" s="327">
        <v>-5082</v>
      </c>
      <c r="E24" s="327">
        <v>-5000</v>
      </c>
      <c r="F24" s="90">
        <f t="shared" si="2"/>
        <v>121</v>
      </c>
      <c r="I24" s="87"/>
      <c r="J24" s="87"/>
      <c r="K24" s="87"/>
      <c r="L24" s="87"/>
      <c r="M24" s="446"/>
      <c r="N24" s="446"/>
      <c r="O24" s="446"/>
      <c r="P24" s="87"/>
      <c r="Q24" s="87"/>
      <c r="R24" s="87"/>
      <c r="S24" s="327"/>
      <c r="T24" s="446"/>
      <c r="U24" s="446"/>
    </row>
    <row r="25" spans="1:21" x14ac:dyDescent="0.2">
      <c r="A25">
        <v>23</v>
      </c>
      <c r="B25" s="327"/>
      <c r="C25" s="327"/>
      <c r="D25" s="327"/>
      <c r="E25" s="327"/>
      <c r="F25" s="90">
        <f t="shared" si="2"/>
        <v>0</v>
      </c>
      <c r="I25" s="87"/>
      <c r="J25" s="87"/>
      <c r="K25" s="87"/>
      <c r="L25" s="87"/>
      <c r="M25" s="446"/>
      <c r="N25" s="446"/>
      <c r="O25" s="446"/>
      <c r="P25" s="87"/>
      <c r="Q25" s="87"/>
      <c r="R25" s="87"/>
      <c r="S25" s="327"/>
      <c r="T25" s="446"/>
      <c r="U25" s="446"/>
    </row>
    <row r="26" spans="1:21" x14ac:dyDescent="0.2">
      <c r="A26">
        <v>24</v>
      </c>
      <c r="B26" s="327"/>
      <c r="C26" s="327"/>
      <c r="D26" s="327"/>
      <c r="E26" s="327"/>
      <c r="F26" s="90">
        <f t="shared" si="2"/>
        <v>0</v>
      </c>
      <c r="I26" s="87"/>
      <c r="J26" s="87"/>
      <c r="K26" s="87"/>
      <c r="L26" s="87"/>
      <c r="M26" s="446"/>
      <c r="N26" s="446"/>
      <c r="O26" s="446"/>
      <c r="P26" s="87"/>
      <c r="Q26" s="87"/>
      <c r="R26" s="87"/>
      <c r="S26" s="327"/>
      <c r="T26" s="446"/>
      <c r="U26" s="446"/>
    </row>
    <row r="27" spans="1:21" x14ac:dyDescent="0.2">
      <c r="A27">
        <v>25</v>
      </c>
      <c r="B27" s="327"/>
      <c r="C27" s="327"/>
      <c r="D27" s="327"/>
      <c r="E27" s="327"/>
      <c r="F27" s="90">
        <f t="shared" si="2"/>
        <v>0</v>
      </c>
      <c r="I27" s="87"/>
      <c r="J27" s="87"/>
      <c r="K27" s="87"/>
      <c r="L27" s="87"/>
      <c r="M27" s="446"/>
      <c r="N27" s="446"/>
      <c r="O27" s="446"/>
      <c r="P27" s="87"/>
      <c r="Q27" s="87"/>
      <c r="R27" s="87"/>
      <c r="S27" s="327"/>
      <c r="T27" s="446"/>
      <c r="U27" s="446"/>
    </row>
    <row r="28" spans="1:21" x14ac:dyDescent="0.2">
      <c r="A28">
        <v>26</v>
      </c>
      <c r="B28" s="327"/>
      <c r="C28" s="327"/>
      <c r="D28" s="14"/>
      <c r="E28" s="14"/>
      <c r="F28" s="90">
        <f t="shared" si="2"/>
        <v>0</v>
      </c>
      <c r="I28" s="87"/>
      <c r="J28" s="87"/>
      <c r="K28" s="87"/>
      <c r="L28" s="87"/>
      <c r="M28" s="446"/>
      <c r="N28" s="446"/>
      <c r="O28" s="446"/>
      <c r="P28" s="87"/>
      <c r="Q28" s="87"/>
      <c r="R28" s="87"/>
      <c r="S28" s="87"/>
      <c r="T28" s="446"/>
      <c r="U28" s="446"/>
    </row>
    <row r="29" spans="1:21" x14ac:dyDescent="0.2">
      <c r="A29">
        <v>27</v>
      </c>
      <c r="B29" s="327"/>
      <c r="C29" s="327"/>
      <c r="D29" s="14"/>
      <c r="E29" s="14"/>
      <c r="F29" s="90">
        <f t="shared" si="2"/>
        <v>0</v>
      </c>
      <c r="I29" s="87"/>
      <c r="J29" s="87"/>
      <c r="K29" s="87"/>
      <c r="L29" s="87"/>
      <c r="M29" s="446"/>
      <c r="N29" s="446"/>
      <c r="O29" s="446"/>
      <c r="P29" s="87"/>
      <c r="Q29" s="87"/>
      <c r="R29" s="87"/>
      <c r="S29" s="87"/>
      <c r="T29" s="446"/>
      <c r="U29" s="446"/>
    </row>
    <row r="30" spans="1:21" x14ac:dyDescent="0.2">
      <c r="A30">
        <v>28</v>
      </c>
      <c r="B30" s="428"/>
      <c r="C30" s="327"/>
      <c r="D30" s="14"/>
      <c r="E30" s="14"/>
      <c r="F30" s="90">
        <f t="shared" si="2"/>
        <v>0</v>
      </c>
      <c r="I30" s="87"/>
      <c r="J30" s="87"/>
      <c r="K30" s="87"/>
      <c r="L30" s="87"/>
      <c r="M30" s="446"/>
      <c r="N30" s="446"/>
      <c r="O30" s="446"/>
      <c r="P30" s="87"/>
      <c r="Q30" s="87"/>
      <c r="R30" s="87"/>
      <c r="S30" s="87"/>
      <c r="T30" s="446"/>
      <c r="U30" s="446"/>
    </row>
    <row r="31" spans="1:21" x14ac:dyDescent="0.2">
      <c r="A31">
        <v>29</v>
      </c>
      <c r="B31" s="327"/>
      <c r="C31" s="327"/>
      <c r="D31" s="14"/>
      <c r="E31" s="14"/>
      <c r="F31" s="90">
        <f t="shared" si="2"/>
        <v>0</v>
      </c>
      <c r="I31" s="87"/>
      <c r="J31" s="87"/>
      <c r="K31" s="87"/>
      <c r="L31" s="87"/>
      <c r="M31" s="446"/>
      <c r="N31" s="446"/>
      <c r="O31" s="446"/>
      <c r="P31" s="87"/>
      <c r="Q31" s="87"/>
      <c r="R31" s="87"/>
      <c r="S31" s="87"/>
      <c r="T31" s="446"/>
      <c r="U31" s="446"/>
    </row>
    <row r="32" spans="1:21" x14ac:dyDescent="0.2">
      <c r="A32">
        <v>30</v>
      </c>
      <c r="B32" s="327"/>
      <c r="C32" s="327"/>
      <c r="D32" s="14"/>
      <c r="E32" s="14"/>
      <c r="F32" s="90">
        <f t="shared" si="2"/>
        <v>0</v>
      </c>
      <c r="M32" s="259"/>
      <c r="N32" s="259"/>
      <c r="O32" s="259"/>
      <c r="P32">
        <v>10000</v>
      </c>
      <c r="Q32">
        <v>2</v>
      </c>
      <c r="R32">
        <f>+Q32*P32</f>
        <v>20000</v>
      </c>
      <c r="T32" s="259"/>
      <c r="U32" s="259"/>
    </row>
    <row r="33" spans="1:21" x14ac:dyDescent="0.2">
      <c r="A33">
        <v>31</v>
      </c>
      <c r="B33" s="327"/>
      <c r="C33" s="327"/>
      <c r="D33" s="14"/>
      <c r="E33" s="14"/>
      <c r="F33" s="90">
        <f t="shared" si="2"/>
        <v>0</v>
      </c>
      <c r="M33" s="259"/>
      <c r="N33" s="259"/>
      <c r="O33" s="259"/>
      <c r="P33">
        <v>-10000</v>
      </c>
      <c r="Q33">
        <v>1.5</v>
      </c>
      <c r="R33">
        <f>+Q33*P33</f>
        <v>-15000</v>
      </c>
      <c r="T33" s="259"/>
      <c r="U33" s="259"/>
    </row>
    <row r="34" spans="1:21" x14ac:dyDescent="0.2">
      <c r="B34" s="287">
        <f>SUM(B3:B33)</f>
        <v>1055327</v>
      </c>
      <c r="C34" s="287">
        <f>SUM(C3:C33)</f>
        <v>1065998</v>
      </c>
      <c r="D34" s="14">
        <f>SUM(D3:D33)</f>
        <v>-199285</v>
      </c>
      <c r="E34" s="14">
        <f>SUM(E3:E33)</f>
        <v>-189900</v>
      </c>
      <c r="F34" s="14">
        <f>SUM(F3:F33)</f>
        <v>20056</v>
      </c>
      <c r="M34" s="259"/>
      <c r="N34" s="259"/>
      <c r="O34" s="259"/>
      <c r="R34">
        <f>+R33+R32</f>
        <v>5000</v>
      </c>
      <c r="T34" s="259"/>
      <c r="U34" s="259"/>
    </row>
    <row r="35" spans="1:21" x14ac:dyDescent="0.2">
      <c r="D35" s="14"/>
      <c r="E35" s="14"/>
      <c r="F35" s="14"/>
      <c r="M35" s="259"/>
      <c r="N35" s="259"/>
      <c r="O35" s="259"/>
      <c r="T35" s="259"/>
      <c r="U35" s="259"/>
    </row>
    <row r="36" spans="1:21" x14ac:dyDescent="0.2">
      <c r="F36" s="331"/>
      <c r="M36" s="259"/>
      <c r="N36" s="259"/>
      <c r="O36" s="259"/>
      <c r="T36" s="259"/>
      <c r="U36" s="259"/>
    </row>
    <row r="37" spans="1:21" x14ac:dyDescent="0.2">
      <c r="A37" s="256">
        <v>37256</v>
      </c>
      <c r="B37" s="14"/>
      <c r="C37" s="14"/>
      <c r="D37" s="14"/>
      <c r="E37" s="14"/>
      <c r="F37" s="486">
        <f>8222+107019</f>
        <v>115241</v>
      </c>
      <c r="M37" s="259"/>
      <c r="N37" s="259"/>
      <c r="O37" s="259"/>
      <c r="T37" s="259"/>
      <c r="U37" s="259"/>
    </row>
    <row r="38" spans="1:21" x14ac:dyDescent="0.2">
      <c r="A38" s="581">
        <v>37278</v>
      </c>
      <c r="B38" s="14"/>
      <c r="C38" s="14"/>
      <c r="D38" s="14"/>
      <c r="E38" s="14"/>
      <c r="F38" s="150">
        <f>+F37+F34</f>
        <v>135297</v>
      </c>
      <c r="M38" s="259"/>
      <c r="N38" s="259"/>
      <c r="O38" s="259"/>
    </row>
    <row r="39" spans="1:21" x14ac:dyDescent="0.2">
      <c r="F39" s="290"/>
      <c r="M39" s="259"/>
      <c r="N39" s="259"/>
      <c r="O39" s="259"/>
    </row>
    <row r="40" spans="1:21" x14ac:dyDescent="0.2">
      <c r="F40" s="290"/>
      <c r="I40" s="345"/>
      <c r="M40" s="259"/>
      <c r="N40" s="259"/>
      <c r="O40" s="259"/>
    </row>
    <row r="41" spans="1:21" x14ac:dyDescent="0.2">
      <c r="F41" s="290"/>
      <c r="I41" s="345"/>
      <c r="M41" s="259"/>
      <c r="N41" s="259"/>
      <c r="O41" s="259"/>
    </row>
    <row r="42" spans="1:21" x14ac:dyDescent="0.2">
      <c r="A42" s="32" t="s">
        <v>150</v>
      </c>
      <c r="B42" s="32"/>
      <c r="C42" s="32"/>
      <c r="D42" s="47"/>
      <c r="F42" s="293"/>
      <c r="I42" s="345"/>
      <c r="M42" s="259"/>
      <c r="N42" s="259"/>
      <c r="O42" s="259"/>
    </row>
    <row r="43" spans="1:21" x14ac:dyDescent="0.2">
      <c r="A43" s="49">
        <f>+A37</f>
        <v>37256</v>
      </c>
      <c r="B43" s="32"/>
      <c r="C43" s="32"/>
      <c r="D43" s="489">
        <v>296376</v>
      </c>
      <c r="F43" s="290"/>
      <c r="G43" s="31"/>
      <c r="I43" s="345"/>
      <c r="M43" s="259"/>
      <c r="N43" s="259"/>
      <c r="O43" s="259"/>
    </row>
    <row r="44" spans="1:21" x14ac:dyDescent="0.2">
      <c r="A44" s="49">
        <f>+A38</f>
        <v>37278</v>
      </c>
      <c r="B44" s="32"/>
      <c r="C44" s="32"/>
      <c r="D44" s="375">
        <f>+F34*'by type_area'!G4</f>
        <v>42719.28</v>
      </c>
      <c r="F44" s="290"/>
      <c r="I44" s="345"/>
      <c r="M44" s="259"/>
      <c r="N44" s="259"/>
      <c r="O44" s="259"/>
    </row>
    <row r="45" spans="1:21" x14ac:dyDescent="0.2">
      <c r="A45" s="32"/>
      <c r="B45" s="32"/>
      <c r="C45" s="32"/>
      <c r="D45" s="200">
        <f>+D44+D43</f>
        <v>339095.28</v>
      </c>
      <c r="F45" s="290"/>
      <c r="I45" s="504"/>
      <c r="M45" s="259"/>
      <c r="N45" s="259"/>
      <c r="O45" s="259"/>
    </row>
    <row r="46" spans="1:21" x14ac:dyDescent="0.2">
      <c r="F46" s="290"/>
      <c r="I46" s="345"/>
      <c r="M46" s="259"/>
      <c r="N46" s="259"/>
      <c r="O46" s="259"/>
    </row>
    <row r="47" spans="1:21" x14ac:dyDescent="0.2">
      <c r="F47" s="290"/>
      <c r="M47" s="259"/>
      <c r="N47" s="259"/>
      <c r="O47" s="259"/>
    </row>
    <row r="48" spans="1:21" x14ac:dyDescent="0.2">
      <c r="F48" s="290"/>
      <c r="M48" s="259"/>
      <c r="N48" s="259"/>
      <c r="O48" s="259"/>
    </row>
    <row r="49" spans="13:15" x14ac:dyDescent="0.2">
      <c r="M49" s="259"/>
      <c r="N49" s="259"/>
      <c r="O49" s="259"/>
    </row>
    <row r="50" spans="13:15" x14ac:dyDescent="0.2">
      <c r="M50" s="259"/>
      <c r="N50" s="259"/>
      <c r="O50" s="259"/>
    </row>
    <row r="51" spans="13:15" x14ac:dyDescent="0.2">
      <c r="M51" s="259"/>
      <c r="N51" s="259"/>
      <c r="O51" s="259"/>
    </row>
    <row r="52" spans="13:15" x14ac:dyDescent="0.2">
      <c r="M52" s="259"/>
      <c r="N52" s="259"/>
      <c r="O52" s="259"/>
    </row>
    <row r="53" spans="13:15" x14ac:dyDescent="0.2">
      <c r="M53" s="259"/>
      <c r="N53" s="259"/>
      <c r="O53" s="259"/>
    </row>
    <row r="54" spans="13:15" x14ac:dyDescent="0.2">
      <c r="M54" s="259"/>
      <c r="N54" s="259"/>
      <c r="O54" s="259"/>
    </row>
    <row r="55" spans="13:15" x14ac:dyDescent="0.2">
      <c r="M55" s="259"/>
      <c r="N55" s="259"/>
      <c r="O55" s="259"/>
    </row>
    <row r="56" spans="13:15" x14ac:dyDescent="0.2">
      <c r="M56" s="259"/>
      <c r="N56" s="259"/>
      <c r="O56" s="259"/>
    </row>
    <row r="57" spans="13:15" x14ac:dyDescent="0.2">
      <c r="M57" s="259"/>
      <c r="N57" s="259"/>
      <c r="O57" s="259"/>
    </row>
    <row r="58" spans="13:15" x14ac:dyDescent="0.2">
      <c r="M58" s="259"/>
      <c r="N58" s="259"/>
      <c r="O58" s="259"/>
    </row>
    <row r="59" spans="13:15" x14ac:dyDescent="0.2">
      <c r="M59" s="259"/>
      <c r="N59" s="259"/>
      <c r="O59" s="259"/>
    </row>
    <row r="60" spans="13:15" x14ac:dyDescent="0.2">
      <c r="M60" s="259"/>
      <c r="N60" s="259"/>
      <c r="O60" s="259"/>
    </row>
    <row r="61" spans="13:15" x14ac:dyDescent="0.2">
      <c r="M61" s="259"/>
      <c r="N61" s="259"/>
      <c r="O61" s="259"/>
    </row>
    <row r="62" spans="13:15" x14ac:dyDescent="0.2">
      <c r="M62" s="259"/>
      <c r="N62" s="259"/>
      <c r="O62" s="259"/>
    </row>
    <row r="63" spans="13:15" x14ac:dyDescent="0.2">
      <c r="M63" s="259"/>
      <c r="N63" s="259"/>
      <c r="O63" s="259"/>
    </row>
    <row r="64" spans="13:15" x14ac:dyDescent="0.2">
      <c r="M64" s="259"/>
      <c r="N64" s="259"/>
      <c r="O64" s="259"/>
    </row>
    <row r="65" spans="13:15" x14ac:dyDescent="0.2">
      <c r="M65" s="259"/>
      <c r="N65" s="259"/>
      <c r="O65" s="259"/>
    </row>
    <row r="66" spans="13:15" x14ac:dyDescent="0.2">
      <c r="M66" s="259"/>
      <c r="N66" s="259"/>
      <c r="O66" s="259"/>
    </row>
    <row r="67" spans="13:15" x14ac:dyDescent="0.2">
      <c r="M67" s="259"/>
      <c r="N67" s="259"/>
      <c r="O67" s="259"/>
    </row>
    <row r="68" spans="13:15" x14ac:dyDescent="0.2">
      <c r="M68" s="259"/>
      <c r="N68" s="259"/>
      <c r="O68" s="259"/>
    </row>
    <row r="69" spans="13:15" x14ac:dyDescent="0.2">
      <c r="M69" s="259"/>
      <c r="N69" s="259"/>
      <c r="O69" s="259"/>
    </row>
    <row r="70" spans="13:15" x14ac:dyDescent="0.2">
      <c r="M70" s="259"/>
      <c r="N70" s="259"/>
      <c r="O70" s="259"/>
    </row>
    <row r="71" spans="13:15" x14ac:dyDescent="0.2">
      <c r="M71" s="259"/>
      <c r="N71" s="259"/>
      <c r="O71" s="259"/>
    </row>
    <row r="72" spans="13:15" x14ac:dyDescent="0.2">
      <c r="M72" s="259"/>
      <c r="N72" s="259"/>
      <c r="O72" s="259"/>
    </row>
    <row r="73" spans="13:15" x14ac:dyDescent="0.2">
      <c r="M73" s="259"/>
      <c r="N73" s="259"/>
      <c r="O73" s="259"/>
    </row>
    <row r="74" spans="13:15" x14ac:dyDescent="0.2">
      <c r="M74" s="259"/>
      <c r="N74" s="259"/>
      <c r="O74" s="259"/>
    </row>
    <row r="75" spans="13:15" x14ac:dyDescent="0.2">
      <c r="M75" s="259"/>
      <c r="N75" s="259"/>
      <c r="O75" s="259"/>
    </row>
    <row r="76" spans="13:15" x14ac:dyDescent="0.2">
      <c r="M76" s="259"/>
      <c r="N76" s="259"/>
      <c r="O76" s="259"/>
    </row>
    <row r="77" spans="13:15" x14ac:dyDescent="0.2">
      <c r="M77" s="259"/>
      <c r="N77" s="259"/>
      <c r="O77" s="259"/>
    </row>
    <row r="78" spans="13:15" x14ac:dyDescent="0.2">
      <c r="M78" s="259"/>
      <c r="N78" s="259"/>
      <c r="O78" s="259"/>
    </row>
    <row r="79" spans="13:15" x14ac:dyDescent="0.2">
      <c r="M79" s="259"/>
      <c r="N79" s="259"/>
      <c r="O79" s="259"/>
    </row>
    <row r="80" spans="13:15" x14ac:dyDescent="0.2">
      <c r="M80" s="259"/>
      <c r="N80" s="259"/>
      <c r="O80" s="259"/>
    </row>
    <row r="81" spans="13:15" x14ac:dyDescent="0.2">
      <c r="M81" s="259"/>
      <c r="N81" s="259"/>
      <c r="O81" s="259"/>
    </row>
    <row r="82" spans="13:15" x14ac:dyDescent="0.2">
      <c r="M82" s="259"/>
      <c r="N82" s="259"/>
      <c r="O82" s="259"/>
    </row>
    <row r="83" spans="13:15" x14ac:dyDescent="0.2">
      <c r="M83" s="259"/>
      <c r="N83" s="259"/>
      <c r="O83" s="259"/>
    </row>
    <row r="84" spans="13:15" x14ac:dyDescent="0.2">
      <c r="M84" s="259"/>
      <c r="N84" s="259"/>
      <c r="O84" s="259"/>
    </row>
    <row r="85" spans="13:15" x14ac:dyDescent="0.2">
      <c r="M85" s="259"/>
      <c r="N85" s="259"/>
      <c r="O85" s="259"/>
    </row>
    <row r="86" spans="13:15" x14ac:dyDescent="0.2">
      <c r="M86" s="259"/>
      <c r="N86" s="259"/>
      <c r="O86" s="259"/>
    </row>
    <row r="87" spans="13:15" x14ac:dyDescent="0.2">
      <c r="M87" s="259"/>
      <c r="N87" s="259"/>
      <c r="O87" s="259"/>
    </row>
    <row r="88" spans="13:15" x14ac:dyDescent="0.2">
      <c r="M88" s="259"/>
      <c r="N88" s="259"/>
      <c r="O88" s="259"/>
    </row>
    <row r="89" spans="13:15" x14ac:dyDescent="0.2">
      <c r="M89" s="259"/>
      <c r="N89" s="259"/>
      <c r="O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0" workbookViewId="0">
      <selection activeCell="A41" sqref="A41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-945</v>
      </c>
      <c r="C4" s="11">
        <v>-900</v>
      </c>
      <c r="D4" s="25">
        <f>+C4-B4</f>
        <v>45</v>
      </c>
    </row>
    <row r="5" spans="1:4" x14ac:dyDescent="0.2">
      <c r="A5" s="10">
        <v>2</v>
      </c>
      <c r="B5" s="11">
        <v>-20011</v>
      </c>
      <c r="C5" s="11">
        <v>-20000</v>
      </c>
      <c r="D5" s="25">
        <f t="shared" ref="D5:D34" si="0">+C5-B5</f>
        <v>11</v>
      </c>
    </row>
    <row r="6" spans="1:4" x14ac:dyDescent="0.2">
      <c r="A6" s="10">
        <v>3</v>
      </c>
      <c r="B6" s="11">
        <v>-19998</v>
      </c>
      <c r="C6" s="11">
        <v>-20000</v>
      </c>
      <c r="D6" s="25">
        <f t="shared" si="0"/>
        <v>-2</v>
      </c>
    </row>
    <row r="7" spans="1:4" x14ac:dyDescent="0.2">
      <c r="A7" s="10">
        <v>4</v>
      </c>
      <c r="B7" s="11">
        <v>-20411</v>
      </c>
      <c r="C7" s="11">
        <v>-20000</v>
      </c>
      <c r="D7" s="25">
        <f t="shared" si="0"/>
        <v>411</v>
      </c>
    </row>
    <row r="8" spans="1:4" x14ac:dyDescent="0.2">
      <c r="A8" s="10">
        <v>5</v>
      </c>
      <c r="B8" s="11">
        <v>-12817</v>
      </c>
      <c r="C8" s="11">
        <v>-9366</v>
      </c>
      <c r="D8" s="25">
        <f t="shared" si="0"/>
        <v>3451</v>
      </c>
    </row>
    <row r="9" spans="1:4" x14ac:dyDescent="0.2">
      <c r="A9" s="10">
        <v>6</v>
      </c>
      <c r="B9" s="11">
        <v>-19992</v>
      </c>
      <c r="C9" s="11">
        <v>-19648</v>
      </c>
      <c r="D9" s="25">
        <f t="shared" si="0"/>
        <v>344</v>
      </c>
    </row>
    <row r="10" spans="1:4" x14ac:dyDescent="0.2">
      <c r="A10" s="10">
        <v>7</v>
      </c>
      <c r="B10" s="129">
        <v>-20005</v>
      </c>
      <c r="C10" s="11">
        <v>-19794</v>
      </c>
      <c r="D10" s="25">
        <f t="shared" si="0"/>
        <v>211</v>
      </c>
    </row>
    <row r="11" spans="1:4" x14ac:dyDescent="0.2">
      <c r="A11" s="10">
        <v>8</v>
      </c>
      <c r="B11" s="11">
        <v>-20572</v>
      </c>
      <c r="C11" s="11">
        <v>-20000</v>
      </c>
      <c r="D11" s="25">
        <f t="shared" si="0"/>
        <v>572</v>
      </c>
    </row>
    <row r="12" spans="1:4" x14ac:dyDescent="0.2">
      <c r="A12" s="10">
        <v>9</v>
      </c>
      <c r="B12" s="11">
        <v>-20237</v>
      </c>
      <c r="C12" s="11">
        <v>-20000</v>
      </c>
      <c r="D12" s="25">
        <f t="shared" si="0"/>
        <v>237</v>
      </c>
    </row>
    <row r="13" spans="1:4" x14ac:dyDescent="0.2">
      <c r="A13" s="10">
        <v>10</v>
      </c>
      <c r="B13" s="11">
        <v>-20998</v>
      </c>
      <c r="C13" s="11">
        <v>-20000</v>
      </c>
      <c r="D13" s="25">
        <f t="shared" si="0"/>
        <v>998</v>
      </c>
    </row>
    <row r="14" spans="1:4" x14ac:dyDescent="0.2">
      <c r="A14" s="10">
        <v>11</v>
      </c>
      <c r="B14" s="11">
        <v>-20735</v>
      </c>
      <c r="C14" s="11">
        <v>-20000</v>
      </c>
      <c r="D14" s="25">
        <f t="shared" si="0"/>
        <v>735</v>
      </c>
    </row>
    <row r="15" spans="1:4" x14ac:dyDescent="0.2">
      <c r="A15" s="10">
        <v>12</v>
      </c>
      <c r="B15" s="11">
        <v>-21003</v>
      </c>
      <c r="C15" s="11">
        <v>-20000</v>
      </c>
      <c r="D15" s="25">
        <f t="shared" si="0"/>
        <v>1003</v>
      </c>
    </row>
    <row r="16" spans="1:4" x14ac:dyDescent="0.2">
      <c r="A16" s="10">
        <v>13</v>
      </c>
      <c r="B16" s="11">
        <v>-20001</v>
      </c>
      <c r="C16" s="11">
        <v>-20000</v>
      </c>
      <c r="D16" s="25">
        <f t="shared" si="0"/>
        <v>1</v>
      </c>
    </row>
    <row r="17" spans="1:4" x14ac:dyDescent="0.2">
      <c r="A17" s="10">
        <v>14</v>
      </c>
      <c r="B17" s="11">
        <v>-19998</v>
      </c>
      <c r="C17" s="11">
        <v>-20000</v>
      </c>
      <c r="D17" s="25">
        <f t="shared" si="0"/>
        <v>-2</v>
      </c>
    </row>
    <row r="18" spans="1:4" x14ac:dyDescent="0.2">
      <c r="A18" s="10">
        <v>15</v>
      </c>
      <c r="B18" s="11">
        <v>-20002</v>
      </c>
      <c r="C18" s="11">
        <v>-19718</v>
      </c>
      <c r="D18" s="25">
        <f t="shared" si="0"/>
        <v>284</v>
      </c>
    </row>
    <row r="19" spans="1:4" x14ac:dyDescent="0.2">
      <c r="A19" s="10">
        <v>16</v>
      </c>
      <c r="B19" s="11">
        <v>-19993</v>
      </c>
      <c r="C19" s="11">
        <v>-19779</v>
      </c>
      <c r="D19" s="25">
        <f t="shared" si="0"/>
        <v>214</v>
      </c>
    </row>
    <row r="20" spans="1:4" x14ac:dyDescent="0.2">
      <c r="A20" s="10">
        <v>17</v>
      </c>
      <c r="B20" s="11">
        <v>-20493</v>
      </c>
      <c r="C20" s="11">
        <v>-20000</v>
      </c>
      <c r="D20" s="25">
        <f t="shared" si="0"/>
        <v>493</v>
      </c>
    </row>
    <row r="21" spans="1:4" x14ac:dyDescent="0.2">
      <c r="A21" s="10">
        <v>18</v>
      </c>
      <c r="B21" s="11">
        <v>-20182</v>
      </c>
      <c r="C21" s="11">
        <v>-20000</v>
      </c>
      <c r="D21" s="25">
        <f t="shared" si="0"/>
        <v>182</v>
      </c>
    </row>
    <row r="22" spans="1:4" x14ac:dyDescent="0.2">
      <c r="A22" s="10">
        <v>19</v>
      </c>
      <c r="B22" s="11">
        <v>-19793</v>
      </c>
      <c r="C22" s="11">
        <v>-19655</v>
      </c>
      <c r="D22" s="25">
        <f t="shared" si="0"/>
        <v>138</v>
      </c>
    </row>
    <row r="23" spans="1:4" x14ac:dyDescent="0.2">
      <c r="A23" s="10">
        <v>20</v>
      </c>
      <c r="B23" s="129">
        <v>-19798</v>
      </c>
      <c r="C23" s="11">
        <v>-19652</v>
      </c>
      <c r="D23" s="25">
        <f t="shared" si="0"/>
        <v>146</v>
      </c>
    </row>
    <row r="24" spans="1:4" x14ac:dyDescent="0.2">
      <c r="A24" s="10">
        <v>21</v>
      </c>
      <c r="B24" s="11">
        <v>-19806</v>
      </c>
      <c r="C24" s="11">
        <v>-19652</v>
      </c>
      <c r="D24" s="25">
        <f t="shared" si="0"/>
        <v>154</v>
      </c>
    </row>
    <row r="25" spans="1:4" x14ac:dyDescent="0.2">
      <c r="A25" s="10">
        <v>22</v>
      </c>
      <c r="B25" s="11">
        <v>-19910</v>
      </c>
      <c r="C25" s="11">
        <v>-19652</v>
      </c>
      <c r="D25" s="25">
        <f t="shared" si="0"/>
        <v>258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-417700</v>
      </c>
      <c r="C35" s="11">
        <f>SUM(C4:C34)</f>
        <v>-407816</v>
      </c>
      <c r="D35" s="11">
        <f>SUM(D4:D34)</f>
        <v>9884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37256</v>
      </c>
      <c r="D38" s="493">
        <v>186823</v>
      </c>
    </row>
    <row r="39" spans="1:4" x14ac:dyDescent="0.2">
      <c r="A39" s="2"/>
      <c r="D39" s="24"/>
    </row>
    <row r="40" spans="1:4" x14ac:dyDescent="0.2">
      <c r="A40" s="57">
        <v>37278</v>
      </c>
      <c r="D40" s="51">
        <f>+D38+D35</f>
        <v>196707</v>
      </c>
    </row>
    <row r="44" spans="1:4" x14ac:dyDescent="0.2">
      <c r="A44" s="32" t="s">
        <v>150</v>
      </c>
      <c r="B44" s="32"/>
      <c r="C44" s="32"/>
      <c r="D44" s="47"/>
    </row>
    <row r="45" spans="1:4" x14ac:dyDescent="0.2">
      <c r="A45" s="49">
        <f>+A38</f>
        <v>37256</v>
      </c>
      <c r="B45" s="32"/>
      <c r="C45" s="32"/>
      <c r="D45" s="492">
        <v>199813</v>
      </c>
    </row>
    <row r="46" spans="1:4" x14ac:dyDescent="0.2">
      <c r="A46" s="49">
        <f>+A40</f>
        <v>37278</v>
      </c>
      <c r="B46" s="32"/>
      <c r="C46" s="32"/>
      <c r="D46" s="375">
        <f>+D35*'by type_area'!G4</f>
        <v>21052.92</v>
      </c>
    </row>
    <row r="47" spans="1:4" x14ac:dyDescent="0.2">
      <c r="A47" s="32"/>
      <c r="B47" s="32"/>
      <c r="C47" s="32"/>
      <c r="D47" s="200">
        <f>+D46+D45</f>
        <v>220865.91999999998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5" workbookViewId="0">
      <selection activeCell="C47" sqref="C47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242</v>
      </c>
      <c r="I2" s="4"/>
      <c r="J2" s="4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29">
        <v>10708</v>
      </c>
      <c r="C4" s="11">
        <v>11500</v>
      </c>
      <c r="D4" s="11">
        <v>8161</v>
      </c>
      <c r="E4" s="11">
        <v>8800</v>
      </c>
      <c r="F4" s="11"/>
      <c r="G4" s="11">
        <v>7800</v>
      </c>
      <c r="H4" s="11"/>
      <c r="I4" s="11"/>
      <c r="J4" s="11">
        <f t="shared" ref="J4:J34" si="0">+C4+E4+G4+I4-H4-F4-D4-B4</f>
        <v>9231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29">
        <v>10744</v>
      </c>
      <c r="C5" s="11">
        <v>11500</v>
      </c>
      <c r="D5" s="11">
        <v>7789</v>
      </c>
      <c r="E5" s="11">
        <v>8800</v>
      </c>
      <c r="F5" s="11">
        <v>70</v>
      </c>
      <c r="G5" s="11">
        <v>7800</v>
      </c>
      <c r="H5" s="11"/>
      <c r="I5" s="11"/>
      <c r="J5" s="11">
        <f t="shared" si="0"/>
        <v>9497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29">
        <v>10863</v>
      </c>
      <c r="C6" s="11">
        <v>11500</v>
      </c>
      <c r="D6" s="11">
        <v>7744</v>
      </c>
      <c r="E6" s="11">
        <v>8800</v>
      </c>
      <c r="F6" s="11">
        <v>3645</v>
      </c>
      <c r="G6" s="11">
        <v>7800</v>
      </c>
      <c r="H6" s="11"/>
      <c r="I6" s="11"/>
      <c r="J6" s="11">
        <f t="shared" si="0"/>
        <v>5848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29">
        <v>10242</v>
      </c>
      <c r="C7" s="11">
        <v>11500</v>
      </c>
      <c r="D7" s="11">
        <v>8002</v>
      </c>
      <c r="E7" s="11">
        <v>8800</v>
      </c>
      <c r="F7" s="11">
        <v>5612</v>
      </c>
      <c r="G7" s="11">
        <v>7800</v>
      </c>
      <c r="H7" s="11"/>
      <c r="I7" s="11"/>
      <c r="J7" s="11">
        <f t="shared" si="0"/>
        <v>4244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10778</v>
      </c>
      <c r="C8" s="11">
        <v>10500</v>
      </c>
      <c r="D8" s="129">
        <v>8365</v>
      </c>
      <c r="E8" s="11">
        <v>7800</v>
      </c>
      <c r="F8" s="11">
        <v>7669</v>
      </c>
      <c r="G8" s="11">
        <v>7800</v>
      </c>
      <c r="H8" s="11"/>
      <c r="I8" s="11"/>
      <c r="J8" s="11">
        <f t="shared" si="0"/>
        <v>-712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29">
        <v>10431</v>
      </c>
      <c r="C9" s="11">
        <v>10500</v>
      </c>
      <c r="D9" s="11">
        <v>8128</v>
      </c>
      <c r="E9" s="11">
        <v>7800</v>
      </c>
      <c r="F9" s="11">
        <v>7973</v>
      </c>
      <c r="G9" s="11">
        <v>7800</v>
      </c>
      <c r="H9" s="11"/>
      <c r="I9" s="11"/>
      <c r="J9" s="11">
        <f t="shared" si="0"/>
        <v>-432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10424</v>
      </c>
      <c r="C10" s="11">
        <v>10500</v>
      </c>
      <c r="D10" s="129">
        <v>8598</v>
      </c>
      <c r="E10" s="11">
        <v>7800</v>
      </c>
      <c r="F10" s="11">
        <v>7892</v>
      </c>
      <c r="G10" s="11">
        <v>7800</v>
      </c>
      <c r="H10" s="11"/>
      <c r="I10" s="11"/>
      <c r="J10" s="11">
        <f t="shared" si="0"/>
        <v>-814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29">
        <v>10274</v>
      </c>
      <c r="C11" s="11">
        <v>10500</v>
      </c>
      <c r="D11" s="11">
        <v>7816</v>
      </c>
      <c r="E11" s="11">
        <v>7800</v>
      </c>
      <c r="F11" s="11">
        <v>7851</v>
      </c>
      <c r="G11" s="11">
        <v>7800</v>
      </c>
      <c r="H11" s="11"/>
      <c r="I11" s="11"/>
      <c r="J11" s="11">
        <f t="shared" si="0"/>
        <v>159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10910</v>
      </c>
      <c r="C12" s="11">
        <v>10500</v>
      </c>
      <c r="D12" s="11">
        <v>8098</v>
      </c>
      <c r="E12" s="11">
        <v>7800</v>
      </c>
      <c r="F12" s="11">
        <v>7846</v>
      </c>
      <c r="G12" s="11">
        <v>7800</v>
      </c>
      <c r="H12" s="11"/>
      <c r="I12" s="11"/>
      <c r="J12" s="11">
        <f t="shared" si="0"/>
        <v>-754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10835</v>
      </c>
      <c r="C13" s="11">
        <v>10414</v>
      </c>
      <c r="D13" s="11">
        <v>8179</v>
      </c>
      <c r="E13" s="11">
        <v>7800</v>
      </c>
      <c r="F13" s="11">
        <v>7955</v>
      </c>
      <c r="G13" s="11">
        <v>7800</v>
      </c>
      <c r="H13" s="11"/>
      <c r="I13" s="11"/>
      <c r="J13" s="11">
        <f t="shared" si="0"/>
        <v>-955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10923</v>
      </c>
      <c r="C14" s="11">
        <v>10500</v>
      </c>
      <c r="D14" s="11">
        <v>8046</v>
      </c>
      <c r="E14" s="11">
        <v>7800</v>
      </c>
      <c r="F14" s="11">
        <v>7285</v>
      </c>
      <c r="G14" s="11">
        <v>7800</v>
      </c>
      <c r="H14" s="11"/>
      <c r="I14" s="11"/>
      <c r="J14" s="11">
        <f t="shared" si="0"/>
        <v>-154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10260</v>
      </c>
      <c r="C15" s="11">
        <v>10500</v>
      </c>
      <c r="D15" s="11">
        <v>8250</v>
      </c>
      <c r="E15" s="11">
        <v>7800</v>
      </c>
      <c r="F15" s="11">
        <v>7013</v>
      </c>
      <c r="G15" s="11">
        <v>7800</v>
      </c>
      <c r="H15" s="11"/>
      <c r="I15" s="11"/>
      <c r="J15" s="11">
        <f t="shared" si="0"/>
        <v>577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10150</v>
      </c>
      <c r="C16" s="11">
        <v>10500</v>
      </c>
      <c r="D16" s="11">
        <v>8185</v>
      </c>
      <c r="E16" s="11">
        <v>7800</v>
      </c>
      <c r="F16" s="11">
        <v>6965</v>
      </c>
      <c r="G16" s="11">
        <v>7800</v>
      </c>
      <c r="H16" s="11"/>
      <c r="I16" s="11"/>
      <c r="J16" s="11">
        <f t="shared" si="0"/>
        <v>800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9670</v>
      </c>
      <c r="C17" s="11">
        <v>10500</v>
      </c>
      <c r="D17" s="11">
        <v>7899</v>
      </c>
      <c r="E17" s="11">
        <v>7800</v>
      </c>
      <c r="F17" s="11">
        <v>7876</v>
      </c>
      <c r="G17" s="11">
        <v>7800</v>
      </c>
      <c r="H17" s="11"/>
      <c r="I17" s="11"/>
      <c r="J17" s="11">
        <f t="shared" si="0"/>
        <v>655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9743</v>
      </c>
      <c r="C18" s="11">
        <v>10500</v>
      </c>
      <c r="D18" s="11">
        <v>8341</v>
      </c>
      <c r="E18" s="11">
        <v>7800</v>
      </c>
      <c r="F18" s="11">
        <v>4873</v>
      </c>
      <c r="G18" s="11">
        <v>7800</v>
      </c>
      <c r="H18" s="11"/>
      <c r="I18" s="11"/>
      <c r="J18" s="11">
        <f t="shared" si="0"/>
        <v>3143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9410</v>
      </c>
      <c r="C19" s="11">
        <v>9350</v>
      </c>
      <c r="D19" s="11">
        <v>8114</v>
      </c>
      <c r="E19" s="11">
        <v>7517</v>
      </c>
      <c r="F19" s="11">
        <v>7114</v>
      </c>
      <c r="G19" s="11">
        <v>6967</v>
      </c>
      <c r="H19" s="11"/>
      <c r="I19" s="11"/>
      <c r="J19" s="11">
        <f t="shared" si="0"/>
        <v>-804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10064</v>
      </c>
      <c r="C20" s="11">
        <v>9700</v>
      </c>
      <c r="D20" s="11">
        <v>7780</v>
      </c>
      <c r="E20" s="11">
        <v>7900</v>
      </c>
      <c r="F20" s="11">
        <v>8219</v>
      </c>
      <c r="G20" s="11">
        <v>7400</v>
      </c>
      <c r="H20" s="11"/>
      <c r="I20" s="11"/>
      <c r="J20" s="11">
        <f t="shared" si="0"/>
        <v>-1063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9644</v>
      </c>
      <c r="C21" s="11">
        <v>9700</v>
      </c>
      <c r="D21" s="11">
        <v>7586</v>
      </c>
      <c r="E21" s="11">
        <v>7900</v>
      </c>
      <c r="F21" s="11">
        <v>8311</v>
      </c>
      <c r="G21" s="11">
        <v>6400</v>
      </c>
      <c r="H21" s="11"/>
      <c r="I21" s="11"/>
      <c r="J21" s="11">
        <f t="shared" si="0"/>
        <v>-1541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9194</v>
      </c>
      <c r="C22" s="11">
        <v>9000</v>
      </c>
      <c r="D22" s="11">
        <v>8104</v>
      </c>
      <c r="E22" s="11">
        <v>8000</v>
      </c>
      <c r="F22" s="11">
        <v>7883</v>
      </c>
      <c r="G22" s="11">
        <v>7000</v>
      </c>
      <c r="H22" s="11"/>
      <c r="I22" s="11"/>
      <c r="J22" s="11">
        <f t="shared" si="0"/>
        <v>-1181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>
        <v>9281</v>
      </c>
      <c r="C23" s="11">
        <v>9000</v>
      </c>
      <c r="D23" s="11">
        <v>8051</v>
      </c>
      <c r="E23" s="11">
        <v>8000</v>
      </c>
      <c r="F23" s="11">
        <v>12314</v>
      </c>
      <c r="G23" s="11">
        <v>7000</v>
      </c>
      <c r="H23" s="11"/>
      <c r="I23" s="11"/>
      <c r="J23" s="11">
        <f t="shared" si="0"/>
        <v>-5646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>
        <v>8979</v>
      </c>
      <c r="C24" s="11">
        <v>8927</v>
      </c>
      <c r="D24" s="11">
        <v>7845</v>
      </c>
      <c r="E24" s="11">
        <v>7935</v>
      </c>
      <c r="F24" s="11">
        <v>7404</v>
      </c>
      <c r="G24" s="11">
        <v>6943</v>
      </c>
      <c r="H24" s="11"/>
      <c r="I24" s="11"/>
      <c r="J24" s="11">
        <f t="shared" si="0"/>
        <v>-423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>
        <v>5948</v>
      </c>
      <c r="C25" s="11">
        <v>9000</v>
      </c>
      <c r="D25" s="11">
        <v>7914</v>
      </c>
      <c r="E25" s="11">
        <v>8000</v>
      </c>
      <c r="F25" s="11">
        <v>8924</v>
      </c>
      <c r="G25" s="11">
        <v>7000</v>
      </c>
      <c r="H25" s="11"/>
      <c r="I25" s="11"/>
      <c r="J25" s="11">
        <f t="shared" si="0"/>
        <v>1214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219475</v>
      </c>
      <c r="C35" s="11">
        <f t="shared" ref="C35:I35" si="1">SUM(C4:C34)</f>
        <v>226091</v>
      </c>
      <c r="D35" s="11">
        <f t="shared" si="1"/>
        <v>176995</v>
      </c>
      <c r="E35" s="11">
        <f t="shared" si="1"/>
        <v>176252</v>
      </c>
      <c r="F35" s="11">
        <f t="shared" si="1"/>
        <v>150694</v>
      </c>
      <c r="G35" s="11">
        <f t="shared" si="1"/>
        <v>165710</v>
      </c>
      <c r="H35" s="11">
        <f t="shared" si="1"/>
        <v>0</v>
      </c>
      <c r="I35" s="11">
        <f t="shared" si="1"/>
        <v>0</v>
      </c>
      <c r="J35" s="11">
        <f>SUM(J4:J34)</f>
        <v>20889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+summary!G4</f>
        <v>2.13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44493.57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47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37256</v>
      </c>
      <c r="C39" s="25"/>
      <c r="E39" s="25"/>
      <c r="G39" s="25"/>
      <c r="I39" s="25"/>
      <c r="J39" s="534">
        <v>4536.21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19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37278</v>
      </c>
      <c r="J41" s="319">
        <f>+J39+J37</f>
        <v>49029.78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47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149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37256</v>
      </c>
      <c r="B46" s="32"/>
      <c r="C46" s="32"/>
      <c r="D46" s="524">
        <v>-125538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37278</v>
      </c>
      <c r="B47" s="32"/>
      <c r="C47" s="32"/>
      <c r="D47" s="350">
        <f>+J35</f>
        <v>20889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-104649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0" workbookViewId="0">
      <selection activeCell="A42" sqref="A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 t="s">
        <v>328</v>
      </c>
      <c r="H4" s="14" t="s">
        <v>327</v>
      </c>
      <c r="I4" s="14">
        <v>10522</v>
      </c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H5" s="14" t="s">
        <v>326</v>
      </c>
      <c r="I5" s="14" t="s">
        <v>329</v>
      </c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-5234</v>
      </c>
      <c r="C6" s="24">
        <v>-5000</v>
      </c>
      <c r="D6" s="24">
        <f>+G6+H6+I6</f>
        <v>-20956</v>
      </c>
      <c r="E6" s="24">
        <v>-21274</v>
      </c>
      <c r="F6" s="24">
        <f>+C6+E6-B6-D6</f>
        <v>-84</v>
      </c>
      <c r="G6" s="14">
        <v>-20950</v>
      </c>
      <c r="H6" s="14">
        <v>-6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-5328</v>
      </c>
      <c r="C7" s="24">
        <v>-5000</v>
      </c>
      <c r="D7" s="24">
        <f t="shared" ref="D7:D36" si="0">+G7+H7+I7</f>
        <v>-21291</v>
      </c>
      <c r="E7" s="24">
        <v>-21274</v>
      </c>
      <c r="F7" s="24">
        <f t="shared" ref="F7:F36" si="1">+C7+E7-B7-D7</f>
        <v>345</v>
      </c>
      <c r="G7" s="206">
        <v>-21285</v>
      </c>
      <c r="H7" s="14">
        <v>-6</v>
      </c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f t="shared" si="0"/>
        <v>-12230</v>
      </c>
      <c r="E8" s="24">
        <v>-11843</v>
      </c>
      <c r="F8" s="24">
        <f t="shared" si="1"/>
        <v>387</v>
      </c>
      <c r="G8" s="206">
        <v>-12124</v>
      </c>
      <c r="H8" s="14">
        <v>-106</v>
      </c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f t="shared" si="0"/>
        <v>-23517</v>
      </c>
      <c r="E9" s="24">
        <v>-23304</v>
      </c>
      <c r="F9" s="24">
        <f t="shared" si="1"/>
        <v>213</v>
      </c>
      <c r="G9" s="206">
        <v>-3519</v>
      </c>
      <c r="H9" s="14">
        <v>-19999</v>
      </c>
      <c r="I9" s="14">
        <v>1</v>
      </c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>
        <f t="shared" si="0"/>
        <v>-14568</v>
      </c>
      <c r="E10" s="24">
        <v>-14046</v>
      </c>
      <c r="F10" s="24">
        <f t="shared" si="1"/>
        <v>522</v>
      </c>
      <c r="G10" s="206">
        <v>0</v>
      </c>
      <c r="H10" s="14">
        <v>-14568</v>
      </c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f t="shared" si="0"/>
        <v>-10066</v>
      </c>
      <c r="E11" s="24">
        <v>-14442</v>
      </c>
      <c r="F11" s="24">
        <f t="shared" si="1"/>
        <v>-4376</v>
      </c>
      <c r="G11" s="206">
        <v>0</v>
      </c>
      <c r="H11" s="14">
        <v>-10070</v>
      </c>
      <c r="I11" s="14">
        <v>4</v>
      </c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>
        <f t="shared" si="0"/>
        <v>-11018</v>
      </c>
      <c r="E12" s="24">
        <v>-14046</v>
      </c>
      <c r="F12" s="24">
        <f t="shared" si="1"/>
        <v>-3028</v>
      </c>
      <c r="G12" s="206">
        <v>-11018</v>
      </c>
      <c r="H12" s="14">
        <v>0</v>
      </c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f t="shared" si="0"/>
        <v>-23789</v>
      </c>
      <c r="E13" s="24">
        <v>-40692</v>
      </c>
      <c r="F13" s="24">
        <f t="shared" si="1"/>
        <v>-16903</v>
      </c>
      <c r="G13" s="206">
        <v>-27027</v>
      </c>
      <c r="H13" s="14">
        <v>-1</v>
      </c>
      <c r="I13" s="14">
        <v>3239</v>
      </c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f t="shared" si="0"/>
        <v>0</v>
      </c>
      <c r="E14" s="24">
        <v>-15474</v>
      </c>
      <c r="F14" s="24">
        <f t="shared" si="1"/>
        <v>-15474</v>
      </c>
      <c r="G14" s="206"/>
      <c r="H14" s="14">
        <v>0</v>
      </c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f t="shared" si="0"/>
        <v>-28</v>
      </c>
      <c r="E15" s="24">
        <v>-15473</v>
      </c>
      <c r="F15" s="24">
        <f t="shared" si="1"/>
        <v>-15445</v>
      </c>
      <c r="G15" s="206"/>
      <c r="H15" s="14">
        <v>-28</v>
      </c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f t="shared" si="0"/>
        <v>-25153</v>
      </c>
      <c r="E16" s="24">
        <v>-25367</v>
      </c>
      <c r="F16" s="24">
        <f t="shared" si="1"/>
        <v>-214</v>
      </c>
      <c r="G16" s="206"/>
      <c r="H16" s="14">
        <v>-25154</v>
      </c>
      <c r="I16" s="14">
        <v>1</v>
      </c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f t="shared" si="0"/>
        <v>-8</v>
      </c>
      <c r="E17" s="24">
        <v>-5474</v>
      </c>
      <c r="F17" s="24">
        <f t="shared" si="1"/>
        <v>-5466</v>
      </c>
      <c r="G17" s="206"/>
      <c r="H17" s="14">
        <v>-8</v>
      </c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f t="shared" si="0"/>
        <v>-14485</v>
      </c>
      <c r="E18" s="24">
        <v>-5474</v>
      </c>
      <c r="F18" s="24">
        <f t="shared" si="1"/>
        <v>9011</v>
      </c>
      <c r="G18" s="206">
        <v>-2931</v>
      </c>
      <c r="H18" s="14">
        <v>-11554</v>
      </c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f t="shared" si="0"/>
        <v>-2931</v>
      </c>
      <c r="E19" s="24">
        <v>-5474</v>
      </c>
      <c r="F19" s="24">
        <f t="shared" si="1"/>
        <v>-2543</v>
      </c>
      <c r="G19" s="206">
        <v>-2931</v>
      </c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f t="shared" si="0"/>
        <v>-34508</v>
      </c>
      <c r="E20" s="24">
        <v>-33250</v>
      </c>
      <c r="F20" s="24">
        <f t="shared" si="1"/>
        <v>1258</v>
      </c>
      <c r="G20" s="206">
        <v>-14542</v>
      </c>
      <c r="H20" s="14">
        <v>-19966</v>
      </c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f t="shared" si="0"/>
        <v>-15603</v>
      </c>
      <c r="E21" s="24">
        <v>-15561</v>
      </c>
      <c r="F21" s="24">
        <f t="shared" si="1"/>
        <v>42</v>
      </c>
      <c r="G21" s="206"/>
      <c r="H21" s="14">
        <v>-15603</v>
      </c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f t="shared" si="0"/>
        <v>-35137</v>
      </c>
      <c r="E22" s="24">
        <v>-37474</v>
      </c>
      <c r="F22" s="24">
        <f t="shared" si="1"/>
        <v>-2337</v>
      </c>
      <c r="G22" s="206">
        <v>-35137</v>
      </c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f t="shared" si="0"/>
        <v>-19715</v>
      </c>
      <c r="E23" s="24">
        <v>-19629</v>
      </c>
      <c r="F23" s="24">
        <f t="shared" si="1"/>
        <v>86</v>
      </c>
      <c r="G23" s="206">
        <v>-19715</v>
      </c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f t="shared" si="0"/>
        <v>-161</v>
      </c>
      <c r="E24" s="24">
        <v>5659</v>
      </c>
      <c r="F24" s="24">
        <f t="shared" si="1"/>
        <v>5820</v>
      </c>
      <c r="G24" s="206">
        <v>-161</v>
      </c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f t="shared" si="0"/>
        <v>-7781</v>
      </c>
      <c r="E25" s="24">
        <v>-14341</v>
      </c>
      <c r="F25" s="24">
        <f t="shared" si="1"/>
        <v>-6560</v>
      </c>
      <c r="G25" s="206">
        <v>-7781</v>
      </c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f t="shared" si="0"/>
        <v>-14775</v>
      </c>
      <c r="E26" s="24">
        <v>-14341</v>
      </c>
      <c r="F26" s="24">
        <f t="shared" si="1"/>
        <v>434</v>
      </c>
      <c r="G26" s="206">
        <v>-14775</v>
      </c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f t="shared" si="0"/>
        <v>0</v>
      </c>
      <c r="E27" s="24"/>
      <c r="F27" s="24">
        <f t="shared" si="1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f t="shared" si="0"/>
        <v>0</v>
      </c>
      <c r="E28" s="24"/>
      <c r="F28" s="24">
        <f t="shared" si="1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f t="shared" si="0"/>
        <v>0</v>
      </c>
      <c r="E29" s="24"/>
      <c r="F29" s="24">
        <f t="shared" si="1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>
        <f t="shared" si="0"/>
        <v>0</v>
      </c>
      <c r="E30" s="24"/>
      <c r="F30" s="24">
        <f t="shared" si="1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>
        <f t="shared" si="0"/>
        <v>0</v>
      </c>
      <c r="E31" s="24"/>
      <c r="F31" s="24">
        <f t="shared" si="1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>
        <f t="shared" si="0"/>
        <v>0</v>
      </c>
      <c r="E32" s="24"/>
      <c r="F32" s="24">
        <f t="shared" si="1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>
        <f t="shared" si="0"/>
        <v>0</v>
      </c>
      <c r="E33" s="24"/>
      <c r="F33" s="24">
        <f t="shared" si="1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>
        <f t="shared" si="0"/>
        <v>0</v>
      </c>
      <c r="E34" s="24"/>
      <c r="F34" s="24">
        <f t="shared" si="1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>
        <f t="shared" si="0"/>
        <v>0</v>
      </c>
      <c r="E35" s="24"/>
      <c r="F35" s="24">
        <f t="shared" si="1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>
        <f t="shared" si="0"/>
        <v>0</v>
      </c>
      <c r="E36" s="24"/>
      <c r="F36" s="24">
        <f t="shared" si="1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-10562</v>
      </c>
      <c r="C37" s="24">
        <f>SUM(C6:C36)</f>
        <v>-10000</v>
      </c>
      <c r="D37" s="24">
        <f>SUM(D6:D36)</f>
        <v>-307720</v>
      </c>
      <c r="E37" s="24">
        <f>SUM(E6:E36)</f>
        <v>-362594</v>
      </c>
      <c r="F37" s="24">
        <f>SUM(F6:F36)</f>
        <v>-54312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2.13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-115684.56</v>
      </c>
      <c r="G39" s="442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2">
        <v>37256</v>
      </c>
      <c r="E40" s="14"/>
      <c r="F40" s="523">
        <v>417969.39</v>
      </c>
      <c r="G40" s="442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2">
        <v>37277</v>
      </c>
      <c r="E41" s="14"/>
      <c r="F41" s="104">
        <f>+F40+F39</f>
        <v>302284.83</v>
      </c>
      <c r="G41" s="442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6">
        <f>+F41/2.01</f>
        <v>150390.46268656719</v>
      </c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37256</v>
      </c>
      <c r="B46" s="32"/>
      <c r="C46" s="32"/>
      <c r="D46" s="524">
        <v>5124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37277</v>
      </c>
      <c r="B47" s="32"/>
      <c r="C47" s="32"/>
      <c r="D47" s="350">
        <f>+F37</f>
        <v>-54312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-49188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26" workbookViewId="0">
      <selection activeCell="E30" sqref="E30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108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">
      <c r="A8" s="10">
        <v>1</v>
      </c>
      <c r="B8" s="11"/>
      <c r="C8" s="11"/>
      <c r="D8" s="11"/>
      <c r="E8" s="11"/>
      <c r="F8" s="25">
        <f>+E8+C8-D8-B8</f>
        <v>0</v>
      </c>
    </row>
    <row r="9" spans="1:6" x14ac:dyDescent="0.2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">
      <c r="A17" s="10">
        <v>10</v>
      </c>
      <c r="B17" s="11"/>
      <c r="C17" s="11"/>
      <c r="D17" s="11"/>
      <c r="E17" s="11"/>
      <c r="F17" s="25">
        <f t="shared" si="0"/>
        <v>0</v>
      </c>
      <c r="J17" s="322"/>
    </row>
    <row r="18" spans="1:10" x14ac:dyDescent="0.2">
      <c r="A18" s="10">
        <v>11</v>
      </c>
      <c r="B18" s="11"/>
      <c r="C18" s="11"/>
      <c r="D18" s="11"/>
      <c r="E18" s="11">
        <v>200</v>
      </c>
      <c r="F18" s="25">
        <f t="shared" si="0"/>
        <v>200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>
        <v>3000</v>
      </c>
      <c r="F24" s="25">
        <f t="shared" si="0"/>
        <v>3000</v>
      </c>
    </row>
    <row r="25" spans="1:10" x14ac:dyDescent="0.2">
      <c r="A25" s="10">
        <v>18</v>
      </c>
      <c r="B25" s="11"/>
      <c r="C25" s="11"/>
      <c r="D25" s="11"/>
      <c r="E25" s="11">
        <v>3000</v>
      </c>
      <c r="F25" s="25">
        <f t="shared" si="0"/>
        <v>3000</v>
      </c>
    </row>
    <row r="26" spans="1:10" x14ac:dyDescent="0.2">
      <c r="A26" s="10">
        <v>19</v>
      </c>
      <c r="B26" s="11"/>
      <c r="C26" s="11"/>
      <c r="D26" s="11"/>
      <c r="E26" s="11">
        <v>3000</v>
      </c>
      <c r="F26" s="25">
        <f t="shared" si="0"/>
        <v>3000</v>
      </c>
    </row>
    <row r="27" spans="1:10" x14ac:dyDescent="0.2">
      <c r="A27" s="10">
        <v>20</v>
      </c>
      <c r="B27" s="11"/>
      <c r="C27" s="11"/>
      <c r="D27" s="11"/>
      <c r="E27" s="11">
        <v>3000</v>
      </c>
      <c r="F27" s="25">
        <f t="shared" si="0"/>
        <v>3000</v>
      </c>
    </row>
    <row r="28" spans="1:10" x14ac:dyDescent="0.2">
      <c r="A28" s="10">
        <v>21</v>
      </c>
      <c r="B28" s="11"/>
      <c r="C28" s="11"/>
      <c r="D28" s="11"/>
      <c r="E28" s="11">
        <v>3000</v>
      </c>
      <c r="F28" s="25">
        <f t="shared" si="0"/>
        <v>3000</v>
      </c>
    </row>
    <row r="29" spans="1:10" x14ac:dyDescent="0.2">
      <c r="A29" s="10">
        <v>22</v>
      </c>
      <c r="B29" s="11"/>
      <c r="C29" s="11"/>
      <c r="D29" s="11"/>
      <c r="E29" s="11">
        <v>3000</v>
      </c>
      <c r="F29" s="25">
        <f t="shared" si="0"/>
        <v>3000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18200</v>
      </c>
      <c r="F39" s="25">
        <f>SUM(F8:F38)</f>
        <v>18200</v>
      </c>
    </row>
    <row r="40" spans="1:6" x14ac:dyDescent="0.2">
      <c r="A40" s="26"/>
      <c r="C40" s="14"/>
      <c r="F40" s="253">
        <f>+summary!G4</f>
        <v>2.13</v>
      </c>
    </row>
    <row r="41" spans="1:6" x14ac:dyDescent="0.2">
      <c r="F41" s="138">
        <f>+F40*F39</f>
        <v>38766</v>
      </c>
    </row>
    <row r="42" spans="1:6" x14ac:dyDescent="0.2">
      <c r="A42" s="57">
        <v>37256</v>
      </c>
      <c r="C42" s="15"/>
      <c r="F42" s="495">
        <v>34262</v>
      </c>
    </row>
    <row r="43" spans="1:6" x14ac:dyDescent="0.2">
      <c r="A43" s="57">
        <v>37278</v>
      </c>
      <c r="C43" s="48"/>
      <c r="F43" s="138">
        <f>+F42+F41</f>
        <v>73028</v>
      </c>
    </row>
    <row r="47" spans="1:6" x14ac:dyDescent="0.2">
      <c r="A47" s="32" t="s">
        <v>149</v>
      </c>
      <c r="B47" s="32"/>
      <c r="C47" s="32"/>
      <c r="D47" s="32"/>
    </row>
    <row r="48" spans="1:6" x14ac:dyDescent="0.2">
      <c r="A48" s="49">
        <f>+A42</f>
        <v>37256</v>
      </c>
      <c r="B48" s="32"/>
      <c r="C48" s="32"/>
      <c r="D48" s="490">
        <v>748</v>
      </c>
    </row>
    <row r="49" spans="1:4" x14ac:dyDescent="0.2">
      <c r="A49" s="49">
        <f>+A43</f>
        <v>37278</v>
      </c>
      <c r="B49" s="32"/>
      <c r="C49" s="32"/>
      <c r="D49" s="350">
        <f>+F39</f>
        <v>18200</v>
      </c>
    </row>
    <row r="50" spans="1:4" x14ac:dyDescent="0.2">
      <c r="A50" s="32"/>
      <c r="B50" s="32"/>
      <c r="C50" s="32"/>
      <c r="D50" s="14">
        <f>+D49+D48</f>
        <v>18948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27" workbookViewId="0">
      <selection activeCell="A43" sqref="A43"/>
    </sheetView>
  </sheetViews>
  <sheetFormatPr defaultRowHeight="12.75" x14ac:dyDescent="0.2"/>
  <cols>
    <col min="4" max="4" width="10.7109375" bestFit="1" customWidth="1"/>
  </cols>
  <sheetData>
    <row r="5" spans="1:4" ht="15" x14ac:dyDescent="0.25">
      <c r="A5" s="134"/>
      <c r="B5" s="34" t="s">
        <v>111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10</v>
      </c>
      <c r="B7" s="6" t="s">
        <v>19</v>
      </c>
      <c r="C7" s="6" t="s">
        <v>20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>
        <v>1259</v>
      </c>
      <c r="D17" s="25">
        <f t="shared" si="0"/>
        <v>1259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1259</v>
      </c>
      <c r="D39" s="25">
        <f>SUM(D8:D38)</f>
        <v>1259</v>
      </c>
    </row>
    <row r="40" spans="1:4" x14ac:dyDescent="0.2">
      <c r="A40" s="26"/>
      <c r="C40" s="14"/>
      <c r="D40" s="450"/>
    </row>
    <row r="41" spans="1:4" x14ac:dyDescent="0.2">
      <c r="A41" s="57">
        <v>37256</v>
      </c>
      <c r="C41" s="15"/>
      <c r="D41" s="457">
        <v>16328</v>
      </c>
    </row>
    <row r="42" spans="1:4" x14ac:dyDescent="0.2">
      <c r="A42" s="57">
        <v>37278</v>
      </c>
      <c r="C42" s="48"/>
      <c r="D42" s="24">
        <f>+D41+D39</f>
        <v>17587</v>
      </c>
    </row>
    <row r="43" spans="1:4" x14ac:dyDescent="0.2">
      <c r="D43" s="251"/>
    </row>
    <row r="44" spans="1:4" x14ac:dyDescent="0.2">
      <c r="D44" s="251"/>
    </row>
    <row r="46" spans="1:4" x14ac:dyDescent="0.2">
      <c r="A46" s="32" t="s">
        <v>150</v>
      </c>
      <c r="B46" s="32"/>
      <c r="C46" s="32"/>
      <c r="D46" s="32"/>
    </row>
    <row r="47" spans="1:4" x14ac:dyDescent="0.2">
      <c r="A47" s="49">
        <f>+A41</f>
        <v>37256</v>
      </c>
      <c r="B47" s="32"/>
      <c r="C47" s="32"/>
      <c r="D47" s="461">
        <v>383278</v>
      </c>
    </row>
    <row r="48" spans="1:4" x14ac:dyDescent="0.2">
      <c r="A48" s="49">
        <f>+A42</f>
        <v>37278</v>
      </c>
      <c r="B48" s="32"/>
      <c r="C48" s="32"/>
      <c r="D48" s="375">
        <f>+D39*summary!G4</f>
        <v>2681.67</v>
      </c>
    </row>
    <row r="49" spans="1:4" x14ac:dyDescent="0.2">
      <c r="A49" s="32"/>
      <c r="B49" s="32"/>
      <c r="C49" s="32"/>
      <c r="D49" s="200">
        <f>+D48+D47</f>
        <v>385959.67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19" workbookViewId="0">
      <selection activeCell="C28" sqref="C28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  <col min="8" max="8" width="15.7109375" customWidth="1"/>
    <col min="9" max="9" width="10.85546875" bestFit="1" customWidth="1"/>
    <col min="10" max="10" width="10.5703125" bestFit="1" customWidth="1"/>
    <col min="12" max="12" width="12" bestFit="1" customWidth="1"/>
    <col min="13" max="13" width="12.28515625" style="32" bestFit="1" customWidth="1"/>
  </cols>
  <sheetData>
    <row r="3" spans="1:14" ht="15" x14ac:dyDescent="0.25">
      <c r="A3" s="134"/>
      <c r="B3" s="34" t="s">
        <v>130</v>
      </c>
    </row>
    <row r="4" spans="1:14" x14ac:dyDescent="0.2">
      <c r="A4" s="3"/>
      <c r="B4" s="1">
        <v>78113</v>
      </c>
      <c r="D4" s="1"/>
    </row>
    <row r="5" spans="1:14" x14ac:dyDescent="0.2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">
      <c r="A6" s="10">
        <v>1</v>
      </c>
      <c r="B6" s="11">
        <v>-80749</v>
      </c>
      <c r="C6" s="11">
        <v>-80287</v>
      </c>
      <c r="D6" s="25">
        <f>+C6-B6</f>
        <v>462</v>
      </c>
      <c r="G6" s="118"/>
      <c r="H6" s="34"/>
      <c r="I6" s="34"/>
      <c r="J6" s="189"/>
      <c r="K6" s="412" t="s">
        <v>57</v>
      </c>
      <c r="L6" s="189"/>
      <c r="M6" s="2"/>
      <c r="N6" s="34"/>
    </row>
    <row r="7" spans="1:14" x14ac:dyDescent="0.2">
      <c r="A7" s="10">
        <v>2</v>
      </c>
      <c r="B7" s="11">
        <v>-84767</v>
      </c>
      <c r="C7" s="11">
        <v>-80299</v>
      </c>
      <c r="D7" s="25">
        <f t="shared" ref="D7:D36" si="0">+C7-B7</f>
        <v>4468</v>
      </c>
      <c r="G7" s="118" t="s">
        <v>39</v>
      </c>
      <c r="H7" s="413" t="s">
        <v>19</v>
      </c>
      <c r="I7" s="413" t="s">
        <v>20</v>
      </c>
      <c r="J7" s="414" t="s">
        <v>49</v>
      </c>
      <c r="K7" s="412" t="s">
        <v>15</v>
      </c>
      <c r="L7" s="189" t="s">
        <v>27</v>
      </c>
      <c r="M7" s="2"/>
      <c r="N7" s="34"/>
    </row>
    <row r="8" spans="1:14" ht="15" customHeight="1" x14ac:dyDescent="0.2">
      <c r="A8" s="10">
        <v>3</v>
      </c>
      <c r="B8" s="11">
        <v>-83988</v>
      </c>
      <c r="C8" s="11">
        <v>-90299</v>
      </c>
      <c r="D8" s="25">
        <f t="shared" si="0"/>
        <v>-6311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12">
        <v>5.62</v>
      </c>
      <c r="L8" s="417">
        <f t="shared" ref="L8:L14" si="2">+K8*J8</f>
        <v>-30325.52</v>
      </c>
      <c r="M8" s="2"/>
      <c r="N8" s="34"/>
    </row>
    <row r="9" spans="1:14" ht="15" customHeight="1" x14ac:dyDescent="0.2">
      <c r="A9" s="10">
        <v>4</v>
      </c>
      <c r="B9" s="11">
        <v>-99040</v>
      </c>
      <c r="C9" s="11">
        <v>-90299</v>
      </c>
      <c r="D9" s="25">
        <f t="shared" si="0"/>
        <v>8741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12">
        <v>4.9800000000000004</v>
      </c>
      <c r="L9" s="417">
        <f t="shared" si="2"/>
        <v>-77025.66</v>
      </c>
      <c r="M9" s="104">
        <f>+L9+L8</f>
        <v>-107351.18000000001</v>
      </c>
      <c r="N9" s="34"/>
    </row>
    <row r="10" spans="1:14" ht="15" customHeight="1" x14ac:dyDescent="0.2">
      <c r="A10" s="10">
        <v>5</v>
      </c>
      <c r="B10" s="11">
        <v>-88188</v>
      </c>
      <c r="C10" s="11">
        <v>-70519</v>
      </c>
      <c r="D10" s="25">
        <f t="shared" si="0"/>
        <v>17669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12">
        <v>4.87</v>
      </c>
      <c r="L10" s="417">
        <f t="shared" si="2"/>
        <v>-979556.67</v>
      </c>
      <c r="M10" s="104">
        <f>+M9+L10</f>
        <v>-1086907.8500000001</v>
      </c>
      <c r="N10" s="34"/>
    </row>
    <row r="11" spans="1:14" ht="15" customHeight="1" x14ac:dyDescent="0.2">
      <c r="A11" s="10">
        <v>6</v>
      </c>
      <c r="B11" s="11">
        <v>-84068</v>
      </c>
      <c r="C11" s="11">
        <v>-85299</v>
      </c>
      <c r="D11" s="25">
        <f t="shared" si="0"/>
        <v>-1231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12">
        <v>3.82</v>
      </c>
      <c r="L11" s="417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">
      <c r="A12" s="10">
        <v>7</v>
      </c>
      <c r="B12" s="11">
        <v>-87540</v>
      </c>
      <c r="C12" s="11">
        <v>-86191</v>
      </c>
      <c r="D12" s="25">
        <f t="shared" si="0"/>
        <v>1349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12">
        <v>3.2</v>
      </c>
      <c r="L12" s="417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">
      <c r="A13" s="10">
        <v>8</v>
      </c>
      <c r="B13" s="129">
        <v>-85134</v>
      </c>
      <c r="C13" s="11">
        <v>-87137</v>
      </c>
      <c r="D13" s="25">
        <f t="shared" si="0"/>
        <v>-2003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12">
        <v>2.77</v>
      </c>
      <c r="L13" s="417">
        <f t="shared" si="2"/>
        <v>424206.11</v>
      </c>
      <c r="M13" s="104">
        <f>+M12+L13</f>
        <v>21736.759999999835</v>
      </c>
      <c r="N13" s="34"/>
    </row>
    <row r="14" spans="1:14" ht="15" customHeight="1" x14ac:dyDescent="0.2">
      <c r="A14" s="10">
        <v>9</v>
      </c>
      <c r="B14" s="11">
        <v>-85234</v>
      </c>
      <c r="C14" s="11">
        <v>-101799</v>
      </c>
      <c r="D14" s="25">
        <f t="shared" si="0"/>
        <v>-16565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12">
        <v>2.77</v>
      </c>
      <c r="L14" s="417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">
      <c r="A15" s="10">
        <v>10</v>
      </c>
      <c r="B15" s="11">
        <v>-87361</v>
      </c>
      <c r="C15" s="11">
        <v>-95299</v>
      </c>
      <c r="D15" s="25">
        <f t="shared" si="0"/>
        <v>-7938</v>
      </c>
      <c r="G15" s="438"/>
      <c r="H15" s="119"/>
      <c r="I15" s="119"/>
      <c r="J15" s="119"/>
      <c r="K15" s="412"/>
      <c r="L15" s="417"/>
      <c r="M15" s="104"/>
      <c r="N15" s="34"/>
    </row>
    <row r="16" spans="1:14" ht="15" customHeight="1" x14ac:dyDescent="0.2">
      <c r="A16" s="10">
        <v>11</v>
      </c>
      <c r="B16" s="11">
        <v>-89069</v>
      </c>
      <c r="C16" s="11">
        <v>-85299</v>
      </c>
      <c r="D16" s="25">
        <f t="shared" si="0"/>
        <v>3770</v>
      </c>
      <c r="G16" s="439"/>
      <c r="H16" s="34"/>
      <c r="I16" s="34"/>
      <c r="J16" s="189"/>
      <c r="K16" s="412"/>
      <c r="L16" s="189"/>
      <c r="M16" s="2"/>
      <c r="N16" s="34"/>
    </row>
    <row r="17" spans="1:14" ht="15" customHeight="1" x14ac:dyDescent="0.2">
      <c r="A17" s="10">
        <v>12</v>
      </c>
      <c r="B17" s="11">
        <v>-86933</v>
      </c>
      <c r="C17" s="11">
        <v>-86648</v>
      </c>
      <c r="D17" s="25">
        <f t="shared" si="0"/>
        <v>285</v>
      </c>
      <c r="G17" s="439"/>
      <c r="H17" s="34"/>
      <c r="I17" s="34"/>
      <c r="J17" s="307">
        <f>SUM(J8:J16)</f>
        <v>130492</v>
      </c>
      <c r="K17" s="412"/>
      <c r="L17" s="189">
        <f>SUM(L8:L16)</f>
        <v>81685.099999999831</v>
      </c>
      <c r="M17" s="2"/>
      <c r="N17" s="34"/>
    </row>
    <row r="18" spans="1:14" x14ac:dyDescent="0.2">
      <c r="A18" s="10">
        <v>13</v>
      </c>
      <c r="B18" s="11">
        <v>-85505</v>
      </c>
      <c r="C18" s="11">
        <v>-85277</v>
      </c>
      <c r="D18" s="25">
        <f t="shared" si="0"/>
        <v>228</v>
      </c>
      <c r="G18" s="34"/>
      <c r="H18" s="34"/>
      <c r="I18" s="34"/>
      <c r="J18" s="189"/>
      <c r="K18" s="412"/>
      <c r="L18" s="189"/>
      <c r="M18" s="2"/>
      <c r="N18" s="34"/>
    </row>
    <row r="19" spans="1:14" x14ac:dyDescent="0.2">
      <c r="A19" s="10">
        <v>14</v>
      </c>
      <c r="B19" s="11">
        <v>-88136</v>
      </c>
      <c r="C19" s="11">
        <v>-85286</v>
      </c>
      <c r="D19" s="25">
        <f t="shared" si="0"/>
        <v>2850</v>
      </c>
      <c r="G19" s="118" t="s">
        <v>184</v>
      </c>
      <c r="H19" s="119">
        <f>+B37</f>
        <v>-1664532</v>
      </c>
      <c r="I19" s="119">
        <f>+C37</f>
        <v>-1733484</v>
      </c>
      <c r="J19" s="119">
        <f>+I19-H19</f>
        <v>-68952</v>
      </c>
      <c r="K19" s="412">
        <f>+D38</f>
        <v>2.13</v>
      </c>
      <c r="L19" s="417">
        <f>+K19*J19</f>
        <v>-146867.75999999998</v>
      </c>
      <c r="M19" s="2"/>
      <c r="N19" s="34"/>
    </row>
    <row r="20" spans="1:14" x14ac:dyDescent="0.2">
      <c r="A20" s="10">
        <v>15</v>
      </c>
      <c r="B20" s="11">
        <v>-88250</v>
      </c>
      <c r="C20" s="11">
        <v>-90299</v>
      </c>
      <c r="D20" s="25">
        <f t="shared" si="0"/>
        <v>-2049</v>
      </c>
      <c r="G20" s="118"/>
      <c r="H20" s="119"/>
      <c r="I20" s="119"/>
      <c r="J20" s="119"/>
      <c r="K20" s="412"/>
      <c r="L20" s="417"/>
      <c r="M20" s="2"/>
      <c r="N20" s="34"/>
    </row>
    <row r="21" spans="1:14" x14ac:dyDescent="0.2">
      <c r="A21" s="10">
        <v>16</v>
      </c>
      <c r="B21" s="11">
        <v>-81967</v>
      </c>
      <c r="C21" s="11">
        <v>-85299</v>
      </c>
      <c r="D21" s="25">
        <f t="shared" si="0"/>
        <v>-3332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">
      <c r="A22" s="10">
        <v>17</v>
      </c>
      <c r="B22" s="129">
        <v>-57277</v>
      </c>
      <c r="C22" s="11">
        <v>-85299</v>
      </c>
      <c r="D22" s="25">
        <f t="shared" si="0"/>
        <v>-28022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">
      <c r="A23" s="10">
        <v>18</v>
      </c>
      <c r="B23" s="129">
        <v>-44766</v>
      </c>
      <c r="C23" s="11">
        <v>-62649</v>
      </c>
      <c r="D23" s="25">
        <f t="shared" si="0"/>
        <v>-17883</v>
      </c>
      <c r="G23" s="101"/>
      <c r="H23" s="24"/>
      <c r="I23" s="24"/>
      <c r="J23" s="110"/>
      <c r="K23" s="408"/>
      <c r="L23" s="110"/>
      <c r="M23" s="2"/>
      <c r="N23" s="34"/>
    </row>
    <row r="24" spans="1:14" x14ac:dyDescent="0.2">
      <c r="A24" s="10">
        <v>19</v>
      </c>
      <c r="B24" s="129">
        <v>-44717</v>
      </c>
      <c r="C24" s="11">
        <v>-50000</v>
      </c>
      <c r="D24" s="25">
        <f t="shared" si="0"/>
        <v>-5283</v>
      </c>
      <c r="G24" s="2" t="s">
        <v>185</v>
      </c>
      <c r="H24" s="24"/>
      <c r="I24" s="24"/>
      <c r="J24" s="24">
        <f>+J19+J17</f>
        <v>61540</v>
      </c>
      <c r="K24" s="408"/>
      <c r="L24" s="110">
        <f>+L19+L17</f>
        <v>-65182.660000000149</v>
      </c>
      <c r="M24" s="2"/>
      <c r="N24" s="34"/>
    </row>
    <row r="25" spans="1:14" x14ac:dyDescent="0.2">
      <c r="A25" s="10">
        <v>20</v>
      </c>
      <c r="B25" s="129">
        <v>-43786</v>
      </c>
      <c r="C25" s="11">
        <v>-50000</v>
      </c>
      <c r="D25" s="25">
        <f t="shared" si="0"/>
        <v>-6214</v>
      </c>
      <c r="G25" s="2"/>
      <c r="H25" s="24"/>
      <c r="I25" s="24"/>
      <c r="J25" s="110"/>
      <c r="K25" s="408"/>
      <c r="L25" s="110"/>
      <c r="M25" s="2"/>
      <c r="N25" s="34"/>
    </row>
    <row r="26" spans="1:14" x14ac:dyDescent="0.2">
      <c r="A26" s="10">
        <v>21</v>
      </c>
      <c r="B26" s="129">
        <v>-44394</v>
      </c>
      <c r="C26" s="11">
        <v>-50000</v>
      </c>
      <c r="D26" s="25">
        <f t="shared" si="0"/>
        <v>-5606</v>
      </c>
      <c r="G26" s="2" t="s">
        <v>186</v>
      </c>
      <c r="H26" s="24"/>
      <c r="I26" s="24"/>
      <c r="J26" s="110"/>
      <c r="K26" s="408"/>
      <c r="L26" s="24">
        <f>+L24/K19</f>
        <v>-30602.1877934273</v>
      </c>
    </row>
    <row r="27" spans="1:14" x14ac:dyDescent="0.2">
      <c r="A27" s="10">
        <v>22</v>
      </c>
      <c r="B27" s="129">
        <v>-43663</v>
      </c>
      <c r="C27" s="11">
        <v>-50000</v>
      </c>
      <c r="D27" s="25">
        <f t="shared" si="0"/>
        <v>-6337</v>
      </c>
      <c r="G27" s="32"/>
      <c r="H27" s="24"/>
      <c r="I27" s="24"/>
      <c r="J27" s="110"/>
      <c r="K27" s="408"/>
      <c r="L27" s="110"/>
    </row>
    <row r="28" spans="1:14" x14ac:dyDescent="0.2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08"/>
      <c r="L28" s="110"/>
    </row>
    <row r="29" spans="1:14" x14ac:dyDescent="0.2">
      <c r="A29" s="10">
        <v>24</v>
      </c>
      <c r="B29" s="129"/>
      <c r="C29" s="11"/>
      <c r="D29" s="25">
        <f t="shared" si="0"/>
        <v>0</v>
      </c>
    </row>
    <row r="30" spans="1:14" x14ac:dyDescent="0.2">
      <c r="A30" s="10">
        <v>25</v>
      </c>
      <c r="B30" s="129"/>
      <c r="C30" s="11"/>
      <c r="D30" s="25">
        <f t="shared" si="0"/>
        <v>0</v>
      </c>
    </row>
    <row r="31" spans="1:14" x14ac:dyDescent="0.2">
      <c r="A31" s="10">
        <v>26</v>
      </c>
      <c r="B31" s="129"/>
      <c r="C31" s="11"/>
      <c r="D31" s="25">
        <f t="shared" si="0"/>
        <v>0</v>
      </c>
    </row>
    <row r="32" spans="1:14" x14ac:dyDescent="0.2">
      <c r="A32" s="10">
        <v>27</v>
      </c>
      <c r="B32" s="129"/>
      <c r="C32" s="11"/>
      <c r="D32" s="25">
        <f t="shared" si="0"/>
        <v>0</v>
      </c>
    </row>
    <row r="33" spans="1:4" x14ac:dyDescent="0.2">
      <c r="A33" s="10">
        <v>28</v>
      </c>
      <c r="B33" s="129"/>
      <c r="C33" s="11"/>
      <c r="D33" s="25">
        <f t="shared" si="0"/>
        <v>0</v>
      </c>
    </row>
    <row r="34" spans="1:4" x14ac:dyDescent="0.2">
      <c r="A34" s="10">
        <v>29</v>
      </c>
      <c r="B34" s="129"/>
      <c r="C34" s="11"/>
      <c r="D34" s="25">
        <f t="shared" si="0"/>
        <v>0</v>
      </c>
    </row>
    <row r="35" spans="1:4" x14ac:dyDescent="0.2">
      <c r="A35" s="10">
        <v>30</v>
      </c>
      <c r="B35" s="129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-1664532</v>
      </c>
      <c r="C37" s="11">
        <f>SUM(C6:C36)</f>
        <v>-1733484</v>
      </c>
      <c r="D37" s="25">
        <f>SUM(D6:D36)</f>
        <v>-68952</v>
      </c>
    </row>
    <row r="38" spans="1:4" x14ac:dyDescent="0.2">
      <c r="A38" s="26"/>
      <c r="C38" s="14"/>
      <c r="D38" s="326">
        <f>+summary!G4</f>
        <v>2.13</v>
      </c>
    </row>
    <row r="39" spans="1:4" x14ac:dyDescent="0.2">
      <c r="D39" s="138">
        <f>+D38*D37</f>
        <v>-146867.75999999998</v>
      </c>
    </row>
    <row r="40" spans="1:4" x14ac:dyDescent="0.2">
      <c r="A40" s="57">
        <v>37256</v>
      </c>
      <c r="C40" s="15"/>
      <c r="D40" s="529">
        <v>178976.97</v>
      </c>
    </row>
    <row r="41" spans="1:4" x14ac:dyDescent="0.2">
      <c r="A41" s="57">
        <v>37278</v>
      </c>
      <c r="C41" s="48"/>
      <c r="D41" s="138">
        <f>+D40+D39</f>
        <v>32109.210000000021</v>
      </c>
    </row>
    <row r="44" spans="1:4" x14ac:dyDescent="0.2">
      <c r="A44" s="32" t="s">
        <v>149</v>
      </c>
      <c r="B44" s="32"/>
      <c r="C44" s="32"/>
      <c r="D44" s="32"/>
    </row>
    <row r="45" spans="1:4" x14ac:dyDescent="0.2">
      <c r="A45" s="49">
        <f>+A40</f>
        <v>37256</v>
      </c>
      <c r="B45" s="32"/>
      <c r="C45" s="32"/>
      <c r="D45" s="524">
        <v>173146</v>
      </c>
    </row>
    <row r="46" spans="1:4" x14ac:dyDescent="0.2">
      <c r="A46" s="49">
        <f>+A41</f>
        <v>37278</v>
      </c>
      <c r="B46" s="32"/>
      <c r="C46" s="32"/>
      <c r="D46" s="350">
        <f>+D37</f>
        <v>-68952</v>
      </c>
    </row>
    <row r="47" spans="1:4" x14ac:dyDescent="0.2">
      <c r="A47" s="32"/>
      <c r="B47" s="32"/>
      <c r="C47" s="32"/>
      <c r="D47" s="14">
        <f>+D46+D45</f>
        <v>104194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24" workbookViewId="0">
      <selection activeCell="C28" sqref="C28"/>
    </sheetView>
  </sheetViews>
  <sheetFormatPr defaultRowHeight="12.75" x14ac:dyDescent="0.2"/>
  <sheetData>
    <row r="3" spans="1:5" ht="15" x14ac:dyDescent="0.25">
      <c r="A3" s="134"/>
      <c r="B3" s="34" t="s">
        <v>128</v>
      </c>
      <c r="E3" s="3">
        <v>27677</v>
      </c>
    </row>
    <row r="4" spans="1:5" x14ac:dyDescent="0.2">
      <c r="A4" s="3"/>
      <c r="B4" s="1">
        <v>78093</v>
      </c>
      <c r="D4" s="1"/>
    </row>
    <row r="5" spans="1:5" x14ac:dyDescent="0.2">
      <c r="A5" s="5" t="s">
        <v>10</v>
      </c>
      <c r="B5" s="6" t="s">
        <v>19</v>
      </c>
      <c r="C5" s="6" t="s">
        <v>20</v>
      </c>
    </row>
    <row r="6" spans="1:5" x14ac:dyDescent="0.2">
      <c r="A6" s="10">
        <v>1</v>
      </c>
      <c r="B6" s="11">
        <v>30077</v>
      </c>
      <c r="C6" s="11">
        <v>30013</v>
      </c>
      <c r="D6" s="25">
        <f>+C6-B6</f>
        <v>-64</v>
      </c>
    </row>
    <row r="7" spans="1:5" x14ac:dyDescent="0.2">
      <c r="A7" s="10">
        <v>2</v>
      </c>
      <c r="B7" s="11">
        <v>30198</v>
      </c>
      <c r="C7" s="11">
        <v>30013</v>
      </c>
      <c r="D7" s="25">
        <f t="shared" ref="D7:D36" si="0">+C7-B7</f>
        <v>-185</v>
      </c>
    </row>
    <row r="8" spans="1:5" x14ac:dyDescent="0.2">
      <c r="A8" s="10">
        <v>3</v>
      </c>
      <c r="B8" s="11">
        <v>30012</v>
      </c>
      <c r="C8" s="11">
        <v>30013</v>
      </c>
      <c r="D8" s="25">
        <f t="shared" si="0"/>
        <v>1</v>
      </c>
    </row>
    <row r="9" spans="1:5" x14ac:dyDescent="0.2">
      <c r="A9" s="10">
        <v>4</v>
      </c>
      <c r="B9" s="11">
        <v>28849</v>
      </c>
      <c r="C9" s="11">
        <v>30013</v>
      </c>
      <c r="D9" s="25">
        <f t="shared" si="0"/>
        <v>1164</v>
      </c>
    </row>
    <row r="10" spans="1:5" x14ac:dyDescent="0.2">
      <c r="A10" s="10">
        <v>5</v>
      </c>
      <c r="B10" s="11">
        <v>29803</v>
      </c>
      <c r="C10" s="11">
        <v>32012</v>
      </c>
      <c r="D10" s="25">
        <f t="shared" si="0"/>
        <v>2209</v>
      </c>
    </row>
    <row r="11" spans="1:5" x14ac:dyDescent="0.2">
      <c r="A11" s="10">
        <v>6</v>
      </c>
      <c r="B11" s="129">
        <v>29404</v>
      </c>
      <c r="C11" s="11">
        <v>32012</v>
      </c>
      <c r="D11" s="25">
        <f t="shared" si="0"/>
        <v>2608</v>
      </c>
    </row>
    <row r="12" spans="1:5" x14ac:dyDescent="0.2">
      <c r="A12" s="10">
        <v>7</v>
      </c>
      <c r="B12" s="129">
        <v>29513</v>
      </c>
      <c r="C12" s="11">
        <v>32012</v>
      </c>
      <c r="D12" s="25">
        <f t="shared" si="0"/>
        <v>2499</v>
      </c>
    </row>
    <row r="13" spans="1:5" x14ac:dyDescent="0.2">
      <c r="A13" s="10">
        <v>8</v>
      </c>
      <c r="B13" s="129">
        <v>29387</v>
      </c>
      <c r="C13" s="11">
        <v>31955</v>
      </c>
      <c r="D13" s="25">
        <f t="shared" si="0"/>
        <v>2568</v>
      </c>
    </row>
    <row r="14" spans="1:5" x14ac:dyDescent="0.2">
      <c r="A14" s="10">
        <v>9</v>
      </c>
      <c r="B14" s="129">
        <v>31999</v>
      </c>
      <c r="C14" s="11">
        <v>32012</v>
      </c>
      <c r="D14" s="25">
        <f t="shared" si="0"/>
        <v>13</v>
      </c>
    </row>
    <row r="15" spans="1:5" x14ac:dyDescent="0.2">
      <c r="A15" s="10">
        <v>10</v>
      </c>
      <c r="B15" s="129">
        <v>33291</v>
      </c>
      <c r="C15" s="11">
        <v>32013</v>
      </c>
      <c r="D15" s="25">
        <f t="shared" si="0"/>
        <v>-1278</v>
      </c>
    </row>
    <row r="16" spans="1:5" x14ac:dyDescent="0.2">
      <c r="A16" s="10">
        <v>11</v>
      </c>
      <c r="B16" s="129">
        <v>35895</v>
      </c>
      <c r="C16" s="11">
        <v>32013</v>
      </c>
      <c r="D16" s="25">
        <f t="shared" si="0"/>
        <v>-3882</v>
      </c>
    </row>
    <row r="17" spans="1:4" x14ac:dyDescent="0.2">
      <c r="A17" s="10">
        <v>12</v>
      </c>
      <c r="B17" s="129">
        <v>33881</v>
      </c>
      <c r="C17" s="11">
        <v>32013</v>
      </c>
      <c r="D17" s="25">
        <f t="shared" si="0"/>
        <v>-1868</v>
      </c>
    </row>
    <row r="18" spans="1:4" x14ac:dyDescent="0.2">
      <c r="A18" s="10">
        <v>13</v>
      </c>
      <c r="B18" s="129">
        <v>34615</v>
      </c>
      <c r="C18" s="11">
        <v>32013</v>
      </c>
      <c r="D18" s="25">
        <f t="shared" si="0"/>
        <v>-2602</v>
      </c>
    </row>
    <row r="19" spans="1:4" x14ac:dyDescent="0.2">
      <c r="A19" s="10">
        <v>14</v>
      </c>
      <c r="B19" s="129">
        <v>33685</v>
      </c>
      <c r="C19" s="11">
        <v>32013</v>
      </c>
      <c r="D19" s="25">
        <f t="shared" si="0"/>
        <v>-1672</v>
      </c>
    </row>
    <row r="20" spans="1:4" x14ac:dyDescent="0.2">
      <c r="A20" s="10">
        <v>15</v>
      </c>
      <c r="B20" s="129">
        <v>25246</v>
      </c>
      <c r="C20" s="11">
        <v>32013</v>
      </c>
      <c r="D20" s="25">
        <f t="shared" si="0"/>
        <v>6767</v>
      </c>
    </row>
    <row r="21" spans="1:4" x14ac:dyDescent="0.2">
      <c r="A21" s="10">
        <v>16</v>
      </c>
      <c r="B21" s="11">
        <v>37058</v>
      </c>
      <c r="C21" s="11">
        <v>31127</v>
      </c>
      <c r="D21" s="25">
        <f t="shared" si="0"/>
        <v>-5931</v>
      </c>
    </row>
    <row r="22" spans="1:4" x14ac:dyDescent="0.2">
      <c r="A22" s="10">
        <v>17</v>
      </c>
      <c r="B22" s="11">
        <v>36319</v>
      </c>
      <c r="C22" s="11">
        <v>31127</v>
      </c>
      <c r="D22" s="25">
        <f t="shared" si="0"/>
        <v>-5192</v>
      </c>
    </row>
    <row r="23" spans="1:4" x14ac:dyDescent="0.2">
      <c r="A23" s="10">
        <v>18</v>
      </c>
      <c r="B23" s="11">
        <v>32175</v>
      </c>
      <c r="C23" s="11">
        <v>31127</v>
      </c>
      <c r="D23" s="25">
        <f t="shared" si="0"/>
        <v>-1048</v>
      </c>
    </row>
    <row r="24" spans="1:4" x14ac:dyDescent="0.2">
      <c r="A24" s="10">
        <v>19</v>
      </c>
      <c r="B24" s="11">
        <v>30143</v>
      </c>
      <c r="C24" s="11">
        <v>28727</v>
      </c>
      <c r="D24" s="25">
        <f t="shared" si="0"/>
        <v>-1416</v>
      </c>
    </row>
    <row r="25" spans="1:4" x14ac:dyDescent="0.2">
      <c r="A25" s="10">
        <v>20</v>
      </c>
      <c r="B25" s="11">
        <v>27997</v>
      </c>
      <c r="C25" s="11">
        <v>28727</v>
      </c>
      <c r="D25" s="25">
        <f t="shared" si="0"/>
        <v>730</v>
      </c>
    </row>
    <row r="26" spans="1:4" x14ac:dyDescent="0.2">
      <c r="A26" s="10">
        <v>21</v>
      </c>
      <c r="B26" s="11">
        <v>27641</v>
      </c>
      <c r="C26" s="11">
        <v>28727</v>
      </c>
      <c r="D26" s="25">
        <f t="shared" si="0"/>
        <v>1086</v>
      </c>
    </row>
    <row r="27" spans="1:4" x14ac:dyDescent="0.2">
      <c r="A27" s="10">
        <v>22</v>
      </c>
      <c r="B27" s="11">
        <v>27457</v>
      </c>
      <c r="C27" s="11">
        <v>28727</v>
      </c>
      <c r="D27" s="25">
        <f t="shared" si="0"/>
        <v>1270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684645</v>
      </c>
      <c r="C37" s="11">
        <f>SUM(C6:C36)</f>
        <v>680422</v>
      </c>
      <c r="D37" s="25">
        <f>SUM(D6:D36)</f>
        <v>-4223</v>
      </c>
    </row>
    <row r="38" spans="1:4" x14ac:dyDescent="0.2">
      <c r="A38" s="26"/>
      <c r="B38" s="31"/>
      <c r="C38" s="14"/>
      <c r="D38" s="326">
        <f>+summary!G5</f>
        <v>2.14</v>
      </c>
    </row>
    <row r="39" spans="1:4" x14ac:dyDescent="0.2">
      <c r="D39" s="138">
        <f>+D38*D37</f>
        <v>-9037.2200000000012</v>
      </c>
    </row>
    <row r="40" spans="1:4" x14ac:dyDescent="0.2">
      <c r="A40" s="57">
        <v>37256</v>
      </c>
      <c r="C40" s="15"/>
      <c r="D40" s="529">
        <v>85001.93</v>
      </c>
    </row>
    <row r="41" spans="1:4" x14ac:dyDescent="0.2">
      <c r="A41" s="57">
        <v>37278</v>
      </c>
      <c r="C41" s="48"/>
      <c r="D41" s="138">
        <f>+D40+D39</f>
        <v>75964.709999999992</v>
      </c>
    </row>
    <row r="44" spans="1:4" x14ac:dyDescent="0.2">
      <c r="A44" s="32" t="s">
        <v>149</v>
      </c>
      <c r="B44" s="32"/>
      <c r="C44" s="32"/>
      <c r="D44" s="32"/>
    </row>
    <row r="45" spans="1:4" x14ac:dyDescent="0.2">
      <c r="A45" s="49">
        <f>+A40</f>
        <v>37256</v>
      </c>
      <c r="B45" s="32"/>
      <c r="C45" s="32"/>
      <c r="D45" s="524">
        <v>54581</v>
      </c>
    </row>
    <row r="46" spans="1:4" x14ac:dyDescent="0.2">
      <c r="A46" s="49">
        <f>+A41</f>
        <v>37278</v>
      </c>
      <c r="B46" s="32"/>
      <c r="C46" s="32"/>
      <c r="D46" s="350">
        <f>+D37</f>
        <v>-4223</v>
      </c>
    </row>
    <row r="47" spans="1:4" x14ac:dyDescent="0.2">
      <c r="A47" s="32"/>
      <c r="B47" s="32"/>
      <c r="C47" s="32"/>
      <c r="D47" s="14">
        <f>+D46+D45</f>
        <v>50358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2" workbookViewId="0">
      <selection activeCell="C26" sqref="C26"/>
    </sheetView>
  </sheetViews>
  <sheetFormatPr defaultRowHeight="12.75" x14ac:dyDescent="0.2"/>
  <cols>
    <col min="1" max="1" width="10.140625" bestFit="1" customWidth="1"/>
    <col min="2" max="2" width="9.85546875" bestFit="1" customWidth="1"/>
    <col min="3" max="3" width="10.7109375" bestFit="1" customWidth="1"/>
    <col min="4" max="5" width="9.85546875" bestFit="1" customWidth="1"/>
    <col min="8" max="8" width="11.42578125" customWidth="1"/>
    <col min="9" max="9" width="10" customWidth="1"/>
    <col min="14" max="14" width="9.85546875" bestFit="1" customWidth="1"/>
    <col min="15" max="15" width="12" bestFit="1" customWidth="1"/>
    <col min="16" max="16" width="10.7109375" style="259" bestFit="1" customWidth="1"/>
    <col min="17" max="17" width="8" style="407" bestFit="1" customWidth="1"/>
    <col min="18" max="18" width="11.42578125" style="259" bestFit="1" customWidth="1"/>
  </cols>
  <sheetData>
    <row r="1" spans="1:35" x14ac:dyDescent="0.2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59"/>
      <c r="R2" s="15"/>
      <c r="S2" s="32"/>
      <c r="T2" s="32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06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265797</v>
      </c>
      <c r="C4" s="11">
        <v>254322</v>
      </c>
      <c r="D4" s="11">
        <v>39793</v>
      </c>
      <c r="E4" s="11">
        <v>37941</v>
      </c>
      <c r="F4" s="11">
        <v>27327</v>
      </c>
      <c r="G4" s="11">
        <v>49663</v>
      </c>
      <c r="H4" s="11">
        <v>98034</v>
      </c>
      <c r="I4" s="11">
        <v>88072</v>
      </c>
      <c r="J4" s="11">
        <f t="shared" ref="J4:J34" si="0">+C4+E4+G4+I4-H4-F4-D4-B4</f>
        <v>-953</v>
      </c>
      <c r="K4" s="31"/>
      <c r="M4" s="406" t="s">
        <v>39</v>
      </c>
      <c r="N4" s="4" t="s">
        <v>19</v>
      </c>
      <c r="O4" s="4" t="s">
        <v>20</v>
      </c>
      <c r="P4" s="404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277624</v>
      </c>
      <c r="C5" s="11">
        <v>290502</v>
      </c>
      <c r="D5" s="11">
        <v>41157</v>
      </c>
      <c r="E5" s="11">
        <v>40713</v>
      </c>
      <c r="F5" s="11">
        <v>43302</v>
      </c>
      <c r="G5" s="11">
        <v>49663</v>
      </c>
      <c r="H5" s="11">
        <v>99079</v>
      </c>
      <c r="I5" s="11">
        <v>82401</v>
      </c>
      <c r="J5" s="11">
        <f t="shared" si="0"/>
        <v>2117</v>
      </c>
      <c r="M5" s="214" t="s">
        <v>250</v>
      </c>
      <c r="N5" s="14"/>
      <c r="O5" s="14"/>
      <c r="P5" s="14">
        <v>-34361</v>
      </c>
      <c r="Q5" s="359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307171</v>
      </c>
      <c r="C6" s="11">
        <v>315078</v>
      </c>
      <c r="D6" s="11">
        <v>38099</v>
      </c>
      <c r="E6" s="11">
        <v>38046</v>
      </c>
      <c r="F6" s="11">
        <v>47670</v>
      </c>
      <c r="G6" s="11">
        <v>45711</v>
      </c>
      <c r="H6" s="11">
        <v>136447</v>
      </c>
      <c r="I6" s="11">
        <v>129393</v>
      </c>
      <c r="J6" s="11">
        <f t="shared" si="0"/>
        <v>-1159</v>
      </c>
      <c r="M6" s="406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59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279408</v>
      </c>
      <c r="C7" s="11">
        <v>308260</v>
      </c>
      <c r="D7" s="11">
        <v>36601</v>
      </c>
      <c r="E7" s="11">
        <v>41864</v>
      </c>
      <c r="F7" s="11">
        <v>43971</v>
      </c>
      <c r="G7" s="11">
        <v>44545</v>
      </c>
      <c r="H7" s="11">
        <v>131671</v>
      </c>
      <c r="I7" s="11">
        <v>130882</v>
      </c>
      <c r="J7" s="11">
        <f t="shared" si="0"/>
        <v>33900</v>
      </c>
      <c r="M7" s="406">
        <v>36892</v>
      </c>
      <c r="N7" s="24">
        <v>18949781</v>
      </c>
      <c r="O7" s="14">
        <v>18975457</v>
      </c>
      <c r="P7" s="14">
        <f t="shared" si="1"/>
        <v>25676</v>
      </c>
      <c r="Q7" s="359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175341</v>
      </c>
      <c r="C8" s="11">
        <v>160910</v>
      </c>
      <c r="D8" s="129">
        <v>27297</v>
      </c>
      <c r="E8" s="11">
        <v>42530</v>
      </c>
      <c r="F8" s="11">
        <v>42548</v>
      </c>
      <c r="G8" s="11">
        <v>42645</v>
      </c>
      <c r="H8" s="129">
        <v>139863</v>
      </c>
      <c r="I8" s="11">
        <v>137699</v>
      </c>
      <c r="J8" s="11">
        <f t="shared" si="0"/>
        <v>-1265</v>
      </c>
      <c r="M8" s="406">
        <v>36923</v>
      </c>
      <c r="N8" s="24">
        <v>15256233</v>
      </c>
      <c r="O8" s="14">
        <v>15290953</v>
      </c>
      <c r="P8" s="14">
        <f t="shared" si="1"/>
        <v>34720</v>
      </c>
      <c r="Q8" s="359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302844</v>
      </c>
      <c r="C9" s="11">
        <v>303238</v>
      </c>
      <c r="D9" s="11">
        <v>49893</v>
      </c>
      <c r="E9" s="11">
        <v>35667</v>
      </c>
      <c r="F9" s="11">
        <v>28841</v>
      </c>
      <c r="G9" s="11">
        <v>42645</v>
      </c>
      <c r="H9" s="11">
        <v>132071</v>
      </c>
      <c r="I9" s="11">
        <v>128281</v>
      </c>
      <c r="J9" s="11">
        <f t="shared" si="0"/>
        <v>-3818</v>
      </c>
      <c r="M9" s="406">
        <v>36951</v>
      </c>
      <c r="N9" s="24">
        <v>17049350</v>
      </c>
      <c r="O9" s="14">
        <v>17089226</v>
      </c>
      <c r="P9" s="14">
        <f t="shared" si="1"/>
        <v>39876</v>
      </c>
      <c r="Q9" s="359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310245</v>
      </c>
      <c r="C10" s="11">
        <v>304796</v>
      </c>
      <c r="D10" s="129">
        <v>37271</v>
      </c>
      <c r="E10" s="11">
        <v>35667</v>
      </c>
      <c r="F10" s="129">
        <v>33623</v>
      </c>
      <c r="G10" s="11">
        <v>44142</v>
      </c>
      <c r="H10" s="129">
        <v>130811</v>
      </c>
      <c r="I10" s="11">
        <v>129521</v>
      </c>
      <c r="J10" s="11">
        <f t="shared" si="0"/>
        <v>2176</v>
      </c>
      <c r="M10" s="406">
        <v>36982</v>
      </c>
      <c r="N10" s="24">
        <v>17652369</v>
      </c>
      <c r="O10" s="14">
        <v>17743987</v>
      </c>
      <c r="P10" s="14">
        <f t="shared" si="1"/>
        <v>91618</v>
      </c>
      <c r="Q10" s="359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303756</v>
      </c>
      <c r="C11" s="11">
        <v>304570</v>
      </c>
      <c r="D11" s="11">
        <v>36021</v>
      </c>
      <c r="E11" s="11">
        <v>35667</v>
      </c>
      <c r="F11" s="11">
        <v>41946</v>
      </c>
      <c r="G11" s="11">
        <v>42720</v>
      </c>
      <c r="H11" s="11">
        <v>105839</v>
      </c>
      <c r="I11" s="11">
        <v>117742</v>
      </c>
      <c r="J11" s="11">
        <f t="shared" si="0"/>
        <v>13137</v>
      </c>
      <c r="M11" s="406">
        <v>37012</v>
      </c>
      <c r="N11" s="24">
        <v>16124989</v>
      </c>
      <c r="O11" s="14">
        <v>16282021</v>
      </c>
      <c r="P11" s="14">
        <f t="shared" si="1"/>
        <v>157032</v>
      </c>
      <c r="Q11" s="359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292995</v>
      </c>
      <c r="C12" s="11">
        <v>286176</v>
      </c>
      <c r="D12" s="11">
        <v>41960</v>
      </c>
      <c r="E12" s="11">
        <v>42041</v>
      </c>
      <c r="F12" s="11">
        <v>42165</v>
      </c>
      <c r="G12" s="11">
        <v>43615</v>
      </c>
      <c r="H12" s="11">
        <v>106152</v>
      </c>
      <c r="I12" s="11">
        <v>104559</v>
      </c>
      <c r="J12" s="11">
        <f t="shared" si="0"/>
        <v>-6881</v>
      </c>
      <c r="M12" s="406">
        <v>37043</v>
      </c>
      <c r="N12" s="24">
        <v>15928675</v>
      </c>
      <c r="O12" s="14">
        <v>15936227</v>
      </c>
      <c r="P12" s="14">
        <f t="shared" si="1"/>
        <v>7552</v>
      </c>
      <c r="Q12" s="359">
        <v>2.58</v>
      </c>
      <c r="R12" s="200">
        <f t="shared" si="2"/>
        <v>19484.16</v>
      </c>
      <c r="S12" s="482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>
        <v>316062</v>
      </c>
      <c r="C13" s="11">
        <v>311012</v>
      </c>
      <c r="D13" s="129">
        <v>41004</v>
      </c>
      <c r="E13" s="11">
        <v>38434</v>
      </c>
      <c r="F13" s="129">
        <v>42602</v>
      </c>
      <c r="G13" s="11">
        <v>43615</v>
      </c>
      <c r="H13" s="129">
        <v>130628</v>
      </c>
      <c r="I13" s="11">
        <v>126730</v>
      </c>
      <c r="J13" s="11">
        <f t="shared" si="0"/>
        <v>-10505</v>
      </c>
      <c r="M13" s="406">
        <v>37073</v>
      </c>
      <c r="N13" s="24">
        <v>16669639</v>
      </c>
      <c r="O13" s="14">
        <v>16693576</v>
      </c>
      <c r="P13" s="14">
        <f t="shared" si="1"/>
        <v>23937</v>
      </c>
      <c r="Q13" s="359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312745</v>
      </c>
      <c r="C14" s="11">
        <v>310787</v>
      </c>
      <c r="D14" s="11">
        <v>40954</v>
      </c>
      <c r="E14" s="11">
        <v>39920</v>
      </c>
      <c r="F14" s="11">
        <v>42342</v>
      </c>
      <c r="G14" s="11">
        <v>43615</v>
      </c>
      <c r="H14" s="11">
        <v>120871</v>
      </c>
      <c r="I14" s="11">
        <v>118898</v>
      </c>
      <c r="J14" s="11">
        <f t="shared" si="0"/>
        <v>-3692</v>
      </c>
      <c r="M14" s="406">
        <v>37104</v>
      </c>
      <c r="N14" s="24">
        <v>17850737</v>
      </c>
      <c r="O14" s="14">
        <v>17815859</v>
      </c>
      <c r="P14" s="14">
        <f>+O14-N14</f>
        <v>-34878</v>
      </c>
      <c r="Q14" s="359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318188</v>
      </c>
      <c r="C15" s="11">
        <v>317298</v>
      </c>
      <c r="D15" s="11">
        <v>40993</v>
      </c>
      <c r="E15" s="11">
        <v>39423</v>
      </c>
      <c r="F15" s="11">
        <v>45440</v>
      </c>
      <c r="G15" s="11">
        <v>43615</v>
      </c>
      <c r="H15" s="11">
        <v>119456</v>
      </c>
      <c r="I15" s="11">
        <v>122363</v>
      </c>
      <c r="J15" s="11">
        <f t="shared" si="0"/>
        <v>-1378</v>
      </c>
      <c r="M15" s="406">
        <v>37135</v>
      </c>
      <c r="N15" s="24">
        <v>16552948</v>
      </c>
      <c r="O15" s="14">
        <v>16508018</v>
      </c>
      <c r="P15" s="14">
        <f>+O15-N15</f>
        <v>-44930</v>
      </c>
      <c r="Q15" s="359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324008</v>
      </c>
      <c r="C16" s="11">
        <v>324208</v>
      </c>
      <c r="D16" s="11">
        <v>41446</v>
      </c>
      <c r="E16" s="11">
        <v>40674</v>
      </c>
      <c r="F16" s="11">
        <v>44799</v>
      </c>
      <c r="G16" s="11">
        <v>49115</v>
      </c>
      <c r="H16" s="11">
        <v>125758</v>
      </c>
      <c r="I16" s="11">
        <v>123746</v>
      </c>
      <c r="J16" s="11">
        <f t="shared" si="0"/>
        <v>1732</v>
      </c>
      <c r="M16" s="406">
        <v>37165</v>
      </c>
      <c r="N16" s="24">
        <v>17924814</v>
      </c>
      <c r="O16" s="14">
        <v>17872479</v>
      </c>
      <c r="P16" s="14">
        <f>+O16-N16</f>
        <v>-52335</v>
      </c>
      <c r="Q16" s="359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310479</v>
      </c>
      <c r="C17" s="11">
        <v>307199</v>
      </c>
      <c r="D17" s="11">
        <v>42030</v>
      </c>
      <c r="E17" s="11">
        <v>40772</v>
      </c>
      <c r="F17" s="11">
        <v>45484</v>
      </c>
      <c r="G17" s="11">
        <v>47542</v>
      </c>
      <c r="H17" s="11">
        <v>131012</v>
      </c>
      <c r="I17" s="11">
        <v>128288</v>
      </c>
      <c r="J17" s="11">
        <f t="shared" si="0"/>
        <v>-5204</v>
      </c>
      <c r="M17" s="406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59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290862</v>
      </c>
      <c r="C18" s="11">
        <v>273401</v>
      </c>
      <c r="D18" s="11">
        <v>41858</v>
      </c>
      <c r="E18" s="11">
        <v>41317</v>
      </c>
      <c r="F18" s="11">
        <v>44939</v>
      </c>
      <c r="G18" s="11">
        <v>46913</v>
      </c>
      <c r="H18" s="11">
        <v>123364</v>
      </c>
      <c r="I18" s="11">
        <v>124424</v>
      </c>
      <c r="J18" s="11">
        <f t="shared" si="0"/>
        <v>-14968</v>
      </c>
      <c r="M18" s="406">
        <v>37229</v>
      </c>
      <c r="N18" s="24"/>
      <c r="O18" s="14"/>
      <c r="P18" s="14">
        <f>+O18-N18</f>
        <v>0</v>
      </c>
      <c r="Q18" s="359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315187</v>
      </c>
      <c r="C19" s="11">
        <v>318355</v>
      </c>
      <c r="D19" s="11">
        <v>41948</v>
      </c>
      <c r="E19" s="11">
        <v>42502</v>
      </c>
      <c r="F19" s="11">
        <v>43146</v>
      </c>
      <c r="G19" s="11">
        <v>48615</v>
      </c>
      <c r="H19" s="11">
        <v>130089</v>
      </c>
      <c r="I19" s="11">
        <v>133203</v>
      </c>
      <c r="J19" s="11">
        <f t="shared" si="0"/>
        <v>12305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306228</v>
      </c>
      <c r="C20" s="11">
        <v>315134</v>
      </c>
      <c r="D20" s="11">
        <v>38819</v>
      </c>
      <c r="E20" s="11">
        <v>42762</v>
      </c>
      <c r="F20" s="11">
        <v>47048</v>
      </c>
      <c r="G20" s="11">
        <v>48615</v>
      </c>
      <c r="H20" s="11">
        <v>140278</v>
      </c>
      <c r="I20" s="11">
        <v>137918</v>
      </c>
      <c r="J20" s="11">
        <f t="shared" si="0"/>
        <v>12056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314325</v>
      </c>
      <c r="C21" s="11">
        <v>308834</v>
      </c>
      <c r="D21" s="11">
        <v>34315</v>
      </c>
      <c r="E21" s="11">
        <v>42205</v>
      </c>
      <c r="F21" s="11">
        <v>43287</v>
      </c>
      <c r="G21" s="11">
        <v>48505</v>
      </c>
      <c r="H21" s="11">
        <v>135595</v>
      </c>
      <c r="I21" s="11">
        <v>130464</v>
      </c>
      <c r="J21" s="11">
        <f t="shared" si="0"/>
        <v>2486</v>
      </c>
      <c r="M21" s="406"/>
      <c r="N21" s="24"/>
      <c r="O21" s="14"/>
      <c r="P21" s="14">
        <f>SUM(P5:P20)</f>
        <v>135708</v>
      </c>
      <c r="Q21" s="359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310482</v>
      </c>
      <c r="C22" s="11">
        <v>289905</v>
      </c>
      <c r="D22" s="11">
        <v>22017</v>
      </c>
      <c r="E22" s="11">
        <v>35667</v>
      </c>
      <c r="F22" s="11">
        <v>39712</v>
      </c>
      <c r="G22" s="11">
        <v>48497</v>
      </c>
      <c r="H22" s="11">
        <v>139137</v>
      </c>
      <c r="I22" s="11">
        <v>137882</v>
      </c>
      <c r="J22" s="11">
        <f t="shared" si="0"/>
        <v>603</v>
      </c>
      <c r="M22" s="406"/>
      <c r="N22" s="24"/>
      <c r="O22" s="14"/>
      <c r="P22" s="201">
        <v>1.98</v>
      </c>
      <c r="Q22" s="359"/>
      <c r="R22" s="137"/>
      <c r="S22" s="21"/>
      <c r="T22" s="104"/>
      <c r="U22" s="16"/>
      <c r="V22" s="15"/>
      <c r="W22" s="13"/>
    </row>
    <row r="23" spans="1:35" x14ac:dyDescent="0.2">
      <c r="A23" s="10">
        <v>20</v>
      </c>
      <c r="B23" s="11">
        <v>286477</v>
      </c>
      <c r="C23" s="11">
        <v>293201</v>
      </c>
      <c r="D23" s="129">
        <v>35547</v>
      </c>
      <c r="E23" s="11">
        <v>35667</v>
      </c>
      <c r="F23" s="11">
        <v>43888</v>
      </c>
      <c r="G23" s="11">
        <v>48505</v>
      </c>
      <c r="H23" s="129">
        <v>147895</v>
      </c>
      <c r="I23" s="11">
        <v>141348</v>
      </c>
      <c r="J23" s="11">
        <f t="shared" si="0"/>
        <v>4914</v>
      </c>
      <c r="M23" s="406"/>
      <c r="N23" s="14">
        <v>1378106</v>
      </c>
      <c r="O23" s="14">
        <v>1316146</v>
      </c>
      <c r="P23" s="201">
        <f>+P22*P21</f>
        <v>268701.84000000003</v>
      </c>
      <c r="Q23" s="359"/>
      <c r="R23" s="47"/>
      <c r="S23" s="21"/>
      <c r="T23" s="104"/>
      <c r="U23" s="16"/>
      <c r="V23" s="15"/>
      <c r="W23" s="13"/>
    </row>
    <row r="24" spans="1:35" x14ac:dyDescent="0.2">
      <c r="A24" s="10">
        <v>21</v>
      </c>
      <c r="B24" s="11">
        <v>313108</v>
      </c>
      <c r="C24" s="11">
        <v>312195</v>
      </c>
      <c r="D24" s="11">
        <v>36330</v>
      </c>
      <c r="E24" s="11">
        <v>35667</v>
      </c>
      <c r="F24" s="11">
        <v>34101</v>
      </c>
      <c r="G24" s="11">
        <v>48505</v>
      </c>
      <c r="H24" s="11">
        <v>157490</v>
      </c>
      <c r="I24" s="11">
        <v>140887</v>
      </c>
      <c r="J24" s="11">
        <f t="shared" si="0"/>
        <v>-3775</v>
      </c>
      <c r="M24" s="406"/>
      <c r="N24" s="14">
        <v>9216070</v>
      </c>
      <c r="O24" s="14">
        <v>9272400</v>
      </c>
      <c r="P24" s="15"/>
      <c r="Q24" s="359"/>
      <c r="R24" s="15"/>
      <c r="S24" s="21"/>
      <c r="T24" s="104"/>
      <c r="U24" s="16"/>
      <c r="V24" s="15"/>
      <c r="W24" s="13"/>
    </row>
    <row r="25" spans="1:35" x14ac:dyDescent="0.2">
      <c r="A25" s="10">
        <v>22</v>
      </c>
      <c r="B25" s="11">
        <v>305636</v>
      </c>
      <c r="C25" s="11">
        <v>310653</v>
      </c>
      <c r="D25" s="11">
        <v>41707</v>
      </c>
      <c r="E25" s="11">
        <v>39898</v>
      </c>
      <c r="F25" s="11">
        <v>47395</v>
      </c>
      <c r="G25" s="11">
        <v>46090</v>
      </c>
      <c r="H25" s="11">
        <v>144567</v>
      </c>
      <c r="I25" s="11">
        <v>142187</v>
      </c>
      <c r="J25" s="11">
        <f t="shared" si="0"/>
        <v>-477</v>
      </c>
      <c r="M25" s="406"/>
      <c r="N25" s="24">
        <v>3546065</v>
      </c>
      <c r="O25" s="24">
        <v>3512740</v>
      </c>
      <c r="P25" s="110"/>
      <c r="Q25" s="408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>
        <v>1623705</v>
      </c>
      <c r="O26" s="24">
        <v>1620245</v>
      </c>
      <c r="P26" s="24"/>
      <c r="Q26" s="408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08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08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08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08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08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59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59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59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6538968</v>
      </c>
      <c r="C35" s="11">
        <f t="shared" ref="C35:I35" si="3">SUM(C4:C34)</f>
        <v>6520034</v>
      </c>
      <c r="D35" s="11">
        <f t="shared" si="3"/>
        <v>847060</v>
      </c>
      <c r="E35" s="11">
        <f t="shared" si="3"/>
        <v>865044</v>
      </c>
      <c r="F35" s="11">
        <f t="shared" si="3"/>
        <v>915576</v>
      </c>
      <c r="G35" s="11">
        <f t="shared" si="3"/>
        <v>1017096</v>
      </c>
      <c r="H35" s="11">
        <f t="shared" si="3"/>
        <v>2826107</v>
      </c>
      <c r="I35" s="11">
        <f t="shared" si="3"/>
        <v>2756888</v>
      </c>
      <c r="J35" s="11">
        <f>SUM(J4:J34)</f>
        <v>31351</v>
      </c>
      <c r="M35" s="32"/>
      <c r="N35" s="24"/>
      <c r="O35" s="32"/>
      <c r="P35" s="15"/>
      <c r="Q35" s="359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59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59"/>
      <c r="R37" s="110"/>
      <c r="S37" s="19"/>
      <c r="T37" s="104"/>
      <c r="U37" s="16"/>
      <c r="V37" s="15"/>
      <c r="W37" s="13"/>
    </row>
    <row r="38" spans="1:23" x14ac:dyDescent="0.2">
      <c r="A38" s="56">
        <v>37256</v>
      </c>
      <c r="C38" s="25"/>
      <c r="E38" s="25"/>
      <c r="G38" s="25"/>
      <c r="I38" s="25"/>
      <c r="J38" s="488">
        <v>0</v>
      </c>
      <c r="M38" s="32"/>
      <c r="N38" s="24"/>
      <c r="O38" s="32"/>
      <c r="P38" s="15"/>
      <c r="Q38" s="359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59"/>
      <c r="R39" s="110"/>
      <c r="S39" s="19"/>
      <c r="T39" s="104"/>
      <c r="U39" s="16"/>
      <c r="V39" s="15"/>
      <c r="W39" s="13"/>
    </row>
    <row r="40" spans="1:23" x14ac:dyDescent="0.2">
      <c r="A40" s="33">
        <v>37278</v>
      </c>
      <c r="J40" s="51">
        <f>+J38+J35</f>
        <v>31351</v>
      </c>
      <c r="M40" s="32"/>
      <c r="N40" s="24"/>
      <c r="O40" s="32"/>
      <c r="P40" s="15"/>
      <c r="Q40" s="359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59"/>
      <c r="R41" s="110"/>
      <c r="S41" s="19"/>
      <c r="T41" s="104"/>
      <c r="U41" s="16"/>
      <c r="V41" s="15"/>
      <c r="W41" s="13"/>
    </row>
    <row r="42" spans="1:23" x14ac:dyDescent="0.2">
      <c r="I42" s="32"/>
      <c r="M42" s="32"/>
      <c r="N42" s="24"/>
      <c r="O42" s="32"/>
      <c r="P42" s="15"/>
      <c r="Q42" s="359"/>
      <c r="R42" s="110"/>
      <c r="S42" s="19"/>
      <c r="T42" s="104"/>
      <c r="U42" s="16"/>
      <c r="V42" s="15"/>
      <c r="W42" s="13"/>
    </row>
    <row r="43" spans="1:23" x14ac:dyDescent="0.2">
      <c r="I43" s="32"/>
      <c r="M43" s="32"/>
      <c r="N43" s="24"/>
      <c r="O43" s="32"/>
      <c r="P43" s="15"/>
      <c r="Q43" s="359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I44" s="2"/>
      <c r="K44" s="2"/>
      <c r="M44" s="101"/>
      <c r="N44" s="24"/>
      <c r="O44" s="32"/>
      <c r="P44" s="15"/>
      <c r="Q44" s="359"/>
      <c r="R44" s="110"/>
      <c r="S44" s="19"/>
      <c r="T44" s="104"/>
      <c r="U44" s="16"/>
      <c r="V44" s="15"/>
      <c r="W44" s="13"/>
    </row>
    <row r="45" spans="1:23" x14ac:dyDescent="0.2">
      <c r="A45" s="32" t="s">
        <v>150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59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37256</v>
      </c>
      <c r="B46" s="32"/>
      <c r="C46" s="32"/>
      <c r="D46" s="487">
        <v>0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59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37278</v>
      </c>
      <c r="B47" s="32"/>
      <c r="C47" s="32"/>
      <c r="D47" s="375">
        <f>+J35*'by type_area'!G3</f>
        <v>65837.100000000006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59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0">
        <f>+D47+D46</f>
        <v>65837.100000000006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59"/>
      <c r="R48" s="15"/>
      <c r="S48" s="19"/>
      <c r="T48" s="32"/>
    </row>
    <row r="49" spans="1:20" x14ac:dyDescent="0.2">
      <c r="A49" s="139"/>
      <c r="B49" s="119"/>
      <c r="C49" s="140"/>
      <c r="D49" s="376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59"/>
      <c r="R49" s="15"/>
      <c r="S49" s="32"/>
      <c r="T49" s="32"/>
    </row>
    <row r="50" spans="1:20" x14ac:dyDescent="0.2">
      <c r="A50" s="10"/>
      <c r="B50" s="11"/>
      <c r="C50" s="11"/>
      <c r="D50" s="377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59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59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59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59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59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59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59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59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59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59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59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59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59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59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59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59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59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59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08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08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08"/>
      <c r="R70" s="110"/>
      <c r="S70" s="19"/>
      <c r="T70" s="138"/>
    </row>
    <row r="71" spans="1:20" x14ac:dyDescent="0.2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08"/>
      <c r="R71" s="110"/>
      <c r="S71" s="19"/>
      <c r="T71" s="138"/>
    </row>
    <row r="72" spans="1:20" x14ac:dyDescent="0.2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08"/>
      <c r="R72" s="110"/>
      <c r="S72" s="19"/>
      <c r="T72" s="138"/>
    </row>
    <row r="73" spans="1:20" x14ac:dyDescent="0.2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08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08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08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08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08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08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08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08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08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08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08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08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08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08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08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08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08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59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59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59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59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59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59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59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59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59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59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59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59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59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59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59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59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59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59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59"/>
      <c r="R109" s="15"/>
      <c r="S109" s="32"/>
      <c r="T109" s="32"/>
    </row>
    <row r="110" spans="1:20" x14ac:dyDescent="0.2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09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04"/>
      <c r="Q255" s="143"/>
      <c r="R255" s="40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05"/>
      <c r="Q256" s="410"/>
      <c r="R256" s="405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08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08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08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08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08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08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08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08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08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08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08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08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08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08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08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08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08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08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08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08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08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08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08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08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08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08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08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08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08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08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08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08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09"/>
      <c r="S295" s="1"/>
    </row>
    <row r="296" spans="9:21" x14ac:dyDescent="0.2">
      <c r="K296" s="2"/>
      <c r="M296" s="30"/>
      <c r="N296" s="4"/>
      <c r="O296" s="4"/>
      <c r="P296" s="404"/>
      <c r="Q296" s="143"/>
      <c r="R296" s="40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05"/>
      <c r="Q297" s="410"/>
      <c r="R297" s="405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08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08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08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08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08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08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08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08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08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08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08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08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08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08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08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08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08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08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08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08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08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08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08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08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08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08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08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08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08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08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08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08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09"/>
      <c r="S337" s="1"/>
    </row>
    <row r="338" spans="11:21" x14ac:dyDescent="0.2">
      <c r="K338" s="2"/>
      <c r="M338" s="30"/>
      <c r="N338" s="4"/>
      <c r="O338" s="4"/>
      <c r="P338" s="404"/>
      <c r="Q338" s="143"/>
      <c r="R338" s="40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05"/>
      <c r="Q339" s="410"/>
      <c r="R339" s="405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08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08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08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08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08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08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08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08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08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08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08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08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08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08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08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08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08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08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08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08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08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08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08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08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08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08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08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08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08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08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08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08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09"/>
      <c r="S379" s="1"/>
    </row>
    <row r="380" spans="11:21" x14ac:dyDescent="0.2">
      <c r="K380" s="2"/>
      <c r="M380" s="30"/>
      <c r="N380" s="4"/>
      <c r="O380" s="4"/>
      <c r="P380" s="404"/>
      <c r="Q380" s="143"/>
      <c r="R380" s="40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05"/>
      <c r="Q381" s="410"/>
      <c r="R381" s="405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08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08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08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08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08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08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08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08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08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08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08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08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08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08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08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08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08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08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08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08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08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08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08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08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08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08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08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08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08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08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08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08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09"/>
      <c r="S423" s="1"/>
    </row>
    <row r="424" spans="11:21" x14ac:dyDescent="0.2">
      <c r="K424" s="2"/>
      <c r="M424" s="30"/>
      <c r="N424" s="4"/>
      <c r="O424" s="4"/>
      <c r="P424" s="404"/>
      <c r="Q424" s="143"/>
      <c r="R424" s="40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05"/>
      <c r="Q425" s="410"/>
      <c r="R425" s="405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08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08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08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08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08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08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08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08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08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08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08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08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08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08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08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08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08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08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08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08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08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08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08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08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08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08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08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08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08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08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08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08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09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04"/>
      <c r="Q466" s="143"/>
      <c r="R466" s="40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05"/>
      <c r="Q467" s="410"/>
      <c r="R467" s="405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08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08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08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08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08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08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08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08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08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08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08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08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08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08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08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08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08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08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08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08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08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08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08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08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08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08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08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08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08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08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08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08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topLeftCell="A20" workbookViewId="0">
      <selection activeCell="C28" sqref="C28"/>
    </sheetView>
  </sheetViews>
  <sheetFormatPr defaultRowHeight="12.75" x14ac:dyDescent="0.2"/>
  <sheetData>
    <row r="3" spans="1:4" ht="15" x14ac:dyDescent="0.25">
      <c r="A3" s="134"/>
      <c r="B3" s="34" t="s">
        <v>131</v>
      </c>
    </row>
    <row r="4" spans="1:4" x14ac:dyDescent="0.2">
      <c r="A4" s="3"/>
      <c r="B4" s="59" t="s">
        <v>132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55927</v>
      </c>
      <c r="C6" s="11">
        <v>56112</v>
      </c>
      <c r="D6" s="25">
        <f>+C6-B6</f>
        <v>185</v>
      </c>
    </row>
    <row r="7" spans="1:4" x14ac:dyDescent="0.2">
      <c r="A7" s="10">
        <v>2</v>
      </c>
      <c r="B7" s="129">
        <v>45352</v>
      </c>
      <c r="C7" s="11">
        <v>41112</v>
      </c>
      <c r="D7" s="25">
        <f t="shared" ref="D7:D36" si="0">+C7-B7</f>
        <v>-4240</v>
      </c>
    </row>
    <row r="8" spans="1:4" x14ac:dyDescent="0.2">
      <c r="A8" s="10">
        <v>3</v>
      </c>
      <c r="B8" s="11">
        <v>39348</v>
      </c>
      <c r="C8" s="11">
        <v>38072</v>
      </c>
      <c r="D8" s="25">
        <f t="shared" si="0"/>
        <v>-1276</v>
      </c>
    </row>
    <row r="9" spans="1:4" x14ac:dyDescent="0.2">
      <c r="A9" s="10">
        <v>4</v>
      </c>
      <c r="B9" s="11">
        <v>57516</v>
      </c>
      <c r="C9" s="11">
        <v>58575</v>
      </c>
      <c r="D9" s="25">
        <f t="shared" si="0"/>
        <v>1059</v>
      </c>
    </row>
    <row r="10" spans="1:4" x14ac:dyDescent="0.2">
      <c r="A10" s="10">
        <v>5</v>
      </c>
      <c r="B10" s="11">
        <v>38360</v>
      </c>
      <c r="C10" s="11">
        <v>38612</v>
      </c>
      <c r="D10" s="25">
        <f t="shared" si="0"/>
        <v>252</v>
      </c>
    </row>
    <row r="11" spans="1:4" x14ac:dyDescent="0.2">
      <c r="A11" s="10">
        <v>6</v>
      </c>
      <c r="B11" s="11">
        <v>38227</v>
      </c>
      <c r="C11" s="11">
        <v>38612</v>
      </c>
      <c r="D11" s="25">
        <f t="shared" si="0"/>
        <v>385</v>
      </c>
    </row>
    <row r="12" spans="1:4" x14ac:dyDescent="0.2">
      <c r="A12" s="10">
        <v>7</v>
      </c>
      <c r="B12" s="11">
        <v>38252</v>
      </c>
      <c r="C12" s="11">
        <v>38612</v>
      </c>
      <c r="D12" s="25">
        <f t="shared" si="0"/>
        <v>360</v>
      </c>
    </row>
    <row r="13" spans="1:4" x14ac:dyDescent="0.2">
      <c r="A13" s="10">
        <v>8</v>
      </c>
      <c r="B13" s="11">
        <v>53083</v>
      </c>
      <c r="C13" s="11">
        <v>55820</v>
      </c>
      <c r="D13" s="25">
        <f t="shared" si="0"/>
        <v>2737</v>
      </c>
    </row>
    <row r="14" spans="1:4" x14ac:dyDescent="0.2">
      <c r="A14" s="10">
        <v>9</v>
      </c>
      <c r="B14" s="11">
        <v>32289</v>
      </c>
      <c r="C14" s="11">
        <v>18110</v>
      </c>
      <c r="D14" s="25">
        <f t="shared" si="0"/>
        <v>-14179</v>
      </c>
    </row>
    <row r="15" spans="1:4" x14ac:dyDescent="0.2">
      <c r="A15" s="10">
        <v>10</v>
      </c>
      <c r="B15" s="11">
        <v>38336</v>
      </c>
      <c r="C15" s="11">
        <v>40659</v>
      </c>
      <c r="D15" s="25">
        <f t="shared" si="0"/>
        <v>2323</v>
      </c>
    </row>
    <row r="16" spans="1:4" x14ac:dyDescent="0.2">
      <c r="A16" s="10">
        <v>11</v>
      </c>
      <c r="B16" s="11">
        <v>45961</v>
      </c>
      <c r="C16" s="11">
        <v>45820</v>
      </c>
      <c r="D16" s="25">
        <f t="shared" si="0"/>
        <v>-141</v>
      </c>
    </row>
    <row r="17" spans="1:4" x14ac:dyDescent="0.2">
      <c r="A17" s="10">
        <v>12</v>
      </c>
      <c r="B17" s="11">
        <v>58658</v>
      </c>
      <c r="C17" s="11">
        <v>58864</v>
      </c>
      <c r="D17" s="25">
        <f t="shared" si="0"/>
        <v>206</v>
      </c>
    </row>
    <row r="18" spans="1:4" x14ac:dyDescent="0.2">
      <c r="A18" s="10">
        <v>13</v>
      </c>
      <c r="B18" s="11">
        <v>58648</v>
      </c>
      <c r="C18" s="11">
        <v>58864</v>
      </c>
      <c r="D18" s="25">
        <f t="shared" si="0"/>
        <v>216</v>
      </c>
    </row>
    <row r="19" spans="1:4" x14ac:dyDescent="0.2">
      <c r="A19" s="10">
        <v>14</v>
      </c>
      <c r="B19" s="11">
        <v>53073</v>
      </c>
      <c r="C19" s="11">
        <v>52864</v>
      </c>
      <c r="D19" s="25">
        <f t="shared" si="0"/>
        <v>-209</v>
      </c>
    </row>
    <row r="20" spans="1:4" x14ac:dyDescent="0.2">
      <c r="A20" s="10">
        <v>15</v>
      </c>
      <c r="B20" s="11">
        <v>43337</v>
      </c>
      <c r="C20" s="11">
        <v>45610</v>
      </c>
      <c r="D20" s="25">
        <f t="shared" si="0"/>
        <v>2273</v>
      </c>
    </row>
    <row r="21" spans="1:4" x14ac:dyDescent="0.2">
      <c r="A21" s="10">
        <v>16</v>
      </c>
      <c r="B21" s="11">
        <v>42964</v>
      </c>
      <c r="C21" s="11">
        <v>45253</v>
      </c>
      <c r="D21" s="25">
        <f t="shared" si="0"/>
        <v>2289</v>
      </c>
    </row>
    <row r="22" spans="1:4" x14ac:dyDescent="0.2">
      <c r="A22" s="10">
        <v>17</v>
      </c>
      <c r="B22" s="11">
        <v>48358</v>
      </c>
      <c r="C22" s="11">
        <v>50595</v>
      </c>
      <c r="D22" s="25">
        <f t="shared" si="0"/>
        <v>2237</v>
      </c>
    </row>
    <row r="23" spans="1:4" x14ac:dyDescent="0.2">
      <c r="A23" s="10">
        <v>18</v>
      </c>
      <c r="B23" s="11">
        <v>46348</v>
      </c>
      <c r="C23" s="11">
        <v>48259</v>
      </c>
      <c r="D23" s="25">
        <f t="shared" si="0"/>
        <v>1911</v>
      </c>
    </row>
    <row r="24" spans="1:4" x14ac:dyDescent="0.2">
      <c r="A24" s="10">
        <v>19</v>
      </c>
      <c r="B24" s="11">
        <v>57495</v>
      </c>
      <c r="C24" s="11">
        <v>59137</v>
      </c>
      <c r="D24" s="25">
        <f t="shared" si="0"/>
        <v>1642</v>
      </c>
    </row>
    <row r="25" spans="1:4" x14ac:dyDescent="0.2">
      <c r="A25" s="10">
        <v>20</v>
      </c>
      <c r="B25" s="129">
        <v>59012</v>
      </c>
      <c r="C25" s="11">
        <v>59137</v>
      </c>
      <c r="D25" s="25">
        <f t="shared" si="0"/>
        <v>125</v>
      </c>
    </row>
    <row r="26" spans="1:4" x14ac:dyDescent="0.2">
      <c r="A26" s="10">
        <v>21</v>
      </c>
      <c r="B26" s="11">
        <v>47402</v>
      </c>
      <c r="C26" s="11">
        <v>49004</v>
      </c>
      <c r="D26" s="25">
        <f t="shared" si="0"/>
        <v>1602</v>
      </c>
    </row>
    <row r="27" spans="1:4" x14ac:dyDescent="0.2">
      <c r="A27" s="10">
        <v>22</v>
      </c>
      <c r="B27" s="11">
        <v>56240</v>
      </c>
      <c r="C27" s="11">
        <v>57866</v>
      </c>
      <c r="D27" s="25">
        <f t="shared" si="0"/>
        <v>1626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1054186</v>
      </c>
      <c r="C37" s="11">
        <f>SUM(C6:C36)</f>
        <v>1055569</v>
      </c>
      <c r="D37" s="25">
        <f>SUM(D6:D36)</f>
        <v>1383</v>
      </c>
    </row>
    <row r="38" spans="1:4" x14ac:dyDescent="0.2">
      <c r="A38" s="26"/>
      <c r="C38" s="14"/>
      <c r="D38" s="326">
        <f>+summary!G5</f>
        <v>2.14</v>
      </c>
    </row>
    <row r="39" spans="1:4" x14ac:dyDescent="0.2">
      <c r="D39" s="138">
        <f>+D38*D37</f>
        <v>2959.6200000000003</v>
      </c>
    </row>
    <row r="40" spans="1:4" x14ac:dyDescent="0.2">
      <c r="A40" s="57">
        <v>37256</v>
      </c>
      <c r="C40" s="15"/>
      <c r="D40" s="532">
        <v>40735.550000000003</v>
      </c>
    </row>
    <row r="41" spans="1:4" x14ac:dyDescent="0.2">
      <c r="A41" s="57">
        <v>37278</v>
      </c>
      <c r="C41" s="48"/>
      <c r="D41" s="138">
        <f>+D40+D39</f>
        <v>43695.170000000006</v>
      </c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24">
        <v>19256</v>
      </c>
    </row>
    <row r="47" spans="1:4" x14ac:dyDescent="0.2">
      <c r="A47" s="49">
        <f>+A41</f>
        <v>37278</v>
      </c>
      <c r="B47" s="32"/>
      <c r="C47" s="32"/>
      <c r="D47" s="350">
        <f>+D37</f>
        <v>1383</v>
      </c>
    </row>
    <row r="48" spans="1:4" x14ac:dyDescent="0.2">
      <c r="A48" s="32"/>
      <c r="B48" s="32"/>
      <c r="C48" s="32"/>
      <c r="D48" s="14">
        <f>+D47+D46</f>
        <v>20639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28" workbookViewId="0">
      <selection activeCell="B28" sqref="B28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133</v>
      </c>
      <c r="C3" s="87"/>
      <c r="D3" s="87"/>
      <c r="E3" s="87"/>
    </row>
    <row r="4" spans="1:13" x14ac:dyDescent="0.2">
      <c r="A4" s="3"/>
      <c r="B4" s="328" t="s">
        <v>134</v>
      </c>
      <c r="C4" s="87"/>
      <c r="D4" s="3"/>
      <c r="E4" s="87"/>
    </row>
    <row r="5" spans="1:13" x14ac:dyDescent="0.2">
      <c r="A5" s="5" t="s">
        <v>10</v>
      </c>
      <c r="B5" s="6" t="s">
        <v>19</v>
      </c>
      <c r="C5" s="6" t="s">
        <v>20</v>
      </c>
    </row>
    <row r="6" spans="1:13" x14ac:dyDescent="0.2">
      <c r="A6" s="10">
        <v>1</v>
      </c>
      <c r="B6" s="11">
        <v>-2</v>
      </c>
      <c r="C6" s="11"/>
      <c r="D6" s="25">
        <f>+C6-B6</f>
        <v>2</v>
      </c>
    </row>
    <row r="7" spans="1:13" x14ac:dyDescent="0.2">
      <c r="A7" s="10">
        <v>2</v>
      </c>
      <c r="B7" s="11">
        <v>-1</v>
      </c>
      <c r="C7" s="11"/>
      <c r="D7" s="25">
        <f t="shared" ref="D7:D36" si="0">+C7-B7</f>
        <v>1</v>
      </c>
    </row>
    <row r="8" spans="1:13" x14ac:dyDescent="0.2">
      <c r="A8" s="10">
        <v>3</v>
      </c>
      <c r="B8" s="11"/>
      <c r="C8" s="11"/>
      <c r="D8" s="25">
        <f t="shared" si="0"/>
        <v>0</v>
      </c>
    </row>
    <row r="9" spans="1:13" x14ac:dyDescent="0.2">
      <c r="A9" s="10">
        <v>4</v>
      </c>
      <c r="B9" s="11"/>
      <c r="C9" s="11"/>
      <c r="D9" s="25">
        <f t="shared" si="0"/>
        <v>0</v>
      </c>
    </row>
    <row r="10" spans="1:13" x14ac:dyDescent="0.2">
      <c r="A10" s="10">
        <v>5</v>
      </c>
      <c r="B10" s="11">
        <v>-896</v>
      </c>
      <c r="C10" s="11"/>
      <c r="D10" s="25">
        <f t="shared" si="0"/>
        <v>896</v>
      </c>
    </row>
    <row r="11" spans="1:13" x14ac:dyDescent="0.2">
      <c r="A11" s="10">
        <v>6</v>
      </c>
      <c r="B11" s="11">
        <v>-2012</v>
      </c>
      <c r="C11" s="11"/>
      <c r="D11" s="25">
        <f t="shared" si="0"/>
        <v>2012</v>
      </c>
    </row>
    <row r="12" spans="1:13" x14ac:dyDescent="0.2">
      <c r="A12" s="10">
        <v>7</v>
      </c>
      <c r="B12" s="11">
        <v>-2035</v>
      </c>
      <c r="C12" s="11">
        <v>681</v>
      </c>
      <c r="D12" s="25">
        <f t="shared" si="0"/>
        <v>2716</v>
      </c>
    </row>
    <row r="13" spans="1:13" x14ac:dyDescent="0.2">
      <c r="A13" s="10">
        <v>8</v>
      </c>
      <c r="B13" s="11">
        <v>-2068</v>
      </c>
      <c r="C13" s="11"/>
      <c r="D13" s="25">
        <f t="shared" si="0"/>
        <v>2068</v>
      </c>
      <c r="H13" s="118"/>
      <c r="I13" s="34"/>
      <c r="J13" s="34"/>
      <c r="K13" s="189"/>
      <c r="L13" s="412" t="s">
        <v>174</v>
      </c>
      <c r="M13" s="189"/>
    </row>
    <row r="14" spans="1:13" x14ac:dyDescent="0.2">
      <c r="A14" s="10">
        <v>9</v>
      </c>
      <c r="B14" s="11">
        <v>-1970</v>
      </c>
      <c r="C14" s="11">
        <v>908</v>
      </c>
      <c r="D14" s="25">
        <f t="shared" si="0"/>
        <v>2878</v>
      </c>
      <c r="H14" s="118" t="s">
        <v>39</v>
      </c>
      <c r="I14" s="413" t="s">
        <v>19</v>
      </c>
      <c r="J14" s="413" t="s">
        <v>20</v>
      </c>
      <c r="K14" s="414" t="s">
        <v>49</v>
      </c>
      <c r="L14" s="412" t="s">
        <v>15</v>
      </c>
      <c r="M14" s="189" t="s">
        <v>27</v>
      </c>
    </row>
    <row r="15" spans="1:13" x14ac:dyDescent="0.2">
      <c r="A15" s="10">
        <v>10</v>
      </c>
      <c r="B15" s="11">
        <v>-532</v>
      </c>
      <c r="C15" s="11"/>
      <c r="D15" s="25">
        <f t="shared" si="0"/>
        <v>532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>
        <v>-566</v>
      </c>
      <c r="C16" s="11"/>
      <c r="D16" s="25">
        <f t="shared" si="0"/>
        <v>566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12">
        <v>8.2100000000000009</v>
      </c>
      <c r="M16" s="417">
        <f t="shared" ref="M16:M22" si="2">+L16*K16</f>
        <v>-148748.78000000003</v>
      </c>
    </row>
    <row r="17" spans="1:15" x14ac:dyDescent="0.2">
      <c r="A17" s="10">
        <v>12</v>
      </c>
      <c r="B17" s="11">
        <v>-634</v>
      </c>
      <c r="C17" s="11"/>
      <c r="D17" s="25">
        <f t="shared" si="0"/>
        <v>634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12">
        <v>5.62</v>
      </c>
      <c r="M17" s="417">
        <f t="shared" si="2"/>
        <v>-91100.2</v>
      </c>
    </row>
    <row r="18" spans="1:15" x14ac:dyDescent="0.2">
      <c r="A18" s="10">
        <v>13</v>
      </c>
      <c r="B18" s="11">
        <v>-2025</v>
      </c>
      <c r="C18" s="11"/>
      <c r="D18" s="25">
        <f t="shared" si="0"/>
        <v>2025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12">
        <v>4.9800000000000004</v>
      </c>
      <c r="M18" s="417">
        <f t="shared" si="2"/>
        <v>-118748.1</v>
      </c>
    </row>
    <row r="19" spans="1:15" x14ac:dyDescent="0.2">
      <c r="A19" s="10">
        <v>14</v>
      </c>
      <c r="B19" s="11">
        <v>-1925</v>
      </c>
      <c r="C19" s="11"/>
      <c r="D19" s="25">
        <f t="shared" si="0"/>
        <v>1925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12">
        <v>4.87</v>
      </c>
      <c r="M19" s="417">
        <f t="shared" si="2"/>
        <v>63012.93</v>
      </c>
      <c r="O19" s="259"/>
    </row>
    <row r="20" spans="1:15" x14ac:dyDescent="0.2">
      <c r="A20" s="10">
        <v>15</v>
      </c>
      <c r="B20" s="11">
        <v>-1795</v>
      </c>
      <c r="C20" s="11"/>
      <c r="D20" s="25">
        <f t="shared" si="0"/>
        <v>1795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12">
        <v>3.82</v>
      </c>
      <c r="M20" s="417">
        <f t="shared" si="2"/>
        <v>32531.119999999999</v>
      </c>
    </row>
    <row r="21" spans="1:15" x14ac:dyDescent="0.2">
      <c r="A21" s="10">
        <v>16</v>
      </c>
      <c r="B21" s="11">
        <v>-2006</v>
      </c>
      <c r="C21" s="11">
        <v>-681</v>
      </c>
      <c r="D21" s="25">
        <f t="shared" si="0"/>
        <v>1325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12">
        <v>3.2</v>
      </c>
      <c r="M21" s="417">
        <f t="shared" si="2"/>
        <v>-47644.800000000003</v>
      </c>
    </row>
    <row r="22" spans="1:15" x14ac:dyDescent="0.2">
      <c r="A22" s="10">
        <v>17</v>
      </c>
      <c r="B22" s="11">
        <v>-883</v>
      </c>
      <c r="C22" s="11"/>
      <c r="D22" s="25">
        <f t="shared" si="0"/>
        <v>883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12">
        <v>2.77</v>
      </c>
      <c r="M22" s="418">
        <f t="shared" si="2"/>
        <v>-43139.98</v>
      </c>
    </row>
    <row r="23" spans="1:15" ht="13.5" thickBot="1" x14ac:dyDescent="0.25">
      <c r="A23" s="10">
        <v>18</v>
      </c>
      <c r="B23" s="11">
        <v>-901</v>
      </c>
      <c r="C23" s="11"/>
      <c r="D23" s="25">
        <f t="shared" si="0"/>
        <v>901</v>
      </c>
      <c r="H23" s="34"/>
      <c r="I23" s="119"/>
      <c r="J23" s="119"/>
      <c r="K23" s="119"/>
      <c r="L23" s="415"/>
      <c r="M23" s="416">
        <f>SUM(M16:M22)</f>
        <v>-353837.81000000006</v>
      </c>
      <c r="O23" s="259"/>
    </row>
    <row r="24" spans="1:15" ht="13.5" thickTop="1" x14ac:dyDescent="0.2">
      <c r="A24" s="10">
        <v>19</v>
      </c>
      <c r="B24" s="11">
        <v>-930</v>
      </c>
      <c r="C24" s="11"/>
      <c r="D24" s="25">
        <f t="shared" si="0"/>
        <v>930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>
        <v>-1952</v>
      </c>
      <c r="C25" s="11"/>
      <c r="D25" s="25">
        <f t="shared" si="0"/>
        <v>1952</v>
      </c>
    </row>
    <row r="26" spans="1:15" x14ac:dyDescent="0.2">
      <c r="A26" s="10">
        <v>21</v>
      </c>
      <c r="B26" s="11">
        <v>-2043</v>
      </c>
      <c r="C26" s="11"/>
      <c r="D26" s="25">
        <f t="shared" si="0"/>
        <v>2043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>
        <v>-2082</v>
      </c>
      <c r="C27" s="11"/>
      <c r="D27" s="25">
        <f t="shared" si="0"/>
        <v>2082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/>
      <c r="C28" s="11"/>
      <c r="D28" s="25">
        <f t="shared" si="0"/>
        <v>0</v>
      </c>
    </row>
    <row r="29" spans="1:15" x14ac:dyDescent="0.2">
      <c r="A29" s="10">
        <v>24</v>
      </c>
      <c r="B29" s="11"/>
      <c r="C29" s="11"/>
      <c r="D29" s="25">
        <f t="shared" si="0"/>
        <v>0</v>
      </c>
    </row>
    <row r="30" spans="1:15" x14ac:dyDescent="0.2">
      <c r="A30" s="10">
        <v>25</v>
      </c>
      <c r="B30" s="11"/>
      <c r="C30" s="11"/>
      <c r="D30" s="25">
        <f t="shared" si="0"/>
        <v>0</v>
      </c>
    </row>
    <row r="31" spans="1:15" x14ac:dyDescent="0.2">
      <c r="A31" s="10">
        <v>26</v>
      </c>
      <c r="B31" s="11"/>
      <c r="C31" s="11"/>
      <c r="D31" s="25">
        <f t="shared" si="0"/>
        <v>0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-27258</v>
      </c>
      <c r="C37" s="11">
        <f>SUM(C6:C36)</f>
        <v>908</v>
      </c>
      <c r="D37" s="25">
        <f>SUM(D6:D36)</f>
        <v>28166</v>
      </c>
    </row>
    <row r="38" spans="1:4" x14ac:dyDescent="0.2">
      <c r="A38" s="26"/>
      <c r="C38" s="14"/>
      <c r="D38" s="326">
        <f>+summary!G4</f>
        <v>2.13</v>
      </c>
    </row>
    <row r="39" spans="1:4" x14ac:dyDescent="0.2">
      <c r="D39" s="138">
        <f>+D38*D37</f>
        <v>59993.579999999994</v>
      </c>
    </row>
    <row r="40" spans="1:4" x14ac:dyDescent="0.2">
      <c r="A40" s="57">
        <v>37256</v>
      </c>
      <c r="C40" s="15"/>
      <c r="D40" s="529">
        <v>-355805</v>
      </c>
    </row>
    <row r="41" spans="1:4" x14ac:dyDescent="0.2">
      <c r="A41" s="57">
        <v>37278</v>
      </c>
      <c r="C41" s="48"/>
      <c r="D41" s="138">
        <f>+D40+D39</f>
        <v>-295811.42</v>
      </c>
    </row>
    <row r="47" spans="1:4" x14ac:dyDescent="0.2">
      <c r="A47" s="32" t="s">
        <v>149</v>
      </c>
      <c r="B47" s="32"/>
      <c r="C47" s="32"/>
      <c r="D47" s="32"/>
    </row>
    <row r="48" spans="1:4" x14ac:dyDescent="0.2">
      <c r="A48" s="49">
        <f>+A40</f>
        <v>37256</v>
      </c>
      <c r="B48" s="32"/>
      <c r="C48" s="32"/>
      <c r="D48" s="524">
        <v>-44621</v>
      </c>
    </row>
    <row r="49" spans="1:4" x14ac:dyDescent="0.2">
      <c r="A49" s="49">
        <f>+A41</f>
        <v>37278</v>
      </c>
      <c r="B49" s="32"/>
      <c r="C49" s="32"/>
      <c r="D49" s="350">
        <f>+D37</f>
        <v>28166</v>
      </c>
    </row>
    <row r="50" spans="1:4" x14ac:dyDescent="0.2">
      <c r="A50" s="32"/>
      <c r="B50" s="32"/>
      <c r="C50" s="32"/>
      <c r="D50" s="14">
        <f>+D49+D48</f>
        <v>-16455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6" workbookViewId="0">
      <selection activeCell="C28" sqref="C28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139</v>
      </c>
      <c r="C3" s="87"/>
      <c r="D3" s="87"/>
    </row>
    <row r="4" spans="1:4" x14ac:dyDescent="0.2">
      <c r="A4" s="3"/>
      <c r="B4" s="328" t="s">
        <v>136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>
        <v>-214</v>
      </c>
      <c r="C10" s="11"/>
      <c r="D10" s="25">
        <f t="shared" si="0"/>
        <v>214</v>
      </c>
    </row>
    <row r="11" spans="1:4" x14ac:dyDescent="0.2">
      <c r="A11" s="10">
        <v>6</v>
      </c>
      <c r="B11" s="129">
        <v>-705</v>
      </c>
      <c r="C11" s="11"/>
      <c r="D11" s="25">
        <f t="shared" si="0"/>
        <v>705</v>
      </c>
    </row>
    <row r="12" spans="1:4" x14ac:dyDescent="0.2">
      <c r="A12" s="10">
        <v>7</v>
      </c>
      <c r="B12" s="129">
        <v>-18575</v>
      </c>
      <c r="C12" s="11">
        <v>-34000</v>
      </c>
      <c r="D12" s="25">
        <f t="shared" si="0"/>
        <v>-15425</v>
      </c>
    </row>
    <row r="13" spans="1:4" x14ac:dyDescent="0.2">
      <c r="A13" s="10">
        <v>8</v>
      </c>
      <c r="B13" s="11">
        <v>-286</v>
      </c>
      <c r="C13" s="11">
        <v>-23996</v>
      </c>
      <c r="D13" s="25">
        <f t="shared" si="0"/>
        <v>-23710</v>
      </c>
    </row>
    <row r="14" spans="1:4" x14ac:dyDescent="0.2">
      <c r="A14" s="10">
        <v>9</v>
      </c>
      <c r="B14" s="11">
        <v>-25195</v>
      </c>
      <c r="C14" s="11">
        <v>-20832</v>
      </c>
      <c r="D14" s="25">
        <f t="shared" si="0"/>
        <v>4363</v>
      </c>
    </row>
    <row r="15" spans="1:4" x14ac:dyDescent="0.2">
      <c r="A15" s="10">
        <v>10</v>
      </c>
      <c r="B15" s="11">
        <v>-33303</v>
      </c>
      <c r="C15" s="11">
        <v>-32500</v>
      </c>
      <c r="D15" s="25">
        <f t="shared" si="0"/>
        <v>803</v>
      </c>
    </row>
    <row r="16" spans="1:4" x14ac:dyDescent="0.2">
      <c r="A16" s="10">
        <v>11</v>
      </c>
      <c r="B16" s="11">
        <v>-25560</v>
      </c>
      <c r="C16" s="11">
        <v>-26902</v>
      </c>
      <c r="D16" s="25">
        <f t="shared" si="0"/>
        <v>-1342</v>
      </c>
    </row>
    <row r="17" spans="1:4" x14ac:dyDescent="0.2">
      <c r="A17" s="10">
        <v>12</v>
      </c>
      <c r="B17" s="11">
        <v>-90</v>
      </c>
      <c r="C17" s="11"/>
      <c r="D17" s="25">
        <f t="shared" si="0"/>
        <v>90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>
        <v>-67</v>
      </c>
      <c r="C19" s="11">
        <v>-6981</v>
      </c>
      <c r="D19" s="25">
        <f t="shared" si="0"/>
        <v>-6914</v>
      </c>
    </row>
    <row r="20" spans="1:4" x14ac:dyDescent="0.2">
      <c r="A20" s="10">
        <v>15</v>
      </c>
      <c r="B20" s="11">
        <v>-36</v>
      </c>
      <c r="C20" s="11"/>
      <c r="D20" s="25">
        <f t="shared" si="0"/>
        <v>36</v>
      </c>
    </row>
    <row r="21" spans="1:4" x14ac:dyDescent="0.2">
      <c r="A21" s="10">
        <v>16</v>
      </c>
      <c r="B21" s="11">
        <v>-32</v>
      </c>
      <c r="C21" s="11"/>
      <c r="D21" s="25">
        <f t="shared" si="0"/>
        <v>32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>
        <v>-319</v>
      </c>
      <c r="C23" s="11"/>
      <c r="D23" s="25">
        <f t="shared" si="0"/>
        <v>319</v>
      </c>
    </row>
    <row r="24" spans="1:4" x14ac:dyDescent="0.2">
      <c r="A24" s="10">
        <v>19</v>
      </c>
      <c r="B24" s="11">
        <v>-142</v>
      </c>
      <c r="C24" s="11"/>
      <c r="D24" s="25">
        <f t="shared" si="0"/>
        <v>142</v>
      </c>
    </row>
    <row r="25" spans="1:4" x14ac:dyDescent="0.2">
      <c r="A25" s="10">
        <v>20</v>
      </c>
      <c r="B25" s="11">
        <v>-17917</v>
      </c>
      <c r="C25" s="11">
        <v>-11000</v>
      </c>
      <c r="D25" s="25">
        <f t="shared" si="0"/>
        <v>6917</v>
      </c>
    </row>
    <row r="26" spans="1:4" x14ac:dyDescent="0.2">
      <c r="A26" s="10">
        <v>21</v>
      </c>
      <c r="B26" s="11">
        <v>-62000</v>
      </c>
      <c r="C26" s="11">
        <v>-53000</v>
      </c>
      <c r="D26" s="25">
        <f t="shared" si="0"/>
        <v>9000</v>
      </c>
    </row>
    <row r="27" spans="1:4" x14ac:dyDescent="0.2">
      <c r="A27" s="10">
        <v>22</v>
      </c>
      <c r="B27" s="11">
        <v>-63289</v>
      </c>
      <c r="C27" s="11">
        <v>-58000</v>
      </c>
      <c r="D27" s="25">
        <f t="shared" si="0"/>
        <v>5289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-247730</v>
      </c>
      <c r="C37" s="11">
        <f>SUM(C6:C36)</f>
        <v>-267211</v>
      </c>
      <c r="D37" s="25">
        <f>SUM(D6:D36)</f>
        <v>-19481</v>
      </c>
    </row>
    <row r="38" spans="1:4" x14ac:dyDescent="0.2">
      <c r="A38" s="26"/>
      <c r="C38" s="14"/>
      <c r="D38" s="326">
        <f>+summary!G4</f>
        <v>2.13</v>
      </c>
    </row>
    <row r="39" spans="1:4" x14ac:dyDescent="0.2">
      <c r="D39" s="138">
        <f>+D38*D37</f>
        <v>-41494.53</v>
      </c>
    </row>
    <row r="40" spans="1:4" x14ac:dyDescent="0.2">
      <c r="A40" s="57">
        <v>37256</v>
      </c>
      <c r="C40" s="15"/>
      <c r="D40" s="529">
        <v>67742.52</v>
      </c>
    </row>
    <row r="41" spans="1:4" x14ac:dyDescent="0.2">
      <c r="A41" s="57">
        <v>37278</v>
      </c>
      <c r="C41" s="48"/>
      <c r="D41" s="138">
        <f>+D40+D39</f>
        <v>26247.990000000005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24">
        <v>36151</v>
      </c>
    </row>
    <row r="47" spans="1:4" x14ac:dyDescent="0.2">
      <c r="A47" s="49">
        <f>+A41</f>
        <v>37278</v>
      </c>
      <c r="B47" s="32"/>
      <c r="C47" s="32"/>
      <c r="D47" s="350">
        <f>+D37</f>
        <v>-19481</v>
      </c>
    </row>
    <row r="48" spans="1:4" x14ac:dyDescent="0.2">
      <c r="A48" s="32"/>
      <c r="B48" s="32"/>
      <c r="C48" s="32"/>
      <c r="D48" s="14">
        <f>+D47+D46</f>
        <v>16670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>
      <selection activeCell="C9" sqref="C9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135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56659</v>
      </c>
      <c r="B5" s="323">
        <v>-1</v>
      </c>
      <c r="C5" s="90">
        <v>-2626</v>
      </c>
      <c r="D5" s="90">
        <f>+C5-B5</f>
        <v>-2625</v>
      </c>
      <c r="E5" s="275"/>
      <c r="F5" s="273"/>
    </row>
    <row r="6" spans="1:13" x14ac:dyDescent="0.2">
      <c r="A6" s="87">
        <v>500046</v>
      </c>
      <c r="B6" s="90">
        <v>-13464</v>
      </c>
      <c r="C6" s="90"/>
      <c r="D6" s="90">
        <f t="shared" ref="D6:D11" si="0">+C6-B6</f>
        <v>13464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">
      <c r="A8" s="87">
        <v>500134</v>
      </c>
      <c r="B8" s="92">
        <v>-19783</v>
      </c>
      <c r="C8" s="90">
        <v>-36839</v>
      </c>
      <c r="D8" s="90">
        <f t="shared" si="0"/>
        <v>-17056</v>
      </c>
      <c r="E8" s="275"/>
      <c r="F8" s="273"/>
    </row>
    <row r="9" spans="1:13" x14ac:dyDescent="0.2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">
      <c r="A10" s="87">
        <v>500529</v>
      </c>
      <c r="B10" s="90"/>
      <c r="C10" s="305"/>
      <c r="D10" s="90">
        <f t="shared" si="0"/>
        <v>0</v>
      </c>
      <c r="E10" s="275"/>
      <c r="F10" s="273"/>
    </row>
    <row r="11" spans="1:13" x14ac:dyDescent="0.2">
      <c r="A11" s="87">
        <v>500619</v>
      </c>
      <c r="B11" s="305"/>
      <c r="C11" s="90"/>
      <c r="D11" s="334">
        <f t="shared" si="0"/>
        <v>0</v>
      </c>
      <c r="E11" s="275"/>
      <c r="F11" s="273"/>
    </row>
    <row r="12" spans="1:13" x14ac:dyDescent="0.2">
      <c r="A12" s="87"/>
      <c r="B12" s="88"/>
      <c r="C12" s="88"/>
      <c r="D12" s="88">
        <f>SUM(D5:D11)</f>
        <v>-6217</v>
      </c>
      <c r="E12" s="275"/>
      <c r="F12" s="273"/>
    </row>
    <row r="13" spans="1:13" x14ac:dyDescent="0.2">
      <c r="A13" s="87" t="s">
        <v>81</v>
      </c>
      <c r="B13" s="88"/>
      <c r="C13" s="88"/>
      <c r="D13" s="95">
        <f>+summary!G4</f>
        <v>2.13</v>
      </c>
      <c r="E13" s="277"/>
      <c r="F13" s="273"/>
    </row>
    <row r="14" spans="1:13" x14ac:dyDescent="0.2">
      <c r="A14" s="87"/>
      <c r="B14" s="88"/>
      <c r="C14" s="88"/>
      <c r="D14" s="96">
        <f>+D13*D12</f>
        <v>-13242.21</v>
      </c>
      <c r="E14" s="207"/>
      <c r="F14" s="274"/>
    </row>
    <row r="15" spans="1:13" x14ac:dyDescent="0.2">
      <c r="A15" s="87"/>
      <c r="B15" s="88"/>
      <c r="C15" s="88"/>
      <c r="D15" s="96"/>
      <c r="E15" s="207"/>
      <c r="F15" s="74"/>
    </row>
    <row r="16" spans="1:13" x14ac:dyDescent="0.2">
      <c r="A16" s="99">
        <v>37256</v>
      </c>
      <c r="B16" s="88"/>
      <c r="C16" s="88"/>
      <c r="D16" s="530">
        <v>-537692.79</v>
      </c>
      <c r="E16" s="207"/>
      <c r="F16" s="66"/>
    </row>
    <row r="17" spans="1:7" x14ac:dyDescent="0.2">
      <c r="A17" s="87"/>
      <c r="B17" s="88"/>
      <c r="C17" s="88"/>
      <c r="D17" s="308"/>
      <c r="E17" s="207"/>
      <c r="F17" s="66"/>
    </row>
    <row r="18" spans="1:7" ht="13.5" thickBot="1" x14ac:dyDescent="0.25">
      <c r="A18" s="99">
        <v>37278</v>
      </c>
      <c r="B18" s="88"/>
      <c r="C18" s="88"/>
      <c r="D18" s="318">
        <f>+D16+D14</f>
        <v>-550935</v>
      </c>
      <c r="E18" s="207"/>
      <c r="F18" s="66"/>
    </row>
    <row r="19" spans="1:7" ht="13.5" thickTop="1" x14ac:dyDescent="0.2">
      <c r="E19" s="278"/>
    </row>
    <row r="21" spans="1:7" x14ac:dyDescent="0.2">
      <c r="A21" s="32" t="s">
        <v>149</v>
      </c>
      <c r="B21" s="32"/>
      <c r="C21" s="32"/>
      <c r="D21" s="32"/>
    </row>
    <row r="22" spans="1:7" x14ac:dyDescent="0.2">
      <c r="A22" s="49">
        <f>+A16</f>
        <v>37256</v>
      </c>
      <c r="B22" s="32"/>
      <c r="C22" s="32"/>
      <c r="D22" s="524">
        <v>-36823</v>
      </c>
    </row>
    <row r="23" spans="1:7" x14ac:dyDescent="0.2">
      <c r="A23" s="49"/>
      <c r="B23" s="32"/>
      <c r="C23" s="32"/>
      <c r="D23" s="350">
        <f>+D12</f>
        <v>-6217</v>
      </c>
    </row>
    <row r="24" spans="1:7" x14ac:dyDescent="0.2">
      <c r="A24" s="49">
        <f>+A18</f>
        <v>37278</v>
      </c>
      <c r="B24" s="32"/>
      <c r="C24" s="32"/>
      <c r="D24" s="14">
        <f>+D23+D22</f>
        <v>-43040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24" workbookViewId="0">
      <selection activeCell="C28" sqref="C28"/>
    </sheetView>
  </sheetViews>
  <sheetFormatPr defaultRowHeight="12.75" x14ac:dyDescent="0.2"/>
  <cols>
    <col min="2" max="3" width="9.5703125" bestFit="1" customWidth="1"/>
  </cols>
  <sheetData>
    <row r="3" spans="1:4" ht="15" x14ac:dyDescent="0.25">
      <c r="A3" s="134"/>
      <c r="B3" s="34" t="s">
        <v>141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-175</v>
      </c>
      <c r="C6" s="11"/>
      <c r="D6" s="25">
        <f>+C6-B6</f>
        <v>175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1"/>
      <c r="C8" s="11">
        <v>-2000</v>
      </c>
      <c r="D8" s="25">
        <f t="shared" si="0"/>
        <v>-2000</v>
      </c>
    </row>
    <row r="9" spans="1:4" x14ac:dyDescent="0.2">
      <c r="A9" s="10">
        <v>4</v>
      </c>
      <c r="B9" s="11"/>
      <c r="C9" s="11"/>
      <c r="D9" s="25">
        <f t="shared" si="0"/>
        <v>0</v>
      </c>
    </row>
    <row r="10" spans="1:4" x14ac:dyDescent="0.2">
      <c r="A10" s="10">
        <v>5</v>
      </c>
      <c r="B10" s="11"/>
      <c r="C10" s="11">
        <v>-16528</v>
      </c>
      <c r="D10" s="25">
        <f t="shared" si="0"/>
        <v>-16528</v>
      </c>
    </row>
    <row r="11" spans="1:4" x14ac:dyDescent="0.2">
      <c r="A11" s="10">
        <v>6</v>
      </c>
      <c r="B11" s="11">
        <v>-31547</v>
      </c>
      <c r="C11" s="11">
        <v>-16528</v>
      </c>
      <c r="D11" s="25">
        <f t="shared" si="0"/>
        <v>15019</v>
      </c>
    </row>
    <row r="12" spans="1:4" x14ac:dyDescent="0.2">
      <c r="A12" s="10">
        <v>7</v>
      </c>
      <c r="B12" s="11">
        <v>-17414</v>
      </c>
      <c r="C12" s="11">
        <v>-16528</v>
      </c>
      <c r="D12" s="25">
        <f t="shared" si="0"/>
        <v>886</v>
      </c>
    </row>
    <row r="13" spans="1:4" x14ac:dyDescent="0.2">
      <c r="A13" s="10">
        <v>8</v>
      </c>
      <c r="B13" s="11">
        <v>-10189</v>
      </c>
      <c r="C13" s="11">
        <v>-10500</v>
      </c>
      <c r="D13" s="25">
        <f t="shared" si="0"/>
        <v>-311</v>
      </c>
    </row>
    <row r="14" spans="1:4" x14ac:dyDescent="0.2">
      <c r="A14" s="10">
        <v>9</v>
      </c>
      <c r="B14" s="11">
        <v>-17552</v>
      </c>
      <c r="C14" s="11">
        <v>-15935</v>
      </c>
      <c r="D14" s="25">
        <f t="shared" si="0"/>
        <v>1617</v>
      </c>
    </row>
    <row r="15" spans="1:4" x14ac:dyDescent="0.2">
      <c r="A15" s="10">
        <v>10</v>
      </c>
      <c r="B15" s="11">
        <v>-9962</v>
      </c>
      <c r="C15" s="11">
        <v>-15500</v>
      </c>
      <c r="D15" s="25">
        <f t="shared" si="0"/>
        <v>-5538</v>
      </c>
    </row>
    <row r="16" spans="1:4" x14ac:dyDescent="0.2">
      <c r="A16" s="10">
        <v>11</v>
      </c>
      <c r="B16" s="11">
        <v>-70735</v>
      </c>
      <c r="C16" s="11">
        <v>-71187</v>
      </c>
      <c r="D16" s="25">
        <f t="shared" si="0"/>
        <v>-452</v>
      </c>
    </row>
    <row r="17" spans="1:4" x14ac:dyDescent="0.2">
      <c r="A17" s="10">
        <v>12</v>
      </c>
      <c r="B17" s="129">
        <v>-58208</v>
      </c>
      <c r="C17" s="11">
        <v>-59296</v>
      </c>
      <c r="D17" s="25">
        <f t="shared" si="0"/>
        <v>-1088</v>
      </c>
    </row>
    <row r="18" spans="1:4" x14ac:dyDescent="0.2">
      <c r="A18" s="10">
        <v>13</v>
      </c>
      <c r="B18" s="11">
        <v>-57826</v>
      </c>
      <c r="C18" s="11">
        <v>-59296</v>
      </c>
      <c r="D18" s="25">
        <f t="shared" si="0"/>
        <v>-1470</v>
      </c>
    </row>
    <row r="19" spans="1:4" x14ac:dyDescent="0.2">
      <c r="A19" s="10">
        <v>14</v>
      </c>
      <c r="B19" s="11">
        <v>-57796</v>
      </c>
      <c r="C19" s="11">
        <v>-59296</v>
      </c>
      <c r="D19" s="25">
        <f t="shared" si="0"/>
        <v>-1500</v>
      </c>
    </row>
    <row r="20" spans="1:4" x14ac:dyDescent="0.2">
      <c r="A20" s="10">
        <v>15</v>
      </c>
      <c r="B20" s="11">
        <v>-24830</v>
      </c>
      <c r="C20" s="11">
        <v>-25514</v>
      </c>
      <c r="D20" s="25">
        <f t="shared" si="0"/>
        <v>-684</v>
      </c>
    </row>
    <row r="21" spans="1:4" x14ac:dyDescent="0.2">
      <c r="A21" s="10">
        <v>16</v>
      </c>
      <c r="B21" s="11">
        <v>-29576</v>
      </c>
      <c r="C21" s="11">
        <v>-21882</v>
      </c>
      <c r="D21" s="25">
        <f t="shared" si="0"/>
        <v>7694</v>
      </c>
    </row>
    <row r="22" spans="1:4" x14ac:dyDescent="0.2">
      <c r="A22" s="10">
        <v>17</v>
      </c>
      <c r="B22" s="11">
        <v>-28848</v>
      </c>
      <c r="C22" s="11">
        <v>-30000</v>
      </c>
      <c r="D22" s="25">
        <f t="shared" si="0"/>
        <v>-1152</v>
      </c>
    </row>
    <row r="23" spans="1:4" x14ac:dyDescent="0.2">
      <c r="A23" s="10">
        <v>18</v>
      </c>
      <c r="B23" s="11">
        <v>-53049</v>
      </c>
      <c r="C23" s="11">
        <v>-55009</v>
      </c>
      <c r="D23" s="25">
        <f t="shared" si="0"/>
        <v>-1960</v>
      </c>
    </row>
    <row r="24" spans="1:4" x14ac:dyDescent="0.2">
      <c r="A24" s="10">
        <v>19</v>
      </c>
      <c r="B24" s="11">
        <v>-42986</v>
      </c>
      <c r="C24" s="11">
        <v>-43709</v>
      </c>
      <c r="D24" s="25">
        <f t="shared" si="0"/>
        <v>-723</v>
      </c>
    </row>
    <row r="25" spans="1:4" x14ac:dyDescent="0.2">
      <c r="A25" s="10">
        <v>20</v>
      </c>
      <c r="B25" s="11">
        <v>-42941</v>
      </c>
      <c r="C25" s="11">
        <v>-43709</v>
      </c>
      <c r="D25" s="25">
        <f t="shared" si="0"/>
        <v>-768</v>
      </c>
    </row>
    <row r="26" spans="1:4" x14ac:dyDescent="0.2">
      <c r="A26" s="10">
        <v>21</v>
      </c>
      <c r="B26" s="11">
        <v>-42980</v>
      </c>
      <c r="C26" s="11">
        <v>-43709</v>
      </c>
      <c r="D26" s="25">
        <f t="shared" si="0"/>
        <v>-729</v>
      </c>
    </row>
    <row r="27" spans="1:4" x14ac:dyDescent="0.2">
      <c r="A27" s="10">
        <v>22</v>
      </c>
      <c r="B27" s="11">
        <v>-16682</v>
      </c>
      <c r="C27" s="11">
        <v>-7709</v>
      </c>
      <c r="D27" s="25">
        <f t="shared" si="0"/>
        <v>8973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29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-613296</v>
      </c>
      <c r="C37" s="11">
        <f>SUM(C6:C36)</f>
        <v>-613835</v>
      </c>
      <c r="D37" s="25">
        <f>SUM(D6:D36)</f>
        <v>-539</v>
      </c>
    </row>
    <row r="38" spans="1:4" x14ac:dyDescent="0.2">
      <c r="A38" s="26"/>
      <c r="C38" s="14"/>
      <c r="D38" s="339"/>
    </row>
    <row r="39" spans="1:4" x14ac:dyDescent="0.2">
      <c r="D39" s="138"/>
    </row>
    <row r="40" spans="1:4" x14ac:dyDescent="0.2">
      <c r="A40" s="57">
        <v>37256</v>
      </c>
      <c r="C40" s="15"/>
      <c r="D40" s="488">
        <v>-14315</v>
      </c>
    </row>
    <row r="41" spans="1:4" x14ac:dyDescent="0.2">
      <c r="A41" s="57">
        <v>37278</v>
      </c>
      <c r="C41" s="48"/>
      <c r="D41" s="25">
        <f>+D40+D37</f>
        <v>-14854</v>
      </c>
    </row>
    <row r="44" spans="1:4" x14ac:dyDescent="0.2">
      <c r="A44" s="32" t="s">
        <v>150</v>
      </c>
      <c r="B44" s="32"/>
      <c r="C44" s="32"/>
      <c r="D44" s="47"/>
    </row>
    <row r="45" spans="1:4" x14ac:dyDescent="0.2">
      <c r="A45" s="49">
        <f>+A40</f>
        <v>37256</v>
      </c>
      <c r="B45" s="32"/>
      <c r="C45" s="32"/>
      <c r="D45" s="487">
        <v>163235</v>
      </c>
    </row>
    <row r="46" spans="1:4" x14ac:dyDescent="0.2">
      <c r="A46" s="49">
        <f>+A41</f>
        <v>37278</v>
      </c>
      <c r="B46" s="32"/>
      <c r="C46" s="32"/>
      <c r="D46" s="375">
        <f>+D37*'by type_area'!G4</f>
        <v>-1148.07</v>
      </c>
    </row>
    <row r="47" spans="1:4" x14ac:dyDescent="0.2">
      <c r="A47" s="32"/>
      <c r="B47" s="32"/>
      <c r="C47" s="32"/>
      <c r="D47" s="200">
        <f>+D46+D45</f>
        <v>162086.93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B20" sqref="B20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240</v>
      </c>
      <c r="C3" s="87"/>
      <c r="D3" s="87"/>
    </row>
    <row r="4" spans="1:4" x14ac:dyDescent="0.2">
      <c r="A4" s="3"/>
      <c r="B4" s="328" t="s">
        <v>239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26">
        <f>+summary!G5</f>
        <v>2.14</v>
      </c>
    </row>
    <row r="39" spans="1:4" x14ac:dyDescent="0.2">
      <c r="D39" s="138">
        <f>+D38*D37</f>
        <v>0</v>
      </c>
    </row>
    <row r="40" spans="1:4" x14ac:dyDescent="0.2">
      <c r="A40" s="57">
        <v>37256</v>
      </c>
      <c r="C40" s="15"/>
      <c r="D40" s="529">
        <v>-203736.06</v>
      </c>
    </row>
    <row r="41" spans="1:4" x14ac:dyDescent="0.2">
      <c r="A41" s="57">
        <v>37256</v>
      </c>
      <c r="C41" s="48"/>
      <c r="D41" s="138">
        <f>+D40+D39</f>
        <v>-203736.06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24">
        <v>-51454</v>
      </c>
    </row>
    <row r="47" spans="1:4" x14ac:dyDescent="0.2">
      <c r="A47" s="49">
        <f>+A41</f>
        <v>37256</v>
      </c>
      <c r="B47" s="32"/>
      <c r="C47" s="32"/>
      <c r="D47" s="459">
        <f>+D37</f>
        <v>0</v>
      </c>
    </row>
    <row r="48" spans="1:4" x14ac:dyDescent="0.2">
      <c r="A48" s="32"/>
      <c r="B48" s="32"/>
      <c r="C48" s="32"/>
      <c r="D48" s="14">
        <f>+D47+D46</f>
        <v>-51454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topLeftCell="A35" workbookViewId="0">
      <selection activeCell="A44" sqref="A4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2" spans="1:33" x14ac:dyDescent="0.2">
      <c r="B2" s="460" t="s">
        <v>241</v>
      </c>
    </row>
    <row r="3" spans="1:33" x14ac:dyDescent="0.2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">
      <c r="B4" s="30" t="s">
        <v>200</v>
      </c>
      <c r="C4" s="4"/>
      <c r="D4" s="38" t="s">
        <v>201</v>
      </c>
      <c r="E4" s="4"/>
      <c r="F4" s="38" t="s">
        <v>202</v>
      </c>
      <c r="G4" s="4"/>
      <c r="H4" s="38" t="s">
        <v>203</v>
      </c>
      <c r="I4" s="4"/>
      <c r="J4" s="4"/>
    </row>
    <row r="5" spans="1:33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">
      <c r="A6" s="10">
        <v>1</v>
      </c>
      <c r="B6" s="129">
        <v>-173</v>
      </c>
      <c r="C6" s="11">
        <v>-170</v>
      </c>
      <c r="D6" s="11"/>
      <c r="E6" s="11"/>
      <c r="F6" s="11">
        <v>-1576</v>
      </c>
      <c r="G6" s="11">
        <v>-1050</v>
      </c>
      <c r="H6" s="11"/>
      <c r="I6" s="11"/>
      <c r="J6" s="11">
        <f>+I6+G6+E6+C6-H6-F6-D6-B6</f>
        <v>529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">
      <c r="A7" s="10">
        <v>2</v>
      </c>
      <c r="B7" s="129">
        <v>-214</v>
      </c>
      <c r="C7" s="11">
        <v>-170</v>
      </c>
      <c r="D7" s="11"/>
      <c r="E7" s="11"/>
      <c r="F7" s="11">
        <v>-1603</v>
      </c>
      <c r="G7" s="11">
        <v>-1050</v>
      </c>
      <c r="H7" s="11"/>
      <c r="I7" s="11"/>
      <c r="J7" s="11">
        <f t="shared" ref="J7:J36" si="0">+I7+G7+E7+C7-H7-F7-D7-B7</f>
        <v>597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">
      <c r="A8" s="10">
        <v>3</v>
      </c>
      <c r="B8" s="129">
        <v>-199</v>
      </c>
      <c r="C8" s="11">
        <v>-170</v>
      </c>
      <c r="D8" s="11"/>
      <c r="E8" s="11"/>
      <c r="F8" s="11">
        <v>-1406</v>
      </c>
      <c r="G8" s="11">
        <v>-1050</v>
      </c>
      <c r="H8" s="11"/>
      <c r="I8" s="11"/>
      <c r="J8" s="11">
        <f t="shared" si="0"/>
        <v>385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">
      <c r="A9" s="10">
        <v>4</v>
      </c>
      <c r="B9" s="129">
        <v>-152</v>
      </c>
      <c r="C9" s="11">
        <v>-170</v>
      </c>
      <c r="D9" s="11"/>
      <c r="E9" s="11"/>
      <c r="F9" s="11">
        <v>-1400</v>
      </c>
      <c r="G9" s="11">
        <v>-1050</v>
      </c>
      <c r="H9" s="11"/>
      <c r="I9" s="11"/>
      <c r="J9" s="11">
        <f t="shared" si="0"/>
        <v>332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">
      <c r="A10" s="10">
        <v>5</v>
      </c>
      <c r="B10" s="129">
        <v>-147</v>
      </c>
      <c r="C10" s="11">
        <v>-170</v>
      </c>
      <c r="D10" s="129"/>
      <c r="E10" s="11"/>
      <c r="F10" s="11">
        <v>-1303</v>
      </c>
      <c r="G10" s="11">
        <v>-1050</v>
      </c>
      <c r="H10" s="11"/>
      <c r="I10" s="11"/>
      <c r="J10" s="11">
        <f t="shared" si="0"/>
        <v>230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">
      <c r="A11" s="10">
        <v>6</v>
      </c>
      <c r="B11" s="129">
        <v>-164</v>
      </c>
      <c r="C11" s="11">
        <v>-170</v>
      </c>
      <c r="D11" s="11"/>
      <c r="E11" s="11"/>
      <c r="F11" s="11">
        <v>-1240</v>
      </c>
      <c r="G11" s="11">
        <v>-1050</v>
      </c>
      <c r="H11" s="11"/>
      <c r="I11" s="11"/>
      <c r="J11" s="11">
        <f t="shared" si="0"/>
        <v>184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">
      <c r="A12" s="10">
        <v>7</v>
      </c>
      <c r="B12" s="129">
        <v>-174</v>
      </c>
      <c r="C12" s="11">
        <v>-170</v>
      </c>
      <c r="D12" s="129"/>
      <c r="E12" s="11"/>
      <c r="F12" s="11">
        <v>-1112</v>
      </c>
      <c r="G12" s="11">
        <v>-1050</v>
      </c>
      <c r="H12" s="11"/>
      <c r="I12" s="11"/>
      <c r="J12" s="11">
        <f t="shared" si="0"/>
        <v>66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">
      <c r="A13" s="10">
        <v>8</v>
      </c>
      <c r="B13" s="129">
        <v>-164</v>
      </c>
      <c r="C13" s="11">
        <v>-170</v>
      </c>
      <c r="D13" s="11"/>
      <c r="E13" s="11"/>
      <c r="F13" s="11">
        <v>-876</v>
      </c>
      <c r="G13" s="11">
        <v>-1050</v>
      </c>
      <c r="H13" s="11"/>
      <c r="I13" s="11"/>
      <c r="J13" s="11">
        <f t="shared" si="0"/>
        <v>-180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">
      <c r="A14" s="10">
        <v>9</v>
      </c>
      <c r="B14" s="11">
        <v>-143</v>
      </c>
      <c r="C14" s="11">
        <v>-170</v>
      </c>
      <c r="D14" s="11"/>
      <c r="E14" s="11"/>
      <c r="F14" s="11">
        <v>-729</v>
      </c>
      <c r="G14" s="11">
        <v>-1050</v>
      </c>
      <c r="H14" s="11"/>
      <c r="I14" s="11"/>
      <c r="J14" s="11">
        <f t="shared" si="0"/>
        <v>-348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">
      <c r="A15" s="10">
        <v>10</v>
      </c>
      <c r="B15" s="11">
        <v>-143</v>
      </c>
      <c r="C15" s="11">
        <v>-170</v>
      </c>
      <c r="D15" s="11"/>
      <c r="E15" s="11"/>
      <c r="F15" s="11">
        <v>-1037</v>
      </c>
      <c r="G15" s="11">
        <v>-1050</v>
      </c>
      <c r="H15" s="11"/>
      <c r="I15" s="11"/>
      <c r="J15" s="11">
        <f t="shared" si="0"/>
        <v>-40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">
      <c r="A16" s="10">
        <v>11</v>
      </c>
      <c r="B16" s="11">
        <v>-144</v>
      </c>
      <c r="C16" s="11">
        <v>-170</v>
      </c>
      <c r="D16" s="11"/>
      <c r="E16" s="11"/>
      <c r="F16" s="11">
        <v>-1043</v>
      </c>
      <c r="G16" s="11">
        <v>-1050</v>
      </c>
      <c r="H16" s="11"/>
      <c r="I16" s="11"/>
      <c r="J16" s="11">
        <f t="shared" si="0"/>
        <v>-33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">
      <c r="A17" s="10">
        <v>12</v>
      </c>
      <c r="B17" s="11"/>
      <c r="C17" s="11">
        <v>-170</v>
      </c>
      <c r="D17" s="11"/>
      <c r="E17" s="11"/>
      <c r="F17" s="11">
        <v>-1049</v>
      </c>
      <c r="G17" s="11">
        <v>-1050</v>
      </c>
      <c r="H17" s="11"/>
      <c r="I17" s="11"/>
      <c r="J17" s="11">
        <f t="shared" si="0"/>
        <v>-171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">
      <c r="A18" s="10">
        <v>13</v>
      </c>
      <c r="B18" s="11">
        <v>-144</v>
      </c>
      <c r="C18" s="11">
        <v>-170</v>
      </c>
      <c r="D18" s="11"/>
      <c r="E18" s="11"/>
      <c r="F18" s="11">
        <v>-916</v>
      </c>
      <c r="G18" s="11">
        <v>-1050</v>
      </c>
      <c r="H18" s="11"/>
      <c r="I18" s="11"/>
      <c r="J18" s="11">
        <f t="shared" si="0"/>
        <v>-160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">
      <c r="A19" s="10">
        <v>14</v>
      </c>
      <c r="B19" s="11">
        <v>-144</v>
      </c>
      <c r="C19" s="11">
        <v>-170</v>
      </c>
      <c r="D19" s="11"/>
      <c r="E19" s="11"/>
      <c r="F19" s="11">
        <v>-1099</v>
      </c>
      <c r="G19" s="11">
        <v>-1050</v>
      </c>
      <c r="H19" s="11"/>
      <c r="I19" s="11"/>
      <c r="J19" s="11">
        <f t="shared" si="0"/>
        <v>23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">
      <c r="A20" s="10">
        <v>15</v>
      </c>
      <c r="B20" s="11">
        <v>-157</v>
      </c>
      <c r="C20" s="11">
        <v>-170</v>
      </c>
      <c r="D20" s="11"/>
      <c r="E20" s="11"/>
      <c r="F20" s="11">
        <v>-824</v>
      </c>
      <c r="G20" s="11">
        <v>-1050</v>
      </c>
      <c r="H20" s="11"/>
      <c r="I20" s="11"/>
      <c r="J20" s="11">
        <f t="shared" si="0"/>
        <v>-239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">
      <c r="A21" s="10">
        <v>16</v>
      </c>
      <c r="B21" s="11">
        <v>-159</v>
      </c>
      <c r="C21" s="11">
        <v>-170</v>
      </c>
      <c r="D21" s="11"/>
      <c r="E21" s="11"/>
      <c r="F21" s="11">
        <v>-772</v>
      </c>
      <c r="G21" s="11">
        <v>-1050</v>
      </c>
      <c r="H21" s="11"/>
      <c r="I21" s="11"/>
      <c r="J21" s="11">
        <f t="shared" si="0"/>
        <v>-289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">
      <c r="A22" s="10">
        <v>17</v>
      </c>
      <c r="B22" s="11">
        <v>-158</v>
      </c>
      <c r="C22" s="11">
        <v>-170</v>
      </c>
      <c r="D22" s="11"/>
      <c r="E22" s="11"/>
      <c r="F22" s="11">
        <v>-851</v>
      </c>
      <c r="G22" s="11">
        <v>-1050</v>
      </c>
      <c r="H22" s="11"/>
      <c r="I22" s="11"/>
      <c r="J22" s="11">
        <f t="shared" si="0"/>
        <v>-211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">
      <c r="A23" s="10">
        <v>18</v>
      </c>
      <c r="B23" s="11">
        <v>-191</v>
      </c>
      <c r="C23" s="11">
        <v>-170</v>
      </c>
      <c r="D23" s="11"/>
      <c r="E23" s="11"/>
      <c r="F23" s="11">
        <v>-950</v>
      </c>
      <c r="G23" s="11">
        <v>-1050</v>
      </c>
      <c r="H23" s="11"/>
      <c r="I23" s="11"/>
      <c r="J23" s="11">
        <f t="shared" si="0"/>
        <v>-79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">
      <c r="A24" s="10">
        <v>19</v>
      </c>
      <c r="B24" s="11">
        <v>-166</v>
      </c>
      <c r="C24" s="11">
        <v>-170</v>
      </c>
      <c r="D24" s="11"/>
      <c r="E24" s="11"/>
      <c r="F24" s="11">
        <v>-1033</v>
      </c>
      <c r="G24" s="11">
        <v>-1050</v>
      </c>
      <c r="H24" s="11"/>
      <c r="I24" s="11"/>
      <c r="J24" s="11">
        <f t="shared" si="0"/>
        <v>-21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">
      <c r="A25" s="10">
        <v>20</v>
      </c>
      <c r="B25" s="11">
        <v>-155</v>
      </c>
      <c r="C25" s="11">
        <v>-170</v>
      </c>
      <c r="D25" s="11"/>
      <c r="E25" s="11"/>
      <c r="F25" s="11">
        <v>-1036</v>
      </c>
      <c r="G25" s="11">
        <v>-1050</v>
      </c>
      <c r="H25" s="11"/>
      <c r="I25" s="11"/>
      <c r="J25" s="11">
        <f t="shared" si="0"/>
        <v>-29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">
      <c r="A26" s="10">
        <v>21</v>
      </c>
      <c r="B26" s="11">
        <v>-159</v>
      </c>
      <c r="C26" s="11">
        <v>-170</v>
      </c>
      <c r="D26" s="11"/>
      <c r="E26" s="11"/>
      <c r="F26" s="11">
        <v>-864</v>
      </c>
      <c r="G26" s="11">
        <v>-1050</v>
      </c>
      <c r="H26" s="11"/>
      <c r="I26" s="11"/>
      <c r="J26" s="11">
        <f t="shared" si="0"/>
        <v>-197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">
      <c r="A27" s="10">
        <v>22</v>
      </c>
      <c r="B27" s="11">
        <v>-148</v>
      </c>
      <c r="C27" s="11">
        <v>-170</v>
      </c>
      <c r="D27" s="11"/>
      <c r="E27" s="11"/>
      <c r="F27" s="11">
        <v>-668</v>
      </c>
      <c r="G27" s="11">
        <v>-1050</v>
      </c>
      <c r="H27" s="11"/>
      <c r="I27" s="11"/>
      <c r="J27" s="11">
        <f t="shared" si="0"/>
        <v>-404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">
      <c r="A37" s="10"/>
      <c r="B37" s="11">
        <f>SUM(B6:B36)</f>
        <v>-3398</v>
      </c>
      <c r="C37" s="11">
        <f t="shared" ref="C37:I37" si="1">SUM(C6:C36)</f>
        <v>-3740</v>
      </c>
      <c r="D37" s="11">
        <f t="shared" si="1"/>
        <v>0</v>
      </c>
      <c r="E37" s="11">
        <f t="shared" si="1"/>
        <v>0</v>
      </c>
      <c r="F37" s="11">
        <f t="shared" si="1"/>
        <v>-23387</v>
      </c>
      <c r="G37" s="11">
        <f t="shared" si="1"/>
        <v>-23100</v>
      </c>
      <c r="H37" s="11">
        <f t="shared" si="1"/>
        <v>0</v>
      </c>
      <c r="I37" s="11">
        <f t="shared" si="1"/>
        <v>0</v>
      </c>
      <c r="J37" s="11">
        <f>SUM(J6:J36)</f>
        <v>-55</v>
      </c>
      <c r="L37" s="18"/>
      <c r="P37" s="18"/>
      <c r="Q37" s="21"/>
      <c r="R37" s="20"/>
      <c r="S37" s="16"/>
      <c r="T37" s="15"/>
      <c r="U37" s="13"/>
    </row>
    <row r="38" spans="1:21" x14ac:dyDescent="0.2">
      <c r="J38" s="15">
        <f>+summary!G4</f>
        <v>2.13</v>
      </c>
      <c r="L38" s="24"/>
      <c r="P38" s="18"/>
      <c r="Q38" s="19"/>
      <c r="R38" s="20"/>
      <c r="S38" s="16"/>
      <c r="T38" s="15"/>
      <c r="U38" s="13"/>
    </row>
    <row r="39" spans="1:21" x14ac:dyDescent="0.2">
      <c r="H39" s="14"/>
      <c r="I39" s="14"/>
      <c r="J39" s="47">
        <f>+J38*J37</f>
        <v>-117.14999999999999</v>
      </c>
      <c r="L39" s="24"/>
      <c r="P39" s="18"/>
      <c r="Q39" s="19"/>
      <c r="R39" s="20"/>
      <c r="S39" s="16"/>
      <c r="T39" s="15"/>
      <c r="U39" s="13"/>
    </row>
    <row r="40" spans="1:21" x14ac:dyDescent="0.2">
      <c r="J40" s="247"/>
      <c r="L40" s="18"/>
      <c r="P40" s="18"/>
      <c r="Q40" s="19"/>
      <c r="R40" s="20"/>
      <c r="S40" s="16"/>
      <c r="T40" s="15"/>
      <c r="U40" s="13"/>
    </row>
    <row r="41" spans="1:21" x14ac:dyDescent="0.2">
      <c r="A41" s="57">
        <v>37256</v>
      </c>
      <c r="C41" s="25"/>
      <c r="E41" s="25"/>
      <c r="G41" s="25"/>
      <c r="I41" s="25"/>
      <c r="J41" s="534">
        <v>-35540.33</v>
      </c>
      <c r="L41" s="18"/>
      <c r="P41" s="18"/>
      <c r="Q41" s="19"/>
      <c r="R41" s="20"/>
      <c r="S41" s="16"/>
      <c r="T41" s="15"/>
      <c r="U41" s="13"/>
    </row>
    <row r="42" spans="1:21" x14ac:dyDescent="0.2">
      <c r="J42" s="319"/>
      <c r="L42" s="18"/>
      <c r="P42" s="18"/>
      <c r="Q42" s="19"/>
      <c r="R42" s="20"/>
      <c r="S42" s="16"/>
      <c r="T42" s="15"/>
      <c r="U42" s="13"/>
    </row>
    <row r="43" spans="1:21" x14ac:dyDescent="0.2">
      <c r="A43" s="57">
        <v>37278</v>
      </c>
      <c r="J43" s="319">
        <f>+J41+J39</f>
        <v>-35657.480000000003</v>
      </c>
      <c r="L43" s="18"/>
      <c r="P43" s="18"/>
      <c r="Q43" s="19"/>
      <c r="R43" s="20"/>
      <c r="S43" s="16"/>
      <c r="T43" s="15"/>
      <c r="U43" s="13"/>
    </row>
    <row r="44" spans="1:21" x14ac:dyDescent="0.2">
      <c r="J44" s="247"/>
      <c r="L44" s="18"/>
      <c r="P44" s="18"/>
      <c r="Q44" s="19"/>
      <c r="R44" s="20"/>
      <c r="S44" s="16"/>
      <c r="T44" s="15"/>
      <c r="U44" s="13"/>
    </row>
    <row r="45" spans="1:21" x14ac:dyDescent="0.2">
      <c r="L45" s="18"/>
      <c r="P45" s="18"/>
      <c r="Q45" s="19"/>
      <c r="R45" s="20"/>
      <c r="S45" s="16"/>
      <c r="T45" s="15"/>
      <c r="U45" s="13"/>
    </row>
    <row r="46" spans="1:21" x14ac:dyDescent="0.2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">
      <c r="A48" s="49">
        <f>+A41</f>
        <v>37256</v>
      </c>
      <c r="B48" s="32"/>
      <c r="C48" s="32"/>
      <c r="D48" s="524">
        <v>-3434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">
      <c r="A49" s="49">
        <f>+A43</f>
        <v>37278</v>
      </c>
      <c r="B49" s="32"/>
      <c r="C49" s="32"/>
      <c r="D49" s="350">
        <f>+J37</f>
        <v>-55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">
      <c r="A50" s="32"/>
      <c r="B50" s="32"/>
      <c r="C50" s="32"/>
      <c r="D50" s="14">
        <f>+D49+D48</f>
        <v>-3489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">
      <c r="A84" s="26"/>
      <c r="K84" s="17"/>
      <c r="L84" s="18"/>
      <c r="M84" s="18"/>
      <c r="N84" s="18"/>
      <c r="O84" s="18"/>
      <c r="P84" s="18"/>
      <c r="R84" s="29"/>
    </row>
    <row r="85" spans="1:18" x14ac:dyDescent="0.2">
      <c r="A85" s="26"/>
      <c r="K85" s="17"/>
      <c r="L85" s="18"/>
      <c r="M85" s="18"/>
      <c r="N85" s="18"/>
      <c r="O85" s="18"/>
      <c r="P85" s="18"/>
      <c r="R85" s="29"/>
    </row>
    <row r="86" spans="1:18" x14ac:dyDescent="0.2">
      <c r="A86" s="26"/>
      <c r="K86" s="17"/>
      <c r="L86" s="18"/>
      <c r="M86" s="18"/>
      <c r="N86" s="18"/>
      <c r="O86" s="18"/>
      <c r="P86" s="18"/>
      <c r="R86" s="29"/>
    </row>
    <row r="87" spans="1:18" x14ac:dyDescent="0.2">
      <c r="A87" s="26"/>
      <c r="K87" s="17"/>
      <c r="L87" s="18"/>
      <c r="M87" s="18"/>
      <c r="N87" s="18"/>
      <c r="O87" s="18"/>
      <c r="P87" s="18"/>
      <c r="R87" s="29"/>
    </row>
    <row r="88" spans="1:18" x14ac:dyDescent="0.2">
      <c r="A88" s="26"/>
      <c r="K88" s="17"/>
      <c r="L88" s="18"/>
      <c r="M88" s="18"/>
      <c r="N88" s="18"/>
      <c r="O88" s="18"/>
      <c r="P88" s="18"/>
      <c r="R88" s="29"/>
    </row>
    <row r="89" spans="1:18" x14ac:dyDescent="0.2">
      <c r="A89" s="26"/>
      <c r="K89" s="17"/>
      <c r="L89" s="18"/>
      <c r="M89" s="18"/>
      <c r="N89" s="18"/>
      <c r="O89" s="18"/>
      <c r="P89" s="18"/>
      <c r="R89" s="29"/>
    </row>
    <row r="90" spans="1:18" x14ac:dyDescent="0.2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">
      <c r="A127" s="26"/>
      <c r="C127" s="25"/>
      <c r="E127" s="25"/>
      <c r="H127" s="27"/>
      <c r="I127" s="27"/>
      <c r="J127" s="25"/>
    </row>
    <row r="128" spans="1:10" x14ac:dyDescent="0.2">
      <c r="A128" s="26"/>
    </row>
    <row r="129" spans="1:10" x14ac:dyDescent="0.2">
      <c r="B129" s="1"/>
      <c r="D129" s="1"/>
      <c r="F129" s="1"/>
      <c r="H129" s="1"/>
    </row>
    <row r="130" spans="1:10" x14ac:dyDescent="0.2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">
      <c r="I166" s="31"/>
      <c r="J166" s="24"/>
    </row>
    <row r="167" spans="1:10" x14ac:dyDescent="0.2">
      <c r="J167" s="24"/>
    </row>
    <row r="171" spans="1:10" x14ac:dyDescent="0.2">
      <c r="B171" s="1"/>
      <c r="D171" s="1"/>
      <c r="F171" s="1"/>
      <c r="H171" s="1"/>
    </row>
    <row r="172" spans="1:10" x14ac:dyDescent="0.2">
      <c r="B172" s="30"/>
      <c r="C172" s="4"/>
      <c r="D172" s="4"/>
      <c r="E172" s="4"/>
      <c r="F172" s="4"/>
      <c r="G172" s="4"/>
      <c r="H172" s="4"/>
      <c r="I172" s="4"/>
    </row>
    <row r="173" spans="1:10" x14ac:dyDescent="0.2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">
      <c r="I208" s="31"/>
    </row>
    <row r="214" spans="1:9" x14ac:dyDescent="0.2">
      <c r="B214" s="1"/>
      <c r="D214" s="1"/>
      <c r="F214" s="1"/>
      <c r="H214" s="1"/>
    </row>
    <row r="215" spans="1:9" x14ac:dyDescent="0.2">
      <c r="B215" s="30"/>
      <c r="C215" s="4"/>
      <c r="D215" s="4"/>
      <c r="E215" s="4"/>
      <c r="F215" s="4"/>
      <c r="G215" s="4"/>
      <c r="H215" s="4"/>
      <c r="I215" s="4"/>
    </row>
    <row r="216" spans="1:9" x14ac:dyDescent="0.2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">
      <c r="I251" s="31"/>
    </row>
    <row r="256" spans="1:17" x14ac:dyDescent="0.2">
      <c r="B256" s="1"/>
      <c r="D256" s="1"/>
      <c r="F256" s="1"/>
      <c r="H256" s="1"/>
      <c r="K256" s="1"/>
      <c r="M256" s="1"/>
      <c r="O256" s="1"/>
      <c r="Q256" s="1"/>
    </row>
    <row r="257" spans="1:19" x14ac:dyDescent="0.2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">
      <c r="I293" s="31"/>
      <c r="R293" s="31"/>
      <c r="S293" s="24"/>
    </row>
    <row r="294" spans="1:19" x14ac:dyDescent="0.2">
      <c r="S294" s="24"/>
    </row>
    <row r="295" spans="1:19" x14ac:dyDescent="0.2">
      <c r="S295" s="24"/>
    </row>
    <row r="297" spans="1:19" x14ac:dyDescent="0.2">
      <c r="K297" s="1"/>
      <c r="M297" s="1"/>
      <c r="O297" s="1"/>
      <c r="Q297" s="1"/>
    </row>
    <row r="298" spans="1:19" x14ac:dyDescent="0.2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">
      <c r="L334" s="25"/>
      <c r="N334" s="25"/>
      <c r="P334" s="25"/>
      <c r="R334" s="25"/>
      <c r="S334" s="24"/>
    </row>
    <row r="335" spans="10:19" x14ac:dyDescent="0.2">
      <c r="S335" s="24"/>
    </row>
    <row r="336" spans="10:19" x14ac:dyDescent="0.2">
      <c r="J336" s="33"/>
      <c r="S336" s="24"/>
    </row>
    <row r="339" spans="10:19" x14ac:dyDescent="0.2">
      <c r="K339" s="1"/>
      <c r="M339" s="1"/>
      <c r="O339" s="1"/>
      <c r="Q339" s="1"/>
    </row>
    <row r="340" spans="10:19" x14ac:dyDescent="0.2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">
      <c r="J376" s="34"/>
      <c r="L376" s="25"/>
      <c r="N376" s="25"/>
      <c r="P376" s="25"/>
      <c r="R376" s="25"/>
      <c r="S376" s="24"/>
    </row>
    <row r="377" spans="10:19" x14ac:dyDescent="0.2">
      <c r="S377" s="24"/>
    </row>
    <row r="378" spans="10:19" x14ac:dyDescent="0.2">
      <c r="J378" s="33"/>
      <c r="S378" s="35"/>
    </row>
    <row r="381" spans="10:19" x14ac:dyDescent="0.2">
      <c r="K381" s="1"/>
      <c r="M381" s="1"/>
      <c r="O381" s="1"/>
      <c r="Q381" s="1"/>
    </row>
    <row r="382" spans="10:19" x14ac:dyDescent="0.2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">
      <c r="J418" s="34"/>
      <c r="L418" s="25"/>
      <c r="N418" s="25"/>
      <c r="P418" s="25"/>
      <c r="R418" s="25"/>
      <c r="S418" s="24"/>
    </row>
    <row r="419" spans="10:19" x14ac:dyDescent="0.2">
      <c r="S419" s="24"/>
    </row>
    <row r="420" spans="10:19" x14ac:dyDescent="0.2">
      <c r="J420" s="33"/>
      <c r="S420" s="35"/>
    </row>
    <row r="425" spans="10:19" x14ac:dyDescent="0.2">
      <c r="K425" s="1"/>
      <c r="M425" s="1"/>
      <c r="O425" s="1"/>
      <c r="Q425" s="1"/>
    </row>
    <row r="426" spans="10:19" x14ac:dyDescent="0.2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">
      <c r="Q461" s="14"/>
    </row>
    <row r="462" spans="10:19" x14ac:dyDescent="0.2">
      <c r="J462" s="34"/>
      <c r="L462" s="25"/>
      <c r="N462" s="25"/>
      <c r="P462" s="25"/>
      <c r="R462" s="25"/>
      <c r="S462" s="24"/>
    </row>
    <row r="463" spans="10:19" x14ac:dyDescent="0.2">
      <c r="S463" s="24"/>
    </row>
    <row r="464" spans="10:19" x14ac:dyDescent="0.2">
      <c r="J464" s="33"/>
      <c r="S464" s="36"/>
    </row>
    <row r="467" spans="10:29" x14ac:dyDescent="0.2">
      <c r="K467" s="1"/>
      <c r="M467" s="1"/>
      <c r="O467" s="1"/>
      <c r="Q467" s="1"/>
      <c r="U467" s="1"/>
      <c r="W467" s="1"/>
      <c r="Y467" s="1"/>
      <c r="AA467" s="1"/>
    </row>
    <row r="468" spans="10:29" x14ac:dyDescent="0.2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">
      <c r="Q503" s="14"/>
      <c r="AA503" s="14"/>
    </row>
    <row r="504" spans="10:29" x14ac:dyDescent="0.2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">
      <c r="S505" s="24"/>
      <c r="AC505" s="24"/>
    </row>
    <row r="506" spans="10:29" x14ac:dyDescent="0.2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24" workbookViewId="0">
      <selection activeCell="A44" sqref="A4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  <col min="10" max="10" width="9.85546875" customWidth="1"/>
    <col min="11" max="11" width="9.28515625" customWidth="1"/>
    <col min="12" max="12" width="9.85546875" customWidth="1"/>
    <col min="13" max="13" width="9.28515625" customWidth="1"/>
  </cols>
  <sheetData>
    <row r="2" spans="1:37" x14ac:dyDescent="0.2">
      <c r="B2" s="34" t="s">
        <v>301</v>
      </c>
    </row>
    <row r="3" spans="1:37" x14ac:dyDescent="0.2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">
      <c r="B4" s="30" t="s">
        <v>303</v>
      </c>
      <c r="C4" s="4"/>
      <c r="D4" s="38" t="s">
        <v>304</v>
      </c>
      <c r="E4" s="4"/>
      <c r="F4" s="38" t="s">
        <v>305</v>
      </c>
      <c r="G4" s="4"/>
      <c r="H4" s="38" t="s">
        <v>306</v>
      </c>
      <c r="I4" s="4"/>
      <c r="J4" s="38" t="s">
        <v>307</v>
      </c>
      <c r="K4" s="4"/>
      <c r="L4" s="38" t="s">
        <v>308</v>
      </c>
      <c r="M4" s="4"/>
      <c r="N4" s="4"/>
    </row>
    <row r="5" spans="1:37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">
      <c r="A6" s="10">
        <v>1</v>
      </c>
      <c r="B6" s="499"/>
      <c r="C6" s="11"/>
      <c r="D6" s="499"/>
      <c r="E6" s="11"/>
      <c r="F6" s="499"/>
      <c r="G6" s="11"/>
      <c r="H6" s="499"/>
      <c r="I6" s="11"/>
      <c r="J6" s="499"/>
      <c r="K6" s="11"/>
      <c r="L6" s="11">
        <v>-677</v>
      </c>
      <c r="M6" s="11">
        <v>-581</v>
      </c>
      <c r="N6" s="11">
        <f>+M6+K6+I6+G6+E6+C6-L6-J6-H6-F6-D6-B6</f>
        <v>96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">
      <c r="A7" s="10">
        <v>2</v>
      </c>
      <c r="B7" s="499"/>
      <c r="C7" s="11"/>
      <c r="D7" s="499"/>
      <c r="E7" s="11"/>
      <c r="F7" s="499"/>
      <c r="G7" s="11"/>
      <c r="H7" s="499"/>
      <c r="I7" s="11"/>
      <c r="J7" s="499"/>
      <c r="K7" s="11"/>
      <c r="L7" s="11">
        <v>-928</v>
      </c>
      <c r="M7" s="11">
        <v>-581</v>
      </c>
      <c r="N7" s="11">
        <f t="shared" ref="N7:N36" si="0">+M7+K7+I7+G7+E7+C7-L7-J7-H7-F7-D7-B7</f>
        <v>347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">
      <c r="A8" s="10">
        <v>3</v>
      </c>
      <c r="B8" s="499"/>
      <c r="C8" s="11"/>
      <c r="D8" s="499"/>
      <c r="E8" s="11"/>
      <c r="F8" s="499"/>
      <c r="G8" s="11"/>
      <c r="H8" s="499"/>
      <c r="I8" s="11"/>
      <c r="J8" s="499"/>
      <c r="K8" s="11"/>
      <c r="L8" s="11">
        <v>-911</v>
      </c>
      <c r="M8" s="11">
        <v>-581</v>
      </c>
      <c r="N8" s="11">
        <f t="shared" si="0"/>
        <v>330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">
      <c r="A9" s="10">
        <v>4</v>
      </c>
      <c r="B9" s="499"/>
      <c r="C9" s="11"/>
      <c r="D9" s="499"/>
      <c r="E9" s="11"/>
      <c r="F9" s="499"/>
      <c r="G9" s="11"/>
      <c r="H9" s="499"/>
      <c r="I9" s="11"/>
      <c r="J9" s="499"/>
      <c r="K9" s="11"/>
      <c r="L9" s="11">
        <v>-981</v>
      </c>
      <c r="M9" s="11">
        <v>-581</v>
      </c>
      <c r="N9" s="11">
        <f t="shared" si="0"/>
        <v>400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">
      <c r="A10" s="10">
        <v>5</v>
      </c>
      <c r="B10" s="499"/>
      <c r="C10" s="11"/>
      <c r="D10" s="499"/>
      <c r="E10" s="11"/>
      <c r="F10" s="499"/>
      <c r="G10" s="11"/>
      <c r="H10" s="499"/>
      <c r="I10" s="11"/>
      <c r="J10" s="499"/>
      <c r="K10" s="11"/>
      <c r="L10" s="11">
        <v>-658</v>
      </c>
      <c r="M10" s="11">
        <v>-581</v>
      </c>
      <c r="N10" s="11">
        <f t="shared" si="0"/>
        <v>77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">
      <c r="A11" s="10">
        <v>6</v>
      </c>
      <c r="B11" s="499"/>
      <c r="C11" s="11"/>
      <c r="D11" s="499"/>
      <c r="E11" s="11"/>
      <c r="F11" s="499"/>
      <c r="G11" s="11"/>
      <c r="H11" s="499"/>
      <c r="I11" s="11"/>
      <c r="J11" s="499"/>
      <c r="K11" s="11"/>
      <c r="L11" s="11">
        <v>-805</v>
      </c>
      <c r="M11" s="11">
        <v>-581</v>
      </c>
      <c r="N11" s="11">
        <f t="shared" si="0"/>
        <v>224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">
      <c r="A12" s="10">
        <v>7</v>
      </c>
      <c r="B12" s="499"/>
      <c r="C12" s="11"/>
      <c r="D12" s="499"/>
      <c r="E12" s="11"/>
      <c r="F12" s="499"/>
      <c r="G12" s="11"/>
      <c r="H12" s="499"/>
      <c r="I12" s="11"/>
      <c r="J12" s="499"/>
      <c r="K12" s="11"/>
      <c r="L12" s="11">
        <v>-709</v>
      </c>
      <c r="M12" s="11">
        <v>-581</v>
      </c>
      <c r="N12" s="11">
        <f t="shared" si="0"/>
        <v>128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">
      <c r="A13" s="10">
        <v>8</v>
      </c>
      <c r="B13" s="499"/>
      <c r="C13" s="11"/>
      <c r="D13" s="499"/>
      <c r="E13" s="11"/>
      <c r="F13" s="499"/>
      <c r="G13" s="11"/>
      <c r="H13" s="499"/>
      <c r="I13" s="11"/>
      <c r="J13" s="499"/>
      <c r="K13" s="11"/>
      <c r="L13" s="11">
        <v>-828</v>
      </c>
      <c r="M13" s="11">
        <v>-581</v>
      </c>
      <c r="N13" s="11">
        <f t="shared" si="0"/>
        <v>247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">
      <c r="A14" s="10">
        <v>9</v>
      </c>
      <c r="B14" s="499"/>
      <c r="C14" s="11"/>
      <c r="D14" s="499"/>
      <c r="E14" s="11"/>
      <c r="F14" s="499"/>
      <c r="G14" s="11"/>
      <c r="H14" s="499"/>
      <c r="I14" s="11"/>
      <c r="J14" s="499"/>
      <c r="K14" s="11"/>
      <c r="L14" s="11">
        <v>-884</v>
      </c>
      <c r="M14" s="11">
        <v>-581</v>
      </c>
      <c r="N14" s="11">
        <f t="shared" si="0"/>
        <v>303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">
      <c r="A15" s="10">
        <v>10</v>
      </c>
      <c r="B15" s="499"/>
      <c r="C15" s="11"/>
      <c r="D15" s="499"/>
      <c r="E15" s="11"/>
      <c r="F15" s="499"/>
      <c r="G15" s="11"/>
      <c r="H15" s="499"/>
      <c r="I15" s="11"/>
      <c r="J15" s="499"/>
      <c r="K15" s="11"/>
      <c r="L15" s="11">
        <v>-856</v>
      </c>
      <c r="M15" s="11">
        <v>-581</v>
      </c>
      <c r="N15" s="11">
        <f t="shared" si="0"/>
        <v>275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">
      <c r="A16" s="10">
        <v>11</v>
      </c>
      <c r="B16" s="499"/>
      <c r="C16" s="11"/>
      <c r="D16" s="499"/>
      <c r="E16" s="11"/>
      <c r="F16" s="499"/>
      <c r="G16" s="11"/>
      <c r="H16" s="499"/>
      <c r="I16" s="11"/>
      <c r="J16" s="499"/>
      <c r="K16" s="11"/>
      <c r="L16" s="11">
        <v>-595</v>
      </c>
      <c r="M16" s="11">
        <v>-581</v>
      </c>
      <c r="N16" s="11">
        <f>+M16+K16+I16+G16+E16+C16-L16-J16-H16-F16-D16-B16</f>
        <v>14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">
      <c r="A17" s="10">
        <v>12</v>
      </c>
      <c r="B17" s="499"/>
      <c r="C17" s="11"/>
      <c r="D17" s="499"/>
      <c r="E17" s="11"/>
      <c r="F17" s="499"/>
      <c r="G17" s="11"/>
      <c r="H17" s="499"/>
      <c r="I17" s="11"/>
      <c r="J17" s="499"/>
      <c r="K17" s="11"/>
      <c r="L17" s="11">
        <v>-581</v>
      </c>
      <c r="M17" s="11">
        <v>-581</v>
      </c>
      <c r="N17" s="11">
        <f>+M17+K17+I17+G17+E17+C17-L17-J17-H17-F17-D17-B17</f>
        <v>0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">
      <c r="A18" s="10">
        <v>13</v>
      </c>
      <c r="B18" s="499"/>
      <c r="C18" s="11"/>
      <c r="D18" s="499"/>
      <c r="E18" s="11"/>
      <c r="F18" s="499"/>
      <c r="G18" s="11"/>
      <c r="H18" s="499"/>
      <c r="I18" s="11"/>
      <c r="J18" s="499"/>
      <c r="K18" s="11"/>
      <c r="L18" s="11">
        <v>-639</v>
      </c>
      <c r="M18" s="11">
        <v>-778</v>
      </c>
      <c r="N18" s="11">
        <f>+M18+K18+I18+G18+E18+C18-L18-J18-H18-F18-D18-B18</f>
        <v>-139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">
      <c r="A19" s="10">
        <v>14</v>
      </c>
      <c r="B19" s="499"/>
      <c r="C19" s="11"/>
      <c r="D19" s="499"/>
      <c r="E19" s="11"/>
      <c r="F19" s="499"/>
      <c r="G19" s="11"/>
      <c r="H19" s="499"/>
      <c r="I19" s="11"/>
      <c r="J19" s="499"/>
      <c r="K19" s="11"/>
      <c r="L19" s="11">
        <v>-677</v>
      </c>
      <c r="M19" s="11">
        <v>-778</v>
      </c>
      <c r="N19" s="11">
        <f>+M19+K19+I19+G19+E19+C19-L19-J19-H19-F19-D19-B19</f>
        <v>-101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">
      <c r="A20" s="10">
        <v>15</v>
      </c>
      <c r="B20" s="499"/>
      <c r="C20" s="11"/>
      <c r="D20" s="499"/>
      <c r="E20" s="11"/>
      <c r="F20" s="499"/>
      <c r="G20" s="11"/>
      <c r="H20" s="499"/>
      <c r="I20" s="11"/>
      <c r="J20" s="499"/>
      <c r="K20" s="11"/>
      <c r="L20" s="11">
        <v>-865</v>
      </c>
      <c r="M20" s="11">
        <v>-778</v>
      </c>
      <c r="N20" s="11">
        <f>+M20+K20+I20+G20+E20+C20-L20-J20-H20-F20-D20-B20</f>
        <v>87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">
      <c r="A21" s="10">
        <v>16</v>
      </c>
      <c r="B21" s="499"/>
      <c r="C21" s="11"/>
      <c r="D21" s="499"/>
      <c r="E21" s="11"/>
      <c r="F21" s="499"/>
      <c r="G21" s="11"/>
      <c r="H21" s="499"/>
      <c r="I21" s="11"/>
      <c r="J21" s="499"/>
      <c r="K21" s="11"/>
      <c r="L21" s="11">
        <v>-591</v>
      </c>
      <c r="M21" s="11">
        <v>-778</v>
      </c>
      <c r="N21" s="11">
        <f t="shared" si="0"/>
        <v>-187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">
      <c r="A22" s="10">
        <v>17</v>
      </c>
      <c r="B22" s="499"/>
      <c r="C22" s="11"/>
      <c r="D22" s="499"/>
      <c r="E22" s="11"/>
      <c r="F22" s="499"/>
      <c r="G22" s="11"/>
      <c r="H22" s="499"/>
      <c r="I22" s="11"/>
      <c r="J22" s="499"/>
      <c r="K22" s="11"/>
      <c r="L22" s="11">
        <v>-988</v>
      </c>
      <c r="M22" s="11">
        <v>-778</v>
      </c>
      <c r="N22" s="11">
        <f t="shared" si="0"/>
        <v>210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">
      <c r="A23" s="10">
        <v>18</v>
      </c>
      <c r="B23" s="499"/>
      <c r="C23" s="11"/>
      <c r="D23" s="499"/>
      <c r="E23" s="11"/>
      <c r="F23" s="499"/>
      <c r="G23" s="11"/>
      <c r="H23" s="499"/>
      <c r="I23" s="11"/>
      <c r="J23" s="499"/>
      <c r="K23" s="11"/>
      <c r="L23" s="11">
        <v>-803</v>
      </c>
      <c r="M23" s="11">
        <v>-778</v>
      </c>
      <c r="N23" s="11">
        <f t="shared" si="0"/>
        <v>25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">
      <c r="A24" s="10">
        <v>19</v>
      </c>
      <c r="B24" s="499"/>
      <c r="C24" s="11"/>
      <c r="D24" s="499"/>
      <c r="E24" s="11"/>
      <c r="F24" s="499"/>
      <c r="G24" s="11"/>
      <c r="H24" s="499"/>
      <c r="I24" s="11"/>
      <c r="J24" s="499"/>
      <c r="K24" s="11"/>
      <c r="L24" s="11">
        <v>-882</v>
      </c>
      <c r="M24" s="11">
        <v>-778</v>
      </c>
      <c r="N24" s="11">
        <f t="shared" si="0"/>
        <v>104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">
      <c r="A25" s="10">
        <v>20</v>
      </c>
      <c r="B25" s="499"/>
      <c r="C25" s="11"/>
      <c r="D25" s="499"/>
      <c r="E25" s="11"/>
      <c r="F25" s="499"/>
      <c r="G25" s="11"/>
      <c r="H25" s="499"/>
      <c r="I25" s="11"/>
      <c r="J25" s="499"/>
      <c r="K25" s="11"/>
      <c r="L25" s="11">
        <v>-768</v>
      </c>
      <c r="M25" s="11">
        <v>-778</v>
      </c>
      <c r="N25" s="11">
        <f t="shared" si="0"/>
        <v>-10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">
      <c r="A26" s="10">
        <v>21</v>
      </c>
      <c r="B26" s="499"/>
      <c r="C26" s="11"/>
      <c r="D26" s="499"/>
      <c r="E26" s="11"/>
      <c r="F26" s="499"/>
      <c r="G26" s="11"/>
      <c r="H26" s="499"/>
      <c r="I26" s="11"/>
      <c r="J26" s="499"/>
      <c r="K26" s="11"/>
      <c r="L26" s="11">
        <v>-850</v>
      </c>
      <c r="M26" s="11">
        <v>-778</v>
      </c>
      <c r="N26" s="11">
        <f t="shared" si="0"/>
        <v>72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">
      <c r="A27" s="10">
        <v>22</v>
      </c>
      <c r="B27" s="499"/>
      <c r="C27" s="11"/>
      <c r="D27" s="499"/>
      <c r="E27" s="11"/>
      <c r="F27" s="499"/>
      <c r="G27" s="11"/>
      <c r="H27" s="499"/>
      <c r="I27" s="11"/>
      <c r="J27" s="499"/>
      <c r="K27" s="11"/>
      <c r="L27" s="11">
        <v>-1060</v>
      </c>
      <c r="M27" s="11">
        <v>-778</v>
      </c>
      <c r="N27" s="11">
        <f t="shared" si="0"/>
        <v>282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">
      <c r="A28" s="10">
        <v>23</v>
      </c>
      <c r="B28" s="499"/>
      <c r="C28" s="11"/>
      <c r="D28" s="499"/>
      <c r="E28" s="11"/>
      <c r="F28" s="499"/>
      <c r="G28" s="11"/>
      <c r="H28" s="499"/>
      <c r="I28" s="11"/>
      <c r="J28" s="499"/>
      <c r="K28" s="11"/>
      <c r="L28" s="11"/>
      <c r="M28" s="11"/>
      <c r="N28" s="11">
        <f t="shared" si="0"/>
        <v>0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">
      <c r="A29" s="10">
        <v>24</v>
      </c>
      <c r="B29" s="499"/>
      <c r="C29" s="11"/>
      <c r="D29" s="499"/>
      <c r="E29" s="11"/>
      <c r="F29" s="499"/>
      <c r="G29" s="11"/>
      <c r="H29" s="499"/>
      <c r="I29" s="11"/>
      <c r="J29" s="499"/>
      <c r="K29" s="11"/>
      <c r="L29" s="11"/>
      <c r="M29" s="11"/>
      <c r="N29" s="11">
        <f t="shared" si="0"/>
        <v>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">
      <c r="A30" s="10">
        <v>25</v>
      </c>
      <c r="B30" s="499"/>
      <c r="C30" s="11"/>
      <c r="D30" s="499"/>
      <c r="E30" s="11"/>
      <c r="F30" s="499"/>
      <c r="G30" s="11"/>
      <c r="H30" s="499"/>
      <c r="I30" s="11"/>
      <c r="J30" s="499"/>
      <c r="K30" s="11"/>
      <c r="L30" s="11"/>
      <c r="M30" s="11"/>
      <c r="N30" s="11">
        <f t="shared" si="0"/>
        <v>0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-17536</v>
      </c>
      <c r="M37" s="11">
        <f>SUM(M6:M36)</f>
        <v>-14752</v>
      </c>
      <c r="N37" s="11">
        <f t="shared" si="1"/>
        <v>2784</v>
      </c>
      <c r="P37" s="18"/>
      <c r="T37" s="18"/>
      <c r="U37" s="21"/>
      <c r="V37" s="20"/>
      <c r="W37" s="16"/>
      <c r="X37" s="15"/>
      <c r="Y37" s="13"/>
    </row>
    <row r="38" spans="1:25" x14ac:dyDescent="0.2">
      <c r="N38" s="15">
        <f>+summary!G4</f>
        <v>2.13</v>
      </c>
      <c r="P38" s="24"/>
      <c r="T38" s="18"/>
      <c r="U38" s="19"/>
      <c r="V38" s="20"/>
      <c r="W38" s="16"/>
      <c r="X38" s="15"/>
      <c r="Y38" s="13"/>
    </row>
    <row r="39" spans="1:25" x14ac:dyDescent="0.2">
      <c r="H39" s="14"/>
      <c r="I39" s="14"/>
      <c r="J39" s="14"/>
      <c r="K39" s="14"/>
      <c r="L39" s="14"/>
      <c r="M39" s="14"/>
      <c r="N39" s="47">
        <f>+N38*N37</f>
        <v>5929.92</v>
      </c>
      <c r="P39" s="24"/>
      <c r="T39" s="18"/>
      <c r="U39" s="19"/>
      <c r="V39" s="20"/>
      <c r="W39" s="16"/>
      <c r="X39" s="15"/>
      <c r="Y39" s="13"/>
    </row>
    <row r="40" spans="1:25" x14ac:dyDescent="0.2">
      <c r="N40" s="247"/>
      <c r="P40" s="18"/>
      <c r="T40" s="18"/>
      <c r="U40" s="19"/>
      <c r="V40" s="20"/>
      <c r="W40" s="16"/>
      <c r="X40" s="15"/>
      <c r="Y40" s="13"/>
    </row>
    <row r="41" spans="1:25" x14ac:dyDescent="0.2">
      <c r="A41" s="57">
        <v>37256</v>
      </c>
      <c r="C41" s="25"/>
      <c r="E41" s="25"/>
      <c r="G41" s="25"/>
      <c r="I41" s="25"/>
      <c r="K41" s="25"/>
      <c r="M41" s="25"/>
      <c r="N41" s="534">
        <v>31688.49</v>
      </c>
      <c r="P41" s="18"/>
      <c r="T41" s="18"/>
      <c r="U41" s="19"/>
      <c r="V41" s="20"/>
      <c r="W41" s="16"/>
      <c r="X41" s="15"/>
      <c r="Y41" s="13"/>
    </row>
    <row r="42" spans="1:25" x14ac:dyDescent="0.2">
      <c r="N42" s="319"/>
      <c r="P42" s="18"/>
      <c r="T42" s="18"/>
      <c r="U42" s="19"/>
      <c r="V42" s="20"/>
      <c r="W42" s="16"/>
      <c r="X42" s="15"/>
      <c r="Y42" s="13"/>
    </row>
    <row r="43" spans="1:25" x14ac:dyDescent="0.2">
      <c r="A43" s="57">
        <v>37278</v>
      </c>
      <c r="N43" s="319">
        <f>+N41+N39</f>
        <v>37618.410000000003</v>
      </c>
      <c r="P43" s="18"/>
      <c r="T43" s="18"/>
      <c r="U43" s="19"/>
      <c r="V43" s="20"/>
      <c r="W43" s="16"/>
      <c r="X43" s="15"/>
      <c r="Y43" s="13"/>
    </row>
    <row r="44" spans="1:25" x14ac:dyDescent="0.2">
      <c r="N44" s="247"/>
      <c r="P44" s="18"/>
      <c r="T44" s="18"/>
      <c r="U44" s="19"/>
      <c r="V44" s="20"/>
      <c r="W44" s="16"/>
      <c r="X44" s="15"/>
      <c r="Y44" s="13"/>
    </row>
    <row r="45" spans="1:25" x14ac:dyDescent="0.2">
      <c r="P45" s="18"/>
      <c r="T45" s="18"/>
      <c r="U45" s="19"/>
      <c r="V45" s="20"/>
      <c r="W45" s="16"/>
      <c r="X45" s="15"/>
      <c r="Y45" s="13"/>
    </row>
    <row r="46" spans="1:25" x14ac:dyDescent="0.2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">
      <c r="A48" s="49">
        <f>+A41</f>
        <v>37256</v>
      </c>
      <c r="B48" s="32"/>
      <c r="C48" s="32"/>
      <c r="D48" s="524">
        <v>11681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">
      <c r="A49" s="49">
        <f>+A43</f>
        <v>37278</v>
      </c>
      <c r="B49" s="32"/>
      <c r="C49" s="32"/>
      <c r="D49" s="350">
        <f>+N37</f>
        <v>2784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">
      <c r="A50" s="32"/>
      <c r="B50" s="32"/>
      <c r="C50" s="32"/>
      <c r="D50" s="14">
        <f>+D49+D48</f>
        <v>14465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">
      <c r="A84" s="26"/>
      <c r="O84" s="17"/>
      <c r="P84" s="18"/>
      <c r="Q84" s="18"/>
      <c r="R84" s="18"/>
      <c r="S84" s="18"/>
      <c r="T84" s="18"/>
      <c r="V84" s="29"/>
    </row>
    <row r="85" spans="1:22" x14ac:dyDescent="0.2">
      <c r="A85" s="26"/>
      <c r="O85" s="17"/>
      <c r="P85" s="18"/>
      <c r="Q85" s="18"/>
      <c r="R85" s="18"/>
      <c r="S85" s="18"/>
      <c r="T85" s="18"/>
      <c r="V85" s="29"/>
    </row>
    <row r="86" spans="1:22" x14ac:dyDescent="0.2">
      <c r="A86" s="26"/>
      <c r="O86" s="17"/>
      <c r="P86" s="18"/>
      <c r="Q86" s="18"/>
      <c r="R86" s="18"/>
      <c r="S86" s="18"/>
      <c r="T86" s="18"/>
      <c r="V86" s="29"/>
    </row>
    <row r="87" spans="1:22" x14ac:dyDescent="0.2">
      <c r="A87" s="26"/>
      <c r="O87" s="17"/>
      <c r="P87" s="18"/>
      <c r="Q87" s="18"/>
      <c r="R87" s="18"/>
      <c r="S87" s="18"/>
      <c r="T87" s="18"/>
      <c r="V87" s="29"/>
    </row>
    <row r="88" spans="1:22" x14ac:dyDescent="0.2">
      <c r="A88" s="26"/>
      <c r="O88" s="17"/>
      <c r="P88" s="18"/>
      <c r="Q88" s="18"/>
      <c r="R88" s="18"/>
      <c r="S88" s="18"/>
      <c r="T88" s="18"/>
      <c r="V88" s="29"/>
    </row>
    <row r="89" spans="1:22" x14ac:dyDescent="0.2">
      <c r="A89" s="26"/>
      <c r="O89" s="17"/>
      <c r="P89" s="18"/>
      <c r="Q89" s="18"/>
      <c r="R89" s="18"/>
      <c r="S89" s="18"/>
      <c r="T89" s="18"/>
      <c r="V89" s="29"/>
    </row>
    <row r="90" spans="1:22" x14ac:dyDescent="0.2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">
      <c r="A128" s="26"/>
    </row>
    <row r="129" spans="1:14" x14ac:dyDescent="0.2">
      <c r="B129" s="1"/>
      <c r="D129" s="1"/>
      <c r="F129" s="1"/>
      <c r="H129" s="1"/>
      <c r="J129" s="1"/>
      <c r="L129" s="1"/>
    </row>
    <row r="130" spans="1:14" x14ac:dyDescent="0.2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">
      <c r="I166" s="31"/>
      <c r="K166" s="31"/>
      <c r="M166" s="31"/>
      <c r="N166" s="24"/>
    </row>
    <row r="167" spans="1:14" x14ac:dyDescent="0.2">
      <c r="N167" s="24"/>
    </row>
    <row r="171" spans="1:14" x14ac:dyDescent="0.2">
      <c r="B171" s="1"/>
      <c r="D171" s="1"/>
      <c r="F171" s="1"/>
      <c r="H171" s="1"/>
      <c r="J171" s="1"/>
      <c r="L171" s="1"/>
    </row>
    <row r="172" spans="1:14" x14ac:dyDescent="0.2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">
      <c r="I208" s="31"/>
      <c r="K208" s="31"/>
      <c r="M208" s="31"/>
    </row>
    <row r="214" spans="1:13" x14ac:dyDescent="0.2">
      <c r="B214" s="1"/>
      <c r="D214" s="1"/>
      <c r="F214" s="1"/>
      <c r="H214" s="1"/>
      <c r="J214" s="1"/>
      <c r="L214" s="1"/>
    </row>
    <row r="215" spans="1:13" x14ac:dyDescent="0.2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">
      <c r="I251" s="31"/>
      <c r="K251" s="31"/>
      <c r="M251" s="31"/>
    </row>
    <row r="256" spans="1:21" x14ac:dyDescent="0.2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">
      <c r="I293" s="31"/>
      <c r="K293" s="31"/>
      <c r="M293" s="31"/>
      <c r="V293" s="31"/>
      <c r="W293" s="24"/>
    </row>
    <row r="294" spans="1:23" x14ac:dyDescent="0.2">
      <c r="W294" s="24"/>
    </row>
    <row r="295" spans="1:23" x14ac:dyDescent="0.2">
      <c r="W295" s="24"/>
    </row>
    <row r="297" spans="1:23" x14ac:dyDescent="0.2">
      <c r="O297" s="1"/>
      <c r="Q297" s="1"/>
      <c r="S297" s="1"/>
      <c r="U297" s="1"/>
    </row>
    <row r="298" spans="1:23" x14ac:dyDescent="0.2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">
      <c r="P334" s="25"/>
      <c r="R334" s="25"/>
      <c r="T334" s="25"/>
      <c r="V334" s="25"/>
      <c r="W334" s="24"/>
    </row>
    <row r="335" spans="14:23" x14ac:dyDescent="0.2">
      <c r="W335" s="24"/>
    </row>
    <row r="336" spans="14:23" x14ac:dyDescent="0.2">
      <c r="N336" s="33"/>
      <c r="W336" s="24"/>
    </row>
    <row r="339" spans="14:23" x14ac:dyDescent="0.2">
      <c r="O339" s="1"/>
      <c r="Q339" s="1"/>
      <c r="S339" s="1"/>
      <c r="U339" s="1"/>
    </row>
    <row r="340" spans="14:23" x14ac:dyDescent="0.2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">
      <c r="N376" s="34"/>
      <c r="P376" s="25"/>
      <c r="R376" s="25"/>
      <c r="T376" s="25"/>
      <c r="V376" s="25"/>
      <c r="W376" s="24"/>
    </row>
    <row r="377" spans="14:23" x14ac:dyDescent="0.2">
      <c r="W377" s="24"/>
    </row>
    <row r="378" spans="14:23" x14ac:dyDescent="0.2">
      <c r="N378" s="33"/>
      <c r="W378" s="35"/>
    </row>
    <row r="381" spans="14:23" x14ac:dyDescent="0.2">
      <c r="O381" s="1"/>
      <c r="Q381" s="1"/>
      <c r="S381" s="1"/>
      <c r="U381" s="1"/>
    </row>
    <row r="382" spans="14:23" x14ac:dyDescent="0.2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">
      <c r="N418" s="34"/>
      <c r="P418" s="25"/>
      <c r="R418" s="25"/>
      <c r="T418" s="25"/>
      <c r="V418" s="25"/>
      <c r="W418" s="24"/>
    </row>
    <row r="419" spans="14:23" x14ac:dyDescent="0.2">
      <c r="W419" s="24"/>
    </row>
    <row r="420" spans="14:23" x14ac:dyDescent="0.2">
      <c r="N420" s="33"/>
      <c r="W420" s="35"/>
    </row>
    <row r="425" spans="14:23" x14ac:dyDescent="0.2">
      <c r="O425" s="1"/>
      <c r="Q425" s="1"/>
      <c r="S425" s="1"/>
      <c r="U425" s="1"/>
    </row>
    <row r="426" spans="14:23" x14ac:dyDescent="0.2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">
      <c r="U461" s="14"/>
    </row>
    <row r="462" spans="14:23" x14ac:dyDescent="0.2">
      <c r="N462" s="34"/>
      <c r="P462" s="25"/>
      <c r="R462" s="25"/>
      <c r="T462" s="25"/>
      <c r="V462" s="25"/>
      <c r="W462" s="24"/>
    </row>
    <row r="463" spans="14:23" x14ac:dyDescent="0.2">
      <c r="W463" s="24"/>
    </row>
    <row r="464" spans="14:23" x14ac:dyDescent="0.2">
      <c r="N464" s="33"/>
      <c r="W464" s="36"/>
    </row>
    <row r="467" spans="14:33" x14ac:dyDescent="0.2">
      <c r="O467" s="1"/>
      <c r="Q467" s="1"/>
      <c r="S467" s="1"/>
      <c r="U467" s="1"/>
      <c r="Y467" s="1"/>
      <c r="AA467" s="1"/>
      <c r="AC467" s="1"/>
      <c r="AE467" s="1"/>
    </row>
    <row r="468" spans="14:33" x14ac:dyDescent="0.2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">
      <c r="U503" s="14"/>
      <c r="AE503" s="14"/>
    </row>
    <row r="504" spans="14:33" x14ac:dyDescent="0.2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">
      <c r="W505" s="24"/>
      <c r="AG505" s="24"/>
    </row>
    <row r="506" spans="14:33" x14ac:dyDescent="0.2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205</v>
      </c>
      <c r="C3" s="87"/>
      <c r="D3" s="87"/>
    </row>
    <row r="4" spans="1:4" x14ac:dyDescent="0.2">
      <c r="A4" s="3"/>
      <c r="B4" s="328" t="s">
        <v>206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219</v>
      </c>
      <c r="C6" s="11">
        <v>150</v>
      </c>
      <c r="D6" s="25">
        <f>+C6-B6</f>
        <v>-69</v>
      </c>
    </row>
    <row r="7" spans="1:4" x14ac:dyDescent="0.2">
      <c r="A7" s="10">
        <v>2</v>
      </c>
      <c r="B7" s="11">
        <v>22</v>
      </c>
      <c r="C7" s="11">
        <v>150</v>
      </c>
      <c r="D7" s="25">
        <f t="shared" ref="D7:D36" si="0">+C7-B7</f>
        <v>128</v>
      </c>
    </row>
    <row r="8" spans="1:4" x14ac:dyDescent="0.2">
      <c r="A8" s="10">
        <v>3</v>
      </c>
      <c r="B8" s="129">
        <v>305</v>
      </c>
      <c r="C8" s="11">
        <v>150</v>
      </c>
      <c r="D8" s="25">
        <f t="shared" si="0"/>
        <v>-155</v>
      </c>
    </row>
    <row r="9" spans="1:4" x14ac:dyDescent="0.2">
      <c r="A9" s="10">
        <v>4</v>
      </c>
      <c r="B9" s="129">
        <v>287</v>
      </c>
      <c r="C9" s="11">
        <v>150</v>
      </c>
      <c r="D9" s="25">
        <f t="shared" si="0"/>
        <v>-137</v>
      </c>
    </row>
    <row r="10" spans="1:4" x14ac:dyDescent="0.2">
      <c r="A10" s="10">
        <v>5</v>
      </c>
      <c r="B10" s="129">
        <v>214</v>
      </c>
      <c r="C10" s="11">
        <v>150</v>
      </c>
      <c r="D10" s="25">
        <f t="shared" si="0"/>
        <v>-64</v>
      </c>
    </row>
    <row r="11" spans="1:4" x14ac:dyDescent="0.2">
      <c r="A11" s="10">
        <v>6</v>
      </c>
      <c r="B11" s="129">
        <v>211</v>
      </c>
      <c r="C11" s="11">
        <v>150</v>
      </c>
      <c r="D11" s="25">
        <f t="shared" si="0"/>
        <v>-61</v>
      </c>
    </row>
    <row r="12" spans="1:4" x14ac:dyDescent="0.2">
      <c r="A12" s="10">
        <v>7</v>
      </c>
      <c r="B12" s="129">
        <v>236</v>
      </c>
      <c r="C12" s="11">
        <v>150</v>
      </c>
      <c r="D12" s="25">
        <f t="shared" si="0"/>
        <v>-86</v>
      </c>
    </row>
    <row r="13" spans="1:4" x14ac:dyDescent="0.2">
      <c r="A13" s="10">
        <v>8</v>
      </c>
      <c r="B13" s="11">
        <v>226</v>
      </c>
      <c r="C13" s="11">
        <v>150</v>
      </c>
      <c r="D13" s="25">
        <f t="shared" si="0"/>
        <v>-76</v>
      </c>
    </row>
    <row r="14" spans="1:4" x14ac:dyDescent="0.2">
      <c r="A14" s="10">
        <v>9</v>
      </c>
      <c r="B14" s="11">
        <v>249</v>
      </c>
      <c r="C14" s="11">
        <v>150</v>
      </c>
      <c r="D14" s="25">
        <f t="shared" si="0"/>
        <v>-99</v>
      </c>
    </row>
    <row r="15" spans="1:4" x14ac:dyDescent="0.2">
      <c r="A15" s="10">
        <v>10</v>
      </c>
      <c r="B15" s="11">
        <v>205</v>
      </c>
      <c r="C15" s="11">
        <v>150</v>
      </c>
      <c r="D15" s="25">
        <f t="shared" si="0"/>
        <v>-55</v>
      </c>
    </row>
    <row r="16" spans="1:4" x14ac:dyDescent="0.2">
      <c r="A16" s="10">
        <v>11</v>
      </c>
      <c r="B16" s="11">
        <v>276</v>
      </c>
      <c r="C16" s="11">
        <v>150</v>
      </c>
      <c r="D16" s="25">
        <f t="shared" si="0"/>
        <v>-126</v>
      </c>
    </row>
    <row r="17" spans="1:4" x14ac:dyDescent="0.2">
      <c r="A17" s="10">
        <v>12</v>
      </c>
      <c r="B17" s="11">
        <v>238</v>
      </c>
      <c r="C17" s="11">
        <v>150</v>
      </c>
      <c r="D17" s="25">
        <f t="shared" si="0"/>
        <v>-88</v>
      </c>
    </row>
    <row r="18" spans="1:4" x14ac:dyDescent="0.2">
      <c r="A18" s="10">
        <v>13</v>
      </c>
      <c r="B18" s="11">
        <v>257</v>
      </c>
      <c r="C18" s="11">
        <v>150</v>
      </c>
      <c r="D18" s="25">
        <f t="shared" si="0"/>
        <v>-107</v>
      </c>
    </row>
    <row r="19" spans="1:4" x14ac:dyDescent="0.2">
      <c r="A19" s="10">
        <v>14</v>
      </c>
      <c r="B19" s="11">
        <v>221</v>
      </c>
      <c r="C19" s="11">
        <v>150</v>
      </c>
      <c r="D19" s="25">
        <f t="shared" si="0"/>
        <v>-71</v>
      </c>
    </row>
    <row r="20" spans="1:4" x14ac:dyDescent="0.2">
      <c r="A20" s="10">
        <v>15</v>
      </c>
      <c r="B20" s="11">
        <v>315</v>
      </c>
      <c r="C20" s="11">
        <v>150</v>
      </c>
      <c r="D20" s="25">
        <f t="shared" si="0"/>
        <v>-165</v>
      </c>
    </row>
    <row r="21" spans="1:4" x14ac:dyDescent="0.2">
      <c r="A21" s="10">
        <v>16</v>
      </c>
      <c r="B21" s="11">
        <v>253</v>
      </c>
      <c r="C21" s="11">
        <v>150</v>
      </c>
      <c r="D21" s="25">
        <f t="shared" si="0"/>
        <v>-103</v>
      </c>
    </row>
    <row r="22" spans="1:4" x14ac:dyDescent="0.2">
      <c r="A22" s="10">
        <v>17</v>
      </c>
      <c r="B22" s="11">
        <v>222</v>
      </c>
      <c r="C22" s="11">
        <v>150</v>
      </c>
      <c r="D22" s="25">
        <f t="shared" si="0"/>
        <v>-72</v>
      </c>
    </row>
    <row r="23" spans="1:4" x14ac:dyDescent="0.2">
      <c r="A23" s="10">
        <v>18</v>
      </c>
      <c r="B23" s="11">
        <v>204</v>
      </c>
      <c r="C23" s="11">
        <v>150</v>
      </c>
      <c r="D23" s="25">
        <f t="shared" si="0"/>
        <v>-54</v>
      </c>
    </row>
    <row r="24" spans="1:4" x14ac:dyDescent="0.2">
      <c r="A24" s="10">
        <v>19</v>
      </c>
      <c r="B24" s="11">
        <v>275</v>
      </c>
      <c r="C24" s="11">
        <v>150</v>
      </c>
      <c r="D24" s="25">
        <f t="shared" si="0"/>
        <v>-125</v>
      </c>
    </row>
    <row r="25" spans="1:4" x14ac:dyDescent="0.2">
      <c r="A25" s="10">
        <v>20</v>
      </c>
      <c r="B25" s="11">
        <v>286</v>
      </c>
      <c r="C25" s="11">
        <v>150</v>
      </c>
      <c r="D25" s="25">
        <f t="shared" si="0"/>
        <v>-136</v>
      </c>
    </row>
    <row r="26" spans="1:4" x14ac:dyDescent="0.2">
      <c r="A26" s="10">
        <v>21</v>
      </c>
      <c r="B26" s="11">
        <v>244</v>
      </c>
      <c r="C26" s="11">
        <v>150</v>
      </c>
      <c r="D26" s="25">
        <f t="shared" si="0"/>
        <v>-94</v>
      </c>
    </row>
    <row r="27" spans="1:4" x14ac:dyDescent="0.2">
      <c r="A27" s="10">
        <v>22</v>
      </c>
      <c r="B27" s="11">
        <v>225</v>
      </c>
      <c r="C27" s="11">
        <v>150</v>
      </c>
      <c r="D27" s="25">
        <f t="shared" si="0"/>
        <v>-75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5190</v>
      </c>
      <c r="C37" s="11">
        <f>SUM(C6:C36)</f>
        <v>3300</v>
      </c>
      <c r="D37" s="25">
        <f>SUM(D6:D36)</f>
        <v>-1890</v>
      </c>
    </row>
    <row r="38" spans="1:4" x14ac:dyDescent="0.2">
      <c r="A38" s="26"/>
      <c r="C38" s="14"/>
      <c r="D38" s="326">
        <f>+summary!G5</f>
        <v>2.14</v>
      </c>
    </row>
    <row r="39" spans="1:4" x14ac:dyDescent="0.2">
      <c r="D39" s="138">
        <f>+D38*D37</f>
        <v>-4044.6000000000004</v>
      </c>
    </row>
    <row r="40" spans="1:4" x14ac:dyDescent="0.2">
      <c r="A40" s="57">
        <v>37256</v>
      </c>
      <c r="C40" s="15"/>
      <c r="D40" s="529">
        <v>180048.98</v>
      </c>
    </row>
    <row r="41" spans="1:4" x14ac:dyDescent="0.2">
      <c r="A41" s="57">
        <v>37278</v>
      </c>
      <c r="C41" s="48"/>
      <c r="D41" s="138">
        <f>+D40+D39</f>
        <v>176004.38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24">
        <v>79013</v>
      </c>
    </row>
    <row r="47" spans="1:4" x14ac:dyDescent="0.2">
      <c r="A47" s="49">
        <f>+A41</f>
        <v>37278</v>
      </c>
      <c r="B47" s="32"/>
      <c r="C47" s="32"/>
      <c r="D47" s="350">
        <f>+D37</f>
        <v>-1890</v>
      </c>
    </row>
    <row r="48" spans="1:4" x14ac:dyDescent="0.2">
      <c r="A48" s="32"/>
      <c r="B48" s="32"/>
      <c r="C48" s="32"/>
      <c r="D48" s="14">
        <f>+D47+D46</f>
        <v>77123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208</v>
      </c>
      <c r="C3" s="87"/>
      <c r="D3" s="87"/>
    </row>
    <row r="4" spans="1:4" x14ac:dyDescent="0.2">
      <c r="A4" s="3"/>
      <c r="B4" s="328" t="s">
        <v>209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108</v>
      </c>
      <c r="C6" s="11">
        <v>441</v>
      </c>
      <c r="D6" s="25">
        <f>+C6-B6</f>
        <v>333</v>
      </c>
    </row>
    <row r="7" spans="1:4" x14ac:dyDescent="0.2">
      <c r="A7" s="10">
        <v>2</v>
      </c>
      <c r="B7" s="11">
        <v>136</v>
      </c>
      <c r="C7" s="11">
        <v>441</v>
      </c>
      <c r="D7" s="25">
        <f t="shared" ref="D7:D36" si="0">+C7-B7</f>
        <v>305</v>
      </c>
    </row>
    <row r="8" spans="1:4" x14ac:dyDescent="0.2">
      <c r="A8" s="10">
        <v>3</v>
      </c>
      <c r="B8" s="129">
        <v>78</v>
      </c>
      <c r="C8" s="11">
        <v>441</v>
      </c>
      <c r="D8" s="25">
        <f t="shared" si="0"/>
        <v>363</v>
      </c>
    </row>
    <row r="9" spans="1:4" x14ac:dyDescent="0.2">
      <c r="A9" s="10">
        <v>4</v>
      </c>
      <c r="B9" s="129">
        <v>84</v>
      </c>
      <c r="C9" s="11">
        <v>441</v>
      </c>
      <c r="D9" s="25">
        <f t="shared" si="0"/>
        <v>357</v>
      </c>
    </row>
    <row r="10" spans="1:4" x14ac:dyDescent="0.2">
      <c r="A10" s="10">
        <v>5</v>
      </c>
      <c r="B10" s="129">
        <v>81</v>
      </c>
      <c r="C10" s="11">
        <v>441</v>
      </c>
      <c r="D10" s="25">
        <f t="shared" si="0"/>
        <v>360</v>
      </c>
    </row>
    <row r="11" spans="1:4" x14ac:dyDescent="0.2">
      <c r="A11" s="10">
        <v>6</v>
      </c>
      <c r="B11" s="129">
        <v>78</v>
      </c>
      <c r="C11" s="11">
        <v>441</v>
      </c>
      <c r="D11" s="25">
        <f t="shared" si="0"/>
        <v>363</v>
      </c>
    </row>
    <row r="12" spans="1:4" x14ac:dyDescent="0.2">
      <c r="A12" s="10">
        <v>7</v>
      </c>
      <c r="B12" s="129">
        <v>49</v>
      </c>
      <c r="C12" s="11">
        <v>441</v>
      </c>
      <c r="D12" s="25">
        <f t="shared" si="0"/>
        <v>392</v>
      </c>
    </row>
    <row r="13" spans="1:4" x14ac:dyDescent="0.2">
      <c r="A13" s="10">
        <v>8</v>
      </c>
      <c r="B13" s="11">
        <v>35</v>
      </c>
      <c r="C13" s="11">
        <v>441</v>
      </c>
      <c r="D13" s="25">
        <f t="shared" si="0"/>
        <v>406</v>
      </c>
    </row>
    <row r="14" spans="1:4" x14ac:dyDescent="0.2">
      <c r="A14" s="10">
        <v>9</v>
      </c>
      <c r="B14" s="11">
        <v>35</v>
      </c>
      <c r="C14" s="11">
        <v>441</v>
      </c>
      <c r="D14" s="25">
        <f t="shared" si="0"/>
        <v>406</v>
      </c>
    </row>
    <row r="15" spans="1:4" x14ac:dyDescent="0.2">
      <c r="A15" s="10">
        <v>10</v>
      </c>
      <c r="B15" s="11">
        <v>1124</v>
      </c>
      <c r="C15" s="11">
        <v>441</v>
      </c>
      <c r="D15" s="25">
        <f t="shared" si="0"/>
        <v>-683</v>
      </c>
    </row>
    <row r="16" spans="1:4" x14ac:dyDescent="0.2">
      <c r="A16" s="10">
        <v>11</v>
      </c>
      <c r="B16" s="11">
        <v>1826</v>
      </c>
      <c r="C16" s="11">
        <v>88</v>
      </c>
      <c r="D16" s="25">
        <f t="shared" si="0"/>
        <v>-1738</v>
      </c>
    </row>
    <row r="17" spans="1:4" x14ac:dyDescent="0.2">
      <c r="A17" s="10">
        <v>12</v>
      </c>
      <c r="B17" s="11">
        <v>309</v>
      </c>
      <c r="C17" s="11">
        <v>88</v>
      </c>
      <c r="D17" s="25">
        <f t="shared" si="0"/>
        <v>-221</v>
      </c>
    </row>
    <row r="18" spans="1:4" x14ac:dyDescent="0.2">
      <c r="A18" s="10">
        <v>13</v>
      </c>
      <c r="B18" s="11">
        <v>726</v>
      </c>
      <c r="C18" s="11">
        <v>88</v>
      </c>
      <c r="D18" s="25">
        <f t="shared" si="0"/>
        <v>-638</v>
      </c>
    </row>
    <row r="19" spans="1:4" x14ac:dyDescent="0.2">
      <c r="A19" s="10">
        <v>14</v>
      </c>
      <c r="B19" s="11">
        <v>1551</v>
      </c>
      <c r="C19" s="11">
        <v>88</v>
      </c>
      <c r="D19" s="25">
        <f t="shared" si="0"/>
        <v>-1463</v>
      </c>
    </row>
    <row r="20" spans="1:4" x14ac:dyDescent="0.2">
      <c r="A20" s="10">
        <v>15</v>
      </c>
      <c r="B20" s="11">
        <v>1261</v>
      </c>
      <c r="C20" s="11">
        <v>88</v>
      </c>
      <c r="D20" s="25">
        <f t="shared" si="0"/>
        <v>-1173</v>
      </c>
    </row>
    <row r="21" spans="1:4" x14ac:dyDescent="0.2">
      <c r="A21" s="10">
        <v>16</v>
      </c>
      <c r="B21" s="11">
        <v>386</v>
      </c>
      <c r="C21" s="11">
        <v>88</v>
      </c>
      <c r="D21" s="25">
        <f t="shared" si="0"/>
        <v>-298</v>
      </c>
    </row>
    <row r="22" spans="1:4" x14ac:dyDescent="0.2">
      <c r="A22" s="10">
        <v>17</v>
      </c>
      <c r="B22" s="11">
        <v>33</v>
      </c>
      <c r="C22" s="11">
        <v>88</v>
      </c>
      <c r="D22" s="25">
        <f t="shared" si="0"/>
        <v>55</v>
      </c>
    </row>
    <row r="23" spans="1:4" x14ac:dyDescent="0.2">
      <c r="A23" s="10">
        <v>18</v>
      </c>
      <c r="B23" s="11">
        <v>56</v>
      </c>
      <c r="C23" s="11">
        <v>88</v>
      </c>
      <c r="D23" s="25">
        <f t="shared" si="0"/>
        <v>32</v>
      </c>
    </row>
    <row r="24" spans="1:4" x14ac:dyDescent="0.2">
      <c r="A24" s="10">
        <v>19</v>
      </c>
      <c r="B24" s="11">
        <v>86</v>
      </c>
      <c r="C24" s="11">
        <v>88</v>
      </c>
      <c r="D24" s="25">
        <f t="shared" si="0"/>
        <v>2</v>
      </c>
    </row>
    <row r="25" spans="1:4" x14ac:dyDescent="0.2">
      <c r="A25" s="10">
        <v>20</v>
      </c>
      <c r="B25" s="11">
        <v>3</v>
      </c>
      <c r="C25" s="11">
        <v>88</v>
      </c>
      <c r="D25" s="25">
        <f t="shared" si="0"/>
        <v>85</v>
      </c>
    </row>
    <row r="26" spans="1:4" x14ac:dyDescent="0.2">
      <c r="A26" s="10">
        <v>21</v>
      </c>
      <c r="B26" s="11">
        <v>536</v>
      </c>
      <c r="C26" s="11">
        <v>88</v>
      </c>
      <c r="D26" s="25">
        <f t="shared" si="0"/>
        <v>-448</v>
      </c>
    </row>
    <row r="27" spans="1:4" x14ac:dyDescent="0.2">
      <c r="A27" s="10">
        <v>22</v>
      </c>
      <c r="B27" s="11">
        <v>657</v>
      </c>
      <c r="C27" s="11">
        <v>88</v>
      </c>
      <c r="D27" s="25">
        <f t="shared" si="0"/>
        <v>-569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9238</v>
      </c>
      <c r="C37" s="11">
        <f>SUM(C6:C36)</f>
        <v>5466</v>
      </c>
      <c r="D37" s="25">
        <f>SUM(D6:D36)</f>
        <v>-3772</v>
      </c>
    </row>
    <row r="38" spans="1:4" x14ac:dyDescent="0.2">
      <c r="A38" s="26"/>
      <c r="C38" s="14"/>
      <c r="D38" s="326">
        <f>+summary!G5</f>
        <v>2.14</v>
      </c>
    </row>
    <row r="39" spans="1:4" x14ac:dyDescent="0.2">
      <c r="D39" s="138">
        <f>+D38*D37</f>
        <v>-8072.0800000000008</v>
      </c>
    </row>
    <row r="40" spans="1:4" x14ac:dyDescent="0.2">
      <c r="A40" s="57">
        <v>37256</v>
      </c>
      <c r="C40" s="15"/>
      <c r="D40" s="529">
        <v>161292.49</v>
      </c>
    </row>
    <row r="41" spans="1:4" x14ac:dyDescent="0.2">
      <c r="A41" s="57">
        <v>37278</v>
      </c>
      <c r="C41" s="48"/>
      <c r="D41" s="138">
        <f>+D40+D39</f>
        <v>153220.41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24">
        <v>33971</v>
      </c>
    </row>
    <row r="47" spans="1:4" x14ac:dyDescent="0.2">
      <c r="A47" s="49">
        <f>+A41</f>
        <v>37278</v>
      </c>
      <c r="B47" s="32"/>
      <c r="C47" s="32"/>
      <c r="D47" s="350">
        <f>+D37</f>
        <v>-3772</v>
      </c>
    </row>
    <row r="48" spans="1:4" x14ac:dyDescent="0.2">
      <c r="A48" s="32"/>
      <c r="B48" s="32"/>
      <c r="C48" s="32"/>
      <c r="D48" s="14">
        <f>+D47+D46</f>
        <v>30199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224"/>
  <sheetViews>
    <sheetView topLeftCell="A22" workbookViewId="0">
      <selection activeCell="A44" sqref="A44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.5703125" bestFit="1" customWidth="1"/>
    <col min="5" max="5" width="9.28515625" customWidth="1"/>
    <col min="6" max="6" width="10.42578125" bestFit="1" customWidth="1"/>
  </cols>
  <sheetData>
    <row r="2" spans="1:34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4" x14ac:dyDescent="0.2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38"/>
      <c r="K3" s="4"/>
      <c r="L3" s="32"/>
    </row>
    <row r="4" spans="1:34" x14ac:dyDescent="0.2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  <c r="J4" s="6"/>
      <c r="K4" s="6"/>
      <c r="L4" s="32"/>
    </row>
    <row r="5" spans="1:34" x14ac:dyDescent="0.2">
      <c r="A5" s="41">
        <v>1</v>
      </c>
      <c r="B5" s="11">
        <v>-14</v>
      </c>
      <c r="C5" s="11"/>
      <c r="D5" s="11">
        <v>-54985</v>
      </c>
      <c r="E5" s="11">
        <v>-54900</v>
      </c>
      <c r="F5" s="11">
        <f>+C5-B5+E5-D5</f>
        <v>99</v>
      </c>
      <c r="G5" s="41"/>
      <c r="H5" s="11"/>
      <c r="I5" s="11"/>
      <c r="J5" s="11"/>
      <c r="K5" s="11"/>
      <c r="L5" s="11"/>
    </row>
    <row r="6" spans="1:34" x14ac:dyDescent="0.2">
      <c r="A6" s="41">
        <v>2</v>
      </c>
      <c r="B6" s="11"/>
      <c r="C6" s="11"/>
      <c r="D6" s="11">
        <v>-45523</v>
      </c>
      <c r="E6" s="11">
        <v>-45012</v>
      </c>
      <c r="F6" s="11">
        <f t="shared" ref="F6:F35" si="0">+C6-B6+E6-D6</f>
        <v>511</v>
      </c>
      <c r="G6" s="41"/>
      <c r="H6" s="43"/>
      <c r="I6" s="43"/>
      <c r="J6" s="43"/>
      <c r="K6" s="43"/>
      <c r="L6" s="43"/>
      <c r="M6" s="290"/>
      <c r="N6" s="290"/>
      <c r="O6" s="290"/>
      <c r="P6" s="290"/>
      <c r="Q6" s="290"/>
      <c r="R6" s="290"/>
      <c r="S6" s="290"/>
      <c r="T6" s="290"/>
      <c r="U6" s="290"/>
      <c r="V6" s="290"/>
      <c r="W6" s="290"/>
      <c r="X6" s="290"/>
      <c r="Y6" s="290"/>
      <c r="Z6" s="290"/>
      <c r="AA6" s="290"/>
      <c r="AB6" s="290"/>
      <c r="AC6" s="290"/>
      <c r="AD6" s="290"/>
      <c r="AE6" s="290"/>
      <c r="AF6" s="290"/>
      <c r="AG6" s="290"/>
      <c r="AH6" s="290"/>
    </row>
    <row r="7" spans="1:34" x14ac:dyDescent="0.2">
      <c r="A7" s="41">
        <v>3</v>
      </c>
      <c r="B7" s="11">
        <v>-19469</v>
      </c>
      <c r="C7" s="11">
        <v>-20000</v>
      </c>
      <c r="D7" s="11">
        <v>-31996</v>
      </c>
      <c r="E7" s="11">
        <v>-29900</v>
      </c>
      <c r="F7" s="11">
        <f t="shared" si="0"/>
        <v>1565</v>
      </c>
      <c r="G7" s="41"/>
      <c r="H7" s="43"/>
      <c r="I7" s="43"/>
      <c r="J7" s="43"/>
      <c r="K7" s="43"/>
      <c r="L7" s="43"/>
      <c r="M7" s="290"/>
      <c r="N7" s="290"/>
      <c r="O7" s="290"/>
      <c r="P7" s="290"/>
      <c r="Q7" s="290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0"/>
      <c r="AD7" s="290"/>
      <c r="AE7" s="290"/>
      <c r="AF7" s="290"/>
      <c r="AG7" s="290"/>
      <c r="AH7" s="290"/>
    </row>
    <row r="8" spans="1:34" x14ac:dyDescent="0.2">
      <c r="A8" s="41">
        <v>4</v>
      </c>
      <c r="B8" s="11">
        <v>-10157</v>
      </c>
      <c r="C8" s="11">
        <v>-10000</v>
      </c>
      <c r="D8" s="11">
        <v>-65915</v>
      </c>
      <c r="E8" s="11">
        <v>-65318</v>
      </c>
      <c r="F8" s="11">
        <f t="shared" si="0"/>
        <v>754</v>
      </c>
      <c r="G8" s="41"/>
      <c r="H8" s="43"/>
      <c r="I8" s="43"/>
      <c r="J8" s="43"/>
      <c r="K8" s="43"/>
      <c r="L8" s="43"/>
      <c r="M8" s="290"/>
      <c r="N8" s="290"/>
      <c r="O8" s="290"/>
      <c r="P8" s="290"/>
      <c r="Q8" s="290"/>
      <c r="R8" s="290"/>
      <c r="S8" s="290"/>
      <c r="T8" s="290"/>
      <c r="U8" s="290"/>
      <c r="V8" s="290"/>
      <c r="W8" s="290"/>
      <c r="X8" s="290"/>
      <c r="Y8" s="290"/>
      <c r="Z8" s="290"/>
      <c r="AA8" s="290"/>
      <c r="AB8" s="290"/>
      <c r="AC8" s="290"/>
      <c r="AD8" s="290"/>
      <c r="AE8" s="290"/>
      <c r="AF8" s="290"/>
      <c r="AG8" s="290"/>
      <c r="AH8" s="290"/>
    </row>
    <row r="9" spans="1:34" x14ac:dyDescent="0.2">
      <c r="A9" s="41">
        <v>5</v>
      </c>
      <c r="B9" s="11">
        <v>-29699</v>
      </c>
      <c r="C9" s="11">
        <v>-29869</v>
      </c>
      <c r="D9" s="11">
        <v>-63672</v>
      </c>
      <c r="E9" s="11">
        <v>-63430</v>
      </c>
      <c r="F9" s="11">
        <f t="shared" si="0"/>
        <v>72</v>
      </c>
      <c r="G9" s="41"/>
      <c r="H9" s="43"/>
      <c r="I9" s="43"/>
      <c r="J9" s="43"/>
      <c r="K9" s="43"/>
      <c r="L9" s="43"/>
      <c r="M9" s="290"/>
      <c r="N9" s="290"/>
      <c r="O9" s="290"/>
      <c r="P9" s="290"/>
      <c r="Q9" s="290"/>
      <c r="R9" s="290"/>
      <c r="S9" s="290"/>
      <c r="T9" s="290"/>
      <c r="U9" s="290"/>
      <c r="V9" s="290"/>
      <c r="W9" s="290"/>
      <c r="X9" s="290"/>
      <c r="Y9" s="290"/>
      <c r="Z9" s="290"/>
      <c r="AA9" s="290"/>
      <c r="AB9" s="290"/>
      <c r="AC9" s="290"/>
      <c r="AD9" s="290"/>
      <c r="AE9" s="290"/>
      <c r="AF9" s="290"/>
      <c r="AG9" s="290"/>
      <c r="AH9" s="290"/>
    </row>
    <row r="10" spans="1:34" x14ac:dyDescent="0.2">
      <c r="A10" s="41">
        <v>6</v>
      </c>
      <c r="B10" s="11">
        <v>-29789</v>
      </c>
      <c r="C10" s="11">
        <v>-29869</v>
      </c>
      <c r="D10" s="11">
        <v>-64157</v>
      </c>
      <c r="E10" s="11">
        <v>-63430</v>
      </c>
      <c r="F10" s="11">
        <f t="shared" si="0"/>
        <v>647</v>
      </c>
      <c r="G10" s="41"/>
      <c r="H10" s="43"/>
      <c r="I10" s="43"/>
      <c r="J10" s="43"/>
      <c r="K10" s="43"/>
      <c r="L10" s="43"/>
      <c r="M10" s="290"/>
      <c r="N10" s="290"/>
      <c r="O10" s="290"/>
      <c r="P10" s="290"/>
      <c r="Q10" s="290"/>
      <c r="R10" s="290"/>
      <c r="S10" s="290"/>
      <c r="T10" s="290"/>
      <c r="U10" s="290"/>
      <c r="V10" s="290"/>
      <c r="W10" s="290"/>
      <c r="X10" s="290"/>
      <c r="Y10" s="290"/>
      <c r="Z10" s="290"/>
      <c r="AA10" s="290"/>
      <c r="AB10" s="290"/>
      <c r="AC10" s="290"/>
      <c r="AD10" s="290"/>
      <c r="AE10" s="290"/>
      <c r="AF10" s="290"/>
      <c r="AG10" s="290"/>
      <c r="AH10" s="290"/>
    </row>
    <row r="11" spans="1:34" x14ac:dyDescent="0.2">
      <c r="A11" s="41">
        <v>7</v>
      </c>
      <c r="B11" s="129">
        <v>-29899</v>
      </c>
      <c r="C11" s="11">
        <v>-29869</v>
      </c>
      <c r="D11" s="129">
        <v>-83960</v>
      </c>
      <c r="E11" s="11">
        <v>-83430</v>
      </c>
      <c r="F11" s="11">
        <f t="shared" si="0"/>
        <v>560</v>
      </c>
      <c r="G11" s="41"/>
      <c r="H11" s="43"/>
      <c r="I11" s="43"/>
      <c r="J11" s="43"/>
      <c r="K11" s="43"/>
      <c r="L11" s="43"/>
      <c r="M11" s="290"/>
      <c r="N11" s="290"/>
      <c r="O11" s="290"/>
      <c r="P11" s="290"/>
      <c r="Q11" s="290"/>
      <c r="R11" s="290"/>
      <c r="S11" s="290"/>
      <c r="T11" s="290"/>
      <c r="U11" s="290"/>
      <c r="V11" s="290"/>
      <c r="W11" s="290"/>
      <c r="X11" s="290"/>
      <c r="Y11" s="290"/>
      <c r="Z11" s="290"/>
      <c r="AA11" s="290"/>
      <c r="AB11" s="290"/>
      <c r="AC11" s="290"/>
      <c r="AD11" s="290"/>
      <c r="AE11" s="290"/>
      <c r="AF11" s="290"/>
      <c r="AG11" s="290"/>
      <c r="AH11" s="290"/>
    </row>
    <row r="12" spans="1:34" x14ac:dyDescent="0.2">
      <c r="A12" s="41">
        <v>8</v>
      </c>
      <c r="B12" s="11">
        <v>-10720</v>
      </c>
      <c r="C12" s="11">
        <v>-10152</v>
      </c>
      <c r="D12" s="129">
        <v>-104080</v>
      </c>
      <c r="E12" s="11">
        <v>-104207</v>
      </c>
      <c r="F12" s="11">
        <f t="shared" si="0"/>
        <v>441</v>
      </c>
      <c r="G12" s="41"/>
      <c r="H12" s="43"/>
      <c r="I12" s="43"/>
      <c r="J12" s="43"/>
      <c r="K12" s="43"/>
      <c r="L12" s="43"/>
      <c r="M12" s="290"/>
      <c r="N12" s="290"/>
      <c r="O12" s="290"/>
      <c r="P12" s="290"/>
      <c r="Q12" s="290"/>
      <c r="R12" s="290"/>
      <c r="S12" s="290"/>
      <c r="T12" s="290"/>
      <c r="U12" s="290"/>
      <c r="V12" s="290"/>
      <c r="W12" s="290"/>
      <c r="X12" s="290"/>
      <c r="Y12" s="290"/>
      <c r="Z12" s="290"/>
      <c r="AA12" s="290"/>
      <c r="AB12" s="290"/>
      <c r="AC12" s="290"/>
      <c r="AD12" s="290"/>
      <c r="AE12" s="290"/>
      <c r="AF12" s="290"/>
      <c r="AG12" s="290"/>
      <c r="AH12" s="290"/>
    </row>
    <row r="13" spans="1:34" x14ac:dyDescent="0.2">
      <c r="A13" s="41">
        <v>9</v>
      </c>
      <c r="B13" s="129">
        <v>-14972</v>
      </c>
      <c r="C13" s="11">
        <v>-15000</v>
      </c>
      <c r="D13" s="129">
        <v>-57592</v>
      </c>
      <c r="E13" s="11">
        <v>-56846</v>
      </c>
      <c r="F13" s="11">
        <f t="shared" si="0"/>
        <v>718</v>
      </c>
      <c r="G13" s="41"/>
      <c r="H13" s="43"/>
      <c r="I13" s="43"/>
      <c r="J13" s="43"/>
      <c r="K13" s="43"/>
      <c r="L13" s="43"/>
      <c r="M13" s="290"/>
      <c r="N13" s="290"/>
      <c r="O13" s="290"/>
      <c r="P13" s="290"/>
      <c r="Q13" s="290"/>
      <c r="R13" s="290"/>
      <c r="S13" s="290"/>
      <c r="T13" s="290"/>
      <c r="U13" s="290"/>
      <c r="V13" s="290"/>
      <c r="W13" s="290"/>
      <c r="X13" s="290"/>
      <c r="Y13" s="290"/>
      <c r="Z13" s="290"/>
      <c r="AA13" s="290"/>
      <c r="AB13" s="290"/>
      <c r="AC13" s="290"/>
      <c r="AD13" s="290"/>
      <c r="AE13" s="290"/>
      <c r="AF13" s="290"/>
      <c r="AG13" s="290"/>
      <c r="AH13" s="290"/>
    </row>
    <row r="14" spans="1:34" x14ac:dyDescent="0.2">
      <c r="A14" s="41">
        <v>10</v>
      </c>
      <c r="B14" s="11">
        <v>-14997</v>
      </c>
      <c r="C14" s="11">
        <v>-15000</v>
      </c>
      <c r="D14" s="129">
        <v>-93909</v>
      </c>
      <c r="E14" s="11">
        <v>-93216</v>
      </c>
      <c r="F14" s="11">
        <f t="shared" si="0"/>
        <v>690</v>
      </c>
      <c r="G14" s="41"/>
      <c r="H14" s="43"/>
      <c r="I14" s="43"/>
      <c r="J14" s="43"/>
      <c r="K14" s="43"/>
      <c r="L14" s="43"/>
      <c r="M14" s="290"/>
      <c r="N14" s="290"/>
      <c r="O14" s="290"/>
      <c r="P14" s="290"/>
      <c r="Q14" s="290"/>
      <c r="R14" s="290"/>
      <c r="S14" s="290"/>
      <c r="T14" s="290"/>
      <c r="U14" s="290"/>
      <c r="V14" s="290"/>
      <c r="W14" s="290"/>
      <c r="X14" s="290"/>
      <c r="Y14" s="290"/>
      <c r="Z14" s="290"/>
      <c r="AA14" s="290"/>
      <c r="AB14" s="290"/>
      <c r="AC14" s="290"/>
      <c r="AD14" s="290"/>
      <c r="AE14" s="290"/>
      <c r="AF14" s="290"/>
      <c r="AG14" s="290"/>
      <c r="AH14" s="290"/>
    </row>
    <row r="15" spans="1:34" x14ac:dyDescent="0.2">
      <c r="A15" s="41">
        <v>11</v>
      </c>
      <c r="B15" s="11">
        <v>-613</v>
      </c>
      <c r="C15" s="11"/>
      <c r="D15" s="11">
        <v>-79398</v>
      </c>
      <c r="E15" s="11">
        <v>-78955</v>
      </c>
      <c r="F15" s="11">
        <f t="shared" si="0"/>
        <v>1056</v>
      </c>
      <c r="G15" s="41"/>
      <c r="H15" s="43"/>
      <c r="I15" s="43"/>
      <c r="J15" s="43"/>
      <c r="K15" s="43"/>
      <c r="L15" s="43"/>
      <c r="M15" s="290"/>
      <c r="N15" s="290"/>
      <c r="O15" s="290"/>
      <c r="P15" s="290"/>
      <c r="Q15" s="290"/>
      <c r="R15" s="290"/>
      <c r="S15" s="290"/>
      <c r="T15" s="290"/>
      <c r="U15" s="290"/>
      <c r="V15" s="290"/>
      <c r="W15" s="290"/>
      <c r="X15" s="290"/>
      <c r="Y15" s="290"/>
      <c r="Z15" s="290"/>
      <c r="AA15" s="290"/>
      <c r="AB15" s="290"/>
      <c r="AC15" s="290"/>
      <c r="AD15" s="290"/>
      <c r="AE15" s="290"/>
      <c r="AF15" s="290"/>
      <c r="AG15" s="290"/>
      <c r="AH15" s="290"/>
    </row>
    <row r="16" spans="1:34" x14ac:dyDescent="0.2">
      <c r="A16" s="41">
        <v>12</v>
      </c>
      <c r="B16" s="11">
        <v>-5137</v>
      </c>
      <c r="C16" s="11">
        <v>-5000</v>
      </c>
      <c r="D16" s="11">
        <v>-58921</v>
      </c>
      <c r="E16" s="11">
        <v>-59382</v>
      </c>
      <c r="F16" s="11">
        <f t="shared" si="0"/>
        <v>-324</v>
      </c>
      <c r="G16" s="41"/>
      <c r="H16" s="43"/>
      <c r="I16" s="43"/>
      <c r="J16" s="43"/>
      <c r="K16" s="43"/>
      <c r="L16" s="43"/>
      <c r="M16" s="290"/>
      <c r="N16" s="290"/>
      <c r="O16" s="290"/>
      <c r="P16" s="290"/>
      <c r="Q16" s="290"/>
      <c r="R16" s="290"/>
      <c r="S16" s="290"/>
      <c r="T16" s="290"/>
      <c r="U16" s="290"/>
      <c r="V16" s="290"/>
      <c r="W16" s="290"/>
      <c r="X16" s="290"/>
      <c r="Y16" s="290"/>
      <c r="Z16" s="290"/>
      <c r="AA16" s="290"/>
      <c r="AB16" s="290"/>
      <c r="AC16" s="290"/>
      <c r="AD16" s="290"/>
      <c r="AE16" s="290"/>
      <c r="AF16" s="290"/>
      <c r="AG16" s="290"/>
      <c r="AH16" s="290"/>
    </row>
    <row r="17" spans="1:34" x14ac:dyDescent="0.2">
      <c r="A17" s="41">
        <v>13</v>
      </c>
      <c r="B17" s="11">
        <v>-5527</v>
      </c>
      <c r="C17" s="11">
        <v>-5000</v>
      </c>
      <c r="D17" s="11">
        <v>-59922</v>
      </c>
      <c r="E17" s="11">
        <v>-59382</v>
      </c>
      <c r="F17" s="11">
        <f t="shared" si="0"/>
        <v>1067</v>
      </c>
      <c r="G17" s="41"/>
      <c r="H17" s="43"/>
      <c r="I17" s="43"/>
      <c r="J17" s="43"/>
      <c r="K17" s="43"/>
      <c r="L17" s="43"/>
      <c r="M17" s="290"/>
      <c r="N17" s="290"/>
      <c r="O17" s="290"/>
      <c r="P17" s="290"/>
      <c r="Q17" s="290"/>
      <c r="R17" s="290"/>
      <c r="S17" s="290"/>
      <c r="T17" s="290"/>
      <c r="U17" s="290"/>
      <c r="V17" s="290"/>
      <c r="W17" s="290"/>
      <c r="X17" s="290"/>
      <c r="Y17" s="290"/>
      <c r="Z17" s="290"/>
      <c r="AA17" s="290"/>
      <c r="AB17" s="290"/>
      <c r="AC17" s="290"/>
      <c r="AD17" s="290"/>
      <c r="AE17" s="290"/>
      <c r="AF17" s="290"/>
      <c r="AG17" s="290"/>
      <c r="AH17" s="290"/>
    </row>
    <row r="18" spans="1:34" x14ac:dyDescent="0.2">
      <c r="A18" s="41">
        <v>14</v>
      </c>
      <c r="B18" s="11">
        <v>-5814</v>
      </c>
      <c r="C18" s="11">
        <v>-5000</v>
      </c>
      <c r="D18" s="11">
        <v>-57766</v>
      </c>
      <c r="E18" s="11">
        <v>-57060</v>
      </c>
      <c r="F18" s="11">
        <f t="shared" si="0"/>
        <v>1520</v>
      </c>
      <c r="G18" s="41"/>
      <c r="H18" s="43"/>
      <c r="I18" s="43"/>
      <c r="J18" s="43"/>
      <c r="K18" s="43"/>
      <c r="L18" s="43"/>
      <c r="M18" s="290"/>
      <c r="N18" s="290"/>
      <c r="O18" s="290"/>
      <c r="P18" s="290"/>
      <c r="Q18" s="290"/>
      <c r="R18" s="290"/>
      <c r="S18" s="290"/>
      <c r="T18" s="290"/>
      <c r="U18" s="290"/>
      <c r="V18" s="290"/>
      <c r="W18" s="290"/>
      <c r="X18" s="290"/>
      <c r="Y18" s="290"/>
      <c r="Z18" s="290"/>
      <c r="AA18" s="290"/>
      <c r="AB18" s="290"/>
      <c r="AC18" s="290"/>
      <c r="AD18" s="290"/>
      <c r="AE18" s="290"/>
      <c r="AF18" s="290"/>
      <c r="AG18" s="290"/>
      <c r="AH18" s="290"/>
    </row>
    <row r="19" spans="1:34" x14ac:dyDescent="0.2">
      <c r="A19" s="41">
        <v>15</v>
      </c>
      <c r="B19" s="11"/>
      <c r="C19" s="11"/>
      <c r="D19" s="11">
        <v>-88029</v>
      </c>
      <c r="E19" s="11">
        <v>-87799</v>
      </c>
      <c r="F19" s="11">
        <f t="shared" si="0"/>
        <v>230</v>
      </c>
      <c r="G19" s="41"/>
      <c r="H19" s="43"/>
      <c r="I19" s="43"/>
      <c r="J19" s="43"/>
      <c r="K19" s="43"/>
      <c r="L19" s="43"/>
      <c r="M19" s="290"/>
      <c r="N19" s="290"/>
      <c r="O19" s="290"/>
      <c r="P19" s="290"/>
      <c r="Q19" s="290"/>
      <c r="R19" s="290"/>
      <c r="S19" s="290"/>
      <c r="T19" s="290"/>
      <c r="U19" s="290"/>
      <c r="V19" s="290"/>
      <c r="W19" s="290"/>
      <c r="X19" s="290"/>
      <c r="Y19" s="290"/>
      <c r="Z19" s="290"/>
      <c r="AA19" s="290"/>
      <c r="AB19" s="290"/>
      <c r="AC19" s="290"/>
      <c r="AD19" s="290"/>
      <c r="AE19" s="290"/>
      <c r="AF19" s="290"/>
      <c r="AG19" s="290"/>
      <c r="AH19" s="290"/>
    </row>
    <row r="20" spans="1:34" x14ac:dyDescent="0.2">
      <c r="A20" s="41">
        <v>16</v>
      </c>
      <c r="B20" s="11">
        <v>-4789</v>
      </c>
      <c r="C20" s="11">
        <v>-4155</v>
      </c>
      <c r="D20" s="11">
        <v>-81538</v>
      </c>
      <c r="E20" s="11">
        <v>-80882</v>
      </c>
      <c r="F20" s="11">
        <f t="shared" si="0"/>
        <v>1290</v>
      </c>
      <c r="G20" s="41"/>
      <c r="H20" s="43"/>
      <c r="I20" s="43"/>
      <c r="J20" s="43"/>
      <c r="K20" s="43"/>
      <c r="L20" s="43"/>
      <c r="M20" s="290"/>
      <c r="N20" s="290"/>
      <c r="O20" s="290"/>
      <c r="P20" s="290"/>
      <c r="Q20" s="290"/>
      <c r="R20" s="290"/>
      <c r="S20" s="290"/>
      <c r="T20" s="290"/>
      <c r="U20" s="290"/>
      <c r="V20" s="290"/>
      <c r="W20" s="290"/>
      <c r="X20" s="290"/>
      <c r="Y20" s="290"/>
      <c r="Z20" s="290"/>
      <c r="AA20" s="290"/>
      <c r="AB20" s="290"/>
      <c r="AC20" s="290"/>
      <c r="AD20" s="290"/>
      <c r="AE20" s="290"/>
      <c r="AF20" s="290"/>
      <c r="AG20" s="290"/>
      <c r="AH20" s="290"/>
    </row>
    <row r="21" spans="1:34" x14ac:dyDescent="0.2">
      <c r="A21" s="41">
        <v>17</v>
      </c>
      <c r="B21" s="11">
        <v>-22716</v>
      </c>
      <c r="C21" s="11">
        <v>-22154</v>
      </c>
      <c r="D21" s="11">
        <v>-91857</v>
      </c>
      <c r="E21" s="11">
        <v>-91315</v>
      </c>
      <c r="F21" s="11">
        <f t="shared" si="0"/>
        <v>1104</v>
      </c>
      <c r="G21" s="41"/>
      <c r="H21" s="43"/>
      <c r="I21" s="43"/>
      <c r="J21" s="43"/>
      <c r="K21" s="43"/>
      <c r="L21" s="43"/>
      <c r="M21" s="290"/>
      <c r="N21" s="290"/>
      <c r="O21" s="290"/>
      <c r="P21" s="290"/>
      <c r="Q21" s="290"/>
      <c r="R21" s="290"/>
      <c r="S21" s="290"/>
      <c r="T21" s="290"/>
      <c r="U21" s="290"/>
      <c r="V21" s="290"/>
      <c r="W21" s="290"/>
      <c r="X21" s="290"/>
      <c r="Y21" s="290"/>
      <c r="Z21" s="290"/>
      <c r="AA21" s="290"/>
      <c r="AB21" s="290"/>
      <c r="AC21" s="290"/>
      <c r="AD21" s="290"/>
      <c r="AE21" s="290"/>
      <c r="AF21" s="290"/>
      <c r="AG21" s="290"/>
      <c r="AH21" s="290"/>
    </row>
    <row r="22" spans="1:34" x14ac:dyDescent="0.2">
      <c r="A22" s="41">
        <v>18</v>
      </c>
      <c r="B22" s="11">
        <v>-324</v>
      </c>
      <c r="C22" s="11"/>
      <c r="D22" s="11">
        <v>-65366</v>
      </c>
      <c r="E22" s="11">
        <v>-64929</v>
      </c>
      <c r="F22" s="11">
        <f t="shared" si="0"/>
        <v>761</v>
      </c>
      <c r="G22" s="41"/>
      <c r="H22" s="43"/>
      <c r="I22" s="43"/>
      <c r="J22" s="43"/>
      <c r="K22" s="43"/>
      <c r="L22" s="43"/>
      <c r="M22" s="290"/>
      <c r="N22" s="290"/>
      <c r="O22" s="290"/>
      <c r="P22" s="290"/>
      <c r="Q22" s="290"/>
      <c r="R22" s="290"/>
      <c r="S22" s="290"/>
      <c r="T22" s="290"/>
      <c r="U22" s="290"/>
      <c r="V22" s="290"/>
      <c r="W22" s="290"/>
      <c r="X22" s="290"/>
      <c r="Y22" s="290"/>
      <c r="Z22" s="290"/>
      <c r="AA22" s="290"/>
      <c r="AB22" s="290"/>
      <c r="AC22" s="290"/>
      <c r="AD22" s="290"/>
      <c r="AE22" s="290"/>
      <c r="AF22" s="290"/>
      <c r="AG22" s="290"/>
      <c r="AH22" s="290"/>
    </row>
    <row r="23" spans="1:34" x14ac:dyDescent="0.2">
      <c r="A23" s="41">
        <v>19</v>
      </c>
      <c r="B23" s="11"/>
      <c r="C23" s="11"/>
      <c r="D23" s="11">
        <v>-70622</v>
      </c>
      <c r="E23" s="11">
        <v>-72649</v>
      </c>
      <c r="F23" s="11">
        <f t="shared" si="0"/>
        <v>-2027</v>
      </c>
      <c r="G23" s="41"/>
      <c r="H23" s="43"/>
      <c r="I23" s="43"/>
      <c r="J23" s="43"/>
      <c r="K23" s="43"/>
      <c r="L23" s="43"/>
      <c r="M23" s="290"/>
      <c r="N23" s="290"/>
      <c r="O23" s="290"/>
      <c r="P23" s="290"/>
      <c r="Q23" s="290"/>
      <c r="R23" s="290"/>
      <c r="S23" s="290"/>
      <c r="T23" s="290"/>
      <c r="U23" s="290"/>
      <c r="V23" s="290"/>
      <c r="W23" s="290"/>
      <c r="X23" s="290"/>
      <c r="Y23" s="290"/>
      <c r="Z23" s="290"/>
      <c r="AA23" s="290"/>
      <c r="AB23" s="290"/>
      <c r="AC23" s="290"/>
      <c r="AD23" s="290"/>
      <c r="AE23" s="290"/>
      <c r="AF23" s="290"/>
      <c r="AG23" s="290"/>
      <c r="AH23" s="290"/>
    </row>
    <row r="24" spans="1:34" x14ac:dyDescent="0.2">
      <c r="A24" s="41">
        <v>20</v>
      </c>
      <c r="B24" s="11"/>
      <c r="C24" s="11"/>
      <c r="D24" s="11">
        <v>-72881</v>
      </c>
      <c r="E24" s="11">
        <v>-72649</v>
      </c>
      <c r="F24" s="11">
        <f t="shared" si="0"/>
        <v>232</v>
      </c>
      <c r="G24" s="41"/>
      <c r="H24" s="43"/>
      <c r="I24" s="43"/>
      <c r="J24" s="43"/>
      <c r="K24" s="43"/>
      <c r="L24" s="43"/>
      <c r="M24" s="290"/>
      <c r="N24" s="290"/>
      <c r="O24" s="290"/>
      <c r="P24" s="290"/>
      <c r="Q24" s="290"/>
      <c r="R24" s="290"/>
      <c r="S24" s="290"/>
      <c r="T24" s="290"/>
      <c r="U24" s="290"/>
      <c r="V24" s="290"/>
      <c r="W24" s="290"/>
      <c r="X24" s="290"/>
      <c r="Y24" s="290"/>
      <c r="Z24" s="290"/>
      <c r="AA24" s="290"/>
      <c r="AB24" s="290"/>
      <c r="AC24" s="290"/>
      <c r="AD24" s="290"/>
      <c r="AE24" s="290"/>
      <c r="AF24" s="290"/>
      <c r="AG24" s="290"/>
      <c r="AH24" s="290"/>
    </row>
    <row r="25" spans="1:34" x14ac:dyDescent="0.2">
      <c r="A25" s="41">
        <v>21</v>
      </c>
      <c r="B25" s="11"/>
      <c r="C25" s="11"/>
      <c r="D25" s="11">
        <v>-61293</v>
      </c>
      <c r="E25" s="11">
        <v>-62649</v>
      </c>
      <c r="F25" s="11">
        <f t="shared" si="0"/>
        <v>-1356</v>
      </c>
      <c r="G25" s="41"/>
      <c r="H25" s="43"/>
      <c r="I25" s="43"/>
      <c r="J25" s="43"/>
      <c r="K25" s="43"/>
      <c r="L25" s="43"/>
      <c r="M25" s="290"/>
      <c r="N25" s="290"/>
      <c r="O25" s="290"/>
      <c r="P25" s="290"/>
      <c r="Q25" s="290"/>
      <c r="R25" s="290"/>
      <c r="S25" s="290"/>
      <c r="T25" s="290"/>
      <c r="U25" s="290"/>
      <c r="V25" s="290"/>
      <c r="W25" s="290"/>
      <c r="X25" s="290"/>
      <c r="Y25" s="290"/>
      <c r="Z25" s="290"/>
      <c r="AA25" s="290"/>
      <c r="AB25" s="290"/>
      <c r="AC25" s="290"/>
      <c r="AD25" s="290"/>
      <c r="AE25" s="290"/>
      <c r="AF25" s="290"/>
      <c r="AG25" s="290"/>
      <c r="AH25" s="290"/>
    </row>
    <row r="26" spans="1:34" x14ac:dyDescent="0.2">
      <c r="A26" s="41">
        <v>22</v>
      </c>
      <c r="B26" s="11"/>
      <c r="C26" s="11"/>
      <c r="D26" s="11">
        <v>-72050</v>
      </c>
      <c r="E26" s="11">
        <v>-71395</v>
      </c>
      <c r="F26" s="11">
        <f t="shared" si="0"/>
        <v>655</v>
      </c>
      <c r="G26" s="41"/>
      <c r="H26" s="43"/>
      <c r="I26" s="43"/>
      <c r="J26" s="43"/>
      <c r="K26" s="43"/>
      <c r="L26" s="43"/>
      <c r="M26" s="290"/>
      <c r="N26" s="290"/>
      <c r="O26" s="290"/>
      <c r="P26" s="290"/>
      <c r="Q26" s="290"/>
      <c r="R26" s="290"/>
      <c r="S26" s="290"/>
      <c r="T26" s="290"/>
      <c r="U26" s="290"/>
      <c r="V26" s="290"/>
      <c r="W26" s="290"/>
      <c r="X26" s="290"/>
      <c r="Y26" s="290"/>
      <c r="Z26" s="290"/>
      <c r="AA26" s="290"/>
      <c r="AB26" s="290"/>
      <c r="AC26" s="290"/>
      <c r="AD26" s="290"/>
      <c r="AE26" s="290"/>
      <c r="AF26" s="290"/>
      <c r="AG26" s="290"/>
      <c r="AH26" s="290"/>
    </row>
    <row r="27" spans="1:34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290"/>
      <c r="N27" s="290"/>
      <c r="O27" s="290"/>
      <c r="P27" s="290"/>
      <c r="Q27" s="290"/>
      <c r="R27" s="290"/>
      <c r="S27" s="290"/>
      <c r="T27" s="290"/>
      <c r="U27" s="290"/>
      <c r="V27" s="290"/>
      <c r="W27" s="290"/>
      <c r="X27" s="290"/>
      <c r="Y27" s="290"/>
      <c r="Z27" s="290"/>
      <c r="AA27" s="290"/>
      <c r="AB27" s="290"/>
      <c r="AC27" s="290"/>
      <c r="AD27" s="290"/>
      <c r="AE27" s="290"/>
      <c r="AF27" s="290"/>
      <c r="AG27" s="290"/>
      <c r="AH27" s="290"/>
    </row>
    <row r="28" spans="1:34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290"/>
      <c r="N28" s="290"/>
      <c r="O28" s="290"/>
      <c r="P28" s="290"/>
      <c r="Q28" s="290"/>
      <c r="R28" s="290"/>
      <c r="S28" s="290"/>
      <c r="T28" s="290"/>
      <c r="U28" s="290"/>
      <c r="V28" s="290"/>
      <c r="W28" s="290"/>
      <c r="X28" s="290"/>
      <c r="Y28" s="290"/>
      <c r="Z28" s="290"/>
      <c r="AA28" s="290"/>
      <c r="AB28" s="290"/>
      <c r="AC28" s="290"/>
      <c r="AD28" s="290"/>
      <c r="AE28" s="290"/>
      <c r="AF28" s="290"/>
      <c r="AG28" s="290"/>
      <c r="AH28" s="290"/>
    </row>
    <row r="29" spans="1:34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290"/>
      <c r="N29" s="290"/>
      <c r="O29" s="290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90"/>
      <c r="AB29" s="290"/>
      <c r="AC29" s="290"/>
      <c r="AD29" s="290"/>
      <c r="AE29" s="290"/>
      <c r="AF29" s="290"/>
      <c r="AG29" s="290"/>
      <c r="AH29" s="290"/>
    </row>
    <row r="30" spans="1:34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290"/>
      <c r="N30" s="290"/>
      <c r="O30" s="290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90"/>
      <c r="AB30" s="290"/>
      <c r="AC30" s="290"/>
      <c r="AD30" s="290"/>
      <c r="AE30" s="290"/>
      <c r="AF30" s="290"/>
      <c r="AG30" s="290"/>
      <c r="AH30" s="290"/>
    </row>
    <row r="31" spans="1:34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0"/>
      <c r="N31" s="290"/>
      <c r="O31" s="290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90"/>
      <c r="AB31" s="290"/>
      <c r="AC31" s="290"/>
      <c r="AD31" s="290"/>
      <c r="AE31" s="290"/>
      <c r="AF31" s="290"/>
      <c r="AG31" s="290"/>
      <c r="AH31" s="290"/>
    </row>
    <row r="32" spans="1:34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0"/>
      <c r="N32" s="290"/>
      <c r="O32" s="290"/>
      <c r="P32" s="290"/>
      <c r="Q32" s="290"/>
      <c r="R32" s="290"/>
      <c r="S32" s="290"/>
      <c r="T32" s="290"/>
      <c r="U32" s="290"/>
      <c r="V32" s="290"/>
      <c r="W32" s="290"/>
      <c r="X32" s="290"/>
      <c r="Y32" s="290"/>
      <c r="Z32" s="290"/>
      <c r="AA32" s="290"/>
      <c r="AB32" s="290"/>
      <c r="AC32" s="290"/>
      <c r="AD32" s="290"/>
      <c r="AE32" s="290"/>
      <c r="AF32" s="290"/>
      <c r="AG32" s="290"/>
      <c r="AH32" s="290"/>
    </row>
    <row r="33" spans="1:34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0"/>
      <c r="N33" s="290"/>
      <c r="O33" s="290"/>
      <c r="P33" s="290"/>
      <c r="Q33" s="290"/>
      <c r="R33" s="290"/>
      <c r="S33" s="290"/>
      <c r="T33" s="290"/>
      <c r="U33" s="290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  <c r="AH33" s="290"/>
    </row>
    <row r="34" spans="1:34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0"/>
      <c r="N34" s="290"/>
      <c r="O34" s="290"/>
      <c r="P34" s="290"/>
      <c r="Q34" s="290"/>
      <c r="R34" s="290"/>
      <c r="S34" s="290"/>
      <c r="T34" s="290"/>
      <c r="U34" s="290"/>
      <c r="V34" s="290"/>
      <c r="W34" s="290"/>
      <c r="X34" s="290"/>
      <c r="Y34" s="290"/>
      <c r="Z34" s="290"/>
      <c r="AA34" s="290"/>
      <c r="AB34" s="290"/>
      <c r="AC34" s="290"/>
      <c r="AD34" s="290"/>
      <c r="AE34" s="290"/>
      <c r="AF34" s="290"/>
      <c r="AG34" s="290"/>
      <c r="AH34" s="290"/>
    </row>
    <row r="35" spans="1:34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0"/>
      <c r="N35" s="290"/>
      <c r="O35" s="290"/>
      <c r="P35" s="290"/>
      <c r="Q35" s="290"/>
      <c r="R35" s="290"/>
      <c r="S35" s="290"/>
      <c r="T35" s="290"/>
      <c r="U35" s="290"/>
      <c r="V35" s="290"/>
      <c r="W35" s="290"/>
      <c r="X35" s="290"/>
      <c r="Y35" s="290"/>
      <c r="Z35" s="290"/>
      <c r="AA35" s="290"/>
      <c r="AB35" s="290"/>
      <c r="AC35" s="290"/>
      <c r="AD35" s="290"/>
      <c r="AE35" s="290"/>
      <c r="AF35" s="290"/>
      <c r="AG35" s="290"/>
      <c r="AH35" s="290"/>
    </row>
    <row r="36" spans="1:34" x14ac:dyDescent="0.2">
      <c r="A36" s="41"/>
      <c r="B36" s="11">
        <f>SUM(B5:B35)</f>
        <v>-204636</v>
      </c>
      <c r="C36" s="44">
        <f>SUM(C5:C35)</f>
        <v>-201068</v>
      </c>
      <c r="D36" s="43">
        <f>SUM(D5:D35)</f>
        <v>-1525432</v>
      </c>
      <c r="E36" s="43">
        <f>SUM(E5:E35)</f>
        <v>-1518735</v>
      </c>
      <c r="F36" s="11">
        <f>SUM(F5:F35)</f>
        <v>10265</v>
      </c>
      <c r="G36" s="41"/>
      <c r="H36" s="43"/>
      <c r="I36" s="43"/>
      <c r="J36" s="43"/>
      <c r="K36" s="43"/>
      <c r="L36" s="43"/>
      <c r="M36" s="290"/>
      <c r="N36" s="290"/>
      <c r="O36" s="290"/>
      <c r="P36" s="290"/>
      <c r="Q36" s="290"/>
      <c r="R36" s="290"/>
      <c r="S36" s="290"/>
      <c r="T36" s="290"/>
      <c r="U36" s="290"/>
      <c r="V36" s="290"/>
      <c r="W36" s="290"/>
      <c r="X36" s="290"/>
      <c r="Y36" s="290"/>
      <c r="Z36" s="290"/>
      <c r="AA36" s="290"/>
      <c r="AB36" s="290"/>
      <c r="AC36" s="290"/>
      <c r="AD36" s="290"/>
      <c r="AE36" s="290"/>
      <c r="AF36" s="290"/>
      <c r="AG36" s="290"/>
      <c r="AH36" s="290"/>
    </row>
    <row r="37" spans="1:34" x14ac:dyDescent="0.2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0"/>
      <c r="N37" s="290"/>
      <c r="O37" s="290"/>
      <c r="P37" s="290"/>
      <c r="Q37" s="290"/>
      <c r="R37" s="290"/>
      <c r="S37" s="290"/>
      <c r="T37" s="290"/>
      <c r="U37" s="290"/>
      <c r="V37" s="290"/>
      <c r="W37" s="290"/>
      <c r="X37" s="290"/>
      <c r="Y37" s="290"/>
      <c r="Z37" s="290"/>
      <c r="AA37" s="290"/>
      <c r="AB37" s="290"/>
      <c r="AC37" s="290"/>
      <c r="AD37" s="290"/>
      <c r="AE37" s="290"/>
      <c r="AF37" s="290"/>
      <c r="AG37" s="290"/>
      <c r="AH37" s="290"/>
    </row>
    <row r="38" spans="1:34" x14ac:dyDescent="0.2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1"/>
      <c r="M38" s="290"/>
      <c r="N38" s="290"/>
      <c r="O38" s="290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90"/>
      <c r="AB38" s="290"/>
      <c r="AC38" s="290"/>
      <c r="AD38" s="290"/>
      <c r="AE38" s="290"/>
      <c r="AF38" s="290"/>
      <c r="AG38" s="290"/>
      <c r="AH38" s="290"/>
    </row>
    <row r="39" spans="1:34" x14ac:dyDescent="0.2">
      <c r="A39" s="32"/>
      <c r="B39" s="32"/>
      <c r="C39" s="15"/>
      <c r="D39" s="15"/>
      <c r="E39" s="15"/>
      <c r="F39" s="494">
        <f>+summary!G5</f>
        <v>2.14</v>
      </c>
      <c r="G39" s="32"/>
      <c r="H39" s="204"/>
      <c r="I39" s="150"/>
      <c r="J39" s="346"/>
      <c r="K39" s="452"/>
      <c r="L39" s="150"/>
      <c r="M39" s="290"/>
      <c r="N39" s="290"/>
      <c r="O39" s="290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90"/>
      <c r="AB39" s="290"/>
      <c r="AC39" s="290"/>
      <c r="AD39" s="290"/>
      <c r="AE39" s="290"/>
      <c r="AF39" s="290"/>
      <c r="AG39" s="290"/>
      <c r="AH39" s="290"/>
    </row>
    <row r="40" spans="1:34" x14ac:dyDescent="0.2">
      <c r="A40" s="32"/>
      <c r="B40" s="32"/>
      <c r="C40" s="48"/>
      <c r="D40" s="47"/>
      <c r="E40" s="48"/>
      <c r="F40" s="46">
        <f>+F39*F36</f>
        <v>21967.100000000002</v>
      </c>
      <c r="G40" s="32"/>
      <c r="H40" s="204"/>
      <c r="I40" s="206"/>
      <c r="J40" s="346"/>
      <c r="K40" s="346"/>
      <c r="L40" s="150"/>
      <c r="M40" s="290"/>
      <c r="N40" s="290"/>
      <c r="O40" s="290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90"/>
      <c r="AB40" s="290"/>
      <c r="AC40" s="290"/>
      <c r="AD40" s="290"/>
      <c r="AE40" s="290"/>
      <c r="AF40" s="290"/>
      <c r="AG40" s="290"/>
      <c r="AH40" s="290"/>
    </row>
    <row r="41" spans="1:34" x14ac:dyDescent="0.2">
      <c r="A41" s="32"/>
      <c r="B41" s="32"/>
      <c r="C41" s="47"/>
      <c r="D41" s="47"/>
      <c r="E41" s="47"/>
      <c r="F41" s="24"/>
      <c r="G41" s="32"/>
      <c r="H41" s="453"/>
      <c r="I41" s="206"/>
      <c r="J41" s="454"/>
      <c r="K41" s="454"/>
      <c r="L41" s="15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</row>
    <row r="42" spans="1:34" x14ac:dyDescent="0.2">
      <c r="A42" s="57">
        <v>37256</v>
      </c>
      <c r="B42" s="32"/>
      <c r="C42" s="462"/>
      <c r="D42" s="111"/>
      <c r="E42" s="462"/>
      <c r="F42" s="493">
        <v>9676</v>
      </c>
      <c r="G42" s="32"/>
      <c r="H42" s="453"/>
      <c r="I42" s="206"/>
      <c r="J42" s="454"/>
      <c r="K42" s="454"/>
      <c r="L42" s="303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</row>
    <row r="43" spans="1:34" x14ac:dyDescent="0.2">
      <c r="A43" s="57">
        <v>37278</v>
      </c>
      <c r="B43" s="32"/>
      <c r="C43" s="106"/>
      <c r="D43" s="106"/>
      <c r="E43" s="106"/>
      <c r="F43" s="24">
        <f>+F40+F42</f>
        <v>31643.100000000002</v>
      </c>
      <c r="H43" s="290"/>
      <c r="I43" s="290"/>
      <c r="J43" s="290"/>
      <c r="K43" s="290"/>
      <c r="L43" s="455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</row>
    <row r="44" spans="1:34" x14ac:dyDescent="0.2">
      <c r="A44" s="32"/>
      <c r="B44" s="32"/>
      <c r="C44" s="32"/>
      <c r="D44" s="32"/>
      <c r="E44" s="32"/>
      <c r="F44" s="15"/>
      <c r="H44" s="290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</row>
    <row r="45" spans="1:34" x14ac:dyDescent="0.2">
      <c r="A45" s="41"/>
      <c r="B45" s="11"/>
      <c r="C45" s="11"/>
      <c r="D45" s="11"/>
      <c r="E45" s="11"/>
      <c r="F45" s="102"/>
      <c r="H45" s="290"/>
      <c r="I45" s="290"/>
      <c r="J45" s="290"/>
      <c r="K45" s="290"/>
      <c r="L45" s="290"/>
      <c r="M45" s="290"/>
      <c r="N45" s="290"/>
      <c r="O45" s="290"/>
      <c r="P45" s="290"/>
      <c r="Q45" s="290"/>
      <c r="R45" s="290"/>
      <c r="S45" s="290"/>
      <c r="T45" s="290"/>
      <c r="U45" s="290"/>
      <c r="V45" s="290"/>
      <c r="W45" s="290"/>
      <c r="X45" s="290"/>
      <c r="Y45" s="290"/>
      <c r="Z45" s="290"/>
      <c r="AA45" s="290"/>
      <c r="AB45" s="290"/>
      <c r="AC45" s="290"/>
      <c r="AD45" s="290"/>
      <c r="AE45" s="290"/>
      <c r="AF45" s="290"/>
      <c r="AG45" s="290"/>
      <c r="AH45" s="290"/>
    </row>
    <row r="46" spans="1:34" x14ac:dyDescent="0.2">
      <c r="A46" s="41"/>
      <c r="B46" s="11"/>
      <c r="C46" s="267"/>
      <c r="D46" s="102"/>
      <c r="E46" s="11"/>
      <c r="F46" s="11"/>
      <c r="H46" s="290"/>
      <c r="I46" s="290"/>
      <c r="J46" s="290"/>
      <c r="K46" s="290"/>
      <c r="L46" s="290"/>
      <c r="M46" s="290"/>
      <c r="N46" s="290"/>
      <c r="O46" s="290"/>
      <c r="P46" s="290"/>
      <c r="Q46" s="290"/>
      <c r="R46" s="290"/>
      <c r="S46" s="290"/>
      <c r="T46" s="290"/>
      <c r="U46" s="290"/>
      <c r="V46" s="290"/>
      <c r="W46" s="290"/>
      <c r="X46" s="290"/>
      <c r="Y46" s="290"/>
      <c r="Z46" s="290"/>
      <c r="AA46" s="290"/>
      <c r="AB46" s="290"/>
      <c r="AC46" s="290"/>
      <c r="AD46" s="290"/>
      <c r="AE46" s="290"/>
      <c r="AF46" s="290"/>
      <c r="AG46" s="290"/>
      <c r="AH46" s="290"/>
    </row>
    <row r="47" spans="1:34" x14ac:dyDescent="0.2">
      <c r="A47" s="32" t="s">
        <v>314</v>
      </c>
      <c r="B47" s="32"/>
      <c r="C47" s="32"/>
      <c r="D47" s="15"/>
      <c r="E47" s="11"/>
      <c r="F47" s="11"/>
      <c r="H47" s="290"/>
      <c r="I47" s="290"/>
      <c r="J47" s="290"/>
      <c r="K47" s="290"/>
      <c r="L47" s="290"/>
      <c r="M47" s="290"/>
      <c r="N47" s="290"/>
      <c r="O47" s="290"/>
      <c r="P47" s="290"/>
      <c r="Q47" s="290"/>
      <c r="R47" s="290"/>
      <c r="S47" s="290"/>
      <c r="T47" s="290"/>
      <c r="U47" s="290"/>
      <c r="V47" s="290"/>
      <c r="W47" s="290"/>
      <c r="X47" s="290"/>
      <c r="Y47" s="290"/>
      <c r="Z47" s="290"/>
      <c r="AA47" s="290"/>
      <c r="AB47" s="290"/>
      <c r="AC47" s="290"/>
      <c r="AD47" s="290"/>
      <c r="AE47" s="290"/>
      <c r="AF47" s="290"/>
      <c r="AG47" s="290"/>
      <c r="AH47" s="290"/>
    </row>
    <row r="48" spans="1:34" x14ac:dyDescent="0.2">
      <c r="A48" s="49">
        <f>+A42</f>
        <v>37256</v>
      </c>
      <c r="B48" s="32"/>
      <c r="C48" s="32"/>
      <c r="D48" s="508">
        <v>19943.240000000002</v>
      </c>
      <c r="E48" s="11"/>
      <c r="F48" s="11"/>
      <c r="H48" s="290"/>
      <c r="I48" s="290"/>
      <c r="J48" s="290"/>
      <c r="K48" s="290"/>
      <c r="L48" s="290"/>
      <c r="M48" s="290"/>
      <c r="N48" s="290"/>
      <c r="O48" s="290"/>
      <c r="P48" s="290"/>
      <c r="Q48" s="290"/>
      <c r="R48" s="290"/>
      <c r="S48" s="290"/>
      <c r="T48" s="290"/>
      <c r="U48" s="290"/>
      <c r="V48" s="290"/>
      <c r="W48" s="290"/>
      <c r="X48" s="290"/>
      <c r="Y48" s="290"/>
      <c r="Z48" s="290"/>
      <c r="AA48" s="290"/>
      <c r="AB48" s="290"/>
      <c r="AC48" s="290"/>
      <c r="AD48" s="290"/>
      <c r="AE48" s="290"/>
      <c r="AF48" s="290"/>
      <c r="AG48" s="290"/>
      <c r="AH48" s="290"/>
    </row>
    <row r="49" spans="1:34" x14ac:dyDescent="0.2">
      <c r="A49" s="49">
        <f>+A43</f>
        <v>37278</v>
      </c>
      <c r="B49" s="32"/>
      <c r="C49" s="32"/>
      <c r="D49" s="76">
        <f>+F36</f>
        <v>10265</v>
      </c>
      <c r="E49" s="11"/>
      <c r="F49" s="11"/>
      <c r="H49" s="290"/>
      <c r="I49" s="290"/>
      <c r="J49" s="290"/>
      <c r="K49" s="290"/>
      <c r="L49" s="290"/>
      <c r="M49" s="290"/>
      <c r="N49" s="290"/>
      <c r="O49" s="290"/>
      <c r="P49" s="290"/>
      <c r="Q49" s="290"/>
      <c r="R49" s="290"/>
      <c r="S49" s="290"/>
      <c r="T49" s="290"/>
      <c r="U49" s="290"/>
      <c r="V49" s="290"/>
      <c r="W49" s="290"/>
      <c r="X49" s="290"/>
      <c r="Y49" s="290"/>
      <c r="Z49" s="290"/>
      <c r="AA49" s="290"/>
      <c r="AB49" s="290"/>
      <c r="AC49" s="290"/>
      <c r="AD49" s="290"/>
      <c r="AE49" s="290"/>
      <c r="AF49" s="290"/>
      <c r="AG49" s="290"/>
      <c r="AH49" s="290"/>
    </row>
    <row r="50" spans="1:34" x14ac:dyDescent="0.2">
      <c r="A50" s="32"/>
      <c r="B50" s="32"/>
      <c r="C50" s="32"/>
      <c r="D50" s="75">
        <f>+D49+D48</f>
        <v>30208.240000000002</v>
      </c>
      <c r="E50" s="11"/>
      <c r="F50" s="11"/>
      <c r="H50" s="290"/>
      <c r="I50" s="290"/>
      <c r="J50" s="290"/>
      <c r="K50" s="290"/>
      <c r="L50" s="290"/>
      <c r="M50" s="290"/>
      <c r="N50" s="290"/>
      <c r="O50" s="290"/>
      <c r="P50" s="290"/>
      <c r="Q50" s="290"/>
      <c r="R50" s="290"/>
      <c r="S50" s="290"/>
      <c r="T50" s="290"/>
      <c r="U50" s="290"/>
      <c r="V50" s="290"/>
      <c r="W50" s="290"/>
      <c r="X50" s="290"/>
      <c r="Y50" s="290"/>
      <c r="Z50" s="290"/>
      <c r="AA50" s="290"/>
      <c r="AB50" s="290"/>
      <c r="AC50" s="290"/>
      <c r="AD50" s="290"/>
      <c r="AE50" s="290"/>
      <c r="AF50" s="290"/>
      <c r="AG50" s="290"/>
      <c r="AH50" s="290"/>
    </row>
    <row r="51" spans="1:34" x14ac:dyDescent="0.2">
      <c r="D51" s="259"/>
      <c r="H51" s="290"/>
      <c r="I51" s="290"/>
      <c r="J51" s="290"/>
      <c r="K51" s="290"/>
      <c r="L51" s="290"/>
      <c r="M51" s="290"/>
      <c r="N51" s="290"/>
      <c r="O51" s="290"/>
      <c r="P51" s="290"/>
      <c r="Q51" s="290"/>
      <c r="R51" s="290"/>
      <c r="S51" s="290"/>
      <c r="T51" s="290"/>
      <c r="U51" s="290"/>
      <c r="V51" s="290"/>
      <c r="W51" s="290"/>
      <c r="X51" s="290"/>
      <c r="Y51" s="290"/>
      <c r="Z51" s="290"/>
      <c r="AA51" s="290"/>
      <c r="AB51" s="290"/>
      <c r="AC51" s="290"/>
      <c r="AD51" s="290"/>
      <c r="AE51" s="290"/>
      <c r="AF51" s="290"/>
      <c r="AG51" s="290"/>
      <c r="AH51" s="290"/>
    </row>
    <row r="52" spans="1:34" x14ac:dyDescent="0.2">
      <c r="H52" s="290"/>
      <c r="I52" s="290"/>
      <c r="J52" s="290"/>
      <c r="K52" s="290"/>
      <c r="L52" s="290"/>
      <c r="M52" s="290"/>
      <c r="N52" s="290"/>
      <c r="O52" s="290"/>
      <c r="P52" s="290"/>
      <c r="Q52" s="290"/>
      <c r="R52" s="290"/>
      <c r="S52" s="290"/>
      <c r="T52" s="290"/>
      <c r="U52" s="290"/>
      <c r="V52" s="290"/>
      <c r="W52" s="290"/>
      <c r="X52" s="290"/>
      <c r="Y52" s="290"/>
      <c r="Z52" s="290"/>
      <c r="AA52" s="290"/>
      <c r="AB52" s="290"/>
      <c r="AC52" s="290"/>
      <c r="AD52" s="290"/>
      <c r="AE52" s="290"/>
      <c r="AF52" s="290"/>
      <c r="AG52" s="290"/>
      <c r="AH52" s="290"/>
    </row>
    <row r="53" spans="1:34" x14ac:dyDescent="0.2">
      <c r="H53" s="290"/>
      <c r="I53" s="290"/>
      <c r="J53" s="290"/>
      <c r="K53" s="290"/>
      <c r="L53" s="290"/>
      <c r="M53" s="290"/>
      <c r="N53" s="290"/>
      <c r="O53" s="290"/>
      <c r="P53" s="290"/>
      <c r="Q53" s="290"/>
      <c r="R53" s="290"/>
      <c r="S53" s="290"/>
      <c r="T53" s="290"/>
      <c r="U53" s="290"/>
      <c r="V53" s="290"/>
      <c r="W53" s="290"/>
      <c r="X53" s="290"/>
      <c r="Y53" s="290"/>
      <c r="Z53" s="290"/>
      <c r="AA53" s="290"/>
      <c r="AB53" s="290"/>
      <c r="AC53" s="290"/>
      <c r="AD53" s="290"/>
      <c r="AE53" s="290"/>
      <c r="AF53" s="290"/>
      <c r="AG53" s="290"/>
      <c r="AH53" s="290"/>
    </row>
    <row r="54" spans="1:34" x14ac:dyDescent="0.2">
      <c r="H54" s="290"/>
      <c r="I54" s="290"/>
      <c r="J54" s="290"/>
      <c r="K54" s="290"/>
      <c r="L54" s="290"/>
      <c r="M54" s="290"/>
      <c r="N54" s="290"/>
      <c r="O54" s="290"/>
      <c r="P54" s="290"/>
      <c r="Q54" s="290"/>
      <c r="R54" s="290"/>
      <c r="S54" s="290"/>
      <c r="T54" s="290"/>
      <c r="U54" s="290"/>
      <c r="V54" s="290"/>
      <c r="W54" s="290"/>
      <c r="X54" s="290"/>
      <c r="Y54" s="290"/>
      <c r="Z54" s="290"/>
      <c r="AA54" s="290"/>
      <c r="AB54" s="290"/>
      <c r="AC54" s="290"/>
      <c r="AD54" s="290"/>
      <c r="AE54" s="290"/>
      <c r="AF54" s="290"/>
      <c r="AG54" s="290"/>
      <c r="AH54" s="290"/>
    </row>
    <row r="55" spans="1:34" x14ac:dyDescent="0.2">
      <c r="H55" s="290"/>
      <c r="I55" s="290"/>
      <c r="J55" s="290"/>
      <c r="K55" s="290"/>
      <c r="L55" s="290"/>
      <c r="M55" s="290"/>
      <c r="N55" s="290"/>
      <c r="O55" s="290"/>
      <c r="P55" s="290"/>
      <c r="Q55" s="290"/>
      <c r="R55" s="290"/>
      <c r="S55" s="290"/>
      <c r="T55" s="290"/>
      <c r="U55" s="290"/>
      <c r="V55" s="290"/>
      <c r="W55" s="290"/>
      <c r="X55" s="290"/>
      <c r="Y55" s="290"/>
      <c r="Z55" s="290"/>
      <c r="AA55" s="290"/>
      <c r="AB55" s="290"/>
      <c r="AC55" s="290"/>
      <c r="AD55" s="290"/>
      <c r="AE55" s="290"/>
      <c r="AF55" s="290"/>
      <c r="AG55" s="290"/>
      <c r="AH55" s="290"/>
    </row>
    <row r="56" spans="1:34" x14ac:dyDescent="0.2">
      <c r="H56" s="290"/>
      <c r="I56" s="290"/>
      <c r="J56" s="290"/>
      <c r="K56" s="290"/>
      <c r="L56" s="290"/>
      <c r="M56" s="290"/>
      <c r="N56" s="290"/>
      <c r="O56" s="290"/>
      <c r="P56" s="290"/>
      <c r="Q56" s="290"/>
      <c r="R56" s="290"/>
      <c r="S56" s="290"/>
      <c r="T56" s="290"/>
      <c r="U56" s="290"/>
      <c r="V56" s="290"/>
      <c r="W56" s="290"/>
      <c r="X56" s="290"/>
      <c r="Y56" s="290"/>
      <c r="Z56" s="290"/>
      <c r="AA56" s="290"/>
      <c r="AB56" s="290"/>
      <c r="AC56" s="290"/>
      <c r="AD56" s="290"/>
      <c r="AE56" s="290"/>
      <c r="AF56" s="290"/>
      <c r="AG56" s="290"/>
      <c r="AH56" s="290"/>
    </row>
    <row r="57" spans="1:34" x14ac:dyDescent="0.2">
      <c r="H57" s="290"/>
      <c r="I57" s="290"/>
      <c r="J57" s="290"/>
      <c r="K57" s="290"/>
      <c r="L57" s="290"/>
      <c r="M57" s="290"/>
      <c r="N57" s="290"/>
      <c r="O57" s="290"/>
      <c r="P57" s="290"/>
      <c r="Q57" s="290"/>
      <c r="R57" s="290"/>
      <c r="S57" s="290"/>
      <c r="T57" s="290"/>
      <c r="U57" s="290"/>
      <c r="V57" s="290"/>
      <c r="W57" s="290"/>
      <c r="X57" s="290"/>
      <c r="Y57" s="290"/>
      <c r="Z57" s="290"/>
      <c r="AA57" s="290"/>
      <c r="AB57" s="290"/>
      <c r="AC57" s="290"/>
      <c r="AD57" s="290"/>
      <c r="AE57" s="290"/>
      <c r="AF57" s="290"/>
      <c r="AG57" s="290"/>
      <c r="AH57" s="290"/>
    </row>
    <row r="58" spans="1:34" x14ac:dyDescent="0.2">
      <c r="H58" s="290"/>
      <c r="I58" s="290"/>
      <c r="J58" s="290"/>
      <c r="K58" s="290"/>
      <c r="L58" s="290"/>
      <c r="M58" s="290"/>
      <c r="N58" s="290"/>
      <c r="O58" s="290"/>
      <c r="P58" s="290"/>
      <c r="Q58" s="290"/>
      <c r="R58" s="290"/>
      <c r="S58" s="290"/>
      <c r="T58" s="290"/>
      <c r="U58" s="290"/>
      <c r="V58" s="290"/>
      <c r="W58" s="290"/>
      <c r="X58" s="290"/>
      <c r="Y58" s="290"/>
      <c r="Z58" s="290"/>
      <c r="AA58" s="290"/>
      <c r="AB58" s="290"/>
      <c r="AC58" s="290"/>
      <c r="AD58" s="290"/>
      <c r="AE58" s="290"/>
      <c r="AF58" s="290"/>
      <c r="AG58" s="290"/>
      <c r="AH58" s="290"/>
    </row>
    <row r="59" spans="1:34" x14ac:dyDescent="0.2">
      <c r="H59" s="290"/>
      <c r="I59" s="290"/>
      <c r="J59" s="290"/>
      <c r="K59" s="290"/>
      <c r="L59" s="290"/>
      <c r="M59" s="290"/>
      <c r="N59" s="290"/>
      <c r="O59" s="290"/>
      <c r="P59" s="290"/>
      <c r="Q59" s="290"/>
      <c r="R59" s="290"/>
      <c r="S59" s="290"/>
      <c r="T59" s="290"/>
      <c r="U59" s="290"/>
      <c r="V59" s="290"/>
      <c r="W59" s="290"/>
      <c r="X59" s="290"/>
      <c r="Y59" s="290"/>
      <c r="Z59" s="290"/>
      <c r="AA59" s="290"/>
      <c r="AB59" s="290"/>
      <c r="AC59" s="290"/>
      <c r="AD59" s="290"/>
      <c r="AE59" s="290"/>
      <c r="AF59" s="290"/>
      <c r="AG59" s="290"/>
      <c r="AH59" s="290"/>
    </row>
    <row r="60" spans="1:34" x14ac:dyDescent="0.2">
      <c r="H60" s="290"/>
      <c r="I60" s="290"/>
      <c r="J60" s="290"/>
      <c r="K60" s="290"/>
      <c r="L60" s="290"/>
      <c r="M60" s="290"/>
      <c r="N60" s="290"/>
      <c r="O60" s="290"/>
      <c r="P60" s="290"/>
      <c r="Q60" s="290"/>
      <c r="R60" s="290"/>
      <c r="S60" s="290"/>
      <c r="T60" s="290"/>
      <c r="U60" s="290"/>
      <c r="V60" s="290"/>
      <c r="W60" s="290"/>
      <c r="X60" s="290"/>
      <c r="Y60" s="290"/>
      <c r="Z60" s="290"/>
      <c r="AA60" s="290"/>
      <c r="AB60" s="290"/>
      <c r="AC60" s="290"/>
      <c r="AD60" s="290"/>
      <c r="AE60" s="290"/>
      <c r="AF60" s="290"/>
      <c r="AG60" s="290"/>
      <c r="AH60" s="290"/>
    </row>
    <row r="61" spans="1:34" x14ac:dyDescent="0.2">
      <c r="H61" s="290"/>
      <c r="I61" s="290"/>
      <c r="J61" s="290"/>
      <c r="K61" s="290"/>
      <c r="L61" s="290"/>
      <c r="M61" s="290"/>
      <c r="N61" s="290"/>
      <c r="O61" s="290"/>
      <c r="P61" s="290"/>
      <c r="Q61" s="290"/>
      <c r="R61" s="290"/>
      <c r="S61" s="290"/>
      <c r="T61" s="290"/>
      <c r="U61" s="290"/>
      <c r="V61" s="290"/>
      <c r="W61" s="290"/>
      <c r="X61" s="290"/>
      <c r="Y61" s="290"/>
      <c r="Z61" s="290"/>
      <c r="AA61" s="290"/>
      <c r="AB61" s="290"/>
      <c r="AC61" s="290"/>
      <c r="AD61" s="290"/>
      <c r="AE61" s="290"/>
      <c r="AF61" s="290"/>
      <c r="AG61" s="290"/>
      <c r="AH61" s="290"/>
    </row>
    <row r="62" spans="1:34" x14ac:dyDescent="0.2">
      <c r="H62" s="290"/>
      <c r="I62" s="290"/>
      <c r="J62" s="290"/>
      <c r="K62" s="290"/>
      <c r="L62" s="290"/>
      <c r="M62" s="290"/>
      <c r="N62" s="290"/>
      <c r="O62" s="290"/>
      <c r="P62" s="290"/>
      <c r="Q62" s="290"/>
      <c r="R62" s="290"/>
      <c r="S62" s="290"/>
      <c r="T62" s="290"/>
      <c r="U62" s="290"/>
      <c r="V62" s="290"/>
      <c r="W62" s="290"/>
      <c r="X62" s="290"/>
      <c r="Y62" s="290"/>
      <c r="Z62" s="290"/>
      <c r="AA62" s="290"/>
      <c r="AB62" s="290"/>
      <c r="AC62" s="290"/>
      <c r="AD62" s="290"/>
      <c r="AE62" s="290"/>
      <c r="AF62" s="290"/>
      <c r="AG62" s="290"/>
      <c r="AH62" s="290"/>
    </row>
    <row r="63" spans="1:34" x14ac:dyDescent="0.2">
      <c r="H63" s="290"/>
      <c r="I63" s="290"/>
      <c r="J63" s="290"/>
      <c r="K63" s="290"/>
      <c r="L63" s="290"/>
      <c r="M63" s="290"/>
      <c r="N63" s="290"/>
      <c r="O63" s="290"/>
      <c r="P63" s="290"/>
      <c r="Q63" s="290"/>
      <c r="R63" s="290"/>
      <c r="S63" s="290"/>
      <c r="T63" s="290"/>
      <c r="U63" s="290"/>
      <c r="V63" s="290"/>
      <c r="W63" s="290"/>
      <c r="X63" s="290"/>
      <c r="Y63" s="290"/>
      <c r="Z63" s="290"/>
      <c r="AA63" s="290"/>
      <c r="AB63" s="290"/>
      <c r="AC63" s="290"/>
      <c r="AD63" s="290"/>
      <c r="AE63" s="290"/>
      <c r="AF63" s="290"/>
      <c r="AG63" s="290"/>
      <c r="AH63" s="290"/>
    </row>
    <row r="64" spans="1:34" x14ac:dyDescent="0.2">
      <c r="H64" s="290"/>
      <c r="I64" s="290"/>
      <c r="J64" s="290"/>
      <c r="K64" s="290"/>
      <c r="L64" s="290"/>
      <c r="M64" s="290"/>
      <c r="N64" s="290"/>
      <c r="O64" s="290"/>
      <c r="P64" s="290"/>
      <c r="Q64" s="290"/>
      <c r="R64" s="290"/>
      <c r="S64" s="290"/>
      <c r="T64" s="290"/>
      <c r="U64" s="290"/>
      <c r="V64" s="290"/>
      <c r="W64" s="290"/>
      <c r="X64" s="290"/>
      <c r="Y64" s="290"/>
      <c r="Z64" s="290"/>
      <c r="AA64" s="290"/>
      <c r="AB64" s="290"/>
      <c r="AC64" s="290"/>
      <c r="AD64" s="290"/>
      <c r="AE64" s="290"/>
      <c r="AF64" s="290"/>
      <c r="AG64" s="290"/>
      <c r="AH64" s="290"/>
    </row>
    <row r="65" spans="8:34" x14ac:dyDescent="0.2">
      <c r="H65" s="290"/>
      <c r="I65" s="290"/>
      <c r="J65" s="290"/>
      <c r="K65" s="290"/>
      <c r="L65" s="290"/>
      <c r="M65" s="290"/>
      <c r="N65" s="290"/>
      <c r="O65" s="290"/>
      <c r="P65" s="290"/>
      <c r="Q65" s="290"/>
      <c r="R65" s="290"/>
      <c r="S65" s="290"/>
      <c r="T65" s="290"/>
      <c r="U65" s="290"/>
      <c r="V65" s="290"/>
      <c r="W65" s="290"/>
      <c r="X65" s="290"/>
      <c r="Y65" s="290"/>
      <c r="Z65" s="290"/>
      <c r="AA65" s="290"/>
      <c r="AB65" s="290"/>
      <c r="AC65" s="290"/>
      <c r="AD65" s="290"/>
      <c r="AE65" s="290"/>
      <c r="AF65" s="290"/>
      <c r="AG65" s="290"/>
      <c r="AH65" s="290"/>
    </row>
    <row r="66" spans="8:34" x14ac:dyDescent="0.2">
      <c r="H66" s="290"/>
      <c r="I66" s="290"/>
      <c r="J66" s="290"/>
      <c r="K66" s="290"/>
      <c r="L66" s="290"/>
      <c r="M66" s="290"/>
      <c r="N66" s="290"/>
      <c r="O66" s="290"/>
      <c r="P66" s="290"/>
      <c r="Q66" s="290"/>
      <c r="R66" s="290"/>
      <c r="S66" s="290"/>
      <c r="T66" s="290"/>
      <c r="U66" s="290"/>
      <c r="V66" s="290"/>
      <c r="W66" s="290"/>
      <c r="X66" s="290"/>
      <c r="Y66" s="290"/>
      <c r="Z66" s="290"/>
      <c r="AA66" s="290"/>
      <c r="AB66" s="290"/>
      <c r="AC66" s="290"/>
      <c r="AD66" s="290"/>
      <c r="AE66" s="290"/>
      <c r="AF66" s="290"/>
      <c r="AG66" s="290"/>
      <c r="AH66" s="290"/>
    </row>
    <row r="67" spans="8:34" x14ac:dyDescent="0.2">
      <c r="H67" s="290"/>
      <c r="I67" s="290"/>
      <c r="J67" s="290"/>
      <c r="K67" s="290"/>
      <c r="L67" s="290"/>
      <c r="M67" s="290"/>
      <c r="N67" s="290"/>
      <c r="O67" s="290"/>
      <c r="P67" s="290"/>
      <c r="Q67" s="290"/>
      <c r="R67" s="290"/>
      <c r="S67" s="290"/>
      <c r="T67" s="290"/>
      <c r="U67" s="290"/>
      <c r="V67" s="290"/>
      <c r="W67" s="290"/>
      <c r="X67" s="290"/>
      <c r="Y67" s="290"/>
      <c r="Z67" s="290"/>
      <c r="AA67" s="290"/>
      <c r="AB67" s="290"/>
      <c r="AC67" s="290"/>
      <c r="AD67" s="290"/>
      <c r="AE67" s="290"/>
      <c r="AF67" s="290"/>
      <c r="AG67" s="290"/>
      <c r="AH67" s="290"/>
    </row>
    <row r="68" spans="8:34" x14ac:dyDescent="0.2">
      <c r="H68" s="290"/>
      <c r="I68" s="290"/>
      <c r="J68" s="290"/>
      <c r="K68" s="290"/>
      <c r="L68" s="290"/>
      <c r="M68" s="290"/>
      <c r="N68" s="290"/>
      <c r="O68" s="290"/>
      <c r="P68" s="290"/>
      <c r="Q68" s="290"/>
      <c r="R68" s="290"/>
      <c r="S68" s="290"/>
      <c r="T68" s="290"/>
      <c r="U68" s="290"/>
      <c r="V68" s="290"/>
      <c r="W68" s="290"/>
      <c r="X68" s="290"/>
      <c r="Y68" s="290"/>
      <c r="Z68" s="290"/>
      <c r="AA68" s="290"/>
      <c r="AB68" s="290"/>
      <c r="AC68" s="290"/>
      <c r="AD68" s="290"/>
      <c r="AE68" s="290"/>
      <c r="AF68" s="290"/>
      <c r="AG68" s="290"/>
      <c r="AH68" s="290"/>
    </row>
    <row r="69" spans="8:34" x14ac:dyDescent="0.2">
      <c r="H69" s="290"/>
      <c r="I69" s="290"/>
      <c r="J69" s="290"/>
      <c r="K69" s="290"/>
      <c r="L69" s="290"/>
      <c r="M69" s="290"/>
      <c r="N69" s="290"/>
      <c r="O69" s="290"/>
      <c r="P69" s="290"/>
      <c r="Q69" s="290"/>
      <c r="R69" s="290"/>
      <c r="S69" s="290"/>
      <c r="T69" s="290"/>
      <c r="U69" s="290"/>
      <c r="V69" s="290"/>
      <c r="W69" s="290"/>
      <c r="X69" s="290"/>
      <c r="Y69" s="290"/>
      <c r="Z69" s="290"/>
      <c r="AA69" s="290"/>
      <c r="AB69" s="290"/>
      <c r="AC69" s="290"/>
      <c r="AD69" s="290"/>
      <c r="AE69" s="290"/>
      <c r="AF69" s="290"/>
      <c r="AG69" s="290"/>
      <c r="AH69" s="290"/>
    </row>
    <row r="70" spans="8:34" x14ac:dyDescent="0.2">
      <c r="H70" s="290"/>
      <c r="I70" s="290"/>
      <c r="J70" s="290"/>
      <c r="K70" s="290"/>
      <c r="L70" s="290"/>
      <c r="M70" s="290"/>
      <c r="N70" s="290"/>
      <c r="O70" s="290"/>
      <c r="P70" s="290"/>
      <c r="Q70" s="290"/>
      <c r="R70" s="290"/>
      <c r="S70" s="290"/>
      <c r="T70" s="290"/>
      <c r="U70" s="290"/>
      <c r="V70" s="290"/>
      <c r="W70" s="290"/>
      <c r="X70" s="290"/>
      <c r="Y70" s="290"/>
      <c r="Z70" s="290"/>
      <c r="AA70" s="290"/>
      <c r="AB70" s="290"/>
      <c r="AC70" s="290"/>
      <c r="AD70" s="290"/>
      <c r="AE70" s="290"/>
      <c r="AF70" s="290"/>
      <c r="AG70" s="290"/>
      <c r="AH70" s="290"/>
    </row>
    <row r="71" spans="8:34" x14ac:dyDescent="0.2">
      <c r="H71" s="290"/>
      <c r="I71" s="290"/>
      <c r="J71" s="290"/>
      <c r="K71" s="290"/>
      <c r="L71" s="290"/>
      <c r="M71" s="290"/>
      <c r="N71" s="290"/>
      <c r="O71" s="290"/>
      <c r="P71" s="290"/>
      <c r="Q71" s="290"/>
      <c r="R71" s="290"/>
      <c r="S71" s="290"/>
      <c r="T71" s="290"/>
      <c r="U71" s="290"/>
      <c r="V71" s="290"/>
      <c r="W71" s="290"/>
      <c r="X71" s="290"/>
      <c r="Y71" s="290"/>
      <c r="Z71" s="290"/>
      <c r="AA71" s="290"/>
      <c r="AB71" s="290"/>
      <c r="AC71" s="290"/>
      <c r="AD71" s="290"/>
      <c r="AE71" s="290"/>
      <c r="AF71" s="290"/>
      <c r="AG71" s="290"/>
      <c r="AH71" s="290"/>
    </row>
    <row r="72" spans="8:34" x14ac:dyDescent="0.2">
      <c r="H72" s="290"/>
      <c r="I72" s="290"/>
      <c r="J72" s="290"/>
      <c r="K72" s="290"/>
      <c r="L72" s="290"/>
      <c r="M72" s="290"/>
      <c r="N72" s="290"/>
      <c r="O72" s="290"/>
      <c r="P72" s="290"/>
      <c r="Q72" s="290"/>
      <c r="R72" s="290"/>
      <c r="S72" s="290"/>
      <c r="T72" s="290"/>
      <c r="U72" s="290"/>
      <c r="V72" s="290"/>
      <c r="W72" s="290"/>
      <c r="X72" s="290"/>
      <c r="Y72" s="290"/>
      <c r="Z72" s="290"/>
      <c r="AA72" s="290"/>
      <c r="AB72" s="290"/>
      <c r="AC72" s="290"/>
      <c r="AD72" s="290"/>
      <c r="AE72" s="290"/>
      <c r="AF72" s="290"/>
      <c r="AG72" s="290"/>
      <c r="AH72" s="290"/>
    </row>
    <row r="73" spans="8:34" x14ac:dyDescent="0.2">
      <c r="H73" s="290"/>
      <c r="I73" s="290"/>
      <c r="J73" s="290"/>
      <c r="K73" s="290"/>
      <c r="L73" s="290"/>
      <c r="M73" s="290"/>
      <c r="N73" s="290"/>
      <c r="O73" s="290"/>
      <c r="P73" s="290"/>
      <c r="Q73" s="290"/>
      <c r="R73" s="290"/>
      <c r="S73" s="290"/>
      <c r="T73" s="290"/>
      <c r="U73" s="290"/>
      <c r="V73" s="290"/>
      <c r="W73" s="290"/>
      <c r="X73" s="290"/>
      <c r="Y73" s="290"/>
      <c r="Z73" s="290"/>
      <c r="AA73" s="290"/>
      <c r="AB73" s="290"/>
      <c r="AC73" s="290"/>
      <c r="AD73" s="290"/>
      <c r="AE73" s="290"/>
      <c r="AF73" s="290"/>
      <c r="AG73" s="290"/>
      <c r="AH73" s="290"/>
    </row>
    <row r="74" spans="8:34" x14ac:dyDescent="0.2">
      <c r="H74" s="290"/>
      <c r="I74" s="290"/>
      <c r="J74" s="290"/>
      <c r="K74" s="290"/>
      <c r="L74" s="290"/>
      <c r="M74" s="290"/>
      <c r="N74" s="290"/>
      <c r="O74" s="290"/>
      <c r="P74" s="290"/>
      <c r="Q74" s="290"/>
      <c r="R74" s="290"/>
      <c r="S74" s="290"/>
      <c r="T74" s="290"/>
      <c r="U74" s="290"/>
      <c r="V74" s="290"/>
      <c r="W74" s="290"/>
      <c r="X74" s="290"/>
      <c r="Y74" s="290"/>
      <c r="Z74" s="290"/>
      <c r="AA74" s="290"/>
      <c r="AB74" s="290"/>
      <c r="AC74" s="290"/>
      <c r="AD74" s="290"/>
      <c r="AE74" s="290"/>
      <c r="AF74" s="290"/>
      <c r="AG74" s="290"/>
      <c r="AH74" s="290"/>
    </row>
    <row r="75" spans="8:34" x14ac:dyDescent="0.2">
      <c r="H75" s="290"/>
      <c r="I75" s="290"/>
      <c r="J75" s="290"/>
      <c r="K75" s="290"/>
      <c r="L75" s="290"/>
      <c r="M75" s="290"/>
      <c r="N75" s="290"/>
      <c r="O75" s="290"/>
      <c r="P75" s="290"/>
      <c r="Q75" s="290"/>
      <c r="R75" s="290"/>
      <c r="S75" s="290"/>
      <c r="T75" s="290"/>
      <c r="U75" s="290"/>
      <c r="V75" s="290"/>
      <c r="W75" s="290"/>
      <c r="X75" s="290"/>
      <c r="Y75" s="290"/>
      <c r="Z75" s="290"/>
      <c r="AA75" s="290"/>
      <c r="AB75" s="290"/>
      <c r="AC75" s="290"/>
      <c r="AD75" s="290"/>
      <c r="AE75" s="290"/>
      <c r="AF75" s="290"/>
      <c r="AG75" s="290"/>
      <c r="AH75" s="290"/>
    </row>
    <row r="76" spans="8:34" x14ac:dyDescent="0.2">
      <c r="H76" s="290"/>
      <c r="I76" s="290"/>
      <c r="J76" s="290"/>
      <c r="K76" s="290"/>
      <c r="L76" s="290"/>
      <c r="M76" s="290"/>
      <c r="N76" s="290"/>
      <c r="O76" s="290"/>
      <c r="P76" s="290"/>
      <c r="Q76" s="290"/>
      <c r="R76" s="290"/>
      <c r="S76" s="290"/>
      <c r="T76" s="290"/>
      <c r="U76" s="290"/>
      <c r="V76" s="290"/>
      <c r="W76" s="290"/>
      <c r="X76" s="290"/>
      <c r="Y76" s="290"/>
      <c r="Z76" s="290"/>
      <c r="AA76" s="290"/>
      <c r="AB76" s="290"/>
      <c r="AC76" s="290"/>
      <c r="AD76" s="290"/>
      <c r="AE76" s="290"/>
      <c r="AF76" s="290"/>
      <c r="AG76" s="290"/>
      <c r="AH76" s="290"/>
    </row>
    <row r="77" spans="8:34" x14ac:dyDescent="0.2">
      <c r="H77" s="290"/>
      <c r="I77" s="290"/>
      <c r="J77" s="290"/>
      <c r="K77" s="290"/>
      <c r="L77" s="290"/>
      <c r="M77" s="290"/>
      <c r="N77" s="290"/>
      <c r="O77" s="290"/>
      <c r="P77" s="290"/>
      <c r="Q77" s="290"/>
      <c r="R77" s="290"/>
      <c r="S77" s="290"/>
      <c r="T77" s="290"/>
      <c r="U77" s="290"/>
      <c r="V77" s="290"/>
      <c r="W77" s="290"/>
      <c r="X77" s="290"/>
      <c r="Y77" s="290"/>
      <c r="Z77" s="290"/>
      <c r="AA77" s="290"/>
      <c r="AB77" s="290"/>
      <c r="AC77" s="290"/>
      <c r="AD77" s="290"/>
      <c r="AE77" s="290"/>
      <c r="AF77" s="290"/>
      <c r="AG77" s="290"/>
      <c r="AH77" s="290"/>
    </row>
    <row r="78" spans="8:34" x14ac:dyDescent="0.2">
      <c r="H78" s="290"/>
      <c r="I78" s="290"/>
      <c r="J78" s="290"/>
      <c r="K78" s="290"/>
      <c r="L78" s="290"/>
      <c r="M78" s="290"/>
      <c r="N78" s="290"/>
      <c r="O78" s="290"/>
      <c r="P78" s="290"/>
      <c r="Q78" s="290"/>
      <c r="R78" s="290"/>
      <c r="S78" s="290"/>
      <c r="T78" s="290"/>
      <c r="U78" s="290"/>
      <c r="V78" s="290"/>
      <c r="W78" s="290"/>
      <c r="X78" s="290"/>
      <c r="Y78" s="290"/>
      <c r="Z78" s="290"/>
      <c r="AA78" s="290"/>
      <c r="AB78" s="290"/>
      <c r="AC78" s="290"/>
      <c r="AD78" s="290"/>
      <c r="AE78" s="290"/>
      <c r="AF78" s="290"/>
      <c r="AG78" s="290"/>
      <c r="AH78" s="290"/>
    </row>
    <row r="79" spans="8:34" x14ac:dyDescent="0.2">
      <c r="H79" s="290"/>
      <c r="I79" s="290"/>
      <c r="J79" s="290"/>
      <c r="K79" s="290"/>
      <c r="L79" s="290"/>
      <c r="M79" s="290"/>
      <c r="N79" s="290"/>
      <c r="O79" s="290"/>
      <c r="P79" s="290"/>
      <c r="Q79" s="290"/>
      <c r="R79" s="290"/>
      <c r="S79" s="290"/>
      <c r="T79" s="290"/>
      <c r="U79" s="290"/>
      <c r="V79" s="290"/>
      <c r="W79" s="290"/>
      <c r="X79" s="290"/>
      <c r="Y79" s="290"/>
      <c r="Z79" s="290"/>
      <c r="AA79" s="290"/>
      <c r="AB79" s="290"/>
      <c r="AC79" s="290"/>
      <c r="AD79" s="290"/>
      <c r="AE79" s="290"/>
      <c r="AF79" s="290"/>
      <c r="AG79" s="290"/>
      <c r="AH79" s="290"/>
    </row>
    <row r="80" spans="8:34" x14ac:dyDescent="0.2">
      <c r="H80" s="290"/>
      <c r="I80" s="290"/>
      <c r="J80" s="290"/>
      <c r="K80" s="290"/>
      <c r="L80" s="290"/>
      <c r="M80" s="290"/>
      <c r="N80" s="290"/>
      <c r="O80" s="290"/>
      <c r="P80" s="290"/>
      <c r="Q80" s="290"/>
      <c r="R80" s="290"/>
      <c r="S80" s="290"/>
      <c r="T80" s="290"/>
      <c r="U80" s="290"/>
      <c r="V80" s="290"/>
      <c r="W80" s="290"/>
      <c r="X80" s="290"/>
      <c r="Y80" s="290"/>
      <c r="Z80" s="290"/>
      <c r="AA80" s="290"/>
      <c r="AB80" s="290"/>
      <c r="AC80" s="290"/>
      <c r="AD80" s="290"/>
      <c r="AE80" s="290"/>
      <c r="AF80" s="290"/>
      <c r="AG80" s="290"/>
      <c r="AH80" s="290"/>
    </row>
    <row r="81" spans="8:34" x14ac:dyDescent="0.2">
      <c r="H81" s="290"/>
      <c r="I81" s="290"/>
      <c r="J81" s="290"/>
      <c r="K81" s="290"/>
      <c r="L81" s="290"/>
      <c r="M81" s="290"/>
      <c r="N81" s="290"/>
      <c r="O81" s="290"/>
      <c r="P81" s="290"/>
      <c r="Q81" s="290"/>
      <c r="R81" s="290"/>
      <c r="S81" s="290"/>
      <c r="T81" s="290"/>
      <c r="U81" s="290"/>
      <c r="V81" s="290"/>
      <c r="W81" s="290"/>
      <c r="X81" s="290"/>
      <c r="Y81" s="290"/>
      <c r="Z81" s="290"/>
      <c r="AA81" s="290"/>
      <c r="AB81" s="290"/>
      <c r="AC81" s="290"/>
      <c r="AD81" s="290"/>
      <c r="AE81" s="290"/>
      <c r="AF81" s="290"/>
      <c r="AG81" s="290"/>
      <c r="AH81" s="290"/>
    </row>
    <row r="82" spans="8:34" x14ac:dyDescent="0.2">
      <c r="H82" s="290"/>
      <c r="I82" s="290"/>
      <c r="J82" s="290"/>
      <c r="K82" s="290"/>
      <c r="L82" s="290"/>
      <c r="M82" s="290"/>
      <c r="N82" s="290"/>
      <c r="O82" s="290"/>
      <c r="P82" s="290"/>
      <c r="Q82" s="290"/>
      <c r="R82" s="290"/>
      <c r="S82" s="290"/>
      <c r="T82" s="290"/>
      <c r="U82" s="290"/>
      <c r="V82" s="290"/>
      <c r="W82" s="290"/>
      <c r="X82" s="290"/>
      <c r="Y82" s="290"/>
      <c r="Z82" s="290"/>
      <c r="AA82" s="290"/>
      <c r="AB82" s="290"/>
      <c r="AC82" s="290"/>
      <c r="AD82" s="290"/>
      <c r="AE82" s="290"/>
      <c r="AF82" s="290"/>
      <c r="AG82" s="290"/>
      <c r="AH82" s="290"/>
    </row>
    <row r="83" spans="8:34" x14ac:dyDescent="0.2">
      <c r="H83" s="290"/>
      <c r="I83" s="290"/>
      <c r="J83" s="290"/>
      <c r="K83" s="290"/>
      <c r="L83" s="290"/>
      <c r="M83" s="290"/>
      <c r="N83" s="290"/>
      <c r="O83" s="290"/>
      <c r="P83" s="290"/>
      <c r="Q83" s="290"/>
      <c r="R83" s="290"/>
      <c r="S83" s="290"/>
      <c r="T83" s="290"/>
      <c r="U83" s="290"/>
      <c r="V83" s="290"/>
      <c r="W83" s="290"/>
      <c r="X83" s="290"/>
      <c r="Y83" s="290"/>
      <c r="Z83" s="290"/>
      <c r="AA83" s="290"/>
      <c r="AB83" s="290"/>
      <c r="AC83" s="290"/>
      <c r="AD83" s="290"/>
      <c r="AE83" s="290"/>
      <c r="AF83" s="290"/>
      <c r="AG83" s="290"/>
      <c r="AH83" s="290"/>
    </row>
    <row r="84" spans="8:34" x14ac:dyDescent="0.2">
      <c r="H84" s="290"/>
      <c r="I84" s="290"/>
      <c r="J84" s="290"/>
      <c r="K84" s="290"/>
      <c r="L84" s="290"/>
      <c r="M84" s="290"/>
      <c r="N84" s="290"/>
      <c r="O84" s="290"/>
      <c r="P84" s="290"/>
      <c r="Q84" s="290"/>
      <c r="R84" s="290"/>
      <c r="S84" s="290"/>
      <c r="T84" s="290"/>
      <c r="U84" s="290"/>
      <c r="V84" s="290"/>
      <c r="W84" s="290"/>
      <c r="X84" s="290"/>
      <c r="Y84" s="290"/>
      <c r="Z84" s="290"/>
      <c r="AA84" s="290"/>
      <c r="AB84" s="290"/>
      <c r="AC84" s="290"/>
      <c r="AD84" s="290"/>
      <c r="AE84" s="290"/>
      <c r="AF84" s="290"/>
      <c r="AG84" s="290"/>
      <c r="AH84" s="290"/>
    </row>
    <row r="85" spans="8:34" x14ac:dyDescent="0.2">
      <c r="H85" s="290"/>
      <c r="I85" s="290"/>
      <c r="J85" s="290"/>
      <c r="K85" s="290"/>
      <c r="L85" s="290"/>
      <c r="M85" s="290"/>
      <c r="N85" s="290"/>
      <c r="O85" s="290"/>
      <c r="P85" s="290"/>
      <c r="Q85" s="290"/>
      <c r="R85" s="290"/>
      <c r="S85" s="290"/>
      <c r="T85" s="290"/>
      <c r="U85" s="290"/>
      <c r="V85" s="290"/>
      <c r="W85" s="290"/>
      <c r="X85" s="290"/>
      <c r="Y85" s="290"/>
      <c r="Z85" s="290"/>
      <c r="AA85" s="290"/>
      <c r="AB85" s="290"/>
      <c r="AC85" s="290"/>
      <c r="AD85" s="290"/>
      <c r="AE85" s="290"/>
      <c r="AF85" s="290"/>
      <c r="AG85" s="290"/>
      <c r="AH85" s="290"/>
    </row>
    <row r="86" spans="8:34" x14ac:dyDescent="0.2">
      <c r="H86" s="290"/>
      <c r="I86" s="290"/>
      <c r="J86" s="290"/>
      <c r="K86" s="290"/>
      <c r="L86" s="290"/>
      <c r="M86" s="290"/>
      <c r="N86" s="290"/>
      <c r="O86" s="290"/>
      <c r="P86" s="290"/>
      <c r="Q86" s="290"/>
      <c r="R86" s="290"/>
      <c r="S86" s="290"/>
      <c r="T86" s="290"/>
      <c r="U86" s="290"/>
      <c r="V86" s="290"/>
      <c r="W86" s="290"/>
      <c r="X86" s="290"/>
      <c r="Y86" s="290"/>
      <c r="Z86" s="290"/>
      <c r="AA86" s="290"/>
      <c r="AB86" s="290"/>
      <c r="AC86" s="290"/>
      <c r="AD86" s="290"/>
      <c r="AE86" s="290"/>
      <c r="AF86" s="290"/>
      <c r="AG86" s="290"/>
      <c r="AH86" s="290"/>
    </row>
    <row r="87" spans="8:34" x14ac:dyDescent="0.2">
      <c r="H87" s="290"/>
      <c r="I87" s="290"/>
      <c r="J87" s="290"/>
      <c r="K87" s="290"/>
      <c r="L87" s="290"/>
      <c r="M87" s="290"/>
      <c r="N87" s="290"/>
      <c r="O87" s="290"/>
      <c r="P87" s="290"/>
      <c r="Q87" s="290"/>
      <c r="R87" s="290"/>
      <c r="S87" s="290"/>
      <c r="T87" s="290"/>
      <c r="U87" s="290"/>
      <c r="V87" s="290"/>
      <c r="W87" s="290"/>
      <c r="X87" s="290"/>
      <c r="Y87" s="290"/>
      <c r="Z87" s="290"/>
      <c r="AA87" s="290"/>
      <c r="AB87" s="290"/>
      <c r="AC87" s="290"/>
      <c r="AD87" s="290"/>
      <c r="AE87" s="290"/>
      <c r="AF87" s="290"/>
      <c r="AG87" s="290"/>
      <c r="AH87" s="290"/>
    </row>
    <row r="88" spans="8:34" x14ac:dyDescent="0.2">
      <c r="H88" s="290"/>
      <c r="I88" s="290"/>
      <c r="J88" s="290"/>
      <c r="K88" s="290"/>
      <c r="L88" s="290"/>
      <c r="M88" s="290"/>
      <c r="N88" s="290"/>
      <c r="O88" s="290"/>
      <c r="P88" s="290"/>
      <c r="Q88" s="290"/>
      <c r="R88" s="290"/>
      <c r="S88" s="290"/>
      <c r="T88" s="290"/>
      <c r="U88" s="290"/>
      <c r="V88" s="290"/>
      <c r="W88" s="290"/>
      <c r="X88" s="290"/>
      <c r="Y88" s="290"/>
      <c r="Z88" s="290"/>
      <c r="AA88" s="290"/>
      <c r="AB88" s="290"/>
      <c r="AC88" s="290"/>
      <c r="AD88" s="290"/>
      <c r="AE88" s="290"/>
      <c r="AF88" s="290"/>
      <c r="AG88" s="290"/>
      <c r="AH88" s="290"/>
    </row>
    <row r="89" spans="8:34" x14ac:dyDescent="0.2">
      <c r="H89" s="290"/>
      <c r="I89" s="290"/>
      <c r="J89" s="290"/>
      <c r="K89" s="290"/>
      <c r="L89" s="290"/>
      <c r="M89" s="290"/>
      <c r="N89" s="290"/>
      <c r="O89" s="290"/>
      <c r="P89" s="290"/>
      <c r="Q89" s="290"/>
      <c r="R89" s="290"/>
      <c r="S89" s="290"/>
      <c r="T89" s="290"/>
      <c r="U89" s="290"/>
      <c r="V89" s="290"/>
      <c r="W89" s="290"/>
      <c r="X89" s="290"/>
      <c r="Y89" s="290"/>
      <c r="Z89" s="290"/>
      <c r="AA89" s="290"/>
      <c r="AB89" s="290"/>
      <c r="AC89" s="290"/>
      <c r="AD89" s="290"/>
      <c r="AE89" s="290"/>
      <c r="AF89" s="290"/>
      <c r="AG89" s="290"/>
      <c r="AH89" s="290"/>
    </row>
    <row r="90" spans="8:34" x14ac:dyDescent="0.2">
      <c r="H90" s="290"/>
      <c r="I90" s="290"/>
      <c r="J90" s="290"/>
      <c r="K90" s="290"/>
      <c r="L90" s="290"/>
      <c r="M90" s="290"/>
      <c r="N90" s="290"/>
      <c r="O90" s="290"/>
      <c r="P90" s="290"/>
      <c r="Q90" s="290"/>
      <c r="R90" s="290"/>
      <c r="S90" s="290"/>
      <c r="T90" s="290"/>
      <c r="U90" s="290"/>
      <c r="V90" s="290"/>
      <c r="W90" s="290"/>
      <c r="X90" s="290"/>
      <c r="Y90" s="290"/>
      <c r="Z90" s="290"/>
      <c r="AA90" s="290"/>
      <c r="AB90" s="290"/>
      <c r="AC90" s="290"/>
      <c r="AD90" s="290"/>
      <c r="AE90" s="290"/>
      <c r="AF90" s="290"/>
      <c r="AG90" s="290"/>
      <c r="AH90" s="290"/>
    </row>
    <row r="91" spans="8:34" x14ac:dyDescent="0.2">
      <c r="H91" s="290"/>
      <c r="I91" s="290"/>
      <c r="J91" s="290"/>
      <c r="K91" s="290"/>
      <c r="L91" s="290"/>
      <c r="M91" s="290"/>
      <c r="N91" s="290"/>
      <c r="O91" s="290"/>
      <c r="P91" s="290"/>
      <c r="Q91" s="290"/>
      <c r="R91" s="290"/>
      <c r="S91" s="290"/>
      <c r="T91" s="290"/>
      <c r="U91" s="290"/>
      <c r="V91" s="290"/>
      <c r="W91" s="290"/>
      <c r="X91" s="290"/>
      <c r="Y91" s="290"/>
      <c r="Z91" s="290"/>
      <c r="AA91" s="290"/>
      <c r="AB91" s="290"/>
      <c r="AC91" s="290"/>
      <c r="AD91" s="290"/>
      <c r="AE91" s="290"/>
      <c r="AF91" s="290"/>
      <c r="AG91" s="290"/>
      <c r="AH91" s="290"/>
    </row>
    <row r="92" spans="8:34" x14ac:dyDescent="0.2">
      <c r="H92" s="290"/>
      <c r="I92" s="290"/>
      <c r="J92" s="290"/>
      <c r="K92" s="290"/>
      <c r="L92" s="290"/>
      <c r="M92" s="290"/>
      <c r="N92" s="290"/>
      <c r="O92" s="290"/>
      <c r="P92" s="290"/>
      <c r="Q92" s="290"/>
      <c r="R92" s="290"/>
      <c r="S92" s="290"/>
      <c r="T92" s="290"/>
      <c r="U92" s="290"/>
      <c r="V92" s="290"/>
      <c r="W92" s="290"/>
      <c r="X92" s="290"/>
      <c r="Y92" s="290"/>
      <c r="Z92" s="290"/>
      <c r="AA92" s="290"/>
      <c r="AB92" s="290"/>
      <c r="AC92" s="290"/>
      <c r="AD92" s="290"/>
      <c r="AE92" s="290"/>
      <c r="AF92" s="290"/>
      <c r="AG92" s="290"/>
      <c r="AH92" s="290"/>
    </row>
    <row r="93" spans="8:34" x14ac:dyDescent="0.2">
      <c r="H93" s="290"/>
      <c r="I93" s="290"/>
      <c r="J93" s="290"/>
      <c r="K93" s="290"/>
      <c r="L93" s="290"/>
      <c r="M93" s="290"/>
      <c r="N93" s="290"/>
      <c r="O93" s="290"/>
      <c r="P93" s="290"/>
      <c r="Q93" s="290"/>
      <c r="R93" s="290"/>
      <c r="S93" s="290"/>
      <c r="T93" s="290"/>
      <c r="U93" s="290"/>
      <c r="V93" s="290"/>
      <c r="W93" s="290"/>
      <c r="X93" s="290"/>
      <c r="Y93" s="290"/>
      <c r="Z93" s="290"/>
      <c r="AA93" s="290"/>
      <c r="AB93" s="290"/>
      <c r="AC93" s="290"/>
      <c r="AD93" s="290"/>
      <c r="AE93" s="290"/>
      <c r="AF93" s="290"/>
      <c r="AG93" s="290"/>
      <c r="AH93" s="290"/>
    </row>
    <row r="94" spans="8:34" x14ac:dyDescent="0.2">
      <c r="H94" s="290"/>
      <c r="I94" s="290"/>
      <c r="J94" s="290"/>
      <c r="K94" s="290"/>
      <c r="L94" s="290"/>
      <c r="M94" s="290"/>
      <c r="N94" s="290"/>
      <c r="O94" s="290"/>
      <c r="P94" s="290"/>
      <c r="Q94" s="290"/>
      <c r="R94" s="290"/>
      <c r="S94" s="290"/>
      <c r="T94" s="290"/>
      <c r="U94" s="290"/>
      <c r="V94" s="290"/>
      <c r="W94" s="290"/>
      <c r="X94" s="290"/>
      <c r="Y94" s="290"/>
      <c r="Z94" s="290"/>
      <c r="AA94" s="290"/>
      <c r="AB94" s="290"/>
      <c r="AC94" s="290"/>
      <c r="AD94" s="290"/>
      <c r="AE94" s="290"/>
      <c r="AF94" s="290"/>
      <c r="AG94" s="290"/>
      <c r="AH94" s="290"/>
    </row>
    <row r="95" spans="8:34" x14ac:dyDescent="0.2">
      <c r="H95" s="290"/>
      <c r="I95" s="290"/>
      <c r="J95" s="290"/>
      <c r="K95" s="290"/>
      <c r="L95" s="290"/>
      <c r="M95" s="290"/>
      <c r="N95" s="290"/>
      <c r="O95" s="290"/>
      <c r="P95" s="290"/>
      <c r="Q95" s="290"/>
      <c r="R95" s="290"/>
      <c r="S95" s="290"/>
      <c r="T95" s="290"/>
      <c r="U95" s="290"/>
      <c r="V95" s="290"/>
      <c r="W95" s="290"/>
      <c r="X95" s="290"/>
      <c r="Y95" s="290"/>
      <c r="Z95" s="290"/>
      <c r="AA95" s="290"/>
      <c r="AB95" s="290"/>
      <c r="AC95" s="290"/>
      <c r="AD95" s="290"/>
      <c r="AE95" s="290"/>
      <c r="AF95" s="290"/>
      <c r="AG95" s="290"/>
      <c r="AH95" s="290"/>
    </row>
    <row r="96" spans="8:34" x14ac:dyDescent="0.2">
      <c r="H96" s="290"/>
      <c r="I96" s="290"/>
      <c r="J96" s="290"/>
      <c r="K96" s="290"/>
      <c r="L96" s="290"/>
      <c r="M96" s="290"/>
      <c r="N96" s="290"/>
      <c r="O96" s="290"/>
      <c r="P96" s="290"/>
      <c r="Q96" s="290"/>
      <c r="R96" s="290"/>
      <c r="S96" s="290"/>
      <c r="T96" s="290"/>
      <c r="U96" s="290"/>
      <c r="V96" s="290"/>
      <c r="W96" s="290"/>
      <c r="X96" s="290"/>
      <c r="Y96" s="290"/>
      <c r="Z96" s="290"/>
      <c r="AA96" s="290"/>
      <c r="AB96" s="290"/>
      <c r="AC96" s="290"/>
      <c r="AD96" s="290"/>
      <c r="AE96" s="290"/>
      <c r="AF96" s="290"/>
      <c r="AG96" s="290"/>
      <c r="AH96" s="290"/>
    </row>
    <row r="97" spans="8:34" x14ac:dyDescent="0.2">
      <c r="H97" s="290"/>
      <c r="I97" s="290"/>
      <c r="J97" s="290"/>
      <c r="K97" s="290"/>
      <c r="L97" s="290"/>
      <c r="M97" s="290"/>
      <c r="N97" s="290"/>
      <c r="O97" s="290"/>
      <c r="P97" s="290"/>
      <c r="Q97" s="290"/>
      <c r="R97" s="290"/>
      <c r="S97" s="290"/>
      <c r="T97" s="290"/>
      <c r="U97" s="290"/>
      <c r="V97" s="290"/>
      <c r="W97" s="290"/>
      <c r="X97" s="290"/>
      <c r="Y97" s="290"/>
      <c r="Z97" s="290"/>
      <c r="AA97" s="290"/>
      <c r="AB97" s="290"/>
      <c r="AC97" s="290"/>
      <c r="AD97" s="290"/>
      <c r="AE97" s="290"/>
      <c r="AF97" s="290"/>
      <c r="AG97" s="290"/>
      <c r="AH97" s="290"/>
    </row>
    <row r="98" spans="8:34" x14ac:dyDescent="0.2">
      <c r="H98" s="290"/>
      <c r="I98" s="290"/>
      <c r="J98" s="290"/>
      <c r="K98" s="290"/>
      <c r="L98" s="290"/>
      <c r="M98" s="290"/>
      <c r="N98" s="290"/>
      <c r="O98" s="290"/>
      <c r="P98" s="290"/>
      <c r="Q98" s="290"/>
      <c r="R98" s="290"/>
      <c r="S98" s="290"/>
      <c r="T98" s="290"/>
      <c r="U98" s="290"/>
      <c r="V98" s="290"/>
      <c r="W98" s="290"/>
      <c r="X98" s="290"/>
      <c r="Y98" s="290"/>
      <c r="Z98" s="290"/>
      <c r="AA98" s="290"/>
      <c r="AB98" s="290"/>
      <c r="AC98" s="290"/>
      <c r="AD98" s="290"/>
      <c r="AE98" s="290"/>
      <c r="AF98" s="290"/>
      <c r="AG98" s="290"/>
      <c r="AH98" s="290"/>
    </row>
    <row r="99" spans="8:34" x14ac:dyDescent="0.2">
      <c r="H99" s="290"/>
      <c r="I99" s="290"/>
      <c r="J99" s="290"/>
      <c r="K99" s="290"/>
      <c r="L99" s="290"/>
      <c r="M99" s="290"/>
      <c r="N99" s="290"/>
      <c r="O99" s="290"/>
      <c r="P99" s="290"/>
      <c r="Q99" s="290"/>
      <c r="R99" s="290"/>
      <c r="S99" s="290"/>
      <c r="T99" s="290"/>
      <c r="U99" s="290"/>
      <c r="V99" s="290"/>
      <c r="W99" s="290"/>
      <c r="X99" s="290"/>
      <c r="Y99" s="290"/>
      <c r="Z99" s="290"/>
      <c r="AA99" s="290"/>
      <c r="AB99" s="290"/>
      <c r="AC99" s="290"/>
      <c r="AD99" s="290"/>
      <c r="AE99" s="290"/>
      <c r="AF99" s="290"/>
      <c r="AG99" s="290"/>
      <c r="AH99" s="290"/>
    </row>
    <row r="100" spans="8:34" x14ac:dyDescent="0.2">
      <c r="H100" s="290"/>
      <c r="I100" s="290"/>
      <c r="J100" s="290"/>
      <c r="K100" s="290"/>
      <c r="L100" s="290"/>
      <c r="M100" s="290"/>
      <c r="N100" s="290"/>
      <c r="O100" s="290"/>
      <c r="P100" s="290"/>
      <c r="Q100" s="290"/>
      <c r="R100" s="290"/>
      <c r="S100" s="290"/>
      <c r="T100" s="290"/>
      <c r="U100" s="290"/>
      <c r="V100" s="290"/>
      <c r="W100" s="290"/>
      <c r="X100" s="290"/>
      <c r="Y100" s="290"/>
      <c r="Z100" s="290"/>
      <c r="AA100" s="290"/>
      <c r="AB100" s="290"/>
      <c r="AC100" s="290"/>
      <c r="AD100" s="290"/>
      <c r="AE100" s="290"/>
      <c r="AF100" s="290"/>
      <c r="AG100" s="290"/>
      <c r="AH100" s="290"/>
    </row>
    <row r="101" spans="8:34" x14ac:dyDescent="0.2">
      <c r="H101" s="290"/>
      <c r="I101" s="290"/>
      <c r="J101" s="290"/>
      <c r="K101" s="290"/>
      <c r="L101" s="290"/>
      <c r="M101" s="290"/>
      <c r="N101" s="290"/>
      <c r="O101" s="290"/>
      <c r="P101" s="290"/>
      <c r="Q101" s="290"/>
      <c r="R101" s="290"/>
      <c r="S101" s="290"/>
      <c r="T101" s="290"/>
      <c r="U101" s="290"/>
      <c r="V101" s="290"/>
      <c r="W101" s="290"/>
      <c r="X101" s="290"/>
      <c r="Y101" s="290"/>
      <c r="Z101" s="290"/>
      <c r="AA101" s="290"/>
      <c r="AB101" s="290"/>
      <c r="AC101" s="290"/>
      <c r="AD101" s="290"/>
      <c r="AE101" s="290"/>
      <c r="AF101" s="290"/>
      <c r="AG101" s="290"/>
      <c r="AH101" s="290"/>
    </row>
    <row r="102" spans="8:34" x14ac:dyDescent="0.2">
      <c r="H102" s="290"/>
      <c r="I102" s="290"/>
      <c r="J102" s="290"/>
      <c r="K102" s="290"/>
      <c r="L102" s="290"/>
      <c r="M102" s="290"/>
      <c r="N102" s="290"/>
      <c r="O102" s="290"/>
      <c r="P102" s="290"/>
      <c r="Q102" s="290"/>
      <c r="R102" s="290"/>
      <c r="S102" s="290"/>
      <c r="T102" s="290"/>
      <c r="U102" s="290"/>
      <c r="V102" s="290"/>
      <c r="W102" s="290"/>
      <c r="X102" s="290"/>
      <c r="Y102" s="290"/>
      <c r="Z102" s="290"/>
      <c r="AA102" s="290"/>
      <c r="AB102" s="290"/>
      <c r="AC102" s="290"/>
      <c r="AD102" s="290"/>
      <c r="AE102" s="290"/>
      <c r="AF102" s="290"/>
      <c r="AG102" s="290"/>
      <c r="AH102" s="290"/>
    </row>
    <row r="103" spans="8:34" x14ac:dyDescent="0.2">
      <c r="H103" s="290"/>
      <c r="I103" s="290"/>
      <c r="J103" s="290"/>
      <c r="K103" s="290"/>
      <c r="L103" s="290"/>
      <c r="M103" s="290"/>
      <c r="N103" s="290"/>
      <c r="O103" s="290"/>
      <c r="P103" s="290"/>
      <c r="Q103" s="290"/>
      <c r="R103" s="290"/>
      <c r="S103" s="290"/>
      <c r="T103" s="290"/>
      <c r="U103" s="290"/>
      <c r="V103" s="290"/>
      <c r="W103" s="290"/>
      <c r="X103" s="290"/>
      <c r="Y103" s="290"/>
      <c r="Z103" s="290"/>
      <c r="AA103" s="290"/>
      <c r="AB103" s="290"/>
      <c r="AC103" s="290"/>
      <c r="AD103" s="290"/>
      <c r="AE103" s="290"/>
      <c r="AF103" s="290"/>
      <c r="AG103" s="290"/>
      <c r="AH103" s="290"/>
    </row>
    <row r="104" spans="8:34" x14ac:dyDescent="0.2">
      <c r="H104" s="290"/>
      <c r="I104" s="290"/>
      <c r="J104" s="290"/>
      <c r="K104" s="290"/>
      <c r="L104" s="290"/>
      <c r="M104" s="290"/>
      <c r="N104" s="290"/>
      <c r="O104" s="290"/>
      <c r="P104" s="290"/>
      <c r="Q104" s="290"/>
      <c r="R104" s="290"/>
      <c r="S104" s="290"/>
      <c r="T104" s="290"/>
      <c r="U104" s="290"/>
      <c r="V104" s="290"/>
      <c r="W104" s="290"/>
      <c r="X104" s="290"/>
      <c r="Y104" s="290"/>
      <c r="Z104" s="290"/>
      <c r="AA104" s="290"/>
      <c r="AB104" s="290"/>
      <c r="AC104" s="290"/>
      <c r="AD104" s="290"/>
      <c r="AE104" s="290"/>
      <c r="AF104" s="290"/>
      <c r="AG104" s="290"/>
      <c r="AH104" s="290"/>
    </row>
    <row r="105" spans="8:34" x14ac:dyDescent="0.2">
      <c r="H105" s="290"/>
      <c r="I105" s="290"/>
      <c r="J105" s="290"/>
      <c r="K105" s="290"/>
      <c r="L105" s="290"/>
      <c r="M105" s="290"/>
      <c r="N105" s="290"/>
      <c r="O105" s="290"/>
      <c r="P105" s="290"/>
      <c r="Q105" s="290"/>
      <c r="R105" s="290"/>
      <c r="S105" s="290"/>
      <c r="T105" s="290"/>
      <c r="U105" s="290"/>
      <c r="V105" s="290"/>
      <c r="W105" s="290"/>
      <c r="X105" s="290"/>
      <c r="Y105" s="290"/>
      <c r="Z105" s="290"/>
      <c r="AA105" s="290"/>
      <c r="AB105" s="290"/>
      <c r="AC105" s="290"/>
      <c r="AD105" s="290"/>
      <c r="AE105" s="290"/>
      <c r="AF105" s="290"/>
      <c r="AG105" s="290"/>
      <c r="AH105" s="290"/>
    </row>
    <row r="106" spans="8:34" x14ac:dyDescent="0.2">
      <c r="H106" s="290"/>
      <c r="I106" s="290"/>
      <c r="J106" s="290"/>
      <c r="K106" s="290"/>
      <c r="L106" s="290"/>
      <c r="M106" s="290"/>
      <c r="N106" s="290"/>
      <c r="O106" s="290"/>
      <c r="P106" s="290"/>
      <c r="Q106" s="290"/>
      <c r="R106" s="290"/>
      <c r="S106" s="290"/>
      <c r="T106" s="290"/>
      <c r="U106" s="290"/>
      <c r="V106" s="290"/>
      <c r="W106" s="290"/>
      <c r="X106" s="290"/>
      <c r="Y106" s="290"/>
      <c r="Z106" s="290"/>
      <c r="AA106" s="290"/>
      <c r="AB106" s="290"/>
      <c r="AC106" s="290"/>
      <c r="AD106" s="290"/>
      <c r="AE106" s="290"/>
      <c r="AF106" s="290"/>
      <c r="AG106" s="290"/>
      <c r="AH106" s="290"/>
    </row>
    <row r="107" spans="8:34" x14ac:dyDescent="0.2">
      <c r="H107" s="290"/>
      <c r="I107" s="290"/>
      <c r="J107" s="290"/>
      <c r="K107" s="290"/>
      <c r="L107" s="290"/>
      <c r="M107" s="290"/>
      <c r="N107" s="290"/>
      <c r="O107" s="290"/>
      <c r="P107" s="290"/>
      <c r="Q107" s="290"/>
      <c r="R107" s="290"/>
      <c r="S107" s="290"/>
      <c r="T107" s="290"/>
      <c r="U107" s="290"/>
      <c r="V107" s="290"/>
      <c r="W107" s="290"/>
      <c r="X107" s="290"/>
      <c r="Y107" s="290"/>
      <c r="Z107" s="290"/>
      <c r="AA107" s="290"/>
      <c r="AB107" s="290"/>
      <c r="AC107" s="290"/>
      <c r="AD107" s="290"/>
      <c r="AE107" s="290"/>
      <c r="AF107" s="290"/>
      <c r="AG107" s="290"/>
      <c r="AH107" s="290"/>
    </row>
    <row r="108" spans="8:34" x14ac:dyDescent="0.2">
      <c r="H108" s="290"/>
      <c r="I108" s="290"/>
      <c r="J108" s="290"/>
      <c r="K108" s="290"/>
      <c r="L108" s="290"/>
      <c r="M108" s="290"/>
      <c r="N108" s="290"/>
      <c r="O108" s="290"/>
      <c r="P108" s="290"/>
      <c r="Q108" s="290"/>
      <c r="R108" s="290"/>
      <c r="S108" s="290"/>
      <c r="T108" s="290"/>
      <c r="U108" s="290"/>
      <c r="V108" s="290"/>
      <c r="W108" s="290"/>
      <c r="X108" s="290"/>
      <c r="Y108" s="290"/>
      <c r="Z108" s="290"/>
      <c r="AA108" s="290"/>
      <c r="AB108" s="290"/>
      <c r="AC108" s="290"/>
      <c r="AD108" s="290"/>
      <c r="AE108" s="290"/>
      <c r="AF108" s="290"/>
      <c r="AG108" s="290"/>
      <c r="AH108" s="290"/>
    </row>
    <row r="109" spans="8:34" x14ac:dyDescent="0.2">
      <c r="H109" s="290"/>
      <c r="I109" s="290"/>
      <c r="J109" s="290"/>
      <c r="K109" s="290"/>
      <c r="L109" s="290"/>
      <c r="M109" s="290"/>
      <c r="N109" s="290"/>
      <c r="O109" s="290"/>
      <c r="P109" s="290"/>
      <c r="Q109" s="290"/>
      <c r="R109" s="290"/>
      <c r="S109" s="290"/>
      <c r="T109" s="290"/>
      <c r="U109" s="290"/>
      <c r="V109" s="290"/>
      <c r="W109" s="290"/>
      <c r="X109" s="290"/>
      <c r="Y109" s="290"/>
      <c r="Z109" s="290"/>
      <c r="AA109" s="290"/>
      <c r="AB109" s="290"/>
      <c r="AC109" s="290"/>
      <c r="AD109" s="290"/>
      <c r="AE109" s="290"/>
      <c r="AF109" s="290"/>
      <c r="AG109" s="290"/>
      <c r="AH109" s="290"/>
    </row>
    <row r="110" spans="8:34" x14ac:dyDescent="0.2">
      <c r="H110" s="290"/>
      <c r="I110" s="290"/>
      <c r="J110" s="290"/>
      <c r="K110" s="290"/>
      <c r="L110" s="290"/>
      <c r="M110" s="290"/>
      <c r="N110" s="290"/>
      <c r="O110" s="290"/>
      <c r="P110" s="290"/>
      <c r="Q110" s="290"/>
      <c r="R110" s="290"/>
      <c r="S110" s="290"/>
      <c r="T110" s="290"/>
      <c r="U110" s="290"/>
      <c r="V110" s="290"/>
      <c r="W110" s="290"/>
      <c r="X110" s="290"/>
      <c r="Y110" s="290"/>
      <c r="Z110" s="290"/>
      <c r="AA110" s="290"/>
      <c r="AB110" s="290"/>
      <c r="AC110" s="290"/>
      <c r="AD110" s="290"/>
      <c r="AE110" s="290"/>
      <c r="AF110" s="290"/>
      <c r="AG110" s="290"/>
      <c r="AH110" s="290"/>
    </row>
    <row r="111" spans="8:34" x14ac:dyDescent="0.2">
      <c r="H111" s="290"/>
      <c r="I111" s="290"/>
      <c r="J111" s="290"/>
      <c r="K111" s="290"/>
      <c r="L111" s="290"/>
      <c r="M111" s="290"/>
      <c r="N111" s="290"/>
      <c r="O111" s="290"/>
      <c r="P111" s="290"/>
      <c r="Q111" s="290"/>
      <c r="R111" s="290"/>
      <c r="S111" s="290"/>
      <c r="T111" s="290"/>
      <c r="U111" s="290"/>
      <c r="V111" s="290"/>
      <c r="W111" s="290"/>
      <c r="X111" s="290"/>
      <c r="Y111" s="290"/>
      <c r="Z111" s="290"/>
      <c r="AA111" s="290"/>
      <c r="AB111" s="290"/>
      <c r="AC111" s="290"/>
      <c r="AD111" s="290"/>
      <c r="AE111" s="290"/>
      <c r="AF111" s="290"/>
      <c r="AG111" s="290"/>
      <c r="AH111" s="290"/>
    </row>
    <row r="112" spans="8:34" x14ac:dyDescent="0.2">
      <c r="H112" s="290"/>
      <c r="I112" s="290"/>
      <c r="J112" s="290"/>
      <c r="K112" s="290"/>
      <c r="L112" s="290"/>
      <c r="M112" s="290"/>
      <c r="N112" s="290"/>
      <c r="O112" s="290"/>
      <c r="P112" s="290"/>
      <c r="Q112" s="290"/>
      <c r="R112" s="290"/>
      <c r="S112" s="290"/>
      <c r="T112" s="290"/>
      <c r="U112" s="290"/>
      <c r="V112" s="290"/>
      <c r="W112" s="290"/>
      <c r="X112" s="290"/>
      <c r="Y112" s="290"/>
      <c r="Z112" s="290"/>
      <c r="AA112" s="290"/>
      <c r="AB112" s="290"/>
      <c r="AC112" s="290"/>
      <c r="AD112" s="290"/>
      <c r="AE112" s="290"/>
      <c r="AF112" s="290"/>
      <c r="AG112" s="290"/>
      <c r="AH112" s="290"/>
    </row>
    <row r="113" spans="8:34" x14ac:dyDescent="0.2">
      <c r="H113" s="290"/>
      <c r="I113" s="290"/>
      <c r="J113" s="290"/>
      <c r="K113" s="290"/>
      <c r="L113" s="290"/>
      <c r="M113" s="290"/>
      <c r="N113" s="290"/>
      <c r="O113" s="290"/>
      <c r="P113" s="290"/>
      <c r="Q113" s="290"/>
      <c r="R113" s="290"/>
      <c r="S113" s="290"/>
      <c r="T113" s="290"/>
      <c r="U113" s="290"/>
      <c r="V113" s="290"/>
      <c r="W113" s="290"/>
      <c r="X113" s="290"/>
      <c r="Y113" s="290"/>
      <c r="Z113" s="290"/>
      <c r="AA113" s="290"/>
      <c r="AB113" s="290"/>
      <c r="AC113" s="290"/>
      <c r="AD113" s="290"/>
      <c r="AE113" s="290"/>
      <c r="AF113" s="290"/>
      <c r="AG113" s="290"/>
      <c r="AH113" s="290"/>
    </row>
    <row r="114" spans="8:34" x14ac:dyDescent="0.2">
      <c r="H114" s="290"/>
      <c r="I114" s="290"/>
      <c r="J114" s="290"/>
      <c r="K114" s="290"/>
      <c r="L114" s="290"/>
      <c r="M114" s="290"/>
      <c r="N114" s="290"/>
      <c r="O114" s="290"/>
      <c r="P114" s="290"/>
      <c r="Q114" s="290"/>
      <c r="R114" s="290"/>
      <c r="S114" s="290"/>
      <c r="T114" s="290"/>
      <c r="U114" s="290"/>
      <c r="V114" s="290"/>
      <c r="W114" s="290"/>
      <c r="X114" s="290"/>
      <c r="Y114" s="290"/>
      <c r="Z114" s="290"/>
      <c r="AA114" s="290"/>
      <c r="AB114" s="290"/>
      <c r="AC114" s="290"/>
      <c r="AD114" s="290"/>
      <c r="AE114" s="290"/>
      <c r="AF114" s="290"/>
      <c r="AG114" s="290"/>
      <c r="AH114" s="290"/>
    </row>
    <row r="115" spans="8:34" x14ac:dyDescent="0.2">
      <c r="H115" s="290"/>
      <c r="I115" s="290"/>
      <c r="J115" s="290"/>
      <c r="K115" s="290"/>
      <c r="L115" s="290"/>
      <c r="M115" s="290"/>
      <c r="N115" s="290"/>
      <c r="O115" s="290"/>
      <c r="P115" s="290"/>
      <c r="Q115" s="290"/>
      <c r="R115" s="290"/>
      <c r="S115" s="290"/>
      <c r="T115" s="290"/>
      <c r="U115" s="290"/>
      <c r="V115" s="290"/>
      <c r="W115" s="290"/>
      <c r="X115" s="290"/>
      <c r="Y115" s="290"/>
      <c r="Z115" s="290"/>
      <c r="AA115" s="290"/>
      <c r="AB115" s="290"/>
      <c r="AC115" s="290"/>
      <c r="AD115" s="290"/>
      <c r="AE115" s="290"/>
      <c r="AF115" s="290"/>
      <c r="AG115" s="290"/>
      <c r="AH115" s="290"/>
    </row>
    <row r="116" spans="8:34" x14ac:dyDescent="0.2">
      <c r="H116" s="290"/>
      <c r="I116" s="290"/>
      <c r="J116" s="290"/>
      <c r="K116" s="290"/>
      <c r="L116" s="290"/>
      <c r="M116" s="290"/>
      <c r="N116" s="290"/>
      <c r="O116" s="290"/>
      <c r="P116" s="290"/>
      <c r="Q116" s="290"/>
      <c r="R116" s="290"/>
      <c r="S116" s="290"/>
      <c r="T116" s="290"/>
      <c r="U116" s="290"/>
      <c r="V116" s="290"/>
      <c r="W116" s="290"/>
      <c r="X116" s="290"/>
      <c r="Y116" s="290"/>
      <c r="Z116" s="290"/>
      <c r="AA116" s="290"/>
      <c r="AB116" s="290"/>
      <c r="AC116" s="290"/>
      <c r="AD116" s="290"/>
      <c r="AE116" s="290"/>
      <c r="AF116" s="290"/>
      <c r="AG116" s="290"/>
      <c r="AH116" s="290"/>
    </row>
    <row r="117" spans="8:34" x14ac:dyDescent="0.2">
      <c r="H117" s="290"/>
      <c r="I117" s="290"/>
      <c r="J117" s="290"/>
      <c r="K117" s="290"/>
      <c r="L117" s="290"/>
      <c r="M117" s="290"/>
      <c r="N117" s="290"/>
      <c r="O117" s="290"/>
      <c r="P117" s="290"/>
      <c r="Q117" s="290"/>
      <c r="R117" s="290"/>
      <c r="S117" s="290"/>
      <c r="T117" s="290"/>
      <c r="U117" s="290"/>
      <c r="V117" s="290"/>
      <c r="W117" s="290"/>
      <c r="X117" s="290"/>
      <c r="Y117" s="290"/>
      <c r="Z117" s="290"/>
      <c r="AA117" s="290"/>
      <c r="AB117" s="290"/>
      <c r="AC117" s="290"/>
      <c r="AD117" s="290"/>
      <c r="AE117" s="290"/>
      <c r="AF117" s="290"/>
      <c r="AG117" s="290"/>
      <c r="AH117" s="290"/>
    </row>
    <row r="118" spans="8:34" x14ac:dyDescent="0.2">
      <c r="H118" s="290"/>
      <c r="I118" s="290"/>
      <c r="J118" s="290"/>
      <c r="K118" s="290"/>
      <c r="L118" s="290"/>
      <c r="M118" s="290"/>
      <c r="N118" s="290"/>
      <c r="O118" s="290"/>
      <c r="P118" s="290"/>
      <c r="Q118" s="290"/>
      <c r="R118" s="290"/>
      <c r="S118" s="290"/>
      <c r="T118" s="290"/>
      <c r="U118" s="290"/>
      <c r="V118" s="290"/>
      <c r="W118" s="290"/>
      <c r="X118" s="290"/>
      <c r="Y118" s="290"/>
      <c r="Z118" s="290"/>
      <c r="AA118" s="290"/>
      <c r="AB118" s="290"/>
      <c r="AC118" s="290"/>
      <c r="AD118" s="290"/>
      <c r="AE118" s="290"/>
      <c r="AF118" s="290"/>
      <c r="AG118" s="290"/>
      <c r="AH118" s="290"/>
    </row>
    <row r="119" spans="8:34" x14ac:dyDescent="0.2">
      <c r="H119" s="290"/>
      <c r="I119" s="290"/>
      <c r="J119" s="290"/>
      <c r="K119" s="290"/>
      <c r="L119" s="290"/>
      <c r="M119" s="290"/>
      <c r="N119" s="290"/>
      <c r="O119" s="290"/>
      <c r="P119" s="290"/>
      <c r="Q119" s="290"/>
      <c r="R119" s="290"/>
      <c r="S119" s="290"/>
      <c r="T119" s="290"/>
      <c r="U119" s="290"/>
      <c r="V119" s="290"/>
      <c r="W119" s="290"/>
      <c r="X119" s="290"/>
      <c r="Y119" s="290"/>
      <c r="Z119" s="290"/>
      <c r="AA119" s="290"/>
      <c r="AB119" s="290"/>
      <c r="AC119" s="290"/>
      <c r="AD119" s="290"/>
      <c r="AE119" s="290"/>
      <c r="AF119" s="290"/>
      <c r="AG119" s="290"/>
      <c r="AH119" s="290"/>
    </row>
    <row r="120" spans="8:34" x14ac:dyDescent="0.2">
      <c r="H120" s="290"/>
      <c r="I120" s="290"/>
      <c r="J120" s="290"/>
      <c r="K120" s="290"/>
      <c r="L120" s="290"/>
      <c r="M120" s="290"/>
      <c r="N120" s="290"/>
      <c r="O120" s="290"/>
      <c r="P120" s="290"/>
      <c r="Q120" s="290"/>
      <c r="R120" s="290"/>
      <c r="S120" s="290"/>
      <c r="T120" s="290"/>
      <c r="U120" s="290"/>
      <c r="V120" s="290"/>
      <c r="W120" s="290"/>
      <c r="X120" s="290"/>
      <c r="Y120" s="290"/>
      <c r="Z120" s="290"/>
      <c r="AA120" s="290"/>
      <c r="AB120" s="290"/>
      <c r="AC120" s="290"/>
      <c r="AD120" s="290"/>
      <c r="AE120" s="290"/>
      <c r="AF120" s="290"/>
      <c r="AG120" s="290"/>
      <c r="AH120" s="290"/>
    </row>
    <row r="121" spans="8:34" x14ac:dyDescent="0.2">
      <c r="H121" s="290"/>
      <c r="I121" s="290"/>
      <c r="J121" s="290"/>
      <c r="K121" s="290"/>
      <c r="L121" s="290"/>
      <c r="M121" s="290"/>
      <c r="N121" s="290"/>
      <c r="O121" s="290"/>
      <c r="P121" s="290"/>
      <c r="Q121" s="290"/>
      <c r="R121" s="290"/>
      <c r="S121" s="290"/>
      <c r="T121" s="290"/>
      <c r="U121" s="290"/>
      <c r="V121" s="290"/>
      <c r="W121" s="290"/>
      <c r="X121" s="290"/>
      <c r="Y121" s="290"/>
      <c r="Z121" s="290"/>
      <c r="AA121" s="290"/>
      <c r="AB121" s="290"/>
      <c r="AC121" s="290"/>
      <c r="AD121" s="290"/>
      <c r="AE121" s="290"/>
      <c r="AF121" s="290"/>
      <c r="AG121" s="290"/>
      <c r="AH121" s="290"/>
    </row>
    <row r="122" spans="8:34" x14ac:dyDescent="0.2">
      <c r="H122" s="290"/>
      <c r="I122" s="290"/>
      <c r="J122" s="290"/>
      <c r="K122" s="290"/>
      <c r="L122" s="290"/>
      <c r="M122" s="290"/>
      <c r="N122" s="290"/>
      <c r="O122" s="290"/>
      <c r="P122" s="290"/>
      <c r="Q122" s="290"/>
      <c r="R122" s="290"/>
      <c r="S122" s="290"/>
      <c r="T122" s="290"/>
      <c r="U122" s="290"/>
      <c r="V122" s="290"/>
      <c r="W122" s="290"/>
      <c r="X122" s="290"/>
      <c r="Y122" s="290"/>
      <c r="Z122" s="290"/>
      <c r="AA122" s="290"/>
      <c r="AB122" s="290"/>
      <c r="AC122" s="290"/>
      <c r="AD122" s="290"/>
      <c r="AE122" s="290"/>
      <c r="AF122" s="290"/>
      <c r="AG122" s="290"/>
      <c r="AH122" s="290"/>
    </row>
    <row r="123" spans="8:34" x14ac:dyDescent="0.2">
      <c r="H123" s="290"/>
      <c r="I123" s="290"/>
      <c r="J123" s="290"/>
      <c r="K123" s="290"/>
      <c r="L123" s="290"/>
      <c r="M123" s="290"/>
      <c r="N123" s="290"/>
      <c r="O123" s="290"/>
      <c r="P123" s="290"/>
      <c r="Q123" s="290"/>
      <c r="R123" s="290"/>
      <c r="S123" s="290"/>
      <c r="T123" s="290"/>
      <c r="U123" s="290"/>
      <c r="V123" s="290"/>
      <c r="W123" s="290"/>
      <c r="X123" s="290"/>
      <c r="Y123" s="290"/>
      <c r="Z123" s="290"/>
      <c r="AA123" s="290"/>
      <c r="AB123" s="290"/>
      <c r="AC123" s="290"/>
      <c r="AD123" s="290"/>
      <c r="AE123" s="290"/>
      <c r="AF123" s="290"/>
      <c r="AG123" s="290"/>
      <c r="AH123" s="290"/>
    </row>
    <row r="124" spans="8:34" x14ac:dyDescent="0.2">
      <c r="H124" s="290"/>
      <c r="I124" s="290"/>
      <c r="J124" s="290"/>
      <c r="K124" s="290"/>
      <c r="L124" s="290"/>
      <c r="M124" s="290"/>
      <c r="N124" s="290"/>
      <c r="O124" s="290"/>
      <c r="P124" s="290"/>
      <c r="Q124" s="290"/>
      <c r="R124" s="290"/>
      <c r="S124" s="290"/>
      <c r="T124" s="290"/>
      <c r="U124" s="290"/>
      <c r="V124" s="290"/>
      <c r="W124" s="290"/>
      <c r="X124" s="290"/>
      <c r="Y124" s="290"/>
      <c r="Z124" s="290"/>
      <c r="AA124" s="290"/>
      <c r="AB124" s="290"/>
      <c r="AC124" s="290"/>
      <c r="AD124" s="290"/>
      <c r="AE124" s="290"/>
      <c r="AF124" s="290"/>
      <c r="AG124" s="290"/>
      <c r="AH124" s="290"/>
    </row>
    <row r="125" spans="8:34" x14ac:dyDescent="0.2">
      <c r="H125" s="290"/>
      <c r="I125" s="290"/>
      <c r="J125" s="290"/>
      <c r="K125" s="290"/>
      <c r="L125" s="290"/>
      <c r="M125" s="290"/>
      <c r="N125" s="290"/>
      <c r="O125" s="290"/>
      <c r="P125" s="290"/>
      <c r="Q125" s="290"/>
      <c r="R125" s="290"/>
      <c r="S125" s="290"/>
      <c r="T125" s="290"/>
      <c r="U125" s="290"/>
      <c r="V125" s="290"/>
      <c r="W125" s="290"/>
      <c r="X125" s="290"/>
      <c r="Y125" s="290"/>
      <c r="Z125" s="290"/>
      <c r="AA125" s="290"/>
      <c r="AB125" s="290"/>
      <c r="AC125" s="290"/>
      <c r="AD125" s="290"/>
      <c r="AE125" s="290"/>
      <c r="AF125" s="290"/>
      <c r="AG125" s="290"/>
      <c r="AH125" s="290"/>
    </row>
    <row r="126" spans="8:34" x14ac:dyDescent="0.2">
      <c r="H126" s="290"/>
      <c r="I126" s="290"/>
      <c r="J126" s="290"/>
      <c r="K126" s="290"/>
      <c r="L126" s="290"/>
      <c r="M126" s="290"/>
      <c r="N126" s="290"/>
      <c r="O126" s="290"/>
      <c r="P126" s="290"/>
      <c r="Q126" s="290"/>
      <c r="R126" s="290"/>
      <c r="S126" s="290"/>
      <c r="T126" s="290"/>
      <c r="U126" s="290"/>
      <c r="V126" s="290"/>
      <c r="W126" s="290"/>
      <c r="X126" s="290"/>
      <c r="Y126" s="290"/>
      <c r="Z126" s="290"/>
      <c r="AA126" s="290"/>
      <c r="AB126" s="290"/>
      <c r="AC126" s="290"/>
      <c r="AD126" s="290"/>
      <c r="AE126" s="290"/>
      <c r="AF126" s="290"/>
      <c r="AG126" s="290"/>
      <c r="AH126" s="290"/>
    </row>
    <row r="127" spans="8:34" x14ac:dyDescent="0.2">
      <c r="H127" s="290"/>
      <c r="I127" s="290"/>
      <c r="J127" s="290"/>
      <c r="K127" s="290"/>
      <c r="L127" s="290"/>
      <c r="M127" s="290"/>
      <c r="N127" s="290"/>
      <c r="O127" s="290"/>
      <c r="P127" s="290"/>
      <c r="Q127" s="290"/>
      <c r="R127" s="290"/>
      <c r="S127" s="290"/>
      <c r="T127" s="290"/>
      <c r="U127" s="290"/>
      <c r="V127" s="290"/>
      <c r="W127" s="290"/>
      <c r="X127" s="290"/>
      <c r="Y127" s="290"/>
      <c r="Z127" s="290"/>
      <c r="AA127" s="290"/>
      <c r="AB127" s="290"/>
      <c r="AC127" s="290"/>
      <c r="AD127" s="290"/>
      <c r="AE127" s="290"/>
      <c r="AF127" s="290"/>
      <c r="AG127" s="290"/>
      <c r="AH127" s="290"/>
    </row>
    <row r="128" spans="8:34" x14ac:dyDescent="0.2">
      <c r="H128" s="290"/>
      <c r="I128" s="290"/>
      <c r="J128" s="290"/>
      <c r="K128" s="290"/>
      <c r="L128" s="290"/>
      <c r="M128" s="290"/>
      <c r="N128" s="290"/>
      <c r="O128" s="290"/>
      <c r="P128" s="290"/>
      <c r="Q128" s="290"/>
      <c r="R128" s="290"/>
      <c r="S128" s="290"/>
      <c r="T128" s="290"/>
      <c r="U128" s="290"/>
      <c r="V128" s="290"/>
      <c r="W128" s="290"/>
      <c r="X128" s="290"/>
      <c r="Y128" s="290"/>
      <c r="Z128" s="290"/>
      <c r="AA128" s="290"/>
      <c r="AB128" s="290"/>
      <c r="AC128" s="290"/>
      <c r="AD128" s="290"/>
      <c r="AE128" s="290"/>
      <c r="AF128" s="290"/>
      <c r="AG128" s="290"/>
      <c r="AH128" s="290"/>
    </row>
    <row r="129" spans="8:34" x14ac:dyDescent="0.2">
      <c r="H129" s="290"/>
      <c r="I129" s="290"/>
      <c r="J129" s="290"/>
      <c r="K129" s="290"/>
      <c r="L129" s="290"/>
      <c r="M129" s="290"/>
      <c r="N129" s="290"/>
      <c r="O129" s="290"/>
      <c r="P129" s="290"/>
      <c r="Q129" s="290"/>
      <c r="R129" s="290"/>
      <c r="S129" s="290"/>
      <c r="T129" s="290"/>
      <c r="U129" s="290"/>
      <c r="V129" s="290"/>
      <c r="W129" s="290"/>
      <c r="X129" s="290"/>
      <c r="Y129" s="290"/>
      <c r="Z129" s="290"/>
      <c r="AA129" s="290"/>
      <c r="AB129" s="290"/>
      <c r="AC129" s="290"/>
      <c r="AD129" s="290"/>
      <c r="AE129" s="290"/>
      <c r="AF129" s="290"/>
      <c r="AG129" s="290"/>
      <c r="AH129" s="290"/>
    </row>
    <row r="130" spans="8:34" x14ac:dyDescent="0.2">
      <c r="H130" s="290"/>
      <c r="I130" s="290"/>
      <c r="J130" s="290"/>
      <c r="K130" s="290"/>
      <c r="L130" s="290"/>
      <c r="M130" s="290"/>
      <c r="N130" s="290"/>
      <c r="O130" s="290"/>
      <c r="P130" s="290"/>
      <c r="Q130" s="290"/>
      <c r="R130" s="290"/>
      <c r="S130" s="290"/>
      <c r="T130" s="290"/>
      <c r="U130" s="290"/>
      <c r="V130" s="290"/>
      <c r="W130" s="290"/>
      <c r="X130" s="290"/>
      <c r="Y130" s="290"/>
      <c r="Z130" s="290"/>
      <c r="AA130" s="290"/>
      <c r="AB130" s="290"/>
      <c r="AC130" s="290"/>
      <c r="AD130" s="290"/>
      <c r="AE130" s="290"/>
      <c r="AF130" s="290"/>
      <c r="AG130" s="290"/>
      <c r="AH130" s="290"/>
    </row>
    <row r="131" spans="8:34" x14ac:dyDescent="0.2">
      <c r="H131" s="290"/>
      <c r="I131" s="290"/>
      <c r="J131" s="290"/>
      <c r="K131" s="290"/>
      <c r="L131" s="290"/>
      <c r="M131" s="290"/>
      <c r="N131" s="290"/>
      <c r="O131" s="290"/>
      <c r="P131" s="290"/>
      <c r="Q131" s="290"/>
      <c r="R131" s="290"/>
      <c r="S131" s="290"/>
      <c r="T131" s="290"/>
      <c r="U131" s="290"/>
      <c r="V131" s="290"/>
      <c r="W131" s="290"/>
      <c r="X131" s="290"/>
      <c r="Y131" s="290"/>
      <c r="Z131" s="290"/>
      <c r="AA131" s="290"/>
      <c r="AB131" s="290"/>
      <c r="AC131" s="290"/>
      <c r="AD131" s="290"/>
      <c r="AE131" s="290"/>
      <c r="AF131" s="290"/>
      <c r="AG131" s="290"/>
      <c r="AH131" s="290"/>
    </row>
    <row r="132" spans="8:34" x14ac:dyDescent="0.2">
      <c r="H132" s="290"/>
      <c r="I132" s="290"/>
      <c r="J132" s="290"/>
      <c r="K132" s="290"/>
      <c r="L132" s="290"/>
      <c r="M132" s="290"/>
      <c r="N132" s="290"/>
      <c r="O132" s="290"/>
      <c r="P132" s="290"/>
      <c r="Q132" s="290"/>
      <c r="R132" s="290"/>
      <c r="S132" s="290"/>
      <c r="T132" s="290"/>
      <c r="U132" s="290"/>
      <c r="V132" s="290"/>
      <c r="W132" s="290"/>
      <c r="X132" s="290"/>
      <c r="Y132" s="290"/>
      <c r="Z132" s="290"/>
      <c r="AA132" s="290"/>
      <c r="AB132" s="290"/>
      <c r="AC132" s="290"/>
      <c r="AD132" s="290"/>
      <c r="AE132" s="290"/>
      <c r="AF132" s="290"/>
      <c r="AG132" s="290"/>
      <c r="AH132" s="290"/>
    </row>
    <row r="133" spans="8:34" x14ac:dyDescent="0.2">
      <c r="H133" s="290"/>
      <c r="I133" s="290"/>
      <c r="J133" s="290"/>
      <c r="K133" s="290"/>
      <c r="L133" s="290"/>
      <c r="M133" s="290"/>
      <c r="N133" s="290"/>
      <c r="O133" s="290"/>
      <c r="P133" s="290"/>
      <c r="Q133" s="290"/>
      <c r="R133" s="290"/>
      <c r="S133" s="290"/>
      <c r="T133" s="290"/>
      <c r="U133" s="290"/>
      <c r="V133" s="290"/>
      <c r="W133" s="290"/>
      <c r="X133" s="290"/>
      <c r="Y133" s="290"/>
      <c r="Z133" s="290"/>
      <c r="AA133" s="290"/>
      <c r="AB133" s="290"/>
      <c r="AC133" s="290"/>
      <c r="AD133" s="290"/>
      <c r="AE133" s="290"/>
      <c r="AF133" s="290"/>
      <c r="AG133" s="290"/>
      <c r="AH133" s="290"/>
    </row>
    <row r="134" spans="8:34" x14ac:dyDescent="0.2">
      <c r="H134" s="290"/>
      <c r="I134" s="290"/>
      <c r="J134" s="290"/>
      <c r="K134" s="290"/>
      <c r="L134" s="290"/>
      <c r="M134" s="290"/>
      <c r="N134" s="290"/>
      <c r="O134" s="290"/>
      <c r="P134" s="290"/>
      <c r="Q134" s="290"/>
      <c r="R134" s="290"/>
      <c r="S134" s="290"/>
      <c r="T134" s="290"/>
      <c r="U134" s="290"/>
      <c r="V134" s="290"/>
      <c r="W134" s="290"/>
      <c r="X134" s="290"/>
      <c r="Y134" s="290"/>
      <c r="Z134" s="290"/>
      <c r="AA134" s="290"/>
      <c r="AB134" s="290"/>
      <c r="AC134" s="290"/>
      <c r="AD134" s="290"/>
      <c r="AE134" s="290"/>
      <c r="AF134" s="290"/>
      <c r="AG134" s="290"/>
      <c r="AH134" s="290"/>
    </row>
    <row r="135" spans="8:34" x14ac:dyDescent="0.2">
      <c r="H135" s="290"/>
      <c r="I135" s="290"/>
      <c r="J135" s="290"/>
      <c r="K135" s="290"/>
      <c r="L135" s="290"/>
      <c r="M135" s="290"/>
      <c r="N135" s="290"/>
      <c r="O135" s="290"/>
      <c r="P135" s="290"/>
      <c r="Q135" s="290"/>
      <c r="R135" s="290"/>
      <c r="S135" s="290"/>
      <c r="T135" s="290"/>
      <c r="U135" s="290"/>
      <c r="V135" s="290"/>
      <c r="W135" s="290"/>
      <c r="X135" s="290"/>
      <c r="Y135" s="290"/>
      <c r="Z135" s="290"/>
      <c r="AA135" s="290"/>
      <c r="AB135" s="290"/>
      <c r="AC135" s="290"/>
      <c r="AD135" s="290"/>
      <c r="AE135" s="290"/>
      <c r="AF135" s="290"/>
      <c r="AG135" s="290"/>
      <c r="AH135" s="290"/>
    </row>
    <row r="136" spans="8:34" x14ac:dyDescent="0.2">
      <c r="H136" s="290"/>
      <c r="I136" s="290"/>
      <c r="J136" s="290"/>
      <c r="K136" s="290"/>
      <c r="L136" s="290"/>
      <c r="M136" s="290"/>
      <c r="N136" s="290"/>
      <c r="O136" s="290"/>
      <c r="P136" s="290"/>
      <c r="Q136" s="290"/>
      <c r="R136" s="290"/>
      <c r="S136" s="290"/>
      <c r="T136" s="290"/>
      <c r="U136" s="290"/>
      <c r="V136" s="290"/>
      <c r="W136" s="290"/>
      <c r="X136" s="290"/>
      <c r="Y136" s="290"/>
      <c r="Z136" s="290"/>
      <c r="AA136" s="290"/>
      <c r="AB136" s="290"/>
      <c r="AC136" s="290"/>
      <c r="AD136" s="290"/>
      <c r="AE136" s="290"/>
      <c r="AF136" s="290"/>
      <c r="AG136" s="290"/>
      <c r="AH136" s="290"/>
    </row>
    <row r="137" spans="8:34" x14ac:dyDescent="0.2">
      <c r="H137" s="290"/>
      <c r="I137" s="290"/>
      <c r="J137" s="290"/>
      <c r="K137" s="290"/>
      <c r="L137" s="290"/>
      <c r="M137" s="290"/>
      <c r="N137" s="290"/>
      <c r="O137" s="290"/>
      <c r="P137" s="290"/>
      <c r="Q137" s="290"/>
      <c r="R137" s="290"/>
      <c r="S137" s="290"/>
      <c r="T137" s="290"/>
      <c r="U137" s="290"/>
      <c r="V137" s="290"/>
      <c r="W137" s="290"/>
      <c r="X137" s="290"/>
      <c r="Y137" s="290"/>
      <c r="Z137" s="290"/>
      <c r="AA137" s="290"/>
      <c r="AB137" s="290"/>
      <c r="AC137" s="290"/>
      <c r="AD137" s="290"/>
      <c r="AE137" s="290"/>
      <c r="AF137" s="290"/>
      <c r="AG137" s="290"/>
      <c r="AH137" s="290"/>
    </row>
    <row r="138" spans="8:34" x14ac:dyDescent="0.2">
      <c r="H138" s="290"/>
      <c r="I138" s="290"/>
      <c r="J138" s="290"/>
      <c r="K138" s="290"/>
      <c r="L138" s="290"/>
      <c r="M138" s="290"/>
      <c r="N138" s="290"/>
      <c r="O138" s="290"/>
      <c r="P138" s="290"/>
      <c r="Q138" s="290"/>
      <c r="R138" s="290"/>
      <c r="S138" s="290"/>
      <c r="T138" s="290"/>
      <c r="U138" s="290"/>
      <c r="V138" s="290"/>
      <c r="W138" s="290"/>
      <c r="X138" s="290"/>
      <c r="Y138" s="290"/>
      <c r="Z138" s="290"/>
      <c r="AA138" s="290"/>
      <c r="AB138" s="290"/>
      <c r="AC138" s="290"/>
      <c r="AD138" s="290"/>
      <c r="AE138" s="290"/>
      <c r="AF138" s="290"/>
      <c r="AG138" s="290"/>
      <c r="AH138" s="290"/>
    </row>
    <row r="139" spans="8:34" x14ac:dyDescent="0.2">
      <c r="H139" s="290"/>
      <c r="I139" s="290"/>
      <c r="J139" s="290"/>
      <c r="K139" s="290"/>
      <c r="L139" s="290"/>
      <c r="M139" s="290"/>
      <c r="N139" s="290"/>
      <c r="O139" s="290"/>
      <c r="P139" s="290"/>
      <c r="Q139" s="290"/>
      <c r="R139" s="290"/>
      <c r="S139" s="290"/>
      <c r="T139" s="290"/>
      <c r="U139" s="290"/>
      <c r="V139" s="290"/>
      <c r="W139" s="290"/>
      <c r="X139" s="290"/>
      <c r="Y139" s="290"/>
      <c r="Z139" s="290"/>
      <c r="AA139" s="290"/>
      <c r="AB139" s="290"/>
      <c r="AC139" s="290"/>
      <c r="AD139" s="290"/>
      <c r="AE139" s="290"/>
      <c r="AF139" s="290"/>
      <c r="AG139" s="290"/>
      <c r="AH139" s="290"/>
    </row>
    <row r="140" spans="8:34" x14ac:dyDescent="0.2">
      <c r="H140" s="290"/>
      <c r="I140" s="290"/>
      <c r="J140" s="290"/>
      <c r="K140" s="290"/>
      <c r="L140" s="290"/>
      <c r="M140" s="290"/>
      <c r="N140" s="290"/>
      <c r="O140" s="290"/>
      <c r="P140" s="290"/>
      <c r="Q140" s="290"/>
      <c r="R140" s="290"/>
      <c r="S140" s="290"/>
      <c r="T140" s="290"/>
      <c r="U140" s="290"/>
      <c r="V140" s="290"/>
      <c r="W140" s="290"/>
      <c r="X140" s="290"/>
      <c r="Y140" s="290"/>
      <c r="Z140" s="290"/>
      <c r="AA140" s="290"/>
      <c r="AB140" s="290"/>
      <c r="AC140" s="290"/>
      <c r="AD140" s="290"/>
      <c r="AE140" s="290"/>
      <c r="AF140" s="290"/>
      <c r="AG140" s="290"/>
      <c r="AH140" s="290"/>
    </row>
    <row r="141" spans="8:34" x14ac:dyDescent="0.2">
      <c r="H141" s="290"/>
      <c r="I141" s="290"/>
      <c r="J141" s="290"/>
      <c r="K141" s="290"/>
      <c r="L141" s="290"/>
      <c r="M141" s="290"/>
      <c r="N141" s="290"/>
      <c r="O141" s="290"/>
      <c r="P141" s="290"/>
      <c r="Q141" s="290"/>
      <c r="R141" s="290"/>
      <c r="S141" s="290"/>
      <c r="T141" s="290"/>
      <c r="U141" s="290"/>
      <c r="V141" s="290"/>
      <c r="W141" s="290"/>
      <c r="X141" s="290"/>
      <c r="Y141" s="290"/>
      <c r="Z141" s="290"/>
      <c r="AA141" s="290"/>
      <c r="AB141" s="290"/>
      <c r="AC141" s="290"/>
      <c r="AD141" s="290"/>
      <c r="AE141" s="290"/>
      <c r="AF141" s="290"/>
      <c r="AG141" s="290"/>
      <c r="AH141" s="290"/>
    </row>
    <row r="142" spans="8:34" x14ac:dyDescent="0.2">
      <c r="H142" s="290"/>
      <c r="I142" s="290"/>
      <c r="J142" s="290"/>
      <c r="K142" s="290"/>
      <c r="L142" s="290"/>
      <c r="M142" s="290"/>
      <c r="N142" s="290"/>
      <c r="O142" s="290"/>
      <c r="P142" s="290"/>
      <c r="Q142" s="290"/>
      <c r="R142" s="290"/>
      <c r="S142" s="290"/>
      <c r="T142" s="290"/>
      <c r="U142" s="290"/>
      <c r="V142" s="290"/>
      <c r="W142" s="290"/>
      <c r="X142" s="290"/>
      <c r="Y142" s="290"/>
      <c r="Z142" s="290"/>
      <c r="AA142" s="290"/>
      <c r="AB142" s="290"/>
      <c r="AC142" s="290"/>
      <c r="AD142" s="290"/>
      <c r="AE142" s="290"/>
      <c r="AF142" s="290"/>
      <c r="AG142" s="290"/>
      <c r="AH142" s="290"/>
    </row>
    <row r="143" spans="8:34" x14ac:dyDescent="0.2">
      <c r="H143" s="290"/>
      <c r="I143" s="290"/>
      <c r="J143" s="290"/>
      <c r="K143" s="290"/>
      <c r="L143" s="290"/>
      <c r="M143" s="290"/>
      <c r="N143" s="290"/>
      <c r="O143" s="290"/>
      <c r="P143" s="290"/>
      <c r="Q143" s="290"/>
      <c r="R143" s="290"/>
      <c r="S143" s="290"/>
      <c r="T143" s="290"/>
      <c r="U143" s="290"/>
      <c r="V143" s="290"/>
      <c r="W143" s="290"/>
      <c r="X143" s="290"/>
      <c r="Y143" s="290"/>
      <c r="Z143" s="290"/>
      <c r="AA143" s="290"/>
      <c r="AB143" s="290"/>
      <c r="AC143" s="290"/>
      <c r="AD143" s="290"/>
      <c r="AE143" s="290"/>
      <c r="AF143" s="290"/>
      <c r="AG143" s="290"/>
      <c r="AH143" s="290"/>
    </row>
    <row r="144" spans="8:34" x14ac:dyDescent="0.2">
      <c r="H144" s="290"/>
      <c r="I144" s="290"/>
      <c r="J144" s="290"/>
      <c r="K144" s="290"/>
      <c r="L144" s="290"/>
      <c r="M144" s="290"/>
      <c r="N144" s="290"/>
      <c r="O144" s="290"/>
      <c r="P144" s="290"/>
      <c r="Q144" s="290"/>
      <c r="R144" s="290"/>
      <c r="S144" s="290"/>
      <c r="T144" s="290"/>
      <c r="U144" s="290"/>
      <c r="V144" s="290"/>
      <c r="W144" s="290"/>
      <c r="X144" s="290"/>
      <c r="Y144" s="290"/>
      <c r="Z144" s="290"/>
      <c r="AA144" s="290"/>
      <c r="AB144" s="290"/>
      <c r="AC144" s="290"/>
      <c r="AD144" s="290"/>
      <c r="AE144" s="290"/>
      <c r="AF144" s="290"/>
      <c r="AG144" s="290"/>
      <c r="AH144" s="290"/>
    </row>
    <row r="145" spans="8:34" x14ac:dyDescent="0.2">
      <c r="H145" s="290"/>
      <c r="I145" s="290"/>
      <c r="J145" s="290"/>
      <c r="K145" s="290"/>
      <c r="L145" s="290"/>
      <c r="M145" s="290"/>
      <c r="N145" s="290"/>
      <c r="O145" s="290"/>
      <c r="P145" s="290"/>
      <c r="Q145" s="290"/>
      <c r="R145" s="290"/>
      <c r="S145" s="290"/>
      <c r="T145" s="290"/>
      <c r="U145" s="290"/>
      <c r="V145" s="290"/>
      <c r="W145" s="290"/>
      <c r="X145" s="290"/>
      <c r="Y145" s="290"/>
      <c r="Z145" s="290"/>
      <c r="AA145" s="290"/>
      <c r="AB145" s="290"/>
      <c r="AC145" s="290"/>
      <c r="AD145" s="290"/>
      <c r="AE145" s="290"/>
      <c r="AF145" s="290"/>
      <c r="AG145" s="290"/>
      <c r="AH145" s="290"/>
    </row>
    <row r="146" spans="8:34" x14ac:dyDescent="0.2">
      <c r="H146" s="290"/>
      <c r="I146" s="290"/>
      <c r="J146" s="290"/>
      <c r="K146" s="290"/>
      <c r="L146" s="290"/>
      <c r="M146" s="290"/>
      <c r="N146" s="290"/>
      <c r="O146" s="290"/>
      <c r="P146" s="290"/>
      <c r="Q146" s="290"/>
      <c r="R146" s="290"/>
      <c r="S146" s="290"/>
      <c r="T146" s="290"/>
      <c r="U146" s="290"/>
      <c r="V146" s="290"/>
      <c r="W146" s="290"/>
      <c r="X146" s="290"/>
      <c r="Y146" s="290"/>
      <c r="Z146" s="290"/>
      <c r="AA146" s="290"/>
      <c r="AB146" s="290"/>
      <c r="AC146" s="290"/>
      <c r="AD146" s="290"/>
      <c r="AE146" s="290"/>
      <c r="AF146" s="290"/>
      <c r="AG146" s="290"/>
      <c r="AH146" s="290"/>
    </row>
    <row r="147" spans="8:34" x14ac:dyDescent="0.2">
      <c r="H147" s="290"/>
      <c r="I147" s="290"/>
      <c r="J147" s="290"/>
      <c r="K147" s="290"/>
      <c r="L147" s="290"/>
      <c r="M147" s="290"/>
      <c r="N147" s="290"/>
      <c r="O147" s="290"/>
      <c r="P147" s="290"/>
      <c r="Q147" s="290"/>
      <c r="R147" s="290"/>
      <c r="S147" s="290"/>
      <c r="T147" s="290"/>
      <c r="U147" s="290"/>
      <c r="V147" s="290"/>
      <c r="W147" s="290"/>
      <c r="X147" s="290"/>
      <c r="Y147" s="290"/>
      <c r="Z147" s="290"/>
      <c r="AA147" s="290"/>
      <c r="AB147" s="290"/>
      <c r="AC147" s="290"/>
      <c r="AD147" s="290"/>
      <c r="AE147" s="290"/>
      <c r="AF147" s="290"/>
      <c r="AG147" s="290"/>
      <c r="AH147" s="290"/>
    </row>
    <row r="148" spans="8:34" x14ac:dyDescent="0.2">
      <c r="H148" s="290"/>
      <c r="I148" s="290"/>
      <c r="J148" s="290"/>
      <c r="K148" s="290"/>
      <c r="L148" s="290"/>
      <c r="M148" s="290"/>
      <c r="N148" s="290"/>
      <c r="O148" s="290"/>
      <c r="P148" s="290"/>
      <c r="Q148" s="290"/>
      <c r="R148" s="290"/>
      <c r="S148" s="290"/>
      <c r="T148" s="290"/>
      <c r="U148" s="290"/>
      <c r="V148" s="290"/>
      <c r="W148" s="290"/>
      <c r="X148" s="290"/>
      <c r="Y148" s="290"/>
      <c r="Z148" s="290"/>
      <c r="AA148" s="290"/>
      <c r="AB148" s="290"/>
      <c r="AC148" s="290"/>
      <c r="AD148" s="290"/>
      <c r="AE148" s="290"/>
      <c r="AF148" s="290"/>
      <c r="AG148" s="290"/>
      <c r="AH148" s="290"/>
    </row>
    <row r="149" spans="8:34" x14ac:dyDescent="0.2">
      <c r="H149" s="290"/>
      <c r="I149" s="290"/>
      <c r="J149" s="290"/>
      <c r="K149" s="290"/>
      <c r="L149" s="290"/>
      <c r="M149" s="290"/>
      <c r="N149" s="290"/>
      <c r="O149" s="290"/>
      <c r="P149" s="290"/>
      <c r="Q149" s="290"/>
      <c r="R149" s="290"/>
      <c r="S149" s="290"/>
      <c r="T149" s="290"/>
      <c r="U149" s="290"/>
      <c r="V149" s="290"/>
      <c r="W149" s="290"/>
      <c r="X149" s="290"/>
      <c r="Y149" s="290"/>
      <c r="Z149" s="290"/>
      <c r="AA149" s="290"/>
      <c r="AB149" s="290"/>
      <c r="AC149" s="290"/>
      <c r="AD149" s="290"/>
      <c r="AE149" s="290"/>
      <c r="AF149" s="290"/>
      <c r="AG149" s="290"/>
      <c r="AH149" s="290"/>
    </row>
    <row r="150" spans="8:34" x14ac:dyDescent="0.2">
      <c r="H150" s="290"/>
      <c r="I150" s="290"/>
      <c r="J150" s="290"/>
      <c r="K150" s="290"/>
      <c r="L150" s="290"/>
      <c r="M150" s="290"/>
      <c r="N150" s="290"/>
      <c r="O150" s="290"/>
      <c r="P150" s="290"/>
      <c r="Q150" s="290"/>
      <c r="R150" s="290"/>
      <c r="S150" s="290"/>
      <c r="T150" s="290"/>
      <c r="U150" s="290"/>
      <c r="V150" s="290"/>
      <c r="W150" s="290"/>
      <c r="X150" s="290"/>
      <c r="Y150" s="290"/>
      <c r="Z150" s="290"/>
      <c r="AA150" s="290"/>
      <c r="AB150" s="290"/>
      <c r="AC150" s="290"/>
      <c r="AD150" s="290"/>
      <c r="AE150" s="290"/>
      <c r="AF150" s="290"/>
      <c r="AG150" s="290"/>
      <c r="AH150" s="290"/>
    </row>
    <row r="151" spans="8:34" x14ac:dyDescent="0.2">
      <c r="H151" s="290"/>
      <c r="I151" s="290"/>
      <c r="J151" s="290"/>
      <c r="K151" s="290"/>
      <c r="L151" s="290"/>
      <c r="M151" s="290"/>
      <c r="N151" s="290"/>
      <c r="O151" s="290"/>
      <c r="P151" s="290"/>
      <c r="Q151" s="290"/>
      <c r="R151" s="290"/>
      <c r="S151" s="290"/>
      <c r="T151" s="290"/>
      <c r="U151" s="290"/>
      <c r="V151" s="290"/>
      <c r="W151" s="290"/>
      <c r="X151" s="290"/>
      <c r="Y151" s="290"/>
      <c r="Z151" s="290"/>
      <c r="AA151" s="290"/>
      <c r="AB151" s="290"/>
      <c r="AC151" s="290"/>
      <c r="AD151" s="290"/>
      <c r="AE151" s="290"/>
      <c r="AF151" s="290"/>
      <c r="AG151" s="290"/>
      <c r="AH151" s="290"/>
    </row>
    <row r="152" spans="8:34" x14ac:dyDescent="0.2">
      <c r="H152" s="290"/>
      <c r="I152" s="290"/>
      <c r="J152" s="290"/>
      <c r="K152" s="290"/>
      <c r="L152" s="290"/>
      <c r="M152" s="290"/>
      <c r="N152" s="290"/>
      <c r="O152" s="290"/>
      <c r="P152" s="290"/>
      <c r="Q152" s="290"/>
      <c r="R152" s="290"/>
      <c r="S152" s="290"/>
      <c r="T152" s="290"/>
      <c r="U152" s="290"/>
      <c r="V152" s="290"/>
      <c r="W152" s="290"/>
      <c r="X152" s="290"/>
      <c r="Y152" s="290"/>
      <c r="Z152" s="290"/>
      <c r="AA152" s="290"/>
      <c r="AB152" s="290"/>
      <c r="AC152" s="290"/>
      <c r="AD152" s="290"/>
      <c r="AE152" s="290"/>
      <c r="AF152" s="290"/>
      <c r="AG152" s="290"/>
      <c r="AH152" s="290"/>
    </row>
    <row r="153" spans="8:34" x14ac:dyDescent="0.2">
      <c r="H153" s="290"/>
      <c r="I153" s="290"/>
      <c r="J153" s="290"/>
      <c r="K153" s="290"/>
      <c r="L153" s="290"/>
      <c r="M153" s="290"/>
      <c r="N153" s="290"/>
      <c r="O153" s="290"/>
      <c r="P153" s="290"/>
      <c r="Q153" s="290"/>
      <c r="R153" s="290"/>
      <c r="S153" s="290"/>
      <c r="T153" s="290"/>
      <c r="U153" s="290"/>
      <c r="V153" s="290"/>
      <c r="W153" s="290"/>
      <c r="X153" s="290"/>
      <c r="Y153" s="290"/>
      <c r="Z153" s="290"/>
      <c r="AA153" s="290"/>
      <c r="AB153" s="290"/>
      <c r="AC153" s="290"/>
      <c r="AD153" s="290"/>
      <c r="AE153" s="290"/>
      <c r="AF153" s="290"/>
      <c r="AG153" s="290"/>
      <c r="AH153" s="290"/>
    </row>
    <row r="154" spans="8:34" x14ac:dyDescent="0.2">
      <c r="H154" s="290"/>
      <c r="I154" s="290"/>
      <c r="J154" s="290"/>
      <c r="K154" s="290"/>
      <c r="L154" s="290"/>
      <c r="M154" s="290"/>
      <c r="N154" s="290"/>
      <c r="O154" s="290"/>
      <c r="P154" s="290"/>
      <c r="Q154" s="290"/>
      <c r="R154" s="290"/>
      <c r="S154" s="290"/>
      <c r="T154" s="290"/>
      <c r="U154" s="290"/>
      <c r="V154" s="290"/>
      <c r="W154" s="290"/>
      <c r="X154" s="290"/>
      <c r="Y154" s="290"/>
      <c r="Z154" s="290"/>
      <c r="AA154" s="290"/>
      <c r="AB154" s="290"/>
      <c r="AC154" s="290"/>
      <c r="AD154" s="290"/>
      <c r="AE154" s="290"/>
      <c r="AF154" s="290"/>
      <c r="AG154" s="290"/>
      <c r="AH154" s="290"/>
    </row>
    <row r="155" spans="8:34" x14ac:dyDescent="0.2">
      <c r="H155" s="290"/>
      <c r="I155" s="290"/>
      <c r="J155" s="290"/>
      <c r="K155" s="290"/>
      <c r="L155" s="290"/>
      <c r="M155" s="290"/>
      <c r="N155" s="290"/>
      <c r="O155" s="290"/>
      <c r="P155" s="290"/>
      <c r="Q155" s="290"/>
      <c r="R155" s="290"/>
      <c r="S155" s="290"/>
      <c r="T155" s="290"/>
      <c r="U155" s="290"/>
      <c r="V155" s="290"/>
      <c r="W155" s="290"/>
      <c r="X155" s="290"/>
      <c r="Y155" s="290"/>
      <c r="Z155" s="290"/>
      <c r="AA155" s="290"/>
      <c r="AB155" s="290"/>
      <c r="AC155" s="290"/>
      <c r="AD155" s="290"/>
      <c r="AE155" s="290"/>
      <c r="AF155" s="290"/>
      <c r="AG155" s="290"/>
      <c r="AH155" s="290"/>
    </row>
    <row r="156" spans="8:34" x14ac:dyDescent="0.2">
      <c r="H156" s="290"/>
      <c r="I156" s="290"/>
      <c r="J156" s="290"/>
      <c r="K156" s="290"/>
      <c r="L156" s="290"/>
      <c r="M156" s="290"/>
      <c r="N156" s="290"/>
      <c r="O156" s="290"/>
      <c r="P156" s="290"/>
      <c r="Q156" s="290"/>
      <c r="R156" s="290"/>
      <c r="S156" s="290"/>
      <c r="T156" s="290"/>
      <c r="U156" s="290"/>
      <c r="V156" s="290"/>
      <c r="W156" s="290"/>
      <c r="X156" s="290"/>
      <c r="Y156" s="290"/>
      <c r="Z156" s="290"/>
      <c r="AA156" s="290"/>
      <c r="AB156" s="290"/>
      <c r="AC156" s="290"/>
      <c r="AD156" s="290"/>
      <c r="AE156" s="290"/>
      <c r="AF156" s="290"/>
      <c r="AG156" s="290"/>
      <c r="AH156" s="290"/>
    </row>
    <row r="157" spans="8:34" x14ac:dyDescent="0.2">
      <c r="H157" s="290"/>
      <c r="I157" s="290"/>
      <c r="J157" s="290"/>
      <c r="K157" s="290"/>
      <c r="L157" s="290"/>
      <c r="M157" s="290"/>
      <c r="N157" s="290"/>
      <c r="O157" s="290"/>
      <c r="P157" s="290"/>
      <c r="Q157" s="290"/>
      <c r="R157" s="290"/>
      <c r="S157" s="290"/>
      <c r="T157" s="290"/>
      <c r="U157" s="290"/>
      <c r="V157" s="290"/>
      <c r="W157" s="290"/>
      <c r="X157" s="290"/>
      <c r="Y157" s="290"/>
      <c r="Z157" s="290"/>
      <c r="AA157" s="290"/>
      <c r="AB157" s="290"/>
      <c r="AC157" s="290"/>
      <c r="AD157" s="290"/>
      <c r="AE157" s="290"/>
      <c r="AF157" s="290"/>
      <c r="AG157" s="290"/>
      <c r="AH157" s="290"/>
    </row>
    <row r="158" spans="8:34" x14ac:dyDescent="0.2">
      <c r="H158" s="290"/>
      <c r="I158" s="290"/>
      <c r="J158" s="290"/>
      <c r="K158" s="290"/>
      <c r="L158" s="290"/>
      <c r="M158" s="290"/>
      <c r="N158" s="290"/>
      <c r="O158" s="290"/>
      <c r="P158" s="290"/>
      <c r="Q158" s="290"/>
      <c r="R158" s="290"/>
      <c r="S158" s="290"/>
      <c r="T158" s="290"/>
      <c r="U158" s="290"/>
      <c r="V158" s="290"/>
      <c r="W158" s="290"/>
      <c r="X158" s="290"/>
      <c r="Y158" s="290"/>
      <c r="Z158" s="290"/>
      <c r="AA158" s="290"/>
      <c r="AB158" s="290"/>
      <c r="AC158" s="290"/>
      <c r="AD158" s="290"/>
      <c r="AE158" s="290"/>
      <c r="AF158" s="290"/>
      <c r="AG158" s="290"/>
      <c r="AH158" s="290"/>
    </row>
    <row r="159" spans="8:34" x14ac:dyDescent="0.2">
      <c r="H159" s="290"/>
      <c r="I159" s="290"/>
      <c r="J159" s="290"/>
      <c r="K159" s="290"/>
      <c r="L159" s="290"/>
      <c r="M159" s="290"/>
      <c r="N159" s="290"/>
      <c r="O159" s="290"/>
      <c r="P159" s="290"/>
      <c r="Q159" s="290"/>
      <c r="R159" s="290"/>
      <c r="S159" s="290"/>
      <c r="T159" s="290"/>
      <c r="U159" s="290"/>
      <c r="V159" s="290"/>
      <c r="W159" s="290"/>
      <c r="X159" s="290"/>
      <c r="Y159" s="290"/>
      <c r="Z159" s="290"/>
      <c r="AA159" s="290"/>
      <c r="AB159" s="290"/>
      <c r="AC159" s="290"/>
      <c r="AD159" s="290"/>
      <c r="AE159" s="290"/>
      <c r="AF159" s="290"/>
      <c r="AG159" s="290"/>
      <c r="AH159" s="290"/>
    </row>
    <row r="160" spans="8:34" x14ac:dyDescent="0.2">
      <c r="H160" s="290"/>
      <c r="I160" s="290"/>
      <c r="J160" s="290"/>
      <c r="K160" s="290"/>
      <c r="L160" s="290"/>
      <c r="M160" s="290"/>
      <c r="N160" s="290"/>
      <c r="O160" s="290"/>
      <c r="P160" s="290"/>
      <c r="Q160" s="290"/>
      <c r="R160" s="290"/>
      <c r="S160" s="290"/>
      <c r="T160" s="290"/>
      <c r="U160" s="290"/>
      <c r="V160" s="290"/>
      <c r="W160" s="290"/>
      <c r="X160" s="290"/>
      <c r="Y160" s="290"/>
      <c r="Z160" s="290"/>
      <c r="AA160" s="290"/>
      <c r="AB160" s="290"/>
      <c r="AC160" s="290"/>
      <c r="AD160" s="290"/>
      <c r="AE160" s="290"/>
      <c r="AF160" s="290"/>
      <c r="AG160" s="290"/>
      <c r="AH160" s="290"/>
    </row>
    <row r="161" spans="8:34" x14ac:dyDescent="0.2">
      <c r="H161" s="290"/>
      <c r="I161" s="290"/>
      <c r="J161" s="290"/>
      <c r="K161" s="290"/>
      <c r="L161" s="290"/>
      <c r="M161" s="290"/>
      <c r="N161" s="290"/>
      <c r="O161" s="290"/>
      <c r="P161" s="290"/>
      <c r="Q161" s="290"/>
      <c r="R161" s="290"/>
      <c r="S161" s="290"/>
      <c r="T161" s="290"/>
      <c r="U161" s="290"/>
      <c r="V161" s="290"/>
      <c r="W161" s="290"/>
      <c r="X161" s="290"/>
      <c r="Y161" s="290"/>
      <c r="Z161" s="290"/>
      <c r="AA161" s="290"/>
      <c r="AB161" s="290"/>
      <c r="AC161" s="290"/>
      <c r="AD161" s="290"/>
      <c r="AE161" s="290"/>
      <c r="AF161" s="290"/>
      <c r="AG161" s="290"/>
      <c r="AH161" s="290"/>
    </row>
    <row r="162" spans="8:34" x14ac:dyDescent="0.2">
      <c r="H162" s="290"/>
      <c r="I162" s="290"/>
      <c r="J162" s="290"/>
      <c r="K162" s="290"/>
      <c r="L162" s="290"/>
      <c r="M162" s="290"/>
      <c r="N162" s="290"/>
      <c r="O162" s="290"/>
      <c r="P162" s="290"/>
      <c r="Q162" s="290"/>
      <c r="R162" s="290"/>
      <c r="S162" s="290"/>
      <c r="T162" s="290"/>
      <c r="U162" s="290"/>
      <c r="V162" s="290"/>
      <c r="W162" s="290"/>
      <c r="X162" s="290"/>
      <c r="Y162" s="290"/>
      <c r="Z162" s="290"/>
      <c r="AA162" s="290"/>
      <c r="AB162" s="290"/>
      <c r="AC162" s="290"/>
      <c r="AD162" s="290"/>
      <c r="AE162" s="290"/>
      <c r="AF162" s="290"/>
      <c r="AG162" s="290"/>
      <c r="AH162" s="290"/>
    </row>
    <row r="163" spans="8:34" x14ac:dyDescent="0.2">
      <c r="H163" s="290"/>
      <c r="I163" s="290"/>
      <c r="J163" s="290"/>
      <c r="K163" s="290"/>
      <c r="L163" s="290"/>
      <c r="M163" s="290"/>
      <c r="N163" s="290"/>
      <c r="O163" s="290"/>
      <c r="P163" s="290"/>
      <c r="Q163" s="290"/>
      <c r="R163" s="290"/>
      <c r="S163" s="290"/>
      <c r="T163" s="290"/>
      <c r="U163" s="290"/>
      <c r="V163" s="290"/>
      <c r="W163" s="290"/>
      <c r="X163" s="290"/>
      <c r="Y163" s="290"/>
      <c r="Z163" s="290"/>
      <c r="AA163" s="290"/>
      <c r="AB163" s="290"/>
      <c r="AC163" s="290"/>
      <c r="AD163" s="290"/>
      <c r="AE163" s="290"/>
      <c r="AF163" s="290"/>
      <c r="AG163" s="290"/>
      <c r="AH163" s="290"/>
    </row>
    <row r="164" spans="8:34" x14ac:dyDescent="0.2">
      <c r="H164" s="290"/>
      <c r="I164" s="290"/>
      <c r="J164" s="290"/>
      <c r="K164" s="290"/>
      <c r="L164" s="290"/>
      <c r="M164" s="290"/>
      <c r="N164" s="290"/>
      <c r="O164" s="290"/>
      <c r="P164" s="290"/>
      <c r="Q164" s="290"/>
      <c r="R164" s="290"/>
      <c r="S164" s="290"/>
      <c r="T164" s="290"/>
      <c r="U164" s="290"/>
      <c r="V164" s="290"/>
      <c r="W164" s="290"/>
      <c r="X164" s="290"/>
      <c r="Y164" s="290"/>
      <c r="Z164" s="290"/>
      <c r="AA164" s="290"/>
      <c r="AB164" s="290"/>
      <c r="AC164" s="290"/>
      <c r="AD164" s="290"/>
      <c r="AE164" s="290"/>
      <c r="AF164" s="290"/>
      <c r="AG164" s="290"/>
      <c r="AH164" s="290"/>
    </row>
    <row r="165" spans="8:34" x14ac:dyDescent="0.2">
      <c r="H165" s="290"/>
      <c r="I165" s="290"/>
      <c r="J165" s="290"/>
      <c r="K165" s="290"/>
      <c r="L165" s="290"/>
      <c r="M165" s="290"/>
      <c r="N165" s="290"/>
      <c r="O165" s="290"/>
      <c r="P165" s="290"/>
      <c r="Q165" s="290"/>
      <c r="R165" s="290"/>
      <c r="S165" s="290"/>
      <c r="T165" s="290"/>
      <c r="U165" s="290"/>
      <c r="V165" s="290"/>
      <c r="W165" s="290"/>
      <c r="X165" s="290"/>
      <c r="Y165" s="290"/>
      <c r="Z165" s="290"/>
      <c r="AA165" s="290"/>
      <c r="AB165" s="290"/>
      <c r="AC165" s="290"/>
      <c r="AD165" s="290"/>
      <c r="AE165" s="290"/>
      <c r="AF165" s="290"/>
      <c r="AG165" s="290"/>
      <c r="AH165" s="290"/>
    </row>
    <row r="166" spans="8:34" x14ac:dyDescent="0.2">
      <c r="H166" s="290"/>
      <c r="I166" s="290"/>
      <c r="J166" s="290"/>
      <c r="K166" s="290"/>
      <c r="L166" s="290"/>
      <c r="M166" s="290"/>
      <c r="N166" s="290"/>
      <c r="O166" s="290"/>
      <c r="P166" s="290"/>
      <c r="Q166" s="290"/>
      <c r="R166" s="290"/>
      <c r="S166" s="290"/>
      <c r="T166" s="290"/>
      <c r="U166" s="290"/>
      <c r="V166" s="290"/>
      <c r="W166" s="290"/>
      <c r="X166" s="290"/>
      <c r="Y166" s="290"/>
      <c r="Z166" s="290"/>
      <c r="AA166" s="290"/>
      <c r="AB166" s="290"/>
      <c r="AC166" s="290"/>
      <c r="AD166" s="290"/>
      <c r="AE166" s="290"/>
      <c r="AF166" s="290"/>
      <c r="AG166" s="290"/>
      <c r="AH166" s="290"/>
    </row>
    <row r="167" spans="8:34" x14ac:dyDescent="0.2">
      <c r="H167" s="290"/>
      <c r="I167" s="290"/>
      <c r="J167" s="290"/>
      <c r="K167" s="290"/>
      <c r="L167" s="290"/>
      <c r="M167" s="290"/>
      <c r="N167" s="290"/>
      <c r="O167" s="290"/>
      <c r="P167" s="290"/>
      <c r="Q167" s="290"/>
      <c r="R167" s="290"/>
      <c r="S167" s="290"/>
      <c r="T167" s="290"/>
      <c r="U167" s="290"/>
      <c r="V167" s="290"/>
      <c r="W167" s="290"/>
      <c r="X167" s="290"/>
      <c r="Y167" s="290"/>
      <c r="Z167" s="290"/>
      <c r="AA167" s="290"/>
      <c r="AB167" s="290"/>
      <c r="AC167" s="290"/>
      <c r="AD167" s="290"/>
      <c r="AE167" s="290"/>
      <c r="AF167" s="290"/>
      <c r="AG167" s="290"/>
      <c r="AH167" s="290"/>
    </row>
    <row r="168" spans="8:34" x14ac:dyDescent="0.2">
      <c r="H168" s="290"/>
      <c r="I168" s="290"/>
      <c r="J168" s="290"/>
      <c r="K168" s="290"/>
      <c r="L168" s="290"/>
      <c r="M168" s="290"/>
      <c r="N168" s="290"/>
      <c r="O168" s="290"/>
      <c r="P168" s="290"/>
      <c r="Q168" s="290"/>
      <c r="R168" s="290"/>
      <c r="S168" s="290"/>
      <c r="T168" s="290"/>
      <c r="U168" s="290"/>
      <c r="V168" s="290"/>
      <c r="W168" s="290"/>
      <c r="X168" s="290"/>
      <c r="Y168" s="290"/>
      <c r="Z168" s="290"/>
      <c r="AA168" s="290"/>
      <c r="AB168" s="290"/>
      <c r="AC168" s="290"/>
      <c r="AD168" s="290"/>
      <c r="AE168" s="290"/>
      <c r="AF168" s="290"/>
      <c r="AG168" s="290"/>
      <c r="AH168" s="290"/>
    </row>
    <row r="169" spans="8:34" x14ac:dyDescent="0.2">
      <c r="H169" s="290"/>
      <c r="I169" s="290"/>
      <c r="J169" s="290"/>
      <c r="K169" s="290"/>
      <c r="L169" s="290"/>
      <c r="M169" s="290"/>
      <c r="N169" s="290"/>
      <c r="O169" s="290"/>
      <c r="P169" s="290"/>
      <c r="Q169" s="290"/>
      <c r="R169" s="290"/>
      <c r="S169" s="290"/>
      <c r="T169" s="290"/>
      <c r="U169" s="290"/>
      <c r="V169" s="290"/>
      <c r="W169" s="290"/>
      <c r="X169" s="290"/>
      <c r="Y169" s="290"/>
      <c r="Z169" s="290"/>
      <c r="AA169" s="290"/>
      <c r="AB169" s="290"/>
      <c r="AC169" s="290"/>
      <c r="AD169" s="290"/>
      <c r="AE169" s="290"/>
      <c r="AF169" s="290"/>
      <c r="AG169" s="290"/>
      <c r="AH169" s="290"/>
    </row>
    <row r="170" spans="8:34" x14ac:dyDescent="0.2">
      <c r="H170" s="290"/>
      <c r="I170" s="290"/>
      <c r="J170" s="290"/>
      <c r="K170" s="290"/>
      <c r="L170" s="290"/>
      <c r="M170" s="290"/>
      <c r="N170" s="290"/>
      <c r="O170" s="290"/>
      <c r="P170" s="290"/>
      <c r="Q170" s="290"/>
      <c r="R170" s="290"/>
      <c r="S170" s="290"/>
      <c r="T170" s="290"/>
      <c r="U170" s="290"/>
      <c r="V170" s="290"/>
      <c r="W170" s="290"/>
      <c r="X170" s="290"/>
      <c r="Y170" s="290"/>
      <c r="Z170" s="290"/>
      <c r="AA170" s="290"/>
      <c r="AB170" s="290"/>
      <c r="AC170" s="290"/>
      <c r="AD170" s="290"/>
      <c r="AE170" s="290"/>
      <c r="AF170" s="290"/>
      <c r="AG170" s="290"/>
      <c r="AH170" s="290"/>
    </row>
    <row r="171" spans="8:34" x14ac:dyDescent="0.2">
      <c r="H171" s="290"/>
      <c r="I171" s="290"/>
      <c r="J171" s="290"/>
      <c r="K171" s="290"/>
      <c r="L171" s="290"/>
      <c r="M171" s="290"/>
      <c r="N171" s="290"/>
      <c r="O171" s="290"/>
      <c r="P171" s="290"/>
      <c r="Q171" s="290"/>
      <c r="R171" s="290"/>
      <c r="S171" s="290"/>
      <c r="T171" s="290"/>
      <c r="U171" s="290"/>
      <c r="V171" s="290"/>
      <c r="W171" s="290"/>
      <c r="X171" s="290"/>
      <c r="Y171" s="290"/>
      <c r="Z171" s="290"/>
      <c r="AA171" s="290"/>
      <c r="AB171" s="290"/>
      <c r="AC171" s="290"/>
      <c r="AD171" s="290"/>
      <c r="AE171" s="290"/>
      <c r="AF171" s="290"/>
      <c r="AG171" s="290"/>
      <c r="AH171" s="290"/>
    </row>
    <row r="172" spans="8:34" x14ac:dyDescent="0.2">
      <c r="H172" s="290"/>
      <c r="I172" s="290"/>
      <c r="J172" s="290"/>
      <c r="K172" s="290"/>
      <c r="L172" s="290"/>
      <c r="M172" s="290"/>
      <c r="N172" s="290"/>
      <c r="O172" s="290"/>
      <c r="P172" s="290"/>
      <c r="Q172" s="290"/>
      <c r="R172" s="290"/>
      <c r="S172" s="290"/>
      <c r="T172" s="290"/>
      <c r="U172" s="290"/>
      <c r="V172" s="290"/>
      <c r="W172" s="290"/>
      <c r="X172" s="290"/>
      <c r="Y172" s="290"/>
      <c r="Z172" s="290"/>
      <c r="AA172" s="290"/>
      <c r="AB172" s="290"/>
      <c r="AC172" s="290"/>
      <c r="AD172" s="290"/>
      <c r="AE172" s="290"/>
      <c r="AF172" s="290"/>
      <c r="AG172" s="290"/>
      <c r="AH172" s="290"/>
    </row>
    <row r="173" spans="8:34" x14ac:dyDescent="0.2">
      <c r="H173" s="290"/>
      <c r="I173" s="290"/>
      <c r="J173" s="290"/>
      <c r="K173" s="290"/>
      <c r="L173" s="290"/>
      <c r="M173" s="290"/>
      <c r="N173" s="290"/>
      <c r="O173" s="290"/>
      <c r="P173" s="290"/>
      <c r="Q173" s="290"/>
      <c r="R173" s="290"/>
      <c r="S173" s="290"/>
      <c r="T173" s="290"/>
      <c r="U173" s="290"/>
      <c r="V173" s="290"/>
      <c r="W173" s="290"/>
      <c r="X173" s="290"/>
      <c r="Y173" s="290"/>
      <c r="Z173" s="290"/>
      <c r="AA173" s="290"/>
      <c r="AB173" s="290"/>
      <c r="AC173" s="290"/>
      <c r="AD173" s="290"/>
      <c r="AE173" s="290"/>
      <c r="AF173" s="290"/>
      <c r="AG173" s="290"/>
      <c r="AH173" s="290"/>
    </row>
    <row r="174" spans="8:34" x14ac:dyDescent="0.2">
      <c r="H174" s="290"/>
      <c r="I174" s="290"/>
      <c r="J174" s="290"/>
      <c r="K174" s="290"/>
      <c r="L174" s="290"/>
      <c r="M174" s="290"/>
      <c r="N174" s="290"/>
      <c r="O174" s="290"/>
      <c r="P174" s="290"/>
      <c r="Q174" s="290"/>
      <c r="R174" s="290"/>
      <c r="S174" s="290"/>
      <c r="T174" s="290"/>
      <c r="U174" s="290"/>
      <c r="V174" s="290"/>
      <c r="W174" s="290"/>
      <c r="X174" s="290"/>
      <c r="Y174" s="290"/>
      <c r="Z174" s="290"/>
      <c r="AA174" s="290"/>
      <c r="AB174" s="290"/>
      <c r="AC174" s="290"/>
      <c r="AD174" s="290"/>
      <c r="AE174" s="290"/>
      <c r="AF174" s="290"/>
      <c r="AG174" s="290"/>
      <c r="AH174" s="290"/>
    </row>
    <row r="175" spans="8:34" x14ac:dyDescent="0.2">
      <c r="H175" s="290"/>
      <c r="I175" s="290"/>
      <c r="J175" s="290"/>
      <c r="K175" s="290"/>
      <c r="L175" s="290"/>
      <c r="M175" s="290"/>
      <c r="N175" s="290"/>
      <c r="O175" s="290"/>
      <c r="P175" s="290"/>
      <c r="Q175" s="290"/>
      <c r="R175" s="290"/>
      <c r="S175" s="290"/>
      <c r="T175" s="290"/>
      <c r="U175" s="290"/>
      <c r="V175" s="290"/>
      <c r="W175" s="290"/>
      <c r="X175" s="290"/>
      <c r="Y175" s="290"/>
      <c r="Z175" s="290"/>
      <c r="AA175" s="290"/>
      <c r="AB175" s="290"/>
      <c r="AC175" s="290"/>
      <c r="AD175" s="290"/>
      <c r="AE175" s="290"/>
      <c r="AF175" s="290"/>
      <c r="AG175" s="290"/>
      <c r="AH175" s="290"/>
    </row>
    <row r="176" spans="8:34" x14ac:dyDescent="0.2">
      <c r="H176" s="290"/>
      <c r="I176" s="290"/>
      <c r="J176" s="290"/>
      <c r="K176" s="290"/>
      <c r="L176" s="290"/>
      <c r="M176" s="290"/>
      <c r="N176" s="290"/>
      <c r="O176" s="290"/>
      <c r="P176" s="290"/>
      <c r="Q176" s="290"/>
      <c r="R176" s="290"/>
      <c r="S176" s="290"/>
      <c r="T176" s="290"/>
      <c r="U176" s="290"/>
      <c r="V176" s="290"/>
      <c r="W176" s="290"/>
      <c r="X176" s="290"/>
      <c r="Y176" s="290"/>
      <c r="Z176" s="290"/>
      <c r="AA176" s="290"/>
      <c r="AB176" s="290"/>
      <c r="AC176" s="290"/>
      <c r="AD176" s="290"/>
      <c r="AE176" s="290"/>
      <c r="AF176" s="290"/>
      <c r="AG176" s="290"/>
      <c r="AH176" s="290"/>
    </row>
    <row r="177" spans="8:34" x14ac:dyDescent="0.2">
      <c r="H177" s="290"/>
      <c r="I177" s="290"/>
      <c r="J177" s="290"/>
      <c r="K177" s="290"/>
      <c r="L177" s="290"/>
      <c r="M177" s="290"/>
      <c r="N177" s="290"/>
      <c r="O177" s="290"/>
      <c r="P177" s="290"/>
      <c r="Q177" s="290"/>
      <c r="R177" s="290"/>
      <c r="S177" s="290"/>
      <c r="T177" s="290"/>
      <c r="U177" s="290"/>
      <c r="V177" s="290"/>
      <c r="W177" s="290"/>
      <c r="X177" s="290"/>
      <c r="Y177" s="290"/>
      <c r="Z177" s="290"/>
      <c r="AA177" s="290"/>
      <c r="AB177" s="290"/>
      <c r="AC177" s="290"/>
      <c r="AD177" s="290"/>
      <c r="AE177" s="290"/>
      <c r="AF177" s="290"/>
      <c r="AG177" s="290"/>
      <c r="AH177" s="290"/>
    </row>
    <row r="178" spans="8:34" x14ac:dyDescent="0.2">
      <c r="H178" s="290"/>
      <c r="I178" s="290"/>
      <c r="J178" s="290"/>
      <c r="K178" s="290"/>
      <c r="L178" s="290"/>
      <c r="M178" s="290"/>
      <c r="N178" s="290"/>
      <c r="O178" s="290"/>
      <c r="P178" s="290"/>
      <c r="Q178" s="290"/>
      <c r="R178" s="290"/>
      <c r="S178" s="290"/>
      <c r="T178" s="290"/>
      <c r="U178" s="290"/>
      <c r="V178" s="290"/>
      <c r="W178" s="290"/>
      <c r="X178" s="290"/>
      <c r="Y178" s="290"/>
      <c r="Z178" s="290"/>
      <c r="AA178" s="290"/>
      <c r="AB178" s="290"/>
      <c r="AC178" s="290"/>
      <c r="AD178" s="290"/>
      <c r="AE178" s="290"/>
      <c r="AF178" s="290"/>
      <c r="AG178" s="290"/>
      <c r="AH178" s="290"/>
    </row>
    <row r="179" spans="8:34" x14ac:dyDescent="0.2">
      <c r="H179" s="290"/>
      <c r="I179" s="290"/>
      <c r="J179" s="290"/>
      <c r="K179" s="290"/>
      <c r="L179" s="290"/>
      <c r="M179" s="290"/>
      <c r="N179" s="290"/>
      <c r="O179" s="290"/>
      <c r="P179" s="290"/>
      <c r="Q179" s="290"/>
      <c r="R179" s="290"/>
      <c r="S179" s="290"/>
      <c r="T179" s="290"/>
      <c r="U179" s="290"/>
      <c r="V179" s="290"/>
      <c r="W179" s="290"/>
      <c r="X179" s="290"/>
      <c r="Y179" s="290"/>
      <c r="Z179" s="290"/>
      <c r="AA179" s="290"/>
      <c r="AB179" s="290"/>
      <c r="AC179" s="290"/>
      <c r="AD179" s="290"/>
      <c r="AE179" s="290"/>
      <c r="AF179" s="290"/>
      <c r="AG179" s="290"/>
      <c r="AH179" s="290"/>
    </row>
    <row r="180" spans="8:34" x14ac:dyDescent="0.2">
      <c r="H180" s="290"/>
      <c r="I180" s="290"/>
      <c r="J180" s="290"/>
      <c r="K180" s="290"/>
      <c r="L180" s="290"/>
      <c r="M180" s="290"/>
      <c r="N180" s="290"/>
      <c r="O180" s="290"/>
      <c r="P180" s="290"/>
      <c r="Q180" s="290"/>
      <c r="R180" s="290"/>
      <c r="S180" s="290"/>
      <c r="T180" s="290"/>
      <c r="U180" s="290"/>
      <c r="V180" s="290"/>
      <c r="W180" s="290"/>
      <c r="X180" s="290"/>
      <c r="Y180" s="290"/>
      <c r="Z180" s="290"/>
      <c r="AA180" s="290"/>
      <c r="AB180" s="290"/>
      <c r="AC180" s="290"/>
      <c r="AD180" s="290"/>
      <c r="AE180" s="290"/>
      <c r="AF180" s="290"/>
      <c r="AG180" s="290"/>
      <c r="AH180" s="290"/>
    </row>
    <row r="181" spans="8:34" x14ac:dyDescent="0.2">
      <c r="H181" s="290"/>
      <c r="I181" s="290"/>
      <c r="J181" s="290"/>
      <c r="K181" s="290"/>
      <c r="L181" s="290"/>
      <c r="M181" s="290"/>
      <c r="N181" s="290"/>
      <c r="O181" s="290"/>
      <c r="P181" s="290"/>
      <c r="Q181" s="290"/>
      <c r="R181" s="290"/>
      <c r="S181" s="290"/>
      <c r="T181" s="290"/>
      <c r="U181" s="290"/>
      <c r="V181" s="290"/>
      <c r="W181" s="290"/>
      <c r="X181" s="290"/>
      <c r="Y181" s="290"/>
      <c r="Z181" s="290"/>
      <c r="AA181" s="290"/>
      <c r="AB181" s="290"/>
      <c r="AC181" s="290"/>
      <c r="AD181" s="290"/>
      <c r="AE181" s="290"/>
      <c r="AF181" s="290"/>
      <c r="AG181" s="290"/>
      <c r="AH181" s="290"/>
    </row>
    <row r="182" spans="8:34" x14ac:dyDescent="0.2">
      <c r="H182" s="290"/>
      <c r="I182" s="290"/>
      <c r="J182" s="290"/>
      <c r="K182" s="290"/>
      <c r="L182" s="290"/>
      <c r="M182" s="290"/>
      <c r="N182" s="290"/>
      <c r="O182" s="290"/>
      <c r="P182" s="290"/>
      <c r="Q182" s="290"/>
      <c r="R182" s="290"/>
      <c r="S182" s="290"/>
      <c r="T182" s="290"/>
      <c r="U182" s="290"/>
      <c r="V182" s="290"/>
      <c r="W182" s="290"/>
      <c r="X182" s="290"/>
      <c r="Y182" s="290"/>
      <c r="Z182" s="290"/>
      <c r="AA182" s="290"/>
      <c r="AB182" s="290"/>
      <c r="AC182" s="290"/>
      <c r="AD182" s="290"/>
      <c r="AE182" s="290"/>
      <c r="AF182" s="290"/>
      <c r="AG182" s="290"/>
      <c r="AH182" s="290"/>
    </row>
    <row r="183" spans="8:34" x14ac:dyDescent="0.2">
      <c r="H183" s="290"/>
      <c r="I183" s="290"/>
      <c r="J183" s="290"/>
      <c r="K183" s="290"/>
      <c r="L183" s="290"/>
      <c r="M183" s="290"/>
      <c r="N183" s="290"/>
      <c r="O183" s="290"/>
      <c r="P183" s="290"/>
      <c r="Q183" s="290"/>
      <c r="R183" s="290"/>
      <c r="S183" s="290"/>
      <c r="T183" s="290"/>
      <c r="U183" s="290"/>
      <c r="V183" s="290"/>
      <c r="W183" s="290"/>
      <c r="X183" s="290"/>
      <c r="Y183" s="290"/>
      <c r="Z183" s="290"/>
      <c r="AA183" s="290"/>
      <c r="AB183" s="290"/>
      <c r="AC183" s="290"/>
      <c r="AD183" s="290"/>
      <c r="AE183" s="290"/>
      <c r="AF183" s="290"/>
      <c r="AG183" s="290"/>
      <c r="AH183" s="290"/>
    </row>
    <row r="184" spans="8:34" x14ac:dyDescent="0.2">
      <c r="H184" s="290"/>
      <c r="I184" s="290"/>
      <c r="J184" s="290"/>
      <c r="K184" s="290"/>
      <c r="L184" s="290"/>
      <c r="M184" s="290"/>
      <c r="N184" s="290"/>
      <c r="O184" s="290"/>
      <c r="P184" s="290"/>
      <c r="Q184" s="290"/>
      <c r="R184" s="290"/>
      <c r="S184" s="290"/>
      <c r="T184" s="290"/>
      <c r="U184" s="290"/>
      <c r="V184" s="290"/>
      <c r="W184" s="290"/>
      <c r="X184" s="290"/>
      <c r="Y184" s="290"/>
      <c r="Z184" s="290"/>
      <c r="AA184" s="290"/>
      <c r="AB184" s="290"/>
      <c r="AC184" s="290"/>
      <c r="AD184" s="290"/>
      <c r="AE184" s="290"/>
      <c r="AF184" s="290"/>
      <c r="AG184" s="290"/>
      <c r="AH184" s="290"/>
    </row>
    <row r="185" spans="8:34" x14ac:dyDescent="0.2">
      <c r="H185" s="290"/>
      <c r="I185" s="290"/>
      <c r="J185" s="290"/>
      <c r="K185" s="290"/>
      <c r="L185" s="290"/>
      <c r="M185" s="290"/>
      <c r="N185" s="290"/>
      <c r="O185" s="290"/>
      <c r="P185" s="290"/>
      <c r="Q185" s="290"/>
      <c r="R185" s="290"/>
      <c r="S185" s="290"/>
      <c r="T185" s="290"/>
      <c r="U185" s="290"/>
      <c r="V185" s="290"/>
      <c r="W185" s="290"/>
      <c r="X185" s="290"/>
      <c r="Y185" s="290"/>
      <c r="Z185" s="290"/>
      <c r="AA185" s="290"/>
      <c r="AB185" s="290"/>
      <c r="AC185" s="290"/>
      <c r="AD185" s="290"/>
      <c r="AE185" s="290"/>
      <c r="AF185" s="290"/>
      <c r="AG185" s="290"/>
      <c r="AH185" s="290"/>
    </row>
    <row r="186" spans="8:34" x14ac:dyDescent="0.2">
      <c r="H186" s="290"/>
      <c r="I186" s="290"/>
      <c r="J186" s="290"/>
      <c r="K186" s="290"/>
      <c r="L186" s="290"/>
      <c r="M186" s="290"/>
      <c r="N186" s="290"/>
      <c r="O186" s="290"/>
      <c r="P186" s="290"/>
      <c r="Q186" s="290"/>
      <c r="R186" s="290"/>
      <c r="S186" s="290"/>
      <c r="T186" s="290"/>
      <c r="U186" s="290"/>
      <c r="V186" s="290"/>
      <c r="W186" s="290"/>
      <c r="X186" s="290"/>
      <c r="Y186" s="290"/>
      <c r="Z186" s="290"/>
      <c r="AA186" s="290"/>
      <c r="AB186" s="290"/>
      <c r="AC186" s="290"/>
      <c r="AD186" s="290"/>
      <c r="AE186" s="290"/>
      <c r="AF186" s="290"/>
      <c r="AG186" s="290"/>
      <c r="AH186" s="290"/>
    </row>
    <row r="187" spans="8:34" x14ac:dyDescent="0.2">
      <c r="H187" s="290"/>
      <c r="I187" s="290"/>
      <c r="J187" s="290"/>
      <c r="K187" s="290"/>
      <c r="L187" s="290"/>
      <c r="M187" s="290"/>
      <c r="N187" s="290"/>
      <c r="O187" s="290"/>
      <c r="P187" s="290"/>
      <c r="Q187" s="290"/>
      <c r="R187" s="290"/>
      <c r="S187" s="290"/>
      <c r="T187" s="290"/>
      <c r="U187" s="290"/>
      <c r="V187" s="290"/>
      <c r="W187" s="290"/>
      <c r="X187" s="290"/>
      <c r="Y187" s="290"/>
      <c r="Z187" s="290"/>
      <c r="AA187" s="290"/>
      <c r="AB187" s="290"/>
      <c r="AC187" s="290"/>
      <c r="AD187" s="290"/>
      <c r="AE187" s="290"/>
      <c r="AF187" s="290"/>
      <c r="AG187" s="290"/>
      <c r="AH187" s="290"/>
    </row>
    <row r="188" spans="8:34" x14ac:dyDescent="0.2">
      <c r="H188" s="290"/>
      <c r="I188" s="290"/>
      <c r="J188" s="290"/>
      <c r="K188" s="290"/>
      <c r="L188" s="290"/>
      <c r="M188" s="290"/>
      <c r="N188" s="290"/>
      <c r="O188" s="290"/>
      <c r="P188" s="290"/>
      <c r="Q188" s="290"/>
      <c r="R188" s="290"/>
      <c r="S188" s="290"/>
      <c r="T188" s="290"/>
      <c r="U188" s="290"/>
      <c r="V188" s="290"/>
      <c r="W188" s="290"/>
      <c r="X188" s="290"/>
      <c r="Y188" s="290"/>
      <c r="Z188" s="290"/>
      <c r="AA188" s="290"/>
      <c r="AB188" s="290"/>
      <c r="AC188" s="290"/>
      <c r="AD188" s="290"/>
      <c r="AE188" s="290"/>
      <c r="AF188" s="290"/>
      <c r="AG188" s="290"/>
      <c r="AH188" s="290"/>
    </row>
    <row r="189" spans="8:34" x14ac:dyDescent="0.2">
      <c r="H189" s="290"/>
      <c r="I189" s="290"/>
      <c r="J189" s="290"/>
      <c r="K189" s="290"/>
      <c r="L189" s="290"/>
      <c r="M189" s="290"/>
      <c r="N189" s="290"/>
      <c r="O189" s="290"/>
      <c r="P189" s="290"/>
      <c r="Q189" s="290"/>
      <c r="R189" s="290"/>
      <c r="S189" s="290"/>
      <c r="T189" s="290"/>
      <c r="U189" s="290"/>
      <c r="V189" s="290"/>
      <c r="W189" s="290"/>
      <c r="X189" s="290"/>
      <c r="Y189" s="290"/>
      <c r="Z189" s="290"/>
      <c r="AA189" s="290"/>
      <c r="AB189" s="290"/>
      <c r="AC189" s="290"/>
      <c r="AD189" s="290"/>
      <c r="AE189" s="290"/>
      <c r="AF189" s="290"/>
      <c r="AG189" s="290"/>
      <c r="AH189" s="290"/>
    </row>
    <row r="190" spans="8:34" x14ac:dyDescent="0.2">
      <c r="H190" s="290"/>
      <c r="I190" s="290"/>
      <c r="J190" s="290"/>
      <c r="K190" s="290"/>
      <c r="L190" s="290"/>
      <c r="M190" s="290"/>
      <c r="N190" s="290"/>
      <c r="O190" s="290"/>
      <c r="P190" s="290"/>
      <c r="Q190" s="290"/>
      <c r="R190" s="290"/>
      <c r="S190" s="290"/>
      <c r="T190" s="290"/>
      <c r="U190" s="290"/>
      <c r="V190" s="290"/>
      <c r="W190" s="290"/>
      <c r="X190" s="290"/>
      <c r="Y190" s="290"/>
      <c r="Z190" s="290"/>
      <c r="AA190" s="290"/>
      <c r="AB190" s="290"/>
      <c r="AC190" s="290"/>
      <c r="AD190" s="290"/>
      <c r="AE190" s="290"/>
      <c r="AF190" s="290"/>
      <c r="AG190" s="290"/>
      <c r="AH190" s="290"/>
    </row>
    <row r="191" spans="8:34" x14ac:dyDescent="0.2">
      <c r="H191" s="290"/>
      <c r="I191" s="290"/>
      <c r="J191" s="290"/>
      <c r="K191" s="290"/>
      <c r="L191" s="290"/>
      <c r="M191" s="290"/>
      <c r="N191" s="290"/>
      <c r="O191" s="290"/>
      <c r="P191" s="290"/>
      <c r="Q191" s="290"/>
      <c r="R191" s="290"/>
      <c r="S191" s="290"/>
      <c r="T191" s="290"/>
      <c r="U191" s="290"/>
      <c r="V191" s="290"/>
      <c r="W191" s="290"/>
      <c r="X191" s="290"/>
      <c r="Y191" s="290"/>
      <c r="Z191" s="290"/>
      <c r="AA191" s="290"/>
      <c r="AB191" s="290"/>
      <c r="AC191" s="290"/>
      <c r="AD191" s="290"/>
      <c r="AE191" s="290"/>
      <c r="AF191" s="290"/>
      <c r="AG191" s="290"/>
      <c r="AH191" s="290"/>
    </row>
    <row r="192" spans="8:34" x14ac:dyDescent="0.2">
      <c r="H192" s="290"/>
      <c r="I192" s="290"/>
      <c r="J192" s="290"/>
      <c r="K192" s="290"/>
      <c r="L192" s="290"/>
      <c r="M192" s="290"/>
      <c r="N192" s="290"/>
      <c r="O192" s="290"/>
      <c r="P192" s="290"/>
      <c r="Q192" s="290"/>
      <c r="R192" s="290"/>
      <c r="S192" s="290"/>
      <c r="T192" s="290"/>
      <c r="U192" s="290"/>
      <c r="V192" s="290"/>
      <c r="W192" s="290"/>
      <c r="X192" s="290"/>
      <c r="Y192" s="290"/>
      <c r="Z192" s="290"/>
      <c r="AA192" s="290"/>
      <c r="AB192" s="290"/>
      <c r="AC192" s="290"/>
      <c r="AD192" s="290"/>
      <c r="AE192" s="290"/>
      <c r="AF192" s="290"/>
      <c r="AG192" s="290"/>
      <c r="AH192" s="290"/>
    </row>
    <row r="193" spans="8:34" x14ac:dyDescent="0.2">
      <c r="H193" s="290"/>
      <c r="I193" s="290"/>
      <c r="J193" s="290"/>
      <c r="K193" s="290"/>
      <c r="L193" s="290"/>
      <c r="M193" s="290"/>
      <c r="N193" s="290"/>
      <c r="O193" s="290"/>
      <c r="P193" s="290"/>
      <c r="Q193" s="290"/>
      <c r="R193" s="290"/>
      <c r="S193" s="290"/>
      <c r="T193" s="290"/>
      <c r="U193" s="290"/>
      <c r="V193" s="290"/>
      <c r="W193" s="290"/>
      <c r="X193" s="290"/>
      <c r="Y193" s="290"/>
      <c r="Z193" s="290"/>
      <c r="AA193" s="290"/>
      <c r="AB193" s="290"/>
      <c r="AC193" s="290"/>
      <c r="AD193" s="290"/>
      <c r="AE193" s="290"/>
      <c r="AF193" s="290"/>
      <c r="AG193" s="290"/>
      <c r="AH193" s="290"/>
    </row>
    <row r="194" spans="8:34" x14ac:dyDescent="0.2">
      <c r="H194" s="290"/>
      <c r="I194" s="290"/>
      <c r="J194" s="290"/>
      <c r="K194" s="290"/>
      <c r="L194" s="290"/>
      <c r="M194" s="290"/>
      <c r="N194" s="290"/>
      <c r="O194" s="290"/>
      <c r="P194" s="290"/>
      <c r="Q194" s="290"/>
      <c r="R194" s="290"/>
      <c r="S194" s="290"/>
      <c r="T194" s="290"/>
      <c r="U194" s="290"/>
      <c r="V194" s="290"/>
      <c r="W194" s="290"/>
      <c r="X194" s="290"/>
      <c r="Y194" s="290"/>
      <c r="Z194" s="290"/>
      <c r="AA194" s="290"/>
      <c r="AB194" s="290"/>
      <c r="AC194" s="290"/>
      <c r="AD194" s="290"/>
      <c r="AE194" s="290"/>
      <c r="AF194" s="290"/>
      <c r="AG194" s="290"/>
      <c r="AH194" s="290"/>
    </row>
    <row r="195" spans="8:34" x14ac:dyDescent="0.2">
      <c r="H195" s="290"/>
      <c r="I195" s="290"/>
      <c r="J195" s="290"/>
      <c r="K195" s="290"/>
      <c r="L195" s="290"/>
      <c r="M195" s="290"/>
      <c r="N195" s="290"/>
      <c r="O195" s="290"/>
      <c r="P195" s="290"/>
      <c r="Q195" s="290"/>
      <c r="R195" s="290"/>
      <c r="S195" s="290"/>
      <c r="T195" s="290"/>
      <c r="U195" s="290"/>
      <c r="V195" s="290"/>
      <c r="W195" s="290"/>
      <c r="X195" s="290"/>
      <c r="Y195" s="290"/>
      <c r="Z195" s="290"/>
      <c r="AA195" s="290"/>
      <c r="AB195" s="290"/>
      <c r="AC195" s="290"/>
      <c r="AD195" s="290"/>
      <c r="AE195" s="290"/>
      <c r="AF195" s="290"/>
      <c r="AG195" s="290"/>
      <c r="AH195" s="290"/>
    </row>
    <row r="196" spans="8:34" x14ac:dyDescent="0.2">
      <c r="H196" s="290"/>
      <c r="I196" s="290"/>
      <c r="J196" s="290"/>
      <c r="K196" s="290"/>
      <c r="L196" s="290"/>
      <c r="M196" s="290"/>
      <c r="N196" s="290"/>
      <c r="O196" s="290"/>
      <c r="P196" s="290"/>
      <c r="Q196" s="290"/>
      <c r="R196" s="290"/>
      <c r="S196" s="290"/>
      <c r="T196" s="290"/>
      <c r="U196" s="290"/>
      <c r="V196" s="290"/>
      <c r="W196" s="290"/>
      <c r="X196" s="290"/>
      <c r="Y196" s="290"/>
      <c r="Z196" s="290"/>
      <c r="AA196" s="290"/>
      <c r="AB196" s="290"/>
      <c r="AC196" s="290"/>
      <c r="AD196" s="290"/>
      <c r="AE196" s="290"/>
      <c r="AF196" s="290"/>
      <c r="AG196" s="290"/>
      <c r="AH196" s="290"/>
    </row>
    <row r="197" spans="8:34" x14ac:dyDescent="0.2">
      <c r="H197" s="290"/>
      <c r="I197" s="290"/>
      <c r="J197" s="290"/>
      <c r="K197" s="290"/>
      <c r="L197" s="290"/>
      <c r="M197" s="290"/>
      <c r="N197" s="290"/>
      <c r="O197" s="290"/>
      <c r="P197" s="290"/>
      <c r="Q197" s="290"/>
      <c r="R197" s="290"/>
      <c r="S197" s="290"/>
      <c r="T197" s="290"/>
      <c r="U197" s="290"/>
      <c r="V197" s="290"/>
      <c r="W197" s="290"/>
      <c r="X197" s="290"/>
      <c r="Y197" s="290"/>
      <c r="Z197" s="290"/>
      <c r="AA197" s="290"/>
      <c r="AB197" s="290"/>
      <c r="AC197" s="290"/>
      <c r="AD197" s="290"/>
      <c r="AE197" s="290"/>
      <c r="AF197" s="290"/>
      <c r="AG197" s="290"/>
      <c r="AH197" s="290"/>
    </row>
    <row r="198" spans="8:34" x14ac:dyDescent="0.2">
      <c r="H198" s="290"/>
      <c r="I198" s="290"/>
      <c r="J198" s="290"/>
      <c r="K198" s="290"/>
      <c r="L198" s="290"/>
      <c r="M198" s="290"/>
      <c r="N198" s="290"/>
      <c r="O198" s="290"/>
      <c r="P198" s="290"/>
      <c r="Q198" s="290"/>
      <c r="R198" s="290"/>
      <c r="S198" s="290"/>
      <c r="T198" s="290"/>
      <c r="U198" s="290"/>
      <c r="V198" s="290"/>
      <c r="W198" s="290"/>
      <c r="X198" s="290"/>
      <c r="Y198" s="290"/>
      <c r="Z198" s="290"/>
      <c r="AA198" s="290"/>
      <c r="AB198" s="290"/>
      <c r="AC198" s="290"/>
      <c r="AD198" s="290"/>
      <c r="AE198" s="290"/>
      <c r="AF198" s="290"/>
      <c r="AG198" s="290"/>
      <c r="AH198" s="290"/>
    </row>
    <row r="199" spans="8:34" x14ac:dyDescent="0.2">
      <c r="H199" s="290"/>
      <c r="I199" s="290"/>
      <c r="J199" s="290"/>
      <c r="K199" s="290"/>
      <c r="L199" s="290"/>
      <c r="M199" s="290"/>
      <c r="N199" s="290"/>
      <c r="O199" s="290"/>
      <c r="P199" s="290"/>
      <c r="Q199" s="290"/>
      <c r="R199" s="290"/>
      <c r="S199" s="290"/>
      <c r="T199" s="290"/>
      <c r="U199" s="290"/>
      <c r="V199" s="290"/>
      <c r="W199" s="290"/>
      <c r="X199" s="290"/>
      <c r="Y199" s="290"/>
      <c r="Z199" s="290"/>
      <c r="AA199" s="290"/>
      <c r="AB199" s="290"/>
      <c r="AC199" s="290"/>
      <c r="AD199" s="290"/>
      <c r="AE199" s="290"/>
      <c r="AF199" s="290"/>
      <c r="AG199" s="290"/>
      <c r="AH199" s="290"/>
    </row>
    <row r="200" spans="8:34" x14ac:dyDescent="0.2">
      <c r="H200" s="290"/>
      <c r="I200" s="290"/>
      <c r="J200" s="290"/>
      <c r="K200" s="290"/>
      <c r="L200" s="290"/>
      <c r="M200" s="290"/>
      <c r="N200" s="290"/>
      <c r="O200" s="290"/>
      <c r="P200" s="290"/>
      <c r="Q200" s="290"/>
      <c r="R200" s="290"/>
      <c r="S200" s="290"/>
      <c r="T200" s="290"/>
      <c r="U200" s="290"/>
      <c r="V200" s="290"/>
      <c r="W200" s="290"/>
      <c r="X200" s="290"/>
      <c r="Y200" s="290"/>
      <c r="Z200" s="290"/>
      <c r="AA200" s="290"/>
      <c r="AB200" s="290"/>
      <c r="AC200" s="290"/>
      <c r="AD200" s="290"/>
      <c r="AE200" s="290"/>
      <c r="AF200" s="290"/>
      <c r="AG200" s="290"/>
      <c r="AH200" s="290"/>
    </row>
    <row r="201" spans="8:34" x14ac:dyDescent="0.2">
      <c r="H201" s="290"/>
      <c r="I201" s="290"/>
      <c r="J201" s="290"/>
      <c r="K201" s="290"/>
      <c r="L201" s="290"/>
      <c r="M201" s="290"/>
      <c r="N201" s="290"/>
      <c r="O201" s="290"/>
      <c r="P201" s="290"/>
      <c r="Q201" s="290"/>
      <c r="R201" s="290"/>
      <c r="S201" s="290"/>
      <c r="T201" s="290"/>
      <c r="U201" s="290"/>
      <c r="V201" s="290"/>
      <c r="W201" s="290"/>
      <c r="X201" s="290"/>
      <c r="Y201" s="290"/>
      <c r="Z201" s="290"/>
      <c r="AA201" s="290"/>
      <c r="AB201" s="290"/>
      <c r="AC201" s="290"/>
      <c r="AD201" s="290"/>
      <c r="AE201" s="290"/>
      <c r="AF201" s="290"/>
      <c r="AG201" s="290"/>
      <c r="AH201" s="290"/>
    </row>
    <row r="202" spans="8:34" x14ac:dyDescent="0.2">
      <c r="H202" s="290"/>
      <c r="I202" s="290"/>
      <c r="J202" s="290"/>
      <c r="K202" s="290"/>
      <c r="L202" s="290"/>
      <c r="M202" s="290"/>
      <c r="N202" s="290"/>
      <c r="O202" s="290"/>
      <c r="P202" s="290"/>
      <c r="Q202" s="290"/>
      <c r="R202" s="290"/>
      <c r="S202" s="290"/>
      <c r="T202" s="290"/>
      <c r="U202" s="290"/>
      <c r="V202" s="290"/>
      <c r="W202" s="290"/>
      <c r="X202" s="290"/>
      <c r="Y202" s="290"/>
      <c r="Z202" s="290"/>
      <c r="AA202" s="290"/>
      <c r="AB202" s="290"/>
      <c r="AC202" s="290"/>
      <c r="AD202" s="290"/>
      <c r="AE202" s="290"/>
      <c r="AF202" s="290"/>
      <c r="AG202" s="290"/>
      <c r="AH202" s="290"/>
    </row>
    <row r="203" spans="8:34" x14ac:dyDescent="0.2">
      <c r="H203" s="290"/>
      <c r="I203" s="290"/>
      <c r="J203" s="290"/>
      <c r="K203" s="290"/>
      <c r="L203" s="290"/>
      <c r="M203" s="290"/>
      <c r="N203" s="290"/>
      <c r="O203" s="290"/>
      <c r="P203" s="290"/>
      <c r="Q203" s="290"/>
      <c r="R203" s="290"/>
      <c r="S203" s="290"/>
      <c r="T203" s="290"/>
      <c r="U203" s="290"/>
      <c r="V203" s="290"/>
      <c r="W203" s="290"/>
      <c r="X203" s="290"/>
      <c r="Y203" s="290"/>
      <c r="Z203" s="290"/>
      <c r="AA203" s="290"/>
      <c r="AB203" s="290"/>
      <c r="AC203" s="290"/>
      <c r="AD203" s="290"/>
      <c r="AE203" s="290"/>
      <c r="AF203" s="290"/>
      <c r="AG203" s="290"/>
      <c r="AH203" s="290"/>
    </row>
    <row r="204" spans="8:34" x14ac:dyDescent="0.2">
      <c r="H204" s="290"/>
      <c r="I204" s="290"/>
      <c r="J204" s="290"/>
      <c r="K204" s="290"/>
      <c r="L204" s="290"/>
      <c r="M204" s="290"/>
      <c r="N204" s="290"/>
      <c r="O204" s="290"/>
      <c r="P204" s="290"/>
      <c r="Q204" s="290"/>
      <c r="R204" s="290"/>
      <c r="S204" s="290"/>
      <c r="T204" s="290"/>
      <c r="U204" s="290"/>
      <c r="V204" s="290"/>
      <c r="W204" s="290"/>
      <c r="X204" s="290"/>
      <c r="Y204" s="290"/>
      <c r="Z204" s="290"/>
      <c r="AA204" s="290"/>
      <c r="AB204" s="290"/>
      <c r="AC204" s="290"/>
      <c r="AD204" s="290"/>
      <c r="AE204" s="290"/>
      <c r="AF204" s="290"/>
      <c r="AG204" s="290"/>
      <c r="AH204" s="290"/>
    </row>
    <row r="205" spans="8:34" x14ac:dyDescent="0.2">
      <c r="H205" s="290"/>
      <c r="I205" s="290"/>
      <c r="J205" s="290"/>
      <c r="K205" s="290"/>
      <c r="L205" s="290"/>
      <c r="M205" s="290"/>
      <c r="N205" s="290"/>
      <c r="O205" s="290"/>
      <c r="P205" s="290"/>
      <c r="Q205" s="290"/>
      <c r="R205" s="290"/>
      <c r="S205" s="290"/>
      <c r="T205" s="290"/>
      <c r="U205" s="290"/>
      <c r="V205" s="290"/>
      <c r="W205" s="290"/>
      <c r="X205" s="290"/>
      <c r="Y205" s="290"/>
      <c r="Z205" s="290"/>
      <c r="AA205" s="290"/>
      <c r="AB205" s="290"/>
      <c r="AC205" s="290"/>
      <c r="AD205" s="290"/>
      <c r="AE205" s="290"/>
      <c r="AF205" s="290"/>
      <c r="AG205" s="290"/>
      <c r="AH205" s="290"/>
    </row>
    <row r="206" spans="8:34" x14ac:dyDescent="0.2">
      <c r="H206" s="290"/>
      <c r="I206" s="290"/>
      <c r="J206" s="290"/>
      <c r="K206" s="290"/>
      <c r="L206" s="290"/>
      <c r="M206" s="290"/>
      <c r="N206" s="290"/>
      <c r="O206" s="290"/>
      <c r="P206" s="290"/>
      <c r="Q206" s="290"/>
      <c r="R206" s="290"/>
      <c r="S206" s="290"/>
      <c r="T206" s="290"/>
      <c r="U206" s="290"/>
      <c r="V206" s="290"/>
      <c r="W206" s="290"/>
      <c r="X206" s="290"/>
      <c r="Y206" s="290"/>
      <c r="Z206" s="290"/>
      <c r="AA206" s="290"/>
      <c r="AB206" s="290"/>
      <c r="AC206" s="290"/>
      <c r="AD206" s="290"/>
      <c r="AE206" s="290"/>
      <c r="AF206" s="290"/>
      <c r="AG206" s="290"/>
      <c r="AH206" s="290"/>
    </row>
    <row r="207" spans="8:34" x14ac:dyDescent="0.2">
      <c r="H207" s="290"/>
      <c r="I207" s="290"/>
      <c r="J207" s="290"/>
      <c r="K207" s="290"/>
      <c r="L207" s="290"/>
      <c r="M207" s="290"/>
      <c r="N207" s="290"/>
      <c r="O207" s="290"/>
      <c r="P207" s="290"/>
      <c r="Q207" s="290"/>
      <c r="R207" s="290"/>
      <c r="S207" s="290"/>
      <c r="T207" s="290"/>
      <c r="U207" s="290"/>
      <c r="V207" s="290"/>
      <c r="W207" s="290"/>
      <c r="X207" s="290"/>
      <c r="Y207" s="290"/>
      <c r="Z207" s="290"/>
      <c r="AA207" s="290"/>
      <c r="AB207" s="290"/>
      <c r="AC207" s="290"/>
      <c r="AD207" s="290"/>
      <c r="AE207" s="290"/>
      <c r="AF207" s="290"/>
      <c r="AG207" s="290"/>
      <c r="AH207" s="290"/>
    </row>
    <row r="208" spans="8:34" x14ac:dyDescent="0.2">
      <c r="H208" s="290"/>
      <c r="I208" s="290"/>
      <c r="J208" s="290"/>
      <c r="K208" s="290"/>
      <c r="L208" s="290"/>
      <c r="M208" s="290"/>
      <c r="N208" s="290"/>
      <c r="O208" s="290"/>
      <c r="P208" s="290"/>
      <c r="Q208" s="290"/>
      <c r="R208" s="290"/>
      <c r="S208" s="290"/>
      <c r="T208" s="290"/>
      <c r="U208" s="290"/>
      <c r="V208" s="290"/>
      <c r="W208" s="290"/>
      <c r="X208" s="290"/>
      <c r="Y208" s="290"/>
      <c r="Z208" s="290"/>
      <c r="AA208" s="290"/>
      <c r="AB208" s="290"/>
      <c r="AC208" s="290"/>
      <c r="AD208" s="290"/>
      <c r="AE208" s="290"/>
      <c r="AF208" s="290"/>
      <c r="AG208" s="290"/>
      <c r="AH208" s="290"/>
    </row>
    <row r="209" spans="8:34" x14ac:dyDescent="0.2">
      <c r="H209" s="290"/>
      <c r="I209" s="290"/>
      <c r="J209" s="290"/>
      <c r="K209" s="290"/>
      <c r="L209" s="290"/>
      <c r="M209" s="290"/>
      <c r="N209" s="290"/>
      <c r="O209" s="290"/>
      <c r="P209" s="290"/>
      <c r="Q209" s="290"/>
      <c r="R209" s="290"/>
      <c r="S209" s="290"/>
      <c r="T209" s="290"/>
      <c r="U209" s="290"/>
      <c r="V209" s="290"/>
      <c r="W209" s="290"/>
      <c r="X209" s="290"/>
      <c r="Y209" s="290"/>
      <c r="Z209" s="290"/>
      <c r="AA209" s="290"/>
      <c r="AB209" s="290"/>
      <c r="AC209" s="290"/>
      <c r="AD209" s="290"/>
      <c r="AE209" s="290"/>
      <c r="AF209" s="290"/>
      <c r="AG209" s="290"/>
      <c r="AH209" s="290"/>
    </row>
    <row r="210" spans="8:34" x14ac:dyDescent="0.2">
      <c r="H210" s="290"/>
      <c r="I210" s="290"/>
      <c r="J210" s="290"/>
      <c r="K210" s="290"/>
      <c r="L210" s="290"/>
      <c r="M210" s="290"/>
      <c r="N210" s="290"/>
      <c r="O210" s="290"/>
      <c r="P210" s="290"/>
      <c r="Q210" s="290"/>
      <c r="R210" s="290"/>
      <c r="S210" s="290"/>
      <c r="T210" s="290"/>
      <c r="U210" s="290"/>
      <c r="V210" s="290"/>
      <c r="W210" s="290"/>
      <c r="X210" s="290"/>
      <c r="Y210" s="290"/>
      <c r="Z210" s="290"/>
      <c r="AA210" s="290"/>
      <c r="AB210" s="290"/>
      <c r="AC210" s="290"/>
      <c r="AD210" s="290"/>
      <c r="AE210" s="290"/>
      <c r="AF210" s="290"/>
      <c r="AG210" s="290"/>
      <c r="AH210" s="290"/>
    </row>
    <row r="211" spans="8:34" x14ac:dyDescent="0.2">
      <c r="H211" s="290"/>
      <c r="I211" s="290"/>
      <c r="J211" s="290"/>
      <c r="K211" s="290"/>
      <c r="L211" s="290"/>
      <c r="M211" s="290"/>
      <c r="N211" s="290"/>
      <c r="O211" s="290"/>
      <c r="P211" s="290"/>
      <c r="Q211" s="290"/>
      <c r="R211" s="290"/>
      <c r="S211" s="290"/>
      <c r="T211" s="290"/>
      <c r="U211" s="290"/>
      <c r="V211" s="290"/>
      <c r="W211" s="290"/>
      <c r="X211" s="290"/>
      <c r="Y211" s="290"/>
      <c r="Z211" s="290"/>
      <c r="AA211" s="290"/>
      <c r="AB211" s="290"/>
      <c r="AC211" s="290"/>
      <c r="AD211" s="290"/>
      <c r="AE211" s="290"/>
      <c r="AF211" s="290"/>
      <c r="AG211" s="290"/>
      <c r="AH211" s="290"/>
    </row>
    <row r="212" spans="8:34" x14ac:dyDescent="0.2">
      <c r="H212" s="290"/>
      <c r="I212" s="290"/>
      <c r="J212" s="290"/>
      <c r="K212" s="290"/>
      <c r="L212" s="290"/>
      <c r="M212" s="290"/>
      <c r="N212" s="290"/>
      <c r="O212" s="290"/>
      <c r="P212" s="290"/>
      <c r="Q212" s="290"/>
      <c r="R212" s="290"/>
      <c r="S212" s="290"/>
      <c r="T212" s="290"/>
      <c r="U212" s="290"/>
      <c r="V212" s="290"/>
      <c r="W212" s="290"/>
      <c r="X212" s="290"/>
      <c r="Y212" s="290"/>
      <c r="Z212" s="290"/>
      <c r="AA212" s="290"/>
      <c r="AB212" s="290"/>
      <c r="AC212" s="290"/>
      <c r="AD212" s="290"/>
      <c r="AE212" s="290"/>
      <c r="AF212" s="290"/>
      <c r="AG212" s="290"/>
      <c r="AH212" s="290"/>
    </row>
    <row r="213" spans="8:34" x14ac:dyDescent="0.2">
      <c r="H213" s="290"/>
      <c r="I213" s="290"/>
      <c r="J213" s="290"/>
      <c r="K213" s="290"/>
      <c r="L213" s="290"/>
      <c r="M213" s="290"/>
      <c r="N213" s="290"/>
      <c r="O213" s="290"/>
      <c r="P213" s="290"/>
      <c r="Q213" s="290"/>
      <c r="R213" s="290"/>
      <c r="S213" s="290"/>
      <c r="T213" s="290"/>
      <c r="U213" s="290"/>
      <c r="V213" s="290"/>
      <c r="W213" s="290"/>
      <c r="X213" s="290"/>
      <c r="Y213" s="290"/>
      <c r="Z213" s="290"/>
      <c r="AA213" s="290"/>
      <c r="AB213" s="290"/>
      <c r="AC213" s="290"/>
      <c r="AD213" s="290"/>
      <c r="AE213" s="290"/>
      <c r="AF213" s="290"/>
      <c r="AG213" s="290"/>
      <c r="AH213" s="290"/>
    </row>
    <row r="214" spans="8:34" x14ac:dyDescent="0.2">
      <c r="H214" s="290"/>
      <c r="I214" s="290"/>
      <c r="J214" s="290"/>
      <c r="K214" s="290"/>
      <c r="L214" s="290"/>
      <c r="M214" s="290"/>
      <c r="N214" s="290"/>
      <c r="O214" s="290"/>
      <c r="P214" s="290"/>
      <c r="Q214" s="290"/>
      <c r="R214" s="290"/>
      <c r="S214" s="290"/>
      <c r="T214" s="290"/>
      <c r="U214" s="290"/>
      <c r="V214" s="290"/>
      <c r="W214" s="290"/>
      <c r="X214" s="290"/>
      <c r="Y214" s="290"/>
      <c r="Z214" s="290"/>
      <c r="AA214" s="290"/>
      <c r="AB214" s="290"/>
      <c r="AC214" s="290"/>
      <c r="AD214" s="290"/>
      <c r="AE214" s="290"/>
      <c r="AF214" s="290"/>
      <c r="AG214" s="290"/>
      <c r="AH214" s="290"/>
    </row>
    <row r="215" spans="8:34" x14ac:dyDescent="0.2">
      <c r="H215" s="290"/>
      <c r="I215" s="290"/>
      <c r="J215" s="290"/>
      <c r="K215" s="290"/>
      <c r="L215" s="290"/>
      <c r="M215" s="290"/>
      <c r="N215" s="290"/>
      <c r="O215" s="290"/>
      <c r="P215" s="290"/>
      <c r="Q215" s="290"/>
      <c r="R215" s="290"/>
      <c r="S215" s="290"/>
      <c r="T215" s="290"/>
      <c r="U215" s="290"/>
      <c r="V215" s="290"/>
      <c r="W215" s="290"/>
      <c r="X215" s="290"/>
      <c r="Y215" s="290"/>
      <c r="Z215" s="290"/>
      <c r="AA215" s="290"/>
      <c r="AB215" s="290"/>
      <c r="AC215" s="290"/>
      <c r="AD215" s="290"/>
      <c r="AE215" s="290"/>
      <c r="AF215" s="290"/>
      <c r="AG215" s="290"/>
      <c r="AH215" s="290"/>
    </row>
    <row r="216" spans="8:34" x14ac:dyDescent="0.2">
      <c r="H216" s="290"/>
      <c r="I216" s="290"/>
      <c r="J216" s="290"/>
      <c r="K216" s="290"/>
      <c r="L216" s="290"/>
      <c r="M216" s="290"/>
      <c r="N216" s="290"/>
      <c r="O216" s="290"/>
      <c r="P216" s="290"/>
      <c r="Q216" s="290"/>
      <c r="R216" s="290"/>
      <c r="S216" s="290"/>
      <c r="T216" s="290"/>
      <c r="U216" s="290"/>
      <c r="V216" s="290"/>
      <c r="W216" s="290"/>
      <c r="X216" s="290"/>
      <c r="Y216" s="290"/>
      <c r="Z216" s="290"/>
      <c r="AA216" s="290"/>
      <c r="AB216" s="290"/>
      <c r="AC216" s="290"/>
      <c r="AD216" s="290"/>
      <c r="AE216" s="290"/>
      <c r="AF216" s="290"/>
      <c r="AG216" s="290"/>
      <c r="AH216" s="290"/>
    </row>
    <row r="217" spans="8:34" x14ac:dyDescent="0.2">
      <c r="H217" s="290"/>
      <c r="I217" s="290"/>
      <c r="J217" s="290"/>
      <c r="K217" s="290"/>
      <c r="L217" s="290"/>
      <c r="M217" s="290"/>
      <c r="N217" s="290"/>
      <c r="O217" s="290"/>
      <c r="P217" s="290"/>
      <c r="Q217" s="290"/>
      <c r="R217" s="290"/>
      <c r="S217" s="290"/>
      <c r="T217" s="290"/>
      <c r="U217" s="290"/>
      <c r="V217" s="290"/>
      <c r="W217" s="290"/>
      <c r="X217" s="290"/>
      <c r="Y217" s="290"/>
      <c r="Z217" s="290"/>
      <c r="AA217" s="290"/>
      <c r="AB217" s="290"/>
      <c r="AC217" s="290"/>
      <c r="AD217" s="290"/>
      <c r="AE217" s="290"/>
      <c r="AF217" s="290"/>
      <c r="AG217" s="290"/>
      <c r="AH217" s="290"/>
    </row>
    <row r="218" spans="8:34" x14ac:dyDescent="0.2">
      <c r="H218" s="290"/>
      <c r="I218" s="290"/>
      <c r="J218" s="290"/>
      <c r="K218" s="290"/>
      <c r="L218" s="290"/>
      <c r="M218" s="290"/>
      <c r="N218" s="290"/>
      <c r="O218" s="290"/>
      <c r="P218" s="290"/>
      <c r="Q218" s="290"/>
      <c r="R218" s="290"/>
      <c r="S218" s="290"/>
      <c r="T218" s="290"/>
      <c r="U218" s="290"/>
      <c r="V218" s="290"/>
      <c r="W218" s="290"/>
      <c r="X218" s="290"/>
      <c r="Y218" s="290"/>
      <c r="Z218" s="290"/>
      <c r="AA218" s="290"/>
      <c r="AB218" s="290"/>
      <c r="AC218" s="290"/>
      <c r="AD218" s="290"/>
      <c r="AE218" s="290"/>
      <c r="AF218" s="290"/>
      <c r="AG218" s="290"/>
      <c r="AH218" s="290"/>
    </row>
    <row r="219" spans="8:34" x14ac:dyDescent="0.2">
      <c r="H219" s="290"/>
      <c r="I219" s="290"/>
      <c r="J219" s="290"/>
      <c r="K219" s="290"/>
      <c r="L219" s="290"/>
      <c r="M219" s="290"/>
      <c r="N219" s="290"/>
      <c r="O219" s="290"/>
      <c r="P219" s="290"/>
      <c r="Q219" s="290"/>
      <c r="R219" s="290"/>
      <c r="S219" s="290"/>
      <c r="T219" s="290"/>
      <c r="U219" s="290"/>
      <c r="V219" s="290"/>
      <c r="W219" s="290"/>
      <c r="X219" s="290"/>
      <c r="Y219" s="290"/>
      <c r="Z219" s="290"/>
      <c r="AA219" s="290"/>
      <c r="AB219" s="290"/>
      <c r="AC219" s="290"/>
      <c r="AD219" s="290"/>
      <c r="AE219" s="290"/>
      <c r="AF219" s="290"/>
      <c r="AG219" s="290"/>
      <c r="AH219" s="290"/>
    </row>
    <row r="220" spans="8:34" x14ac:dyDescent="0.2">
      <c r="H220" s="290"/>
      <c r="I220" s="290"/>
      <c r="J220" s="290"/>
      <c r="K220" s="290"/>
      <c r="L220" s="290"/>
      <c r="M220" s="290"/>
      <c r="N220" s="290"/>
      <c r="O220" s="290"/>
      <c r="P220" s="290"/>
      <c r="Q220" s="290"/>
      <c r="R220" s="290"/>
      <c r="S220" s="290"/>
      <c r="T220" s="290"/>
      <c r="U220" s="290"/>
      <c r="V220" s="290"/>
      <c r="W220" s="290"/>
      <c r="X220" s="290"/>
      <c r="Y220" s="290"/>
      <c r="Z220" s="290"/>
      <c r="AA220" s="290"/>
      <c r="AB220" s="290"/>
      <c r="AC220" s="290"/>
      <c r="AD220" s="290"/>
      <c r="AE220" s="290"/>
      <c r="AF220" s="290"/>
      <c r="AG220" s="290"/>
      <c r="AH220" s="290"/>
    </row>
    <row r="221" spans="8:34" x14ac:dyDescent="0.2">
      <c r="H221" s="290"/>
      <c r="I221" s="290"/>
      <c r="J221" s="290"/>
      <c r="K221" s="290"/>
      <c r="L221" s="290"/>
      <c r="M221" s="290"/>
      <c r="N221" s="290"/>
      <c r="O221" s="290"/>
      <c r="P221" s="290"/>
      <c r="Q221" s="290"/>
      <c r="R221" s="290"/>
      <c r="S221" s="290"/>
      <c r="T221" s="290"/>
      <c r="U221" s="290"/>
      <c r="V221" s="290"/>
      <c r="W221" s="290"/>
      <c r="X221" s="290"/>
      <c r="Y221" s="290"/>
      <c r="Z221" s="290"/>
      <c r="AA221" s="290"/>
      <c r="AB221" s="290"/>
      <c r="AC221" s="290"/>
      <c r="AD221" s="290"/>
      <c r="AE221" s="290"/>
      <c r="AF221" s="290"/>
      <c r="AG221" s="290"/>
      <c r="AH221" s="290"/>
    </row>
    <row r="222" spans="8:34" x14ac:dyDescent="0.2">
      <c r="H222" s="290"/>
      <c r="I222" s="290"/>
      <c r="J222" s="290"/>
      <c r="K222" s="290"/>
      <c r="L222" s="290"/>
      <c r="M222" s="290"/>
      <c r="N222" s="290"/>
      <c r="O222" s="290"/>
      <c r="P222" s="290"/>
      <c r="Q222" s="290"/>
      <c r="R222" s="290"/>
      <c r="S222" s="290"/>
      <c r="T222" s="290"/>
      <c r="U222" s="290"/>
      <c r="V222" s="290"/>
      <c r="W222" s="290"/>
      <c r="X222" s="290"/>
      <c r="Y222" s="290"/>
      <c r="Z222" s="290"/>
      <c r="AA222" s="290"/>
      <c r="AB222" s="290"/>
      <c r="AC222" s="290"/>
      <c r="AD222" s="290"/>
      <c r="AE222" s="290"/>
      <c r="AF222" s="290"/>
      <c r="AG222" s="290"/>
      <c r="AH222" s="290"/>
    </row>
    <row r="223" spans="8:34" x14ac:dyDescent="0.2">
      <c r="H223" s="290"/>
      <c r="I223" s="290"/>
      <c r="J223" s="290"/>
      <c r="K223" s="290"/>
      <c r="L223" s="290"/>
      <c r="M223" s="290"/>
      <c r="N223" s="290"/>
      <c r="O223" s="290"/>
      <c r="P223" s="290"/>
      <c r="Q223" s="290"/>
      <c r="R223" s="290"/>
      <c r="S223" s="290"/>
      <c r="T223" s="290"/>
      <c r="U223" s="290"/>
      <c r="V223" s="290"/>
      <c r="W223" s="290"/>
      <c r="X223" s="290"/>
      <c r="Y223" s="290"/>
      <c r="Z223" s="290"/>
      <c r="AA223" s="290"/>
      <c r="AB223" s="290"/>
      <c r="AC223" s="290"/>
      <c r="AD223" s="290"/>
      <c r="AE223" s="290"/>
      <c r="AF223" s="290"/>
      <c r="AG223" s="290"/>
      <c r="AH223" s="290"/>
    </row>
    <row r="224" spans="8:34" x14ac:dyDescent="0.2">
      <c r="H224" s="290"/>
      <c r="I224" s="290"/>
      <c r="J224" s="290"/>
      <c r="K224" s="290"/>
      <c r="L224" s="290"/>
      <c r="M224" s="290"/>
      <c r="N224" s="290"/>
      <c r="O224" s="290"/>
      <c r="P224" s="290"/>
      <c r="Q224" s="290"/>
      <c r="R224" s="290"/>
      <c r="S224" s="290"/>
      <c r="T224" s="290"/>
      <c r="U224" s="290"/>
      <c r="V224" s="290"/>
      <c r="W224" s="290"/>
      <c r="X224" s="290"/>
      <c r="Y224" s="290"/>
      <c r="Z224" s="290"/>
      <c r="AA224" s="290"/>
      <c r="AB224" s="290"/>
      <c r="AC224" s="290"/>
      <c r="AD224" s="290"/>
      <c r="AE224" s="290"/>
      <c r="AF224" s="290"/>
      <c r="AG224" s="290"/>
      <c r="AH224" s="29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A42" sqref="A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7.42578125" style="14" bestFit="1" customWidth="1"/>
    <col min="8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4" t="s">
        <v>211</v>
      </c>
      <c r="B1" s="32"/>
      <c r="C1" s="200"/>
      <c r="O1" s="34"/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45" t="s">
        <v>213</v>
      </c>
      <c r="C3" s="208"/>
      <c r="D3" s="445" t="s">
        <v>214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/>
      <c r="B4" s="24" t="s">
        <v>212</v>
      </c>
      <c r="C4" s="32"/>
      <c r="D4" s="231" t="s">
        <v>215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-2143</v>
      </c>
      <c r="C6" s="24">
        <v>-1613</v>
      </c>
      <c r="D6" s="24">
        <v>-799</v>
      </c>
      <c r="E6" s="24">
        <v>-2000</v>
      </c>
      <c r="F6" s="24">
        <f>+C6+E6-B6-D6</f>
        <v>-671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-2506</v>
      </c>
      <c r="C7" s="24">
        <v>-1613</v>
      </c>
      <c r="D7" s="24">
        <v>-2650</v>
      </c>
      <c r="E7" s="24">
        <v>-2000</v>
      </c>
      <c r="F7" s="24">
        <f t="shared" ref="F7:F36" si="0">+C7+E7-B7-D7</f>
        <v>1543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-2105</v>
      </c>
      <c r="C8" s="24">
        <v>-1613</v>
      </c>
      <c r="D8" s="24">
        <v>-2614</v>
      </c>
      <c r="E8" s="24">
        <v>-2000</v>
      </c>
      <c r="F8" s="24">
        <f t="shared" si="0"/>
        <v>1106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-2259</v>
      </c>
      <c r="C9" s="24">
        <v>-1613</v>
      </c>
      <c r="D9" s="51">
        <v>-2483</v>
      </c>
      <c r="E9" s="24">
        <v>-2000</v>
      </c>
      <c r="F9" s="24">
        <f t="shared" si="0"/>
        <v>1129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-1911</v>
      </c>
      <c r="C10" s="24">
        <v>-1613</v>
      </c>
      <c r="D10" s="51">
        <v>-2346</v>
      </c>
      <c r="E10" s="24">
        <v>-2000</v>
      </c>
      <c r="F10" s="24">
        <f t="shared" si="0"/>
        <v>644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-2267</v>
      </c>
      <c r="C11" s="24">
        <v>-1613</v>
      </c>
      <c r="D11" s="24">
        <v>-807</v>
      </c>
      <c r="E11" s="24">
        <v>-2000</v>
      </c>
      <c r="F11" s="24">
        <f t="shared" si="0"/>
        <v>-539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-2257</v>
      </c>
      <c r="C12" s="24">
        <v>-1613</v>
      </c>
      <c r="D12" s="51">
        <v>-2535</v>
      </c>
      <c r="E12" s="24">
        <v>-2000</v>
      </c>
      <c r="F12" s="24">
        <f t="shared" si="0"/>
        <v>1179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-1680</v>
      </c>
      <c r="C13" s="24">
        <v>-1613</v>
      </c>
      <c r="D13" s="24">
        <v>-2454</v>
      </c>
      <c r="E13" s="24">
        <v>-2000</v>
      </c>
      <c r="F13" s="24">
        <f t="shared" si="0"/>
        <v>521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-1667</v>
      </c>
      <c r="C14" s="24">
        <v>-1613</v>
      </c>
      <c r="D14" s="24">
        <v>-2378</v>
      </c>
      <c r="E14" s="24">
        <v>-2000</v>
      </c>
      <c r="F14" s="24">
        <f t="shared" si="0"/>
        <v>432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-1953</v>
      </c>
      <c r="C15" s="24">
        <v>-1613</v>
      </c>
      <c r="D15" s="24">
        <v>-2547</v>
      </c>
      <c r="E15" s="24">
        <v>-2000</v>
      </c>
      <c r="F15" s="24">
        <f t="shared" si="0"/>
        <v>887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-2326</v>
      </c>
      <c r="C16" s="24">
        <v>-1613</v>
      </c>
      <c r="D16" s="24">
        <v>-2312</v>
      </c>
      <c r="E16" s="24">
        <v>-2000</v>
      </c>
      <c r="F16" s="24">
        <f t="shared" si="0"/>
        <v>1025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-2069</v>
      </c>
      <c r="C17" s="24">
        <v>-1613</v>
      </c>
      <c r="D17" s="24">
        <v>-136</v>
      </c>
      <c r="E17" s="24">
        <v>-2000</v>
      </c>
      <c r="F17" s="24">
        <f t="shared" si="0"/>
        <v>-1408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-2204</v>
      </c>
      <c r="C18" s="24">
        <v>-1613</v>
      </c>
      <c r="D18" s="24">
        <v>-781</v>
      </c>
      <c r="E18" s="24">
        <v>-2000</v>
      </c>
      <c r="F18" s="24">
        <f t="shared" si="0"/>
        <v>-628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>
        <v>-2256</v>
      </c>
      <c r="C19" s="24">
        <v>-1613</v>
      </c>
      <c r="D19" s="24">
        <v>-2627</v>
      </c>
      <c r="E19" s="24">
        <v>-2000</v>
      </c>
      <c r="F19" s="24">
        <f t="shared" si="0"/>
        <v>1270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>
        <v>-2266</v>
      </c>
      <c r="C20" s="24">
        <v>-1613</v>
      </c>
      <c r="D20" s="24">
        <v>-2448</v>
      </c>
      <c r="E20" s="24"/>
      <c r="F20" s="24">
        <f t="shared" si="0"/>
        <v>3101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>
        <v>-2143</v>
      </c>
      <c r="C21" s="24">
        <v>-1613</v>
      </c>
      <c r="D21" s="24">
        <v>-2667</v>
      </c>
      <c r="E21" s="24">
        <v>-2000</v>
      </c>
      <c r="F21" s="24">
        <f t="shared" si="0"/>
        <v>1197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>
        <v>-2422</v>
      </c>
      <c r="C22" s="24">
        <v>-1613</v>
      </c>
      <c r="D22" s="24">
        <v>-2536</v>
      </c>
      <c r="E22" s="24">
        <v>-2000</v>
      </c>
      <c r="F22" s="24">
        <f t="shared" si="0"/>
        <v>1345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>
        <v>-2214</v>
      </c>
      <c r="C23" s="24">
        <v>-1613</v>
      </c>
      <c r="D23" s="24">
        <v>-2557</v>
      </c>
      <c r="E23" s="24">
        <v>-2000</v>
      </c>
      <c r="F23" s="24">
        <f t="shared" si="0"/>
        <v>1158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>
        <v>-2318</v>
      </c>
      <c r="C24" s="24">
        <v>-1613</v>
      </c>
      <c r="D24" s="24">
        <v>-2477</v>
      </c>
      <c r="E24" s="24">
        <v>-2000</v>
      </c>
      <c r="F24" s="24">
        <f t="shared" si="0"/>
        <v>1182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>
        <v>-2323</v>
      </c>
      <c r="C25" s="24">
        <v>-1613</v>
      </c>
      <c r="D25" s="24">
        <v>-723</v>
      </c>
      <c r="E25" s="24">
        <v>-2000</v>
      </c>
      <c r="F25" s="24">
        <f t="shared" si="0"/>
        <v>-567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>
        <v>-834</v>
      </c>
      <c r="C26" s="24">
        <v>-1613</v>
      </c>
      <c r="D26" s="24">
        <v>-2456</v>
      </c>
      <c r="E26" s="24">
        <v>-2000</v>
      </c>
      <c r="F26" s="24">
        <f t="shared" si="0"/>
        <v>-323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>
        <v>-2018</v>
      </c>
      <c r="C27" s="24">
        <v>-1613</v>
      </c>
      <c r="D27" s="24">
        <v>-2286</v>
      </c>
      <c r="E27" s="24">
        <v>-2000</v>
      </c>
      <c r="F27" s="24">
        <f t="shared" si="0"/>
        <v>691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-46141</v>
      </c>
      <c r="C37" s="24">
        <f>SUM(C6:C36)</f>
        <v>-35486</v>
      </c>
      <c r="D37" s="24">
        <f>SUM(D6:D36)</f>
        <v>-45619</v>
      </c>
      <c r="E37" s="24">
        <f>SUM(E6:E36)</f>
        <v>-42000</v>
      </c>
      <c r="F37" s="24">
        <f>SUM(F6:F36)</f>
        <v>14274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2.13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30403.62</v>
      </c>
      <c r="G39" s="442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2">
        <v>37256</v>
      </c>
      <c r="C40" s="319"/>
      <c r="D40" s="262"/>
      <c r="E40" s="262"/>
      <c r="F40" s="523">
        <v>-133395.24</v>
      </c>
      <c r="G40" s="442"/>
      <c r="H40" s="14">
        <v>713.49</v>
      </c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2">
        <v>37278</v>
      </c>
      <c r="C41" s="319"/>
      <c r="D41" s="262"/>
      <c r="E41" s="262"/>
      <c r="F41" s="104">
        <f>+F40+F39</f>
        <v>-102991.62</v>
      </c>
      <c r="G41" s="442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H45" s="14">
        <v>2808</v>
      </c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37256</v>
      </c>
      <c r="B46" s="32"/>
      <c r="C46" s="32"/>
      <c r="D46" s="524">
        <v>-43412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37278</v>
      </c>
      <c r="B47" s="32"/>
      <c r="C47" s="32"/>
      <c r="D47" s="350">
        <f>+F37</f>
        <v>14274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-29138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36" workbookViewId="0">
      <selection activeCell="A42" sqref="A42"/>
    </sheetView>
  </sheetViews>
  <sheetFormatPr defaultRowHeight="11.25" outlineLevelRow="2" x14ac:dyDescent="0.2"/>
  <cols>
    <col min="1" max="1" width="15.5703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1.7109375" style="32" customWidth="1"/>
    <col min="7" max="7" width="10.42578125" style="14" bestFit="1" customWidth="1"/>
    <col min="8" max="8" width="9.28515625" style="14" customWidth="1"/>
    <col min="9" max="9" width="10.42578125" style="14" bestFit="1" customWidth="1"/>
    <col min="10" max="10" width="10.140625" style="32" bestFit="1" customWidth="1"/>
    <col min="11" max="11" width="10.42578125" style="32" bestFit="1" customWidth="1"/>
    <col min="12" max="15" width="9.140625" style="32"/>
    <col min="16" max="16" width="14.85546875" style="32" bestFit="1" customWidth="1"/>
    <col min="17" max="17" width="13.28515625" style="32" bestFit="1" customWidth="1"/>
    <col min="18" max="18" width="14.85546875" style="32" bestFit="1" customWidth="1"/>
    <col min="19" max="19" width="12.140625" style="32" bestFit="1" customWidth="1"/>
    <col min="20" max="20" width="10.140625" style="32" bestFit="1" customWidth="1"/>
    <col min="21" max="21" width="5.42578125" style="201" bestFit="1" customWidth="1"/>
    <col min="22" max="22" width="13.42578125" style="32" customWidth="1"/>
    <col min="23" max="23" width="21.28515625" style="32" bestFit="1" customWidth="1"/>
    <col min="24" max="24" width="14.7109375" style="32" bestFit="1" customWidth="1"/>
    <col min="25" max="25" width="7.85546875" style="47" customWidth="1"/>
    <col min="26" max="26" width="16.42578125" style="32" customWidth="1"/>
    <col min="27" max="27" width="9.140625" style="32"/>
    <col min="28" max="28" width="8.42578125" style="32" customWidth="1"/>
    <col min="29" max="29" width="8.28515625" style="202" bestFit="1" customWidth="1"/>
    <col min="30" max="31" width="11.140625" style="14" bestFit="1" customWidth="1"/>
    <col min="32" max="32" width="10.42578125" style="14" bestFit="1" customWidth="1"/>
    <col min="33" max="33" width="10.140625" style="203" bestFit="1" customWidth="1"/>
    <col min="34" max="34" width="12.28515625" style="32" customWidth="1"/>
    <col min="35" max="35" width="12" style="47" bestFit="1" customWidth="1"/>
    <col min="36" max="36" width="11" style="235" bestFit="1" customWidth="1"/>
    <col min="37" max="37" width="10.42578125" style="201" bestFit="1" customWidth="1"/>
    <col min="38" max="38" width="10.140625" style="32" bestFit="1" customWidth="1"/>
    <col min="39" max="39" width="11.42578125" style="32" bestFit="1" customWidth="1"/>
    <col min="40" max="16384" width="9.140625" style="32"/>
  </cols>
  <sheetData>
    <row r="1" spans="1:43" ht="12.75" x14ac:dyDescent="0.2">
      <c r="A1" s="34" t="s">
        <v>219</v>
      </c>
      <c r="B1" s="32"/>
      <c r="C1" s="200"/>
      <c r="O1" s="34"/>
      <c r="AB1" s="38" t="s">
        <v>76</v>
      </c>
    </row>
    <row r="2" spans="1:43" ht="16.5" customHeight="1" x14ac:dyDescent="0.2">
      <c r="A2" s="153" t="s">
        <v>220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45" t="s">
        <v>221</v>
      </c>
      <c r="C3" s="208"/>
      <c r="D3" s="445" t="s">
        <v>223</v>
      </c>
      <c r="E3" s="207"/>
      <c r="F3" s="445" t="s">
        <v>225</v>
      </c>
      <c r="G3" s="207"/>
      <c r="H3" s="445" t="s">
        <v>227</v>
      </c>
      <c r="I3" s="207"/>
      <c r="J3" s="445" t="s">
        <v>229</v>
      </c>
      <c r="K3" s="207"/>
      <c r="L3" s="445" t="s">
        <v>231</v>
      </c>
      <c r="M3" s="207"/>
      <c r="N3" s="445" t="s">
        <v>233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">
      <c r="A4" s="118"/>
      <c r="B4" s="24" t="s">
        <v>222</v>
      </c>
      <c r="C4" s="32"/>
      <c r="D4" s="231" t="s">
        <v>224</v>
      </c>
      <c r="E4" s="24"/>
      <c r="F4" s="231" t="s">
        <v>226</v>
      </c>
      <c r="G4" s="24"/>
      <c r="H4" s="231" t="s">
        <v>228</v>
      </c>
      <c r="I4" s="24"/>
      <c r="J4" s="231" t="s">
        <v>230</v>
      </c>
      <c r="K4" s="24"/>
      <c r="L4" s="231" t="s">
        <v>232</v>
      </c>
      <c r="M4" s="24"/>
      <c r="N4" s="231" t="s">
        <v>234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121" t="s">
        <v>19</v>
      </c>
      <c r="G5" s="121" t="s">
        <v>20</v>
      </c>
      <c r="H5" s="121" t="s">
        <v>19</v>
      </c>
      <c r="I5" s="121" t="s">
        <v>20</v>
      </c>
      <c r="J5" s="121" t="s">
        <v>19</v>
      </c>
      <c r="K5" s="121" t="s">
        <v>20</v>
      </c>
      <c r="L5" s="121" t="s">
        <v>19</v>
      </c>
      <c r="M5" s="121" t="s">
        <v>20</v>
      </c>
      <c r="N5" s="121" t="s">
        <v>19</v>
      </c>
      <c r="O5" s="121" t="s">
        <v>20</v>
      </c>
      <c r="P5" s="24"/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-2197</v>
      </c>
      <c r="C6" s="24">
        <v>-2135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37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-2276</v>
      </c>
      <c r="C7" s="24">
        <v>-2135</v>
      </c>
      <c r="D7" s="24">
        <v>-4</v>
      </c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120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-2197</v>
      </c>
      <c r="C8" s="24">
        <v>-2135</v>
      </c>
      <c r="D8" s="24"/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37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-2147</v>
      </c>
      <c r="C9" s="24">
        <v>-2135</v>
      </c>
      <c r="D9" s="51"/>
      <c r="E9" s="24">
        <v>-25</v>
      </c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-13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-2142</v>
      </c>
      <c r="C10" s="24">
        <v>-2135</v>
      </c>
      <c r="D10" s="51"/>
      <c r="E10" s="24">
        <v>-25</v>
      </c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-18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-2155</v>
      </c>
      <c r="C11" s="24">
        <v>-2135</v>
      </c>
      <c r="D11" s="24"/>
      <c r="E11" s="24">
        <v>-25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-5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>
        <v>-2065</v>
      </c>
      <c r="C12" s="24">
        <v>-2135</v>
      </c>
      <c r="D12" s="51"/>
      <c r="E12" s="24">
        <v>-25</v>
      </c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-95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>
        <v>-2033</v>
      </c>
      <c r="C13" s="24">
        <v>-2135</v>
      </c>
      <c r="D13" s="24">
        <v>-2</v>
      </c>
      <c r="E13" s="24">
        <v>-25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-125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>
        <v>-2041</v>
      </c>
      <c r="C14" s="24">
        <v>-2135</v>
      </c>
      <c r="D14" s="24">
        <v>-2</v>
      </c>
      <c r="E14" s="24">
        <v>-25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-117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>
        <v>-2149</v>
      </c>
      <c r="C15" s="24">
        <v>-2135</v>
      </c>
      <c r="D15" s="24"/>
      <c r="E15" s="24">
        <v>-25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-11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>
        <v>-2104</v>
      </c>
      <c r="C16" s="24">
        <v>-2135</v>
      </c>
      <c r="D16" s="24"/>
      <c r="E16" s="24">
        <v>-25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-56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>
        <v>-2098</v>
      </c>
      <c r="C17" s="24">
        <v>-2135</v>
      </c>
      <c r="D17" s="24"/>
      <c r="E17" s="24">
        <v>-25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-62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>
        <v>-2095</v>
      </c>
      <c r="C18" s="24">
        <v>-2135</v>
      </c>
      <c r="D18" s="24"/>
      <c r="E18" s="24">
        <v>-25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-65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>
        <v>-2107</v>
      </c>
      <c r="C19" s="24">
        <v>-2135</v>
      </c>
      <c r="D19" s="24"/>
      <c r="E19" s="24">
        <v>-25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-53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>
        <v>-2037</v>
      </c>
      <c r="C20" s="24">
        <v>-2135</v>
      </c>
      <c r="D20" s="24"/>
      <c r="E20" s="24">
        <v>-25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-123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>
        <v>-2142</v>
      </c>
      <c r="C21" s="24">
        <v>-2135</v>
      </c>
      <c r="D21" s="24"/>
      <c r="E21" s="24">
        <v>-25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-18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>
        <v>-2099</v>
      </c>
      <c r="C22" s="24">
        <v>-2135</v>
      </c>
      <c r="D22" s="24"/>
      <c r="E22" s="24">
        <v>-25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-61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>
        <v>-2195</v>
      </c>
      <c r="C23" s="24">
        <v>-2135</v>
      </c>
      <c r="D23" s="24"/>
      <c r="E23" s="24">
        <v>-25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35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>
        <v>-2128</v>
      </c>
      <c r="C24" s="24">
        <v>-2135</v>
      </c>
      <c r="D24" s="24"/>
      <c r="E24" s="24">
        <v>-25</v>
      </c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-32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>
        <v>-2170</v>
      </c>
      <c r="C25" s="24">
        <v>-2135</v>
      </c>
      <c r="D25" s="24"/>
      <c r="E25" s="24">
        <v>-25</v>
      </c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10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>
        <v>-2072</v>
      </c>
      <c r="C26" s="24">
        <v>-2135</v>
      </c>
      <c r="D26" s="24"/>
      <c r="E26" s="24">
        <v>-25</v>
      </c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-88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>
        <v>-1958</v>
      </c>
      <c r="C27" s="24">
        <v>-2135</v>
      </c>
      <c r="D27" s="24"/>
      <c r="E27" s="24">
        <v>-25</v>
      </c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-202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-46607</v>
      </c>
      <c r="C37" s="24">
        <f t="shared" si="1"/>
        <v>-46970</v>
      </c>
      <c r="D37" s="24">
        <f t="shared" si="1"/>
        <v>-8</v>
      </c>
      <c r="E37" s="24">
        <f t="shared" si="1"/>
        <v>-550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-905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+summary!G4</f>
        <v>2.13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42"/>
      <c r="P39" s="104">
        <f>+P38*P37</f>
        <v>-1927.6499999999999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392">
        <v>37256</v>
      </c>
      <c r="E40" s="14"/>
      <c r="O40" s="442"/>
      <c r="P40" s="523">
        <v>93989.4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8" customHeight="1" x14ac:dyDescent="0.2">
      <c r="A41" s="392">
        <v>37278</v>
      </c>
      <c r="E41" s="14"/>
      <c r="O41" s="442"/>
      <c r="P41" s="104">
        <f>+P40+P39</f>
        <v>92061.75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149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37256</v>
      </c>
      <c r="B46" s="32"/>
      <c r="C46" s="32"/>
      <c r="D46" s="524">
        <v>39070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37278</v>
      </c>
      <c r="B47" s="32"/>
      <c r="C47" s="32"/>
      <c r="D47" s="350">
        <f>+P37</f>
        <v>-905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38165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5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5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5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5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5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5" customHeight="1" x14ac:dyDescent="0.25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5" customHeight="1" x14ac:dyDescent="0.25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5" customHeight="1" x14ac:dyDescent="0.25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5" customHeight="1" x14ac:dyDescent="0.25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5" customHeight="1" x14ac:dyDescent="0.25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5" customHeight="1" x14ac:dyDescent="0.25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5" customHeight="1" x14ac:dyDescent="0.25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5" customHeight="1" x14ac:dyDescent="0.25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5" customHeight="1" x14ac:dyDescent="0.25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5" customHeight="1" x14ac:dyDescent="0.25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5" customHeight="1" x14ac:dyDescent="0.25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5" customHeight="1" x14ac:dyDescent="0.25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75" x14ac:dyDescent="0.25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75" x14ac:dyDescent="0.25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75" x14ac:dyDescent="0.25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75" x14ac:dyDescent="0.25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75" x14ac:dyDescent="0.25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75" x14ac:dyDescent="0.25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C28" sqref="C28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296</v>
      </c>
      <c r="C3" s="87"/>
      <c r="D3" s="87"/>
    </row>
    <row r="4" spans="1:4" x14ac:dyDescent="0.2">
      <c r="A4" s="3"/>
      <c r="B4" s="328" t="s">
        <v>295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-13559</v>
      </c>
      <c r="C6" s="11">
        <v>-14000</v>
      </c>
      <c r="D6" s="25">
        <f>+C6-B6</f>
        <v>-441</v>
      </c>
    </row>
    <row r="7" spans="1:4" x14ac:dyDescent="0.2">
      <c r="A7" s="10">
        <v>2</v>
      </c>
      <c r="B7" s="11">
        <v>-13675</v>
      </c>
      <c r="C7" s="11">
        <v>-14000</v>
      </c>
      <c r="D7" s="25">
        <f t="shared" ref="D7:D36" si="0">+C7-B7</f>
        <v>-325</v>
      </c>
    </row>
    <row r="8" spans="1:4" x14ac:dyDescent="0.2">
      <c r="A8" s="10">
        <v>3</v>
      </c>
      <c r="B8" s="129">
        <v>-13732</v>
      </c>
      <c r="C8" s="11">
        <v>-14000</v>
      </c>
      <c r="D8" s="25">
        <f t="shared" si="0"/>
        <v>-268</v>
      </c>
    </row>
    <row r="9" spans="1:4" x14ac:dyDescent="0.2">
      <c r="A9" s="10">
        <v>4</v>
      </c>
      <c r="B9" s="129">
        <v>-13318</v>
      </c>
      <c r="C9" s="11">
        <v>-14000</v>
      </c>
      <c r="D9" s="25">
        <f t="shared" si="0"/>
        <v>-682</v>
      </c>
    </row>
    <row r="10" spans="1:4" x14ac:dyDescent="0.2">
      <c r="A10" s="10">
        <v>5</v>
      </c>
      <c r="B10" s="129">
        <v>-14017</v>
      </c>
      <c r="C10" s="11">
        <v>-14000</v>
      </c>
      <c r="D10" s="25">
        <f t="shared" si="0"/>
        <v>17</v>
      </c>
    </row>
    <row r="11" spans="1:4" x14ac:dyDescent="0.2">
      <c r="A11" s="10">
        <v>6</v>
      </c>
      <c r="B11" s="129">
        <v>-13620</v>
      </c>
      <c r="C11" s="11">
        <v>-14000</v>
      </c>
      <c r="D11" s="25">
        <f t="shared" si="0"/>
        <v>-380</v>
      </c>
    </row>
    <row r="12" spans="1:4" x14ac:dyDescent="0.2">
      <c r="A12" s="10">
        <v>7</v>
      </c>
      <c r="B12" s="129">
        <v>-13282</v>
      </c>
      <c r="C12" s="11">
        <v>-14000</v>
      </c>
      <c r="D12" s="25">
        <f t="shared" si="0"/>
        <v>-718</v>
      </c>
    </row>
    <row r="13" spans="1:4" x14ac:dyDescent="0.2">
      <c r="A13" s="10">
        <v>8</v>
      </c>
      <c r="B13" s="11">
        <v>-13676</v>
      </c>
      <c r="C13" s="11">
        <v>-14000</v>
      </c>
      <c r="D13" s="25">
        <f t="shared" si="0"/>
        <v>-324</v>
      </c>
    </row>
    <row r="14" spans="1:4" x14ac:dyDescent="0.2">
      <c r="A14" s="10">
        <v>9</v>
      </c>
      <c r="B14" s="11">
        <v>-13585</v>
      </c>
      <c r="C14" s="11">
        <v>-14000</v>
      </c>
      <c r="D14" s="25">
        <f t="shared" si="0"/>
        <v>-415</v>
      </c>
    </row>
    <row r="15" spans="1:4" x14ac:dyDescent="0.2">
      <c r="A15" s="10">
        <v>10</v>
      </c>
      <c r="B15" s="11">
        <v>-13644</v>
      </c>
      <c r="C15" s="11">
        <v>-14000</v>
      </c>
      <c r="D15" s="25">
        <f t="shared" si="0"/>
        <v>-356</v>
      </c>
    </row>
    <row r="16" spans="1:4" x14ac:dyDescent="0.2">
      <c r="A16" s="10">
        <v>11</v>
      </c>
      <c r="B16" s="11">
        <v>-13501</v>
      </c>
      <c r="C16" s="11">
        <v>-14000</v>
      </c>
      <c r="D16" s="25">
        <f t="shared" si="0"/>
        <v>-499</v>
      </c>
    </row>
    <row r="17" spans="1:4" x14ac:dyDescent="0.2">
      <c r="A17" s="10">
        <v>12</v>
      </c>
      <c r="B17" s="11">
        <v>-15295</v>
      </c>
      <c r="C17" s="11">
        <v>-14000</v>
      </c>
      <c r="D17" s="25">
        <f t="shared" si="0"/>
        <v>1295</v>
      </c>
    </row>
    <row r="18" spans="1:4" x14ac:dyDescent="0.2">
      <c r="A18" s="10">
        <v>13</v>
      </c>
      <c r="B18" s="11">
        <v>-14142</v>
      </c>
      <c r="C18" s="11">
        <v>-14000</v>
      </c>
      <c r="D18" s="25">
        <f t="shared" si="0"/>
        <v>142</v>
      </c>
    </row>
    <row r="19" spans="1:4" x14ac:dyDescent="0.2">
      <c r="A19" s="10">
        <v>14</v>
      </c>
      <c r="B19" s="11">
        <v>-14021</v>
      </c>
      <c r="C19" s="11">
        <v>-14000</v>
      </c>
      <c r="D19" s="25">
        <f t="shared" si="0"/>
        <v>21</v>
      </c>
    </row>
    <row r="20" spans="1:4" x14ac:dyDescent="0.2">
      <c r="A20" s="10">
        <v>15</v>
      </c>
      <c r="B20" s="11">
        <v>-14016</v>
      </c>
      <c r="C20" s="11">
        <v>-14000</v>
      </c>
      <c r="D20" s="25">
        <f t="shared" si="0"/>
        <v>16</v>
      </c>
    </row>
    <row r="21" spans="1:4" x14ac:dyDescent="0.2">
      <c r="A21" s="10">
        <v>16</v>
      </c>
      <c r="B21" s="11">
        <v>-12589</v>
      </c>
      <c r="C21" s="11">
        <v>-14000</v>
      </c>
      <c r="D21" s="25">
        <f t="shared" si="0"/>
        <v>-1411</v>
      </c>
    </row>
    <row r="22" spans="1:4" x14ac:dyDescent="0.2">
      <c r="A22" s="10">
        <v>17</v>
      </c>
      <c r="B22" s="11">
        <v>-13832</v>
      </c>
      <c r="C22" s="11">
        <v>-14000</v>
      </c>
      <c r="D22" s="25">
        <f t="shared" si="0"/>
        <v>-168</v>
      </c>
    </row>
    <row r="23" spans="1:4" x14ac:dyDescent="0.2">
      <c r="A23" s="10">
        <v>18</v>
      </c>
      <c r="B23" s="11">
        <v>-25911</v>
      </c>
      <c r="C23" s="11">
        <v>-25928</v>
      </c>
      <c r="D23" s="25">
        <f t="shared" si="0"/>
        <v>-17</v>
      </c>
    </row>
    <row r="24" spans="1:4" x14ac:dyDescent="0.2">
      <c r="A24" s="10">
        <v>19</v>
      </c>
      <c r="B24" s="11">
        <v>-14237</v>
      </c>
      <c r="C24" s="11">
        <v>-14000</v>
      </c>
      <c r="D24" s="25">
        <f t="shared" si="0"/>
        <v>237</v>
      </c>
    </row>
    <row r="25" spans="1:4" x14ac:dyDescent="0.2">
      <c r="A25" s="10">
        <v>20</v>
      </c>
      <c r="B25" s="11">
        <v>-13946</v>
      </c>
      <c r="C25" s="11">
        <v>-14000</v>
      </c>
      <c r="D25" s="25">
        <f t="shared" si="0"/>
        <v>-54</v>
      </c>
    </row>
    <row r="26" spans="1:4" x14ac:dyDescent="0.2">
      <c r="A26" s="10">
        <v>21</v>
      </c>
      <c r="B26" s="11">
        <v>-14148</v>
      </c>
      <c r="C26" s="11">
        <v>-14000</v>
      </c>
      <c r="D26" s="25">
        <f t="shared" si="0"/>
        <v>148</v>
      </c>
    </row>
    <row r="27" spans="1:4" x14ac:dyDescent="0.2">
      <c r="A27" s="10">
        <v>22</v>
      </c>
      <c r="B27" s="11">
        <v>-14162</v>
      </c>
      <c r="C27" s="11">
        <v>-14000</v>
      </c>
      <c r="D27" s="25">
        <f t="shared" si="0"/>
        <v>162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-315908</v>
      </c>
      <c r="C37" s="11">
        <f>SUM(C6:C36)</f>
        <v>-319928</v>
      </c>
      <c r="D37" s="25">
        <f>SUM(D6:D36)</f>
        <v>-4020</v>
      </c>
    </row>
    <row r="38" spans="1:4" x14ac:dyDescent="0.2">
      <c r="A38" s="26"/>
      <c r="C38" s="14"/>
      <c r="D38" s="326">
        <f>+summary!G4</f>
        <v>2.13</v>
      </c>
    </row>
    <row r="39" spans="1:4" x14ac:dyDescent="0.2">
      <c r="D39" s="138">
        <f>+D38*D37</f>
        <v>-8562.6</v>
      </c>
    </row>
    <row r="40" spans="1:4" x14ac:dyDescent="0.2">
      <c r="A40" s="57">
        <v>37256</v>
      </c>
      <c r="C40" s="15"/>
      <c r="D40" s="529">
        <v>-15514.53</v>
      </c>
    </row>
    <row r="41" spans="1:4" x14ac:dyDescent="0.2">
      <c r="A41" s="57">
        <v>37278</v>
      </c>
      <c r="C41" s="48"/>
      <c r="D41" s="138">
        <f>+D40+D39</f>
        <v>-24077.13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24">
        <v>5596</v>
      </c>
    </row>
    <row r="47" spans="1:4" x14ac:dyDescent="0.2">
      <c r="A47" s="49">
        <f>+A41</f>
        <v>37278</v>
      </c>
      <c r="B47" s="32"/>
      <c r="C47" s="32"/>
      <c r="D47" s="350">
        <f>+D37</f>
        <v>-4020</v>
      </c>
    </row>
    <row r="48" spans="1:4" x14ac:dyDescent="0.2">
      <c r="A48" s="32"/>
      <c r="B48" s="32"/>
      <c r="C48" s="32"/>
      <c r="D48" s="14">
        <f>+D47+D46</f>
        <v>1576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6" workbookViewId="0">
      <selection activeCell="A41" sqref="A41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318</v>
      </c>
      <c r="C3" s="87"/>
      <c r="D3" s="87"/>
    </row>
    <row r="4" spans="1:4" x14ac:dyDescent="0.2">
      <c r="A4" s="3"/>
      <c r="B4" s="328" t="s">
        <v>319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3030</v>
      </c>
      <c r="C6" s="11">
        <v>2752</v>
      </c>
      <c r="D6" s="25">
        <f>+C6-B6</f>
        <v>-278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3030</v>
      </c>
      <c r="C37" s="11">
        <f>SUM(C6:C36)</f>
        <v>2752</v>
      </c>
      <c r="D37" s="25">
        <f>SUM(D6:D36)</f>
        <v>-278</v>
      </c>
    </row>
    <row r="38" spans="1:4" x14ac:dyDescent="0.2">
      <c r="A38" s="26"/>
      <c r="C38" s="14"/>
      <c r="D38" s="326">
        <f>+summary!G5</f>
        <v>2.14</v>
      </c>
    </row>
    <row r="39" spans="1:4" x14ac:dyDescent="0.2">
      <c r="D39" s="138">
        <f>+D38*D37</f>
        <v>-594.92000000000007</v>
      </c>
    </row>
    <row r="40" spans="1:4" x14ac:dyDescent="0.2">
      <c r="A40" s="57">
        <v>37256</v>
      </c>
      <c r="C40" s="15"/>
      <c r="D40" s="529">
        <v>43180.07</v>
      </c>
    </row>
    <row r="41" spans="1:4" x14ac:dyDescent="0.2">
      <c r="A41" s="57">
        <v>37257</v>
      </c>
      <c r="C41" s="48"/>
      <c r="D41" s="138">
        <f>+D40+D39</f>
        <v>42585.15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24">
        <v>14850</v>
      </c>
    </row>
    <row r="47" spans="1:4" x14ac:dyDescent="0.2">
      <c r="A47" s="49">
        <f>+A41</f>
        <v>37257</v>
      </c>
      <c r="B47" s="32"/>
      <c r="C47" s="32"/>
      <c r="D47" s="350">
        <f>+D37</f>
        <v>-278</v>
      </c>
    </row>
    <row r="48" spans="1:4" x14ac:dyDescent="0.2">
      <c r="A48" s="32"/>
      <c r="B48" s="32"/>
      <c r="C48" s="32"/>
      <c r="D48" s="14">
        <f>+D47+D46</f>
        <v>14572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33" workbookViewId="0">
      <selection activeCell="A29" sqref="A29"/>
    </sheetView>
  </sheetViews>
  <sheetFormatPr defaultRowHeight="12.75" x14ac:dyDescent="0.2"/>
  <cols>
    <col min="1" max="3" width="9.140625" style="246"/>
    <col min="4" max="5" width="9.85546875" style="246" customWidth="1"/>
    <col min="6" max="7" width="9.140625" style="246"/>
    <col min="8" max="8" width="9.85546875" style="246" customWidth="1"/>
    <col min="9" max="9" width="9.28515625" style="246" customWidth="1"/>
    <col min="10" max="10" width="9.85546875" style="246" customWidth="1"/>
    <col min="11" max="11" width="9.28515625" style="246" customWidth="1"/>
    <col min="12" max="12" width="9.85546875" style="246" customWidth="1"/>
    <col min="13" max="13" width="9.28515625" style="246" customWidth="1"/>
    <col min="14" max="16384" width="9.140625" style="246"/>
  </cols>
  <sheetData>
    <row r="2" spans="1:37" x14ac:dyDescent="0.2">
      <c r="B2" s="556" t="s">
        <v>301</v>
      </c>
    </row>
    <row r="3" spans="1:37" x14ac:dyDescent="0.2">
      <c r="B3" s="465">
        <v>10518</v>
      </c>
      <c r="D3" s="465">
        <v>13276</v>
      </c>
      <c r="F3" s="465">
        <v>13475</v>
      </c>
      <c r="H3" s="465">
        <v>500176</v>
      </c>
      <c r="J3" s="465">
        <v>500390</v>
      </c>
      <c r="L3" s="465">
        <v>500612</v>
      </c>
    </row>
    <row r="4" spans="1:37" x14ac:dyDescent="0.2">
      <c r="B4" s="557" t="s">
        <v>303</v>
      </c>
      <c r="C4" s="558"/>
      <c r="D4" s="559" t="s">
        <v>304</v>
      </c>
      <c r="E4" s="558"/>
      <c r="F4" s="559" t="s">
        <v>305</v>
      </c>
      <c r="G4" s="558"/>
      <c r="H4" s="559" t="s">
        <v>306</v>
      </c>
      <c r="I4" s="558"/>
      <c r="J4" s="559" t="s">
        <v>307</v>
      </c>
      <c r="K4" s="558"/>
      <c r="L4" s="559" t="s">
        <v>308</v>
      </c>
      <c r="M4" s="558"/>
      <c r="N4" s="558"/>
    </row>
    <row r="5" spans="1:37" x14ac:dyDescent="0.2">
      <c r="A5" s="560" t="s">
        <v>10</v>
      </c>
      <c r="B5" s="466" t="s">
        <v>19</v>
      </c>
      <c r="C5" s="466" t="s">
        <v>20</v>
      </c>
      <c r="D5" s="466" t="s">
        <v>19</v>
      </c>
      <c r="E5" s="466" t="s">
        <v>20</v>
      </c>
      <c r="F5" s="466" t="s">
        <v>19</v>
      </c>
      <c r="G5" s="466" t="s">
        <v>20</v>
      </c>
      <c r="H5" s="466" t="s">
        <v>19</v>
      </c>
      <c r="I5" s="466" t="s">
        <v>20</v>
      </c>
      <c r="J5" s="466" t="s">
        <v>19</v>
      </c>
      <c r="K5" s="466" t="s">
        <v>20</v>
      </c>
      <c r="L5" s="466" t="s">
        <v>19</v>
      </c>
      <c r="M5" s="466" t="s">
        <v>20</v>
      </c>
      <c r="N5" s="466"/>
      <c r="P5" s="561"/>
      <c r="Q5" s="561"/>
      <c r="R5" s="561"/>
      <c r="S5" s="561"/>
      <c r="T5" s="561"/>
      <c r="V5" s="562"/>
      <c r="AA5" s="563"/>
      <c r="AB5" s="561"/>
      <c r="AC5" s="561"/>
      <c r="AD5" s="561"/>
      <c r="AE5" s="561"/>
      <c r="AF5" s="561"/>
      <c r="AH5" s="562"/>
    </row>
    <row r="6" spans="1:37" x14ac:dyDescent="0.2">
      <c r="A6" s="260">
        <v>1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>
        <f>+M6+K6+I6+G6+E6+C6-L6-J6-H6-F6-D6-B6</f>
        <v>0</v>
      </c>
      <c r="P6" s="561"/>
      <c r="Q6" s="561"/>
      <c r="R6" s="561"/>
      <c r="S6" s="561"/>
      <c r="T6" s="561"/>
      <c r="U6" s="564"/>
      <c r="V6" s="562"/>
      <c r="Y6" s="565"/>
      <c r="AA6" s="563"/>
      <c r="AB6" s="561"/>
      <c r="AC6" s="561"/>
      <c r="AD6" s="561"/>
      <c r="AE6" s="561"/>
      <c r="AF6" s="561"/>
      <c r="AG6" s="564"/>
      <c r="AH6" s="562"/>
      <c r="AK6" s="565"/>
    </row>
    <row r="7" spans="1:37" x14ac:dyDescent="0.2">
      <c r="A7" s="260">
        <v>2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>
        <f t="shared" ref="N7:N36" si="0">+M7+K7+I7+G7+E7+C7-L7-J7-H7-F7-D7-B7</f>
        <v>0</v>
      </c>
      <c r="T7" s="262"/>
      <c r="V7" s="264"/>
      <c r="W7" s="252"/>
      <c r="AA7" s="566"/>
      <c r="AB7" s="567"/>
      <c r="AC7" s="567"/>
      <c r="AD7" s="567"/>
      <c r="AE7" s="567"/>
      <c r="AF7" s="567"/>
      <c r="AG7" s="19"/>
      <c r="AH7" s="568"/>
      <c r="AI7" s="252"/>
      <c r="AJ7" s="264"/>
      <c r="AK7" s="565"/>
    </row>
    <row r="8" spans="1:37" x14ac:dyDescent="0.2">
      <c r="A8" s="260">
        <v>3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>
        <f t="shared" si="0"/>
        <v>0</v>
      </c>
      <c r="P8" s="567"/>
      <c r="Q8" s="567"/>
      <c r="R8" s="567"/>
      <c r="S8" s="567"/>
      <c r="T8" s="567"/>
      <c r="U8" s="19"/>
      <c r="V8" s="568"/>
      <c r="W8" s="252"/>
      <c r="X8" s="264"/>
      <c r="Y8" s="565"/>
      <c r="AA8" s="566"/>
      <c r="AB8" s="567"/>
      <c r="AC8" s="567"/>
      <c r="AD8" s="567"/>
      <c r="AE8" s="567"/>
      <c r="AF8" s="567"/>
      <c r="AG8" s="19"/>
      <c r="AH8" s="568"/>
      <c r="AI8" s="252"/>
      <c r="AJ8" s="264"/>
      <c r="AK8" s="565"/>
    </row>
    <row r="9" spans="1:37" x14ac:dyDescent="0.2">
      <c r="A9" s="260">
        <v>4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>
        <f t="shared" si="0"/>
        <v>0</v>
      </c>
      <c r="P9" s="567"/>
      <c r="S9" s="28"/>
      <c r="T9" s="567"/>
      <c r="U9" s="19"/>
      <c r="V9" s="568"/>
      <c r="W9" s="252"/>
      <c r="X9" s="264"/>
      <c r="Y9" s="565"/>
      <c r="AA9" s="566"/>
      <c r="AB9" s="567"/>
      <c r="AC9" s="567"/>
      <c r="AD9" s="567"/>
      <c r="AE9" s="567"/>
      <c r="AF9" s="567"/>
      <c r="AG9" s="19"/>
      <c r="AH9" s="568"/>
      <c r="AI9" s="252"/>
      <c r="AJ9" s="264"/>
      <c r="AK9" s="565"/>
    </row>
    <row r="10" spans="1:37" x14ac:dyDescent="0.2">
      <c r="A10" s="260">
        <v>5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>
        <f t="shared" si="0"/>
        <v>0</v>
      </c>
      <c r="P10" s="567"/>
      <c r="S10" s="28"/>
      <c r="T10" s="567"/>
      <c r="U10" s="19"/>
      <c r="V10" s="568"/>
      <c r="W10" s="252"/>
      <c r="X10" s="264"/>
      <c r="Y10" s="565"/>
      <c r="AA10" s="566"/>
      <c r="AB10" s="567"/>
      <c r="AC10" s="567"/>
      <c r="AD10" s="567"/>
      <c r="AE10" s="567"/>
      <c r="AF10" s="567"/>
      <c r="AG10" s="19"/>
      <c r="AH10" s="568"/>
      <c r="AI10" s="252"/>
      <c r="AJ10" s="264"/>
      <c r="AK10" s="565"/>
    </row>
    <row r="11" spans="1:37" x14ac:dyDescent="0.2">
      <c r="A11" s="260">
        <v>6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>
        <f t="shared" si="0"/>
        <v>0</v>
      </c>
      <c r="P11" s="567"/>
      <c r="S11" s="28"/>
      <c r="T11" s="567"/>
      <c r="U11" s="19"/>
      <c r="V11" s="568"/>
      <c r="W11" s="252"/>
      <c r="X11" s="264"/>
      <c r="Y11" s="565"/>
      <c r="AA11" s="566"/>
      <c r="AB11" s="567"/>
      <c r="AC11" s="567"/>
      <c r="AD11" s="567"/>
      <c r="AE11" s="567"/>
      <c r="AF11" s="567"/>
      <c r="AG11" s="19"/>
      <c r="AH11" s="568"/>
      <c r="AI11" s="252"/>
      <c r="AJ11" s="264"/>
      <c r="AK11" s="565"/>
    </row>
    <row r="12" spans="1:37" x14ac:dyDescent="0.2">
      <c r="A12" s="260">
        <v>7</v>
      </c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>
        <f t="shared" si="0"/>
        <v>0</v>
      </c>
      <c r="P12" s="567"/>
      <c r="S12" s="28"/>
      <c r="T12" s="567"/>
      <c r="U12" s="19"/>
      <c r="V12" s="568"/>
      <c r="W12" s="252"/>
      <c r="X12" s="264"/>
      <c r="Y12" s="565"/>
      <c r="AA12" s="566"/>
      <c r="AB12" s="567"/>
      <c r="AC12" s="567"/>
      <c r="AD12" s="567"/>
      <c r="AE12" s="567"/>
      <c r="AF12" s="567"/>
      <c r="AG12" s="19"/>
      <c r="AH12" s="568"/>
      <c r="AI12" s="252"/>
      <c r="AJ12" s="264"/>
      <c r="AK12" s="565"/>
    </row>
    <row r="13" spans="1:37" x14ac:dyDescent="0.2">
      <c r="A13" s="260">
        <v>8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>
        <f t="shared" si="0"/>
        <v>0</v>
      </c>
      <c r="P13" s="567"/>
      <c r="S13" s="569"/>
      <c r="T13" s="567"/>
      <c r="U13" s="19"/>
      <c r="V13" s="568"/>
      <c r="W13" s="252"/>
      <c r="X13" s="264"/>
      <c r="Y13" s="565"/>
      <c r="AA13" s="566"/>
      <c r="AB13" s="567"/>
      <c r="AC13" s="567"/>
      <c r="AD13" s="567"/>
      <c r="AE13" s="567"/>
      <c r="AF13" s="567"/>
      <c r="AG13" s="19"/>
      <c r="AH13" s="568"/>
      <c r="AI13" s="252"/>
      <c r="AJ13" s="264"/>
      <c r="AK13" s="565"/>
    </row>
    <row r="14" spans="1:37" x14ac:dyDescent="0.2">
      <c r="A14" s="260">
        <v>9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>
        <f t="shared" si="0"/>
        <v>0</v>
      </c>
      <c r="P14" s="567"/>
      <c r="S14" s="569"/>
      <c r="T14" s="567"/>
      <c r="U14" s="19"/>
      <c r="V14" s="568"/>
      <c r="W14" s="252"/>
      <c r="X14" s="264"/>
      <c r="Y14" s="565"/>
      <c r="AA14" s="566"/>
      <c r="AB14" s="567"/>
      <c r="AC14" s="567"/>
      <c r="AD14" s="567"/>
      <c r="AE14" s="567"/>
      <c r="AF14" s="567"/>
      <c r="AG14" s="19"/>
      <c r="AH14" s="568"/>
      <c r="AI14" s="252"/>
      <c r="AJ14" s="264"/>
      <c r="AK14" s="565"/>
    </row>
    <row r="15" spans="1:37" x14ac:dyDescent="0.2">
      <c r="A15" s="260">
        <v>10</v>
      </c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>
        <f t="shared" si="0"/>
        <v>0</v>
      </c>
      <c r="P15" s="567"/>
      <c r="S15" s="569"/>
      <c r="T15" s="567"/>
      <c r="U15" s="19"/>
      <c r="V15" s="568"/>
      <c r="W15" s="252"/>
      <c r="X15" s="264"/>
      <c r="Y15" s="565"/>
      <c r="AA15" s="566"/>
      <c r="AB15" s="567"/>
      <c r="AC15" s="567"/>
      <c r="AD15" s="567"/>
      <c r="AE15" s="567"/>
      <c r="AF15" s="567"/>
      <c r="AG15" s="19"/>
      <c r="AH15" s="568"/>
      <c r="AI15" s="252"/>
      <c r="AJ15" s="264"/>
      <c r="AK15" s="565"/>
    </row>
    <row r="16" spans="1:37" x14ac:dyDescent="0.2">
      <c r="A16" s="260">
        <v>11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>
        <f>+M16+K16+I16+G16+E16+C16-L16-J16-H16-F16-D16-B16</f>
        <v>0</v>
      </c>
      <c r="P16" s="567"/>
      <c r="S16" s="569"/>
      <c r="T16" s="567"/>
      <c r="U16" s="19"/>
      <c r="V16" s="568"/>
      <c r="W16" s="252"/>
      <c r="X16" s="264"/>
      <c r="Y16" s="565"/>
      <c r="AA16" s="566"/>
      <c r="AB16" s="567"/>
      <c r="AC16" s="567"/>
      <c r="AD16" s="567"/>
      <c r="AE16" s="567"/>
      <c r="AF16" s="567"/>
      <c r="AG16" s="19"/>
      <c r="AH16" s="568"/>
      <c r="AI16" s="252"/>
      <c r="AJ16" s="264"/>
      <c r="AK16" s="565"/>
    </row>
    <row r="17" spans="1:37" x14ac:dyDescent="0.2">
      <c r="A17" s="260">
        <v>12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>
        <f>+M17+K17+I17+G17+E17+C17-L17-J17-H17-F17-D17-B17</f>
        <v>0</v>
      </c>
      <c r="P17" s="567"/>
      <c r="S17" s="569"/>
      <c r="T17" s="567"/>
      <c r="U17" s="19"/>
      <c r="V17" s="568"/>
      <c r="W17" s="252"/>
      <c r="X17" s="264"/>
      <c r="Y17" s="565"/>
      <c r="AA17" s="566"/>
      <c r="AB17" s="567"/>
      <c r="AC17" s="567"/>
      <c r="AD17" s="567"/>
      <c r="AE17" s="567"/>
      <c r="AF17" s="567"/>
      <c r="AG17" s="19"/>
      <c r="AH17" s="568"/>
      <c r="AI17" s="252"/>
      <c r="AJ17" s="264"/>
      <c r="AK17" s="565"/>
    </row>
    <row r="18" spans="1:37" x14ac:dyDescent="0.2">
      <c r="A18" s="260">
        <v>13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>
        <f>+M18+K18+I18+G18+E18+C18-L18-J18-H18-F18-D18-B18</f>
        <v>0</v>
      </c>
      <c r="P18" s="567"/>
      <c r="S18" s="569"/>
      <c r="T18" s="567"/>
      <c r="U18" s="19"/>
      <c r="V18" s="568"/>
      <c r="W18" s="252"/>
      <c r="X18" s="264"/>
      <c r="Y18" s="565"/>
      <c r="AA18" s="566"/>
      <c r="AB18" s="567"/>
      <c r="AF18" s="567"/>
      <c r="AG18" s="19"/>
      <c r="AH18" s="568"/>
      <c r="AI18" s="252"/>
      <c r="AJ18" s="264"/>
      <c r="AK18" s="565"/>
    </row>
    <row r="19" spans="1:37" x14ac:dyDescent="0.2">
      <c r="A19" s="260">
        <v>14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>
        <f>+M19+K19+I19+G19+E19+C19-L19-J19-H19-F19-D19-B19</f>
        <v>0</v>
      </c>
      <c r="P19" s="567"/>
      <c r="T19" s="567"/>
      <c r="U19" s="19"/>
      <c r="V19" s="568"/>
      <c r="W19" s="252"/>
      <c r="X19" s="264"/>
      <c r="Y19" s="565"/>
      <c r="AA19" s="566"/>
      <c r="AB19" s="567"/>
      <c r="AF19" s="567"/>
      <c r="AG19" s="19"/>
      <c r="AH19" s="568"/>
      <c r="AI19" s="252"/>
      <c r="AJ19" s="264"/>
      <c r="AK19" s="565"/>
    </row>
    <row r="20" spans="1:37" x14ac:dyDescent="0.2">
      <c r="A20" s="260">
        <v>15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>
        <f>+M20+K20+I20+G20+E20+C20-L20-J20-H20-F20-D20-B20</f>
        <v>0</v>
      </c>
      <c r="P20" s="567"/>
      <c r="T20" s="567"/>
      <c r="U20" s="19"/>
      <c r="V20" s="568"/>
      <c r="W20" s="252"/>
      <c r="X20" s="264"/>
      <c r="Y20" s="565"/>
      <c r="AA20" s="566"/>
      <c r="AB20" s="567"/>
      <c r="AF20" s="567"/>
      <c r="AG20" s="19"/>
      <c r="AH20" s="568"/>
      <c r="AI20" s="252"/>
      <c r="AJ20" s="264"/>
      <c r="AK20" s="565"/>
    </row>
    <row r="21" spans="1:37" x14ac:dyDescent="0.2">
      <c r="A21" s="260">
        <v>16</v>
      </c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>
        <f t="shared" si="0"/>
        <v>0</v>
      </c>
      <c r="AA21" s="566"/>
      <c r="AB21" s="567"/>
      <c r="AF21" s="567"/>
      <c r="AG21" s="19"/>
      <c r="AH21" s="568"/>
      <c r="AI21" s="252"/>
      <c r="AJ21" s="264"/>
      <c r="AK21" s="565"/>
    </row>
    <row r="22" spans="1:37" x14ac:dyDescent="0.2">
      <c r="A22" s="260">
        <v>17</v>
      </c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>
        <f t="shared" si="0"/>
        <v>0</v>
      </c>
      <c r="AA22" s="566"/>
      <c r="AB22" s="51"/>
      <c r="AF22" s="567"/>
      <c r="AG22" s="19"/>
      <c r="AH22" s="568"/>
      <c r="AI22" s="252"/>
      <c r="AJ22" s="264"/>
      <c r="AK22" s="565"/>
    </row>
    <row r="23" spans="1:37" x14ac:dyDescent="0.2">
      <c r="A23" s="260">
        <v>18</v>
      </c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>
        <f t="shared" si="0"/>
        <v>0</v>
      </c>
      <c r="P23" s="567"/>
      <c r="Q23" s="567"/>
      <c r="R23" s="567"/>
      <c r="S23" s="567"/>
      <c r="T23" s="567"/>
      <c r="U23" s="19"/>
      <c r="V23" s="568"/>
      <c r="W23" s="252"/>
      <c r="X23" s="264"/>
      <c r="Y23" s="565"/>
      <c r="AA23" s="566"/>
      <c r="AB23" s="51"/>
      <c r="AF23" s="567"/>
      <c r="AG23" s="19"/>
      <c r="AH23" s="568"/>
      <c r="AI23" s="252"/>
      <c r="AJ23" s="264"/>
      <c r="AK23" s="565"/>
    </row>
    <row r="24" spans="1:37" x14ac:dyDescent="0.2">
      <c r="A24" s="260">
        <v>19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>
        <f t="shared" si="0"/>
        <v>0</v>
      </c>
      <c r="P24" s="567"/>
      <c r="Q24" s="567"/>
      <c r="R24" s="567"/>
      <c r="S24" s="567"/>
      <c r="T24" s="567"/>
      <c r="U24" s="19"/>
      <c r="V24" s="568"/>
      <c r="W24" s="252"/>
      <c r="X24" s="264"/>
      <c r="Y24" s="565"/>
    </row>
    <row r="25" spans="1:37" x14ac:dyDescent="0.2">
      <c r="A25" s="260">
        <v>20</v>
      </c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>
        <f t="shared" si="0"/>
        <v>0</v>
      </c>
      <c r="P25" s="567"/>
      <c r="Q25" s="567"/>
      <c r="R25" s="567"/>
      <c r="S25" s="567"/>
      <c r="T25" s="567"/>
      <c r="U25" s="19"/>
      <c r="V25" s="568"/>
      <c r="W25" s="252"/>
      <c r="X25" s="264"/>
      <c r="Y25" s="565"/>
    </row>
    <row r="26" spans="1:37" x14ac:dyDescent="0.2">
      <c r="A26" s="260">
        <v>21</v>
      </c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>
        <f t="shared" si="0"/>
        <v>0</v>
      </c>
      <c r="P26" s="567"/>
      <c r="Q26" s="567"/>
      <c r="R26" s="567"/>
      <c r="S26" s="567"/>
      <c r="T26" s="567"/>
      <c r="U26" s="19"/>
      <c r="V26" s="568"/>
      <c r="W26" s="252"/>
      <c r="X26" s="264"/>
      <c r="Y26" s="565"/>
    </row>
    <row r="27" spans="1:37" x14ac:dyDescent="0.2">
      <c r="A27" s="260">
        <v>22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>
        <f t="shared" si="0"/>
        <v>0</v>
      </c>
      <c r="P27" s="567"/>
      <c r="Q27" s="567"/>
      <c r="R27" s="567"/>
      <c r="S27" s="567"/>
      <c r="T27" s="567"/>
      <c r="U27" s="19"/>
      <c r="V27" s="568"/>
      <c r="W27" s="252"/>
      <c r="X27" s="264"/>
      <c r="Y27" s="565"/>
    </row>
    <row r="28" spans="1:37" x14ac:dyDescent="0.2">
      <c r="A28" s="260">
        <v>23</v>
      </c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>
        <f t="shared" si="0"/>
        <v>0</v>
      </c>
      <c r="P28" s="567"/>
      <c r="Q28" s="567"/>
      <c r="R28" s="567"/>
      <c r="S28" s="567"/>
      <c r="T28" s="567"/>
      <c r="U28" s="19"/>
      <c r="V28" s="568"/>
      <c r="W28" s="252"/>
      <c r="X28" s="264"/>
      <c r="Y28" s="565"/>
    </row>
    <row r="29" spans="1:37" x14ac:dyDescent="0.2">
      <c r="A29" s="260">
        <v>24</v>
      </c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>
        <f t="shared" si="0"/>
        <v>0</v>
      </c>
      <c r="P29" s="567"/>
      <c r="Q29" s="567"/>
      <c r="R29" s="567"/>
      <c r="S29" s="567"/>
      <c r="T29" s="567"/>
      <c r="U29" s="19"/>
      <c r="V29" s="568"/>
      <c r="W29" s="252"/>
      <c r="X29" s="264"/>
      <c r="Y29" s="565"/>
    </row>
    <row r="30" spans="1:37" x14ac:dyDescent="0.2">
      <c r="A30" s="260">
        <v>25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>
        <f t="shared" si="0"/>
        <v>0</v>
      </c>
      <c r="P30" s="567"/>
      <c r="Q30" s="567"/>
      <c r="R30" s="567"/>
      <c r="S30" s="567"/>
      <c r="T30" s="567"/>
      <c r="U30" s="19"/>
      <c r="V30" s="568"/>
      <c r="W30" s="252"/>
      <c r="X30" s="264"/>
      <c r="Y30" s="565"/>
    </row>
    <row r="31" spans="1:37" x14ac:dyDescent="0.2">
      <c r="A31" s="260">
        <v>26</v>
      </c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>
        <f t="shared" si="0"/>
        <v>0</v>
      </c>
      <c r="P31" s="567"/>
      <c r="Q31" s="567"/>
      <c r="R31" s="567"/>
      <c r="S31" s="567"/>
      <c r="T31" s="567"/>
      <c r="U31" s="19"/>
      <c r="V31" s="568"/>
      <c r="W31" s="252"/>
      <c r="X31" s="264"/>
      <c r="Y31" s="565"/>
    </row>
    <row r="32" spans="1:37" x14ac:dyDescent="0.2">
      <c r="A32" s="260">
        <v>27</v>
      </c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>
        <f t="shared" si="0"/>
        <v>0</v>
      </c>
      <c r="P32" s="567"/>
      <c r="Q32" s="567"/>
      <c r="R32" s="567"/>
      <c r="S32" s="567"/>
      <c r="T32" s="567"/>
      <c r="U32" s="19"/>
      <c r="V32" s="568"/>
      <c r="W32" s="252"/>
      <c r="X32" s="264"/>
      <c r="Y32" s="565"/>
    </row>
    <row r="33" spans="1:25" x14ac:dyDescent="0.2">
      <c r="A33" s="260">
        <v>28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>
        <f t="shared" si="0"/>
        <v>0</v>
      </c>
      <c r="P33" s="567"/>
      <c r="Q33" s="567"/>
      <c r="R33" s="567"/>
      <c r="S33" s="567"/>
      <c r="T33" s="567"/>
      <c r="U33" s="19"/>
      <c r="V33" s="568"/>
      <c r="W33" s="252"/>
      <c r="X33" s="264"/>
      <c r="Y33" s="565"/>
    </row>
    <row r="34" spans="1:25" x14ac:dyDescent="0.2">
      <c r="A34" s="260">
        <v>29</v>
      </c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>
        <f t="shared" si="0"/>
        <v>0</v>
      </c>
      <c r="P34" s="567"/>
      <c r="T34" s="567"/>
      <c r="U34" s="19"/>
      <c r="V34" s="568"/>
      <c r="W34" s="252"/>
      <c r="X34" s="264"/>
      <c r="Y34" s="565"/>
    </row>
    <row r="35" spans="1:25" x14ac:dyDescent="0.2">
      <c r="A35" s="260">
        <v>30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>
        <f t="shared" si="0"/>
        <v>0</v>
      </c>
      <c r="P35" s="567"/>
      <c r="T35" s="567"/>
      <c r="U35" s="19"/>
      <c r="V35" s="568"/>
      <c r="W35" s="252"/>
      <c r="X35" s="264"/>
      <c r="Y35" s="565"/>
    </row>
    <row r="36" spans="1:25" x14ac:dyDescent="0.2">
      <c r="A36" s="260">
        <v>31</v>
      </c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>
        <f t="shared" si="0"/>
        <v>0</v>
      </c>
      <c r="P36" s="567"/>
      <c r="T36" s="567"/>
      <c r="U36" s="19"/>
      <c r="V36" s="568"/>
      <c r="W36" s="252"/>
      <c r="X36" s="264"/>
      <c r="Y36" s="565"/>
    </row>
    <row r="37" spans="1:25" x14ac:dyDescent="0.2">
      <c r="A37" s="260"/>
      <c r="B37" s="129">
        <f>SUM(B6:B36)</f>
        <v>0</v>
      </c>
      <c r="C37" s="129">
        <f t="shared" ref="C37:N37" si="1">SUM(C6:C36)</f>
        <v>0</v>
      </c>
      <c r="D37" s="129">
        <f t="shared" si="1"/>
        <v>0</v>
      </c>
      <c r="E37" s="129">
        <f t="shared" si="1"/>
        <v>0</v>
      </c>
      <c r="F37" s="129">
        <f t="shared" si="1"/>
        <v>0</v>
      </c>
      <c r="G37" s="129">
        <f t="shared" si="1"/>
        <v>0</v>
      </c>
      <c r="H37" s="129">
        <f t="shared" si="1"/>
        <v>0</v>
      </c>
      <c r="I37" s="129">
        <f t="shared" si="1"/>
        <v>0</v>
      </c>
      <c r="J37" s="129">
        <f>SUM(J6:J36)</f>
        <v>0</v>
      </c>
      <c r="K37" s="129">
        <f>SUM(K6:K36)</f>
        <v>0</v>
      </c>
      <c r="L37" s="129">
        <f>SUM(L6:L36)</f>
        <v>0</v>
      </c>
      <c r="M37" s="129">
        <f>SUM(M6:M36)</f>
        <v>0</v>
      </c>
      <c r="N37" s="129">
        <f t="shared" si="1"/>
        <v>0</v>
      </c>
      <c r="P37" s="567"/>
      <c r="T37" s="567"/>
      <c r="U37" s="19"/>
      <c r="V37" s="568"/>
      <c r="W37" s="252"/>
      <c r="X37" s="264"/>
      <c r="Y37" s="565"/>
    </row>
    <row r="38" spans="1:25" x14ac:dyDescent="0.2">
      <c r="N38" s="264">
        <f>+summary!G4</f>
        <v>2.13</v>
      </c>
      <c r="P38" s="51"/>
      <c r="T38" s="567"/>
      <c r="U38" s="19"/>
      <c r="V38" s="568"/>
      <c r="W38" s="252"/>
      <c r="X38" s="264"/>
      <c r="Y38" s="565"/>
    </row>
    <row r="39" spans="1:25" x14ac:dyDescent="0.2">
      <c r="H39" s="262"/>
      <c r="I39" s="262"/>
      <c r="J39" s="262"/>
      <c r="K39" s="262"/>
      <c r="L39" s="262"/>
      <c r="M39" s="262"/>
      <c r="N39" s="473">
        <f>+N38*N37</f>
        <v>0</v>
      </c>
      <c r="P39" s="51"/>
      <c r="T39" s="567"/>
      <c r="U39" s="19"/>
      <c r="V39" s="568"/>
      <c r="W39" s="252"/>
      <c r="X39" s="264"/>
      <c r="Y39" s="565"/>
    </row>
    <row r="40" spans="1:25" x14ac:dyDescent="0.2">
      <c r="N40" s="329"/>
      <c r="P40" s="567"/>
      <c r="T40" s="567"/>
      <c r="U40" s="19"/>
      <c r="V40" s="568"/>
      <c r="W40" s="252"/>
      <c r="X40" s="264"/>
      <c r="Y40" s="565"/>
    </row>
    <row r="41" spans="1:25" x14ac:dyDescent="0.2">
      <c r="A41" s="263">
        <v>37256</v>
      </c>
      <c r="C41" s="131"/>
      <c r="E41" s="131"/>
      <c r="G41" s="131"/>
      <c r="I41" s="131"/>
      <c r="K41" s="131"/>
      <c r="M41" s="131"/>
      <c r="N41" s="570">
        <v>107948.28</v>
      </c>
      <c r="P41" s="567"/>
      <c r="T41" s="567"/>
      <c r="U41" s="19"/>
      <c r="V41" s="568"/>
      <c r="W41" s="252"/>
      <c r="X41" s="264"/>
      <c r="Y41" s="565"/>
    </row>
    <row r="42" spans="1:25" x14ac:dyDescent="0.2">
      <c r="N42" s="319"/>
      <c r="P42" s="567"/>
      <c r="T42" s="567"/>
      <c r="U42" s="19"/>
      <c r="V42" s="568"/>
      <c r="W42" s="252"/>
      <c r="X42" s="264"/>
      <c r="Y42" s="565"/>
    </row>
    <row r="43" spans="1:25" x14ac:dyDescent="0.2">
      <c r="A43" s="263">
        <v>37256</v>
      </c>
      <c r="N43" s="319">
        <f>+N41+N39</f>
        <v>107948.28</v>
      </c>
      <c r="P43" s="567"/>
      <c r="T43" s="567"/>
      <c r="U43" s="19"/>
      <c r="V43" s="568"/>
      <c r="W43" s="252"/>
      <c r="X43" s="264"/>
      <c r="Y43" s="565"/>
    </row>
    <row r="44" spans="1:25" x14ac:dyDescent="0.2">
      <c r="N44" s="329"/>
      <c r="P44" s="567"/>
      <c r="T44" s="567"/>
      <c r="U44" s="19"/>
      <c r="V44" s="568"/>
      <c r="W44" s="252"/>
      <c r="X44" s="264"/>
      <c r="Y44" s="565"/>
    </row>
    <row r="45" spans="1:25" x14ac:dyDescent="0.2">
      <c r="P45" s="567"/>
      <c r="T45" s="567"/>
      <c r="U45" s="19"/>
      <c r="V45" s="568"/>
      <c r="W45" s="252"/>
      <c r="X45" s="264"/>
      <c r="Y45" s="565"/>
    </row>
    <row r="46" spans="1:25" x14ac:dyDescent="0.2">
      <c r="B46" s="465"/>
      <c r="D46" s="465"/>
      <c r="F46" s="465"/>
      <c r="H46" s="465"/>
      <c r="J46" s="465"/>
      <c r="L46" s="465"/>
      <c r="O46" s="566"/>
      <c r="P46" s="51"/>
      <c r="T46" s="567"/>
      <c r="U46" s="19"/>
      <c r="V46" s="568"/>
      <c r="W46" s="252"/>
      <c r="X46" s="264"/>
      <c r="Y46" s="565"/>
    </row>
    <row r="47" spans="1:25" x14ac:dyDescent="0.2">
      <c r="A47" s="249" t="s">
        <v>149</v>
      </c>
      <c r="B47" s="249"/>
      <c r="C47" s="249"/>
      <c r="D47" s="249"/>
      <c r="E47" s="558"/>
      <c r="F47" s="558"/>
      <c r="G47" s="558"/>
      <c r="H47" s="558"/>
      <c r="I47" s="558"/>
      <c r="J47" s="558"/>
      <c r="K47" s="558"/>
      <c r="L47" s="558"/>
      <c r="M47" s="558"/>
      <c r="N47" s="558"/>
      <c r="O47" s="566"/>
      <c r="P47" s="51"/>
      <c r="T47" s="567"/>
      <c r="U47" s="19"/>
      <c r="V47" s="568"/>
      <c r="W47" s="252"/>
      <c r="X47" s="264"/>
      <c r="Y47" s="565"/>
    </row>
    <row r="48" spans="1:25" x14ac:dyDescent="0.2">
      <c r="A48" s="571">
        <f>+A41</f>
        <v>37256</v>
      </c>
      <c r="B48" s="249"/>
      <c r="C48" s="249"/>
      <c r="D48" s="572">
        <v>36315</v>
      </c>
      <c r="E48" s="466"/>
      <c r="F48" s="466"/>
      <c r="G48" s="466"/>
      <c r="H48" s="466"/>
      <c r="I48" s="466"/>
      <c r="J48" s="466"/>
      <c r="K48" s="466"/>
      <c r="L48" s="466"/>
      <c r="M48" s="466"/>
      <c r="N48" s="466"/>
      <c r="O48" s="566"/>
      <c r="T48" s="567"/>
      <c r="U48" s="19"/>
      <c r="V48" s="568"/>
      <c r="W48" s="252"/>
      <c r="X48" s="264"/>
      <c r="Y48" s="565"/>
    </row>
    <row r="49" spans="1:25" x14ac:dyDescent="0.2">
      <c r="A49" s="571">
        <f>+A43</f>
        <v>37256</v>
      </c>
      <c r="B49" s="249"/>
      <c r="C49" s="249"/>
      <c r="D49" s="459">
        <f>+N37</f>
        <v>0</v>
      </c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566"/>
      <c r="T49" s="567"/>
      <c r="U49" s="19"/>
      <c r="V49" s="568"/>
      <c r="W49" s="252"/>
      <c r="X49" s="264"/>
      <c r="Y49" s="565"/>
    </row>
    <row r="50" spans="1:25" x14ac:dyDescent="0.2">
      <c r="A50" s="249"/>
      <c r="B50" s="249"/>
      <c r="C50" s="249"/>
      <c r="D50" s="262">
        <f>+D49+D48</f>
        <v>36315</v>
      </c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566"/>
      <c r="U50" s="19"/>
    </row>
    <row r="51" spans="1:25" x14ac:dyDescent="0.2">
      <c r="A51" s="573"/>
      <c r="B51" s="574"/>
      <c r="C51" s="478"/>
      <c r="D51" s="478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566"/>
    </row>
    <row r="52" spans="1:25" x14ac:dyDescent="0.2">
      <c r="A52" s="260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566"/>
    </row>
    <row r="53" spans="1:25" x14ac:dyDescent="0.2">
      <c r="A53" s="260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566"/>
    </row>
    <row r="54" spans="1:25" x14ac:dyDescent="0.2">
      <c r="A54" s="260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566"/>
    </row>
    <row r="55" spans="1:25" x14ac:dyDescent="0.2">
      <c r="A55" s="260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566"/>
    </row>
    <row r="56" spans="1:25" x14ac:dyDescent="0.2">
      <c r="A56" s="260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566"/>
    </row>
    <row r="57" spans="1:25" x14ac:dyDescent="0.2">
      <c r="A57" s="260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566"/>
    </row>
    <row r="58" spans="1:25" x14ac:dyDescent="0.2">
      <c r="A58" s="260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566"/>
    </row>
    <row r="59" spans="1:25" x14ac:dyDescent="0.2">
      <c r="A59" s="260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566"/>
    </row>
    <row r="60" spans="1:25" x14ac:dyDescent="0.2">
      <c r="A60" s="260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566"/>
    </row>
    <row r="61" spans="1:25" x14ac:dyDescent="0.2">
      <c r="A61" s="260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566"/>
    </row>
    <row r="62" spans="1:25" x14ac:dyDescent="0.2">
      <c r="A62" s="260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566"/>
    </row>
    <row r="63" spans="1:25" x14ac:dyDescent="0.2">
      <c r="A63" s="260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566"/>
    </row>
    <row r="64" spans="1:25" x14ac:dyDescent="0.2">
      <c r="A64" s="260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566"/>
    </row>
    <row r="65" spans="1:22" x14ac:dyDescent="0.2">
      <c r="A65" s="260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566"/>
    </row>
    <row r="66" spans="1:22" x14ac:dyDescent="0.2">
      <c r="A66" s="260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566"/>
    </row>
    <row r="67" spans="1:22" x14ac:dyDescent="0.2">
      <c r="A67" s="260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566"/>
    </row>
    <row r="68" spans="1:22" x14ac:dyDescent="0.2">
      <c r="A68" s="260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566"/>
    </row>
    <row r="69" spans="1:22" x14ac:dyDescent="0.2">
      <c r="A69" s="260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</row>
    <row r="70" spans="1:22" x14ac:dyDescent="0.2">
      <c r="A70" s="260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566"/>
      <c r="P70" s="567"/>
      <c r="Q70" s="567"/>
      <c r="R70" s="567"/>
      <c r="S70" s="567"/>
      <c r="T70" s="567"/>
      <c r="U70" s="28"/>
      <c r="V70" s="575"/>
    </row>
    <row r="71" spans="1:22" x14ac:dyDescent="0.2">
      <c r="A71" s="260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566"/>
      <c r="P71" s="567"/>
      <c r="Q71" s="567"/>
      <c r="R71" s="567"/>
      <c r="S71" s="567"/>
      <c r="T71" s="567"/>
      <c r="U71" s="28"/>
      <c r="V71" s="575"/>
    </row>
    <row r="72" spans="1:22" x14ac:dyDescent="0.2">
      <c r="A72" s="260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566"/>
      <c r="P72" s="567"/>
      <c r="Q72" s="567"/>
      <c r="R72" s="567"/>
      <c r="S72" s="567"/>
      <c r="T72" s="567"/>
      <c r="U72" s="28"/>
      <c r="V72" s="575"/>
    </row>
    <row r="73" spans="1:22" x14ac:dyDescent="0.2">
      <c r="A73" s="260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566"/>
      <c r="P73" s="567"/>
      <c r="Q73" s="567"/>
      <c r="R73" s="567"/>
      <c r="S73" s="567"/>
      <c r="T73" s="567"/>
      <c r="U73" s="28"/>
      <c r="V73" s="575"/>
    </row>
    <row r="74" spans="1:22" x14ac:dyDescent="0.2">
      <c r="A74" s="260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566"/>
      <c r="P74" s="567"/>
      <c r="Q74" s="567"/>
      <c r="R74" s="567"/>
      <c r="S74" s="567"/>
      <c r="T74" s="567"/>
      <c r="U74" s="28"/>
      <c r="V74" s="575"/>
    </row>
    <row r="75" spans="1:22" x14ac:dyDescent="0.2">
      <c r="A75" s="260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566"/>
      <c r="P75" s="567"/>
      <c r="Q75" s="567"/>
      <c r="R75" s="567"/>
      <c r="S75" s="567"/>
      <c r="T75" s="567"/>
      <c r="U75" s="28"/>
      <c r="V75" s="575"/>
    </row>
    <row r="76" spans="1:22" x14ac:dyDescent="0.2">
      <c r="A76" s="260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566"/>
      <c r="P76" s="567"/>
      <c r="Q76" s="567"/>
      <c r="R76" s="567"/>
      <c r="S76" s="567"/>
      <c r="T76" s="567"/>
      <c r="U76" s="28"/>
      <c r="V76" s="575"/>
    </row>
    <row r="77" spans="1:22" x14ac:dyDescent="0.2">
      <c r="A77" s="260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566"/>
      <c r="P77" s="567"/>
      <c r="Q77" s="567"/>
      <c r="R77" s="567"/>
      <c r="S77" s="567"/>
      <c r="T77" s="567"/>
      <c r="U77" s="28"/>
      <c r="V77" s="575"/>
    </row>
    <row r="78" spans="1:22" x14ac:dyDescent="0.2">
      <c r="A78" s="260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566"/>
      <c r="P78" s="567"/>
      <c r="Q78" s="567"/>
      <c r="R78" s="567"/>
      <c r="S78" s="567"/>
      <c r="T78" s="567"/>
      <c r="U78" s="28"/>
      <c r="V78" s="575"/>
    </row>
    <row r="79" spans="1:22" x14ac:dyDescent="0.2">
      <c r="A79" s="260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566"/>
      <c r="P79" s="567"/>
      <c r="Q79" s="567"/>
      <c r="R79" s="567"/>
      <c r="S79" s="567"/>
      <c r="T79" s="567"/>
      <c r="U79" s="28"/>
      <c r="V79" s="575"/>
    </row>
    <row r="80" spans="1:22" x14ac:dyDescent="0.2">
      <c r="A80" s="260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566"/>
      <c r="P80" s="567"/>
      <c r="Q80" s="567"/>
      <c r="R80" s="567"/>
      <c r="S80" s="567"/>
      <c r="T80" s="567"/>
      <c r="U80" s="28"/>
      <c r="V80" s="575"/>
    </row>
    <row r="81" spans="1:22" x14ac:dyDescent="0.2">
      <c r="A81" s="261"/>
      <c r="C81" s="131"/>
      <c r="E81" s="131"/>
      <c r="G81" s="131"/>
      <c r="I81" s="131"/>
      <c r="K81" s="131"/>
      <c r="M81" s="131"/>
      <c r="O81" s="566"/>
      <c r="P81" s="567"/>
      <c r="Q81" s="567"/>
      <c r="R81" s="567"/>
      <c r="S81" s="567"/>
      <c r="T81" s="567"/>
      <c r="U81" s="28"/>
      <c r="V81" s="575"/>
    </row>
    <row r="82" spans="1:22" x14ac:dyDescent="0.2">
      <c r="A82" s="26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O82" s="566"/>
      <c r="P82" s="567"/>
      <c r="Q82" s="567"/>
      <c r="R82" s="567"/>
      <c r="S82" s="567"/>
      <c r="T82" s="567"/>
      <c r="U82" s="28"/>
      <c r="V82" s="575"/>
    </row>
    <row r="83" spans="1:22" x14ac:dyDescent="0.2">
      <c r="A83" s="261"/>
      <c r="C83" s="131"/>
      <c r="E83" s="131"/>
      <c r="H83" s="576"/>
      <c r="I83" s="576"/>
      <c r="J83" s="576"/>
      <c r="K83" s="576"/>
      <c r="L83" s="576"/>
      <c r="M83" s="576"/>
      <c r="N83" s="131"/>
      <c r="O83" s="566"/>
      <c r="P83" s="567"/>
      <c r="Q83" s="567"/>
      <c r="R83" s="567"/>
      <c r="S83" s="567"/>
      <c r="T83" s="567"/>
      <c r="V83" s="575"/>
    </row>
    <row r="84" spans="1:22" x14ac:dyDescent="0.2">
      <c r="A84" s="261"/>
      <c r="O84" s="566"/>
      <c r="P84" s="567"/>
      <c r="Q84" s="567"/>
      <c r="R84" s="567"/>
      <c r="S84" s="567"/>
      <c r="T84" s="567"/>
      <c r="V84" s="575"/>
    </row>
    <row r="85" spans="1:22" x14ac:dyDescent="0.2">
      <c r="A85" s="261"/>
      <c r="O85" s="566"/>
      <c r="P85" s="567"/>
      <c r="Q85" s="567"/>
      <c r="R85" s="567"/>
      <c r="S85" s="567"/>
      <c r="T85" s="567"/>
      <c r="V85" s="575"/>
    </row>
    <row r="86" spans="1:22" x14ac:dyDescent="0.2">
      <c r="A86" s="261"/>
      <c r="O86" s="566"/>
      <c r="P86" s="567"/>
      <c r="Q86" s="567"/>
      <c r="R86" s="567"/>
      <c r="S86" s="567"/>
      <c r="T86" s="567"/>
      <c r="V86" s="575"/>
    </row>
    <row r="87" spans="1:22" x14ac:dyDescent="0.2">
      <c r="A87" s="261"/>
      <c r="O87" s="566"/>
      <c r="P87" s="567"/>
      <c r="Q87" s="567"/>
      <c r="R87" s="567"/>
      <c r="S87" s="567"/>
      <c r="T87" s="567"/>
      <c r="V87" s="575"/>
    </row>
    <row r="88" spans="1:22" x14ac:dyDescent="0.2">
      <c r="A88" s="261"/>
      <c r="O88" s="566"/>
      <c r="P88" s="567"/>
      <c r="Q88" s="567"/>
      <c r="R88" s="567"/>
      <c r="S88" s="567"/>
      <c r="T88" s="567"/>
      <c r="V88" s="575"/>
    </row>
    <row r="89" spans="1:22" x14ac:dyDescent="0.2">
      <c r="A89" s="261"/>
      <c r="O89" s="566"/>
      <c r="P89" s="567"/>
      <c r="Q89" s="567"/>
      <c r="R89" s="567"/>
      <c r="S89" s="567"/>
      <c r="T89" s="567"/>
      <c r="V89" s="575"/>
    </row>
    <row r="90" spans="1:22" x14ac:dyDescent="0.2">
      <c r="B90" s="465"/>
      <c r="D90" s="465"/>
      <c r="F90" s="465"/>
      <c r="H90" s="465"/>
      <c r="J90" s="465"/>
      <c r="L90" s="465"/>
      <c r="O90" s="566"/>
      <c r="P90" s="567"/>
      <c r="Q90" s="567"/>
      <c r="R90" s="567"/>
      <c r="S90" s="567"/>
      <c r="T90" s="567"/>
      <c r="V90" s="575"/>
    </row>
    <row r="91" spans="1:22" x14ac:dyDescent="0.2">
      <c r="A91" s="577"/>
      <c r="B91" s="558"/>
      <c r="C91" s="558"/>
      <c r="D91" s="558"/>
      <c r="E91" s="558"/>
      <c r="F91" s="558"/>
      <c r="G91" s="558"/>
      <c r="H91" s="558"/>
      <c r="I91" s="558"/>
      <c r="J91" s="558"/>
      <c r="K91" s="558"/>
      <c r="L91" s="558"/>
      <c r="M91" s="558"/>
      <c r="N91" s="558"/>
      <c r="O91" s="566"/>
      <c r="P91" s="567"/>
      <c r="Q91" s="567"/>
      <c r="R91" s="567"/>
      <c r="S91" s="567"/>
      <c r="T91" s="567"/>
      <c r="V91" s="575"/>
    </row>
    <row r="92" spans="1:22" x14ac:dyDescent="0.2">
      <c r="A92" s="560"/>
      <c r="B92" s="466"/>
      <c r="C92" s="466"/>
      <c r="D92" s="466"/>
      <c r="E92" s="466"/>
      <c r="F92" s="466"/>
      <c r="G92" s="466"/>
      <c r="H92" s="466"/>
      <c r="I92" s="466"/>
      <c r="J92" s="466"/>
      <c r="K92" s="466"/>
      <c r="L92" s="466"/>
      <c r="M92" s="466"/>
      <c r="N92" s="466"/>
      <c r="O92" s="566"/>
      <c r="P92" s="576"/>
      <c r="Q92" s="576"/>
      <c r="R92" s="576"/>
      <c r="S92" s="576"/>
      <c r="T92" s="576"/>
      <c r="V92" s="561"/>
    </row>
    <row r="93" spans="1:22" x14ac:dyDescent="0.2">
      <c r="A93" s="260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</row>
    <row r="94" spans="1:22" x14ac:dyDescent="0.2">
      <c r="A94" s="260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</row>
    <row r="95" spans="1:22" x14ac:dyDescent="0.2">
      <c r="A95" s="260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</row>
    <row r="96" spans="1:22" x14ac:dyDescent="0.2">
      <c r="A96" s="260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</row>
    <row r="97" spans="1:14" x14ac:dyDescent="0.2">
      <c r="A97" s="260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</row>
    <row r="98" spans="1:14" x14ac:dyDescent="0.2">
      <c r="A98" s="260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</row>
    <row r="99" spans="1:14" x14ac:dyDescent="0.2">
      <c r="A99" s="260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</row>
    <row r="100" spans="1:14" x14ac:dyDescent="0.2">
      <c r="A100" s="260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</row>
    <row r="101" spans="1:14" x14ac:dyDescent="0.2">
      <c r="A101" s="260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</row>
    <row r="102" spans="1:14" x14ac:dyDescent="0.2">
      <c r="A102" s="260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</row>
    <row r="103" spans="1:14" x14ac:dyDescent="0.2">
      <c r="A103" s="260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</row>
    <row r="104" spans="1:14" x14ac:dyDescent="0.2">
      <c r="A104" s="260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</row>
    <row r="105" spans="1:14" x14ac:dyDescent="0.2">
      <c r="A105" s="260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</row>
    <row r="106" spans="1:14" x14ac:dyDescent="0.2">
      <c r="A106" s="260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</row>
    <row r="107" spans="1:14" x14ac:dyDescent="0.2">
      <c r="A107" s="260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</row>
    <row r="108" spans="1:14" x14ac:dyDescent="0.2">
      <c r="A108" s="260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</row>
    <row r="109" spans="1:14" x14ac:dyDescent="0.2">
      <c r="A109" s="260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</row>
    <row r="110" spans="1:14" x14ac:dyDescent="0.2">
      <c r="A110" s="260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</row>
    <row r="111" spans="1:14" x14ac:dyDescent="0.2">
      <c r="A111" s="260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</row>
    <row r="112" spans="1:14" x14ac:dyDescent="0.2">
      <c r="A112" s="260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</row>
    <row r="113" spans="1:14" x14ac:dyDescent="0.2">
      <c r="A113" s="260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</row>
    <row r="114" spans="1:14" x14ac:dyDescent="0.2">
      <c r="A114" s="260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</row>
    <row r="115" spans="1:14" x14ac:dyDescent="0.2">
      <c r="A115" s="260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</row>
    <row r="116" spans="1:14" x14ac:dyDescent="0.2">
      <c r="A116" s="260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</row>
    <row r="117" spans="1:14" x14ac:dyDescent="0.2">
      <c r="A117" s="260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</row>
    <row r="118" spans="1:14" x14ac:dyDescent="0.2">
      <c r="A118" s="260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</row>
    <row r="119" spans="1:14" x14ac:dyDescent="0.2">
      <c r="A119" s="260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</row>
    <row r="120" spans="1:14" x14ac:dyDescent="0.2">
      <c r="A120" s="260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</row>
    <row r="121" spans="1:14" x14ac:dyDescent="0.2">
      <c r="A121" s="260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</row>
    <row r="122" spans="1:14" x14ac:dyDescent="0.2">
      <c r="A122" s="260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</row>
    <row r="123" spans="1:14" x14ac:dyDescent="0.2">
      <c r="A123" s="260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</row>
    <row r="124" spans="1:14" x14ac:dyDescent="0.2">
      <c r="A124" s="260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</row>
    <row r="125" spans="1:14" x14ac:dyDescent="0.2">
      <c r="A125" s="261"/>
      <c r="B125" s="51"/>
      <c r="C125" s="131"/>
      <c r="D125" s="51"/>
      <c r="E125" s="131"/>
      <c r="F125" s="51"/>
      <c r="G125" s="131"/>
      <c r="H125" s="51"/>
      <c r="I125" s="131"/>
      <c r="J125" s="51"/>
      <c r="K125" s="131"/>
      <c r="L125" s="51"/>
      <c r="M125" s="131"/>
    </row>
    <row r="126" spans="1:14" x14ac:dyDescent="0.2">
      <c r="A126" s="26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</row>
    <row r="127" spans="1:14" x14ac:dyDescent="0.2">
      <c r="A127" s="261"/>
      <c r="C127" s="131"/>
      <c r="E127" s="131"/>
      <c r="H127" s="576"/>
      <c r="I127" s="576"/>
      <c r="J127" s="576"/>
      <c r="K127" s="576"/>
      <c r="L127" s="576"/>
      <c r="M127" s="576"/>
      <c r="N127" s="131"/>
    </row>
    <row r="128" spans="1:14" x14ac:dyDescent="0.2">
      <c r="A128" s="261"/>
    </row>
    <row r="129" spans="1:14" x14ac:dyDescent="0.2">
      <c r="B129" s="465"/>
      <c r="D129" s="465"/>
      <c r="F129" s="465"/>
      <c r="H129" s="465"/>
      <c r="J129" s="465"/>
      <c r="L129" s="465"/>
    </row>
    <row r="130" spans="1:14" x14ac:dyDescent="0.2">
      <c r="B130" s="557"/>
      <c r="C130" s="558"/>
      <c r="D130" s="558"/>
      <c r="E130" s="558"/>
      <c r="F130" s="558"/>
      <c r="G130" s="558"/>
      <c r="H130" s="558"/>
      <c r="I130" s="558"/>
      <c r="J130" s="558"/>
      <c r="K130" s="558"/>
      <c r="L130" s="558"/>
      <c r="M130" s="558"/>
      <c r="N130" s="558"/>
    </row>
    <row r="131" spans="1:14" x14ac:dyDescent="0.2">
      <c r="A131" s="560"/>
      <c r="B131" s="466"/>
      <c r="C131" s="466"/>
      <c r="D131" s="466"/>
      <c r="E131" s="466"/>
      <c r="F131" s="466"/>
      <c r="G131" s="466"/>
      <c r="H131" s="466"/>
      <c r="I131" s="466"/>
      <c r="J131" s="466"/>
      <c r="K131" s="466"/>
      <c r="L131" s="466"/>
      <c r="M131" s="466"/>
      <c r="N131" s="466"/>
    </row>
    <row r="132" spans="1:14" x14ac:dyDescent="0.2">
      <c r="A132" s="260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</row>
    <row r="133" spans="1:14" x14ac:dyDescent="0.2">
      <c r="A133" s="260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</row>
    <row r="134" spans="1:14" x14ac:dyDescent="0.2">
      <c r="A134" s="260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</row>
    <row r="135" spans="1:14" x14ac:dyDescent="0.2">
      <c r="A135" s="260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</row>
    <row r="136" spans="1:14" x14ac:dyDescent="0.2">
      <c r="A136" s="260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</row>
    <row r="137" spans="1:14" x14ac:dyDescent="0.2">
      <c r="A137" s="260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</row>
    <row r="138" spans="1:14" x14ac:dyDescent="0.2">
      <c r="A138" s="260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</row>
    <row r="139" spans="1:14" x14ac:dyDescent="0.2">
      <c r="A139" s="260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</row>
    <row r="140" spans="1:14" x14ac:dyDescent="0.2">
      <c r="A140" s="260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</row>
    <row r="141" spans="1:14" x14ac:dyDescent="0.2">
      <c r="A141" s="260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</row>
    <row r="142" spans="1:14" x14ac:dyDescent="0.2">
      <c r="A142" s="260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</row>
    <row r="143" spans="1:14" x14ac:dyDescent="0.2">
      <c r="A143" s="260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</row>
    <row r="144" spans="1:14" x14ac:dyDescent="0.2">
      <c r="A144" s="260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</row>
    <row r="145" spans="1:14" x14ac:dyDescent="0.2">
      <c r="A145" s="260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</row>
    <row r="146" spans="1:14" x14ac:dyDescent="0.2">
      <c r="A146" s="260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</row>
    <row r="147" spans="1:14" x14ac:dyDescent="0.2">
      <c r="A147" s="260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</row>
    <row r="148" spans="1:14" x14ac:dyDescent="0.2">
      <c r="A148" s="260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</row>
    <row r="149" spans="1:14" x14ac:dyDescent="0.2">
      <c r="A149" s="260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</row>
    <row r="150" spans="1:14" x14ac:dyDescent="0.2">
      <c r="A150" s="260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</row>
    <row r="151" spans="1:14" x14ac:dyDescent="0.2">
      <c r="A151" s="260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</row>
    <row r="152" spans="1:14" x14ac:dyDescent="0.2">
      <c r="A152" s="260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</row>
    <row r="153" spans="1:14" x14ac:dyDescent="0.2">
      <c r="A153" s="260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</row>
    <row r="154" spans="1:14" x14ac:dyDescent="0.2">
      <c r="A154" s="260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</row>
    <row r="155" spans="1:14" x14ac:dyDescent="0.2">
      <c r="A155" s="260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</row>
    <row r="156" spans="1:14" x14ac:dyDescent="0.2">
      <c r="A156" s="260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</row>
    <row r="157" spans="1:14" x14ac:dyDescent="0.2">
      <c r="A157" s="260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</row>
    <row r="158" spans="1:14" x14ac:dyDescent="0.2">
      <c r="A158" s="260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</row>
    <row r="159" spans="1:14" x14ac:dyDescent="0.2">
      <c r="A159" s="260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</row>
    <row r="160" spans="1:14" x14ac:dyDescent="0.2">
      <c r="A160" s="260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</row>
    <row r="161" spans="1:14" x14ac:dyDescent="0.2">
      <c r="A161" s="260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</row>
    <row r="162" spans="1:14" x14ac:dyDescent="0.2">
      <c r="A162" s="260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</row>
    <row r="163" spans="1:14" x14ac:dyDescent="0.2">
      <c r="A163" s="260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</row>
    <row r="166" spans="1:14" x14ac:dyDescent="0.2">
      <c r="I166" s="578"/>
      <c r="K166" s="578"/>
      <c r="M166" s="578"/>
      <c r="N166" s="51"/>
    </row>
    <row r="167" spans="1:14" x14ac:dyDescent="0.2">
      <c r="N167" s="51"/>
    </row>
    <row r="171" spans="1:14" x14ac:dyDescent="0.2">
      <c r="B171" s="465"/>
      <c r="D171" s="465"/>
      <c r="F171" s="465"/>
      <c r="H171" s="465"/>
      <c r="J171" s="465"/>
      <c r="L171" s="465"/>
    </row>
    <row r="172" spans="1:14" x14ac:dyDescent="0.2">
      <c r="B172" s="557"/>
      <c r="C172" s="558"/>
      <c r="D172" s="558"/>
      <c r="E172" s="558"/>
      <c r="F172" s="558"/>
      <c r="G172" s="558"/>
      <c r="H172" s="558"/>
      <c r="I172" s="558"/>
      <c r="J172" s="558"/>
      <c r="K172" s="558"/>
      <c r="L172" s="558"/>
      <c r="M172" s="558"/>
    </row>
    <row r="173" spans="1:14" x14ac:dyDescent="0.2">
      <c r="A173" s="560"/>
      <c r="B173" s="466"/>
      <c r="C173" s="466"/>
      <c r="D173" s="466"/>
      <c r="E173" s="466"/>
      <c r="F173" s="466"/>
      <c r="G173" s="466"/>
      <c r="H173" s="466"/>
      <c r="I173" s="466"/>
      <c r="J173" s="466"/>
      <c r="K173" s="466"/>
      <c r="L173" s="466"/>
      <c r="M173" s="466"/>
    </row>
    <row r="174" spans="1:14" x14ac:dyDescent="0.2">
      <c r="A174" s="260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</row>
    <row r="175" spans="1:14" x14ac:dyDescent="0.2">
      <c r="A175" s="260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</row>
    <row r="176" spans="1:14" x14ac:dyDescent="0.2">
      <c r="A176" s="260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</row>
    <row r="177" spans="1:13" x14ac:dyDescent="0.2">
      <c r="A177" s="260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</row>
    <row r="178" spans="1:13" x14ac:dyDescent="0.2">
      <c r="A178" s="260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</row>
    <row r="179" spans="1:13" x14ac:dyDescent="0.2">
      <c r="A179" s="260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</row>
    <row r="180" spans="1:13" x14ac:dyDescent="0.2">
      <c r="A180" s="260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</row>
    <row r="181" spans="1:13" x14ac:dyDescent="0.2">
      <c r="A181" s="260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</row>
    <row r="182" spans="1:13" x14ac:dyDescent="0.2">
      <c r="A182" s="260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</row>
    <row r="183" spans="1:13" x14ac:dyDescent="0.2">
      <c r="A183" s="260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</row>
    <row r="184" spans="1:13" x14ac:dyDescent="0.2">
      <c r="A184" s="260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</row>
    <row r="185" spans="1:13" x14ac:dyDescent="0.2">
      <c r="A185" s="260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</row>
    <row r="186" spans="1:13" x14ac:dyDescent="0.2">
      <c r="A186" s="260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</row>
    <row r="187" spans="1:13" x14ac:dyDescent="0.2">
      <c r="A187" s="260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</row>
    <row r="188" spans="1:13" x14ac:dyDescent="0.2">
      <c r="A188" s="260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</row>
    <row r="189" spans="1:13" x14ac:dyDescent="0.2">
      <c r="A189" s="260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</row>
    <row r="190" spans="1:13" x14ac:dyDescent="0.2">
      <c r="A190" s="260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</row>
    <row r="191" spans="1:13" x14ac:dyDescent="0.2">
      <c r="A191" s="260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</row>
    <row r="192" spans="1:13" x14ac:dyDescent="0.2">
      <c r="A192" s="260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</row>
    <row r="193" spans="1:13" x14ac:dyDescent="0.2">
      <c r="A193" s="260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</row>
    <row r="194" spans="1:13" x14ac:dyDescent="0.2">
      <c r="A194" s="260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</row>
    <row r="195" spans="1:13" x14ac:dyDescent="0.2">
      <c r="A195" s="260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</row>
    <row r="196" spans="1:13" x14ac:dyDescent="0.2">
      <c r="A196" s="260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</row>
    <row r="197" spans="1:13" x14ac:dyDescent="0.2">
      <c r="A197" s="260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</row>
    <row r="198" spans="1:13" x14ac:dyDescent="0.2">
      <c r="A198" s="260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</row>
    <row r="199" spans="1:13" x14ac:dyDescent="0.2">
      <c r="A199" s="260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</row>
    <row r="200" spans="1:13" x14ac:dyDescent="0.2">
      <c r="A200" s="260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</row>
    <row r="201" spans="1:13" x14ac:dyDescent="0.2">
      <c r="A201" s="260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</row>
    <row r="202" spans="1:13" x14ac:dyDescent="0.2">
      <c r="A202" s="260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</row>
    <row r="203" spans="1:13" x14ac:dyDescent="0.2">
      <c r="A203" s="260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</row>
    <row r="204" spans="1:13" x14ac:dyDescent="0.2">
      <c r="A204" s="260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</row>
    <row r="205" spans="1:13" x14ac:dyDescent="0.2">
      <c r="A205" s="260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</row>
    <row r="208" spans="1:13" x14ac:dyDescent="0.2">
      <c r="I208" s="578"/>
      <c r="K208" s="578"/>
      <c r="M208" s="578"/>
    </row>
    <row r="214" spans="1:13" x14ac:dyDescent="0.2">
      <c r="B214" s="465"/>
      <c r="D214" s="465"/>
      <c r="F214" s="465"/>
      <c r="H214" s="465"/>
      <c r="J214" s="465"/>
      <c r="L214" s="465"/>
    </row>
    <row r="215" spans="1:13" x14ac:dyDescent="0.2">
      <c r="B215" s="557"/>
      <c r="C215" s="558"/>
      <c r="D215" s="558"/>
      <c r="E215" s="558"/>
      <c r="F215" s="558"/>
      <c r="G215" s="558"/>
      <c r="H215" s="558"/>
      <c r="I215" s="558"/>
      <c r="J215" s="558"/>
      <c r="K215" s="558"/>
      <c r="L215" s="558"/>
      <c r="M215" s="558"/>
    </row>
    <row r="216" spans="1:13" x14ac:dyDescent="0.2">
      <c r="A216" s="560"/>
      <c r="B216" s="466"/>
      <c r="C216" s="466"/>
      <c r="D216" s="466"/>
      <c r="E216" s="466"/>
      <c r="F216" s="466"/>
      <c r="G216" s="466"/>
      <c r="H216" s="466"/>
      <c r="I216" s="466"/>
      <c r="J216" s="466"/>
      <c r="K216" s="466"/>
      <c r="L216" s="466"/>
      <c r="M216" s="466"/>
    </row>
    <row r="217" spans="1:13" x14ac:dyDescent="0.2">
      <c r="A217" s="260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</row>
    <row r="218" spans="1:13" x14ac:dyDescent="0.2">
      <c r="A218" s="260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</row>
    <row r="219" spans="1:13" x14ac:dyDescent="0.2">
      <c r="A219" s="260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</row>
    <row r="220" spans="1:13" x14ac:dyDescent="0.2">
      <c r="A220" s="260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</row>
    <row r="221" spans="1:13" x14ac:dyDescent="0.2">
      <c r="A221" s="260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</row>
    <row r="222" spans="1:13" x14ac:dyDescent="0.2">
      <c r="A222" s="260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</row>
    <row r="223" spans="1:13" x14ac:dyDescent="0.2">
      <c r="A223" s="260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</row>
    <row r="224" spans="1:13" x14ac:dyDescent="0.2">
      <c r="A224" s="260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</row>
    <row r="225" spans="1:13" x14ac:dyDescent="0.2">
      <c r="A225" s="260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</row>
    <row r="226" spans="1:13" x14ac:dyDescent="0.2">
      <c r="A226" s="260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</row>
    <row r="227" spans="1:13" x14ac:dyDescent="0.2">
      <c r="A227" s="260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</row>
    <row r="228" spans="1:13" x14ac:dyDescent="0.2">
      <c r="A228" s="260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</row>
    <row r="229" spans="1:13" x14ac:dyDescent="0.2">
      <c r="A229" s="260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</row>
    <row r="230" spans="1:13" x14ac:dyDescent="0.2">
      <c r="A230" s="260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</row>
    <row r="231" spans="1:13" x14ac:dyDescent="0.2">
      <c r="A231" s="260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</row>
    <row r="232" spans="1:13" x14ac:dyDescent="0.2">
      <c r="A232" s="260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</row>
    <row r="233" spans="1:13" x14ac:dyDescent="0.2">
      <c r="A233" s="260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</row>
    <row r="234" spans="1:13" x14ac:dyDescent="0.2">
      <c r="A234" s="260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</row>
    <row r="235" spans="1:13" x14ac:dyDescent="0.2">
      <c r="A235" s="260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</row>
    <row r="236" spans="1:13" x14ac:dyDescent="0.2">
      <c r="A236" s="260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</row>
    <row r="237" spans="1:13" x14ac:dyDescent="0.2">
      <c r="A237" s="260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</row>
    <row r="238" spans="1:13" x14ac:dyDescent="0.2">
      <c r="A238" s="260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</row>
    <row r="239" spans="1:13" x14ac:dyDescent="0.2">
      <c r="A239" s="260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</row>
    <row r="240" spans="1:13" x14ac:dyDescent="0.2">
      <c r="A240" s="260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</row>
    <row r="241" spans="1:21" x14ac:dyDescent="0.2">
      <c r="A241" s="260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</row>
    <row r="242" spans="1:21" x14ac:dyDescent="0.2">
      <c r="A242" s="260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</row>
    <row r="243" spans="1:21" x14ac:dyDescent="0.2">
      <c r="A243" s="260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</row>
    <row r="244" spans="1:21" x14ac:dyDescent="0.2">
      <c r="A244" s="260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</row>
    <row r="245" spans="1:21" x14ac:dyDescent="0.2">
      <c r="A245" s="260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</row>
    <row r="246" spans="1:21" x14ac:dyDescent="0.2">
      <c r="A246" s="260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</row>
    <row r="247" spans="1:21" x14ac:dyDescent="0.2">
      <c r="A247" s="260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</row>
    <row r="248" spans="1:21" x14ac:dyDescent="0.2">
      <c r="A248" s="260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</row>
    <row r="251" spans="1:21" x14ac:dyDescent="0.2">
      <c r="I251" s="578"/>
      <c r="K251" s="578"/>
      <c r="M251" s="578"/>
    </row>
    <row r="256" spans="1:21" x14ac:dyDescent="0.2">
      <c r="B256" s="465"/>
      <c r="D256" s="465"/>
      <c r="F256" s="465"/>
      <c r="H256" s="465"/>
      <c r="J256" s="465"/>
      <c r="L256" s="465"/>
      <c r="O256" s="465"/>
      <c r="Q256" s="465"/>
      <c r="S256" s="465"/>
      <c r="U256" s="465"/>
    </row>
    <row r="257" spans="1:23" x14ac:dyDescent="0.2">
      <c r="B257" s="557"/>
      <c r="C257" s="558"/>
      <c r="D257" s="558"/>
      <c r="E257" s="558"/>
      <c r="F257" s="558"/>
      <c r="G257" s="558"/>
      <c r="H257" s="558"/>
      <c r="I257" s="558"/>
      <c r="J257" s="558"/>
      <c r="K257" s="558"/>
      <c r="L257" s="558"/>
      <c r="M257" s="558"/>
      <c r="O257" s="557"/>
      <c r="P257" s="558"/>
      <c r="Q257" s="558"/>
      <c r="R257" s="558"/>
      <c r="S257" s="558"/>
      <c r="T257" s="558"/>
      <c r="U257" s="558"/>
      <c r="V257" s="558"/>
      <c r="W257" s="558"/>
    </row>
    <row r="258" spans="1:23" x14ac:dyDescent="0.2">
      <c r="A258" s="560"/>
      <c r="B258" s="466"/>
      <c r="C258" s="466"/>
      <c r="D258" s="466"/>
      <c r="E258" s="466"/>
      <c r="F258" s="466"/>
      <c r="G258" s="466"/>
      <c r="H258" s="466"/>
      <c r="I258" s="466"/>
      <c r="J258" s="466"/>
      <c r="K258" s="466"/>
      <c r="L258" s="466"/>
      <c r="M258" s="466"/>
      <c r="N258" s="560"/>
      <c r="O258" s="466"/>
      <c r="P258" s="466"/>
      <c r="Q258" s="466"/>
      <c r="R258" s="466"/>
      <c r="S258" s="466"/>
      <c r="T258" s="466"/>
      <c r="U258" s="466"/>
      <c r="V258" s="466"/>
      <c r="W258" s="466"/>
    </row>
    <row r="259" spans="1:23" x14ac:dyDescent="0.2">
      <c r="A259" s="260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260"/>
      <c r="O259" s="129"/>
      <c r="P259" s="129"/>
      <c r="Q259" s="129"/>
      <c r="R259" s="129"/>
      <c r="S259" s="129"/>
      <c r="T259" s="129"/>
      <c r="U259" s="129"/>
      <c r="V259" s="129"/>
      <c r="W259" s="129"/>
    </row>
    <row r="260" spans="1:23" x14ac:dyDescent="0.2">
      <c r="A260" s="260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260"/>
      <c r="O260" s="129"/>
      <c r="P260" s="129"/>
      <c r="Q260" s="129"/>
      <c r="R260" s="129"/>
      <c r="S260" s="129"/>
      <c r="T260" s="129"/>
      <c r="U260" s="129"/>
      <c r="V260" s="129"/>
      <c r="W260" s="129"/>
    </row>
    <row r="261" spans="1:23" x14ac:dyDescent="0.2">
      <c r="A261" s="260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260"/>
      <c r="O261" s="129"/>
      <c r="P261" s="129"/>
      <c r="Q261" s="129"/>
      <c r="R261" s="129"/>
      <c r="S261" s="129"/>
      <c r="T261" s="129"/>
      <c r="U261" s="129"/>
      <c r="V261" s="129"/>
      <c r="W261" s="129"/>
    </row>
    <row r="262" spans="1:23" x14ac:dyDescent="0.2">
      <c r="A262" s="260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260"/>
      <c r="O262" s="129"/>
      <c r="P262" s="129"/>
      <c r="Q262" s="129"/>
      <c r="R262" s="129"/>
      <c r="S262" s="129"/>
      <c r="T262" s="129"/>
      <c r="U262" s="129"/>
      <c r="V262" s="129"/>
      <c r="W262" s="129"/>
    </row>
    <row r="263" spans="1:23" x14ac:dyDescent="0.2">
      <c r="A263" s="260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260"/>
      <c r="O263" s="129"/>
      <c r="P263" s="129"/>
      <c r="Q263" s="129"/>
      <c r="R263" s="129"/>
      <c r="S263" s="129"/>
      <c r="T263" s="129"/>
      <c r="U263" s="129"/>
      <c r="V263" s="129"/>
      <c r="W263" s="129"/>
    </row>
    <row r="264" spans="1:23" x14ac:dyDescent="0.2">
      <c r="A264" s="260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260"/>
      <c r="O264" s="129"/>
      <c r="P264" s="129"/>
      <c r="Q264" s="129"/>
      <c r="R264" s="129"/>
      <c r="S264" s="129"/>
      <c r="T264" s="129"/>
      <c r="U264" s="129"/>
      <c r="V264" s="129"/>
      <c r="W264" s="129"/>
    </row>
    <row r="265" spans="1:23" x14ac:dyDescent="0.2">
      <c r="A265" s="260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260"/>
      <c r="O265" s="129"/>
      <c r="P265" s="129"/>
      <c r="Q265" s="129"/>
      <c r="R265" s="129"/>
      <c r="S265" s="129"/>
      <c r="T265" s="129"/>
      <c r="U265" s="129"/>
      <c r="V265" s="129"/>
      <c r="W265" s="129"/>
    </row>
    <row r="266" spans="1:23" x14ac:dyDescent="0.2">
      <c r="A266" s="260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260"/>
      <c r="O266" s="129"/>
      <c r="P266" s="129"/>
      <c r="Q266" s="129"/>
      <c r="R266" s="129"/>
      <c r="S266" s="129"/>
      <c r="T266" s="129"/>
      <c r="U266" s="129"/>
      <c r="V266" s="129"/>
      <c r="W266" s="129"/>
    </row>
    <row r="267" spans="1:23" x14ac:dyDescent="0.2">
      <c r="A267" s="260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260"/>
      <c r="O267" s="129"/>
      <c r="P267" s="129"/>
      <c r="Q267" s="129"/>
      <c r="R267" s="129"/>
      <c r="S267" s="129"/>
      <c r="T267" s="129"/>
      <c r="U267" s="129"/>
      <c r="V267" s="129"/>
      <c r="W267" s="129"/>
    </row>
    <row r="268" spans="1:23" x14ac:dyDescent="0.2">
      <c r="A268" s="260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260"/>
      <c r="O268" s="129"/>
      <c r="P268" s="129"/>
      <c r="Q268" s="129"/>
      <c r="R268" s="129"/>
      <c r="S268" s="129"/>
      <c r="T268" s="129"/>
      <c r="U268" s="129"/>
      <c r="V268" s="129"/>
      <c r="W268" s="129"/>
    </row>
    <row r="269" spans="1:23" x14ac:dyDescent="0.2">
      <c r="A269" s="260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260"/>
      <c r="O269" s="129"/>
      <c r="P269" s="129"/>
      <c r="Q269" s="129"/>
      <c r="R269" s="129"/>
      <c r="S269" s="129"/>
      <c r="T269" s="129"/>
      <c r="U269" s="129"/>
      <c r="V269" s="129"/>
      <c r="W269" s="129"/>
    </row>
    <row r="270" spans="1:23" x14ac:dyDescent="0.2">
      <c r="A270" s="260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260"/>
      <c r="O270" s="129"/>
      <c r="P270" s="129"/>
      <c r="Q270" s="129"/>
      <c r="R270" s="129"/>
      <c r="S270" s="129"/>
      <c r="T270" s="129"/>
      <c r="U270" s="129"/>
      <c r="V270" s="129"/>
      <c r="W270" s="129"/>
    </row>
    <row r="271" spans="1:23" x14ac:dyDescent="0.2">
      <c r="A271" s="260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260"/>
      <c r="O271" s="129"/>
      <c r="P271" s="129"/>
      <c r="Q271" s="129"/>
      <c r="R271" s="129"/>
      <c r="S271" s="129"/>
      <c r="T271" s="129"/>
      <c r="U271" s="129"/>
      <c r="V271" s="129"/>
      <c r="W271" s="129"/>
    </row>
    <row r="272" spans="1:23" x14ac:dyDescent="0.2">
      <c r="A272" s="260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260"/>
      <c r="O272" s="129"/>
      <c r="P272" s="129"/>
      <c r="Q272" s="129"/>
      <c r="R272" s="129"/>
      <c r="S272" s="129"/>
      <c r="T272" s="129"/>
      <c r="U272" s="129"/>
      <c r="V272" s="129"/>
      <c r="W272" s="129"/>
    </row>
    <row r="273" spans="1:23" x14ac:dyDescent="0.2">
      <c r="A273" s="260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260"/>
      <c r="O273" s="129"/>
      <c r="P273" s="129"/>
      <c r="Q273" s="129"/>
      <c r="R273" s="129"/>
      <c r="S273" s="129"/>
      <c r="T273" s="129"/>
      <c r="U273" s="129"/>
      <c r="V273" s="129"/>
      <c r="W273" s="129"/>
    </row>
    <row r="274" spans="1:23" x14ac:dyDescent="0.2">
      <c r="A274" s="260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260"/>
      <c r="O274" s="129"/>
      <c r="P274" s="129"/>
      <c r="Q274" s="129"/>
      <c r="R274" s="129"/>
      <c r="S274" s="129"/>
      <c r="T274" s="129"/>
      <c r="U274" s="129"/>
      <c r="V274" s="129"/>
      <c r="W274" s="129"/>
    </row>
    <row r="275" spans="1:23" x14ac:dyDescent="0.2">
      <c r="A275" s="260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260"/>
      <c r="O275" s="129"/>
      <c r="P275" s="129"/>
      <c r="Q275" s="129"/>
      <c r="R275" s="129"/>
      <c r="S275" s="129"/>
      <c r="T275" s="129"/>
      <c r="U275" s="129"/>
      <c r="V275" s="129"/>
      <c r="W275" s="129"/>
    </row>
    <row r="276" spans="1:23" x14ac:dyDescent="0.2">
      <c r="A276" s="260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260"/>
      <c r="O276" s="129"/>
      <c r="P276" s="129"/>
      <c r="Q276" s="129"/>
      <c r="R276" s="129"/>
      <c r="S276" s="129"/>
      <c r="T276" s="129"/>
      <c r="U276" s="129"/>
      <c r="V276" s="129"/>
      <c r="W276" s="129"/>
    </row>
    <row r="277" spans="1:23" x14ac:dyDescent="0.2">
      <c r="A277" s="260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260"/>
      <c r="O277" s="129"/>
      <c r="P277" s="129"/>
      <c r="Q277" s="129"/>
      <c r="R277" s="129"/>
      <c r="S277" s="129"/>
      <c r="T277" s="129"/>
      <c r="U277" s="129"/>
      <c r="V277" s="129"/>
      <c r="W277" s="129"/>
    </row>
    <row r="278" spans="1:23" x14ac:dyDescent="0.2">
      <c r="A278" s="260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260"/>
      <c r="O278" s="129"/>
      <c r="P278" s="129"/>
      <c r="Q278" s="129"/>
      <c r="R278" s="129"/>
      <c r="S278" s="129"/>
      <c r="T278" s="129"/>
      <c r="U278" s="129"/>
      <c r="V278" s="129"/>
      <c r="W278" s="129"/>
    </row>
    <row r="279" spans="1:23" x14ac:dyDescent="0.2">
      <c r="A279" s="260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260"/>
      <c r="O279" s="129"/>
      <c r="P279" s="129"/>
      <c r="Q279" s="129"/>
      <c r="R279" s="129"/>
      <c r="S279" s="129"/>
      <c r="T279" s="129"/>
      <c r="U279" s="129"/>
      <c r="V279" s="129"/>
      <c r="W279" s="129"/>
    </row>
    <row r="280" spans="1:23" x14ac:dyDescent="0.2">
      <c r="A280" s="260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260"/>
      <c r="O280" s="129"/>
      <c r="P280" s="129"/>
      <c r="Q280" s="129"/>
      <c r="R280" s="129"/>
      <c r="S280" s="129"/>
      <c r="T280" s="129"/>
      <c r="U280" s="129"/>
      <c r="V280" s="129"/>
      <c r="W280" s="129"/>
    </row>
    <row r="281" spans="1:23" x14ac:dyDescent="0.2">
      <c r="A281" s="260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260"/>
      <c r="O281" s="129"/>
      <c r="P281" s="129"/>
      <c r="Q281" s="129"/>
      <c r="R281" s="129"/>
      <c r="S281" s="129"/>
      <c r="T281" s="129"/>
      <c r="U281" s="129"/>
      <c r="V281" s="129"/>
      <c r="W281" s="129"/>
    </row>
    <row r="282" spans="1:23" x14ac:dyDescent="0.2">
      <c r="A282" s="260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260"/>
      <c r="O282" s="129"/>
      <c r="P282" s="129"/>
      <c r="Q282" s="129"/>
      <c r="R282" s="129"/>
      <c r="S282" s="129"/>
      <c r="T282" s="129"/>
      <c r="U282" s="129"/>
      <c r="V282" s="129"/>
      <c r="W282" s="129"/>
    </row>
    <row r="283" spans="1:23" x14ac:dyDescent="0.2">
      <c r="A283" s="260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260"/>
      <c r="O283" s="129"/>
      <c r="P283" s="129"/>
      <c r="Q283" s="129"/>
      <c r="R283" s="129"/>
      <c r="S283" s="129"/>
      <c r="T283" s="129"/>
      <c r="U283" s="129"/>
      <c r="V283" s="129"/>
      <c r="W283" s="129"/>
    </row>
    <row r="284" spans="1:23" x14ac:dyDescent="0.2">
      <c r="A284" s="260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260"/>
      <c r="O284" s="129"/>
      <c r="P284" s="129"/>
      <c r="Q284" s="129"/>
      <c r="R284" s="129"/>
      <c r="S284" s="129"/>
      <c r="T284" s="129"/>
      <c r="U284" s="129"/>
      <c r="V284" s="129"/>
      <c r="W284" s="129"/>
    </row>
    <row r="285" spans="1:23" x14ac:dyDescent="0.2">
      <c r="A285" s="260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260"/>
      <c r="O285" s="129"/>
      <c r="P285" s="129"/>
      <c r="Q285" s="129"/>
      <c r="R285" s="129"/>
      <c r="S285" s="129"/>
      <c r="T285" s="129"/>
      <c r="U285" s="129"/>
      <c r="V285" s="129"/>
      <c r="W285" s="129"/>
    </row>
    <row r="286" spans="1:23" x14ac:dyDescent="0.2">
      <c r="A286" s="260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260"/>
      <c r="O286" s="129"/>
      <c r="P286" s="129"/>
      <c r="Q286" s="129"/>
      <c r="R286" s="129"/>
      <c r="S286" s="129"/>
      <c r="T286" s="129"/>
      <c r="U286" s="129"/>
      <c r="V286" s="129"/>
      <c r="W286" s="129"/>
    </row>
    <row r="287" spans="1:23" x14ac:dyDescent="0.2">
      <c r="A287" s="260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260"/>
      <c r="O287" s="129"/>
      <c r="P287" s="129"/>
      <c r="Q287" s="129"/>
      <c r="R287" s="129"/>
      <c r="S287" s="129"/>
      <c r="T287" s="129"/>
      <c r="U287" s="129"/>
      <c r="V287" s="129"/>
      <c r="W287" s="129"/>
    </row>
    <row r="288" spans="1:23" x14ac:dyDescent="0.2">
      <c r="A288" s="260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260"/>
      <c r="O288" s="129"/>
      <c r="P288" s="129"/>
      <c r="Q288" s="129"/>
      <c r="R288" s="129"/>
      <c r="S288" s="129"/>
      <c r="T288" s="129"/>
      <c r="U288" s="129"/>
      <c r="V288" s="129"/>
      <c r="W288" s="129"/>
    </row>
    <row r="289" spans="1:23" x14ac:dyDescent="0.2">
      <c r="A289" s="260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260"/>
      <c r="O289" s="129"/>
      <c r="P289" s="129"/>
      <c r="Q289" s="129"/>
      <c r="R289" s="129"/>
      <c r="S289" s="129"/>
      <c r="T289" s="129"/>
      <c r="U289" s="129"/>
      <c r="V289" s="129"/>
      <c r="W289" s="129"/>
    </row>
    <row r="290" spans="1:23" x14ac:dyDescent="0.2">
      <c r="A290" s="260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260"/>
      <c r="O290" s="129"/>
      <c r="P290" s="129"/>
      <c r="Q290" s="129"/>
      <c r="R290" s="129"/>
      <c r="S290" s="129"/>
      <c r="T290" s="129"/>
      <c r="U290" s="129"/>
      <c r="V290" s="129"/>
      <c r="W290" s="129"/>
    </row>
    <row r="293" spans="1:23" x14ac:dyDescent="0.2">
      <c r="I293" s="578"/>
      <c r="K293" s="578"/>
      <c r="M293" s="578"/>
      <c r="V293" s="578"/>
      <c r="W293" s="51"/>
    </row>
    <row r="294" spans="1:23" x14ac:dyDescent="0.2">
      <c r="W294" s="51"/>
    </row>
    <row r="295" spans="1:23" x14ac:dyDescent="0.2">
      <c r="W295" s="51"/>
    </row>
    <row r="297" spans="1:23" x14ac:dyDescent="0.2">
      <c r="O297" s="465"/>
      <c r="Q297" s="465"/>
      <c r="S297" s="465"/>
      <c r="U297" s="465"/>
    </row>
    <row r="298" spans="1:23" x14ac:dyDescent="0.2">
      <c r="O298" s="557"/>
      <c r="P298" s="558"/>
      <c r="Q298" s="558"/>
      <c r="R298" s="558"/>
      <c r="S298" s="558"/>
      <c r="T298" s="558"/>
      <c r="U298" s="558"/>
      <c r="V298" s="558"/>
      <c r="W298" s="558"/>
    </row>
    <row r="299" spans="1:23" x14ac:dyDescent="0.2">
      <c r="N299" s="560"/>
      <c r="O299" s="466"/>
      <c r="P299" s="466"/>
      <c r="Q299" s="466"/>
      <c r="R299" s="466"/>
      <c r="S299" s="466"/>
      <c r="T299" s="466"/>
      <c r="U299" s="466"/>
      <c r="V299" s="466"/>
      <c r="W299" s="466"/>
    </row>
    <row r="300" spans="1:23" x14ac:dyDescent="0.2">
      <c r="N300" s="260"/>
      <c r="O300" s="129"/>
      <c r="P300" s="129"/>
      <c r="Q300" s="129"/>
      <c r="R300" s="129"/>
      <c r="S300" s="129"/>
      <c r="T300" s="129"/>
      <c r="U300" s="129"/>
      <c r="V300" s="129"/>
      <c r="W300" s="129"/>
    </row>
    <row r="301" spans="1:23" x14ac:dyDescent="0.2">
      <c r="N301" s="260"/>
      <c r="O301" s="129"/>
      <c r="P301" s="129"/>
      <c r="Q301" s="129"/>
      <c r="R301" s="129"/>
      <c r="S301" s="129"/>
      <c r="T301" s="129"/>
      <c r="U301" s="129"/>
      <c r="V301" s="129"/>
      <c r="W301" s="129"/>
    </row>
    <row r="302" spans="1:23" x14ac:dyDescent="0.2">
      <c r="N302" s="260"/>
      <c r="O302" s="129"/>
      <c r="P302" s="129"/>
      <c r="Q302" s="129"/>
      <c r="R302" s="129"/>
      <c r="S302" s="129"/>
      <c r="T302" s="129"/>
      <c r="U302" s="129"/>
      <c r="V302" s="129"/>
      <c r="W302" s="129"/>
    </row>
    <row r="303" spans="1:23" x14ac:dyDescent="0.2">
      <c r="N303" s="260"/>
      <c r="O303" s="129"/>
      <c r="P303" s="129"/>
      <c r="Q303" s="129"/>
      <c r="R303" s="129"/>
      <c r="S303" s="129"/>
      <c r="T303" s="129"/>
      <c r="U303" s="129"/>
      <c r="V303" s="129"/>
      <c r="W303" s="129"/>
    </row>
    <row r="304" spans="1:23" x14ac:dyDescent="0.2">
      <c r="N304" s="260"/>
      <c r="O304" s="129"/>
      <c r="P304" s="129"/>
      <c r="Q304" s="129"/>
      <c r="R304" s="129"/>
      <c r="S304" s="129"/>
      <c r="T304" s="129"/>
      <c r="U304" s="129"/>
      <c r="V304" s="129"/>
      <c r="W304" s="129"/>
    </row>
    <row r="305" spans="14:23" x14ac:dyDescent="0.2">
      <c r="N305" s="260"/>
      <c r="O305" s="129"/>
      <c r="P305" s="129"/>
      <c r="Q305" s="129"/>
      <c r="R305" s="129"/>
      <c r="S305" s="129"/>
      <c r="T305" s="129"/>
      <c r="U305" s="129"/>
      <c r="V305" s="129"/>
      <c r="W305" s="129"/>
    </row>
    <row r="306" spans="14:23" x14ac:dyDescent="0.2">
      <c r="N306" s="260"/>
      <c r="O306" s="129"/>
      <c r="P306" s="129"/>
      <c r="Q306" s="129"/>
      <c r="R306" s="129"/>
      <c r="S306" s="129"/>
      <c r="T306" s="129"/>
      <c r="U306" s="129"/>
      <c r="V306" s="129"/>
      <c r="W306" s="129"/>
    </row>
    <row r="307" spans="14:23" x14ac:dyDescent="0.2">
      <c r="N307" s="260"/>
      <c r="O307" s="129"/>
      <c r="P307" s="129"/>
      <c r="Q307" s="129"/>
      <c r="R307" s="129"/>
      <c r="S307" s="129"/>
      <c r="T307" s="129"/>
      <c r="U307" s="129"/>
      <c r="V307" s="129"/>
      <c r="W307" s="129"/>
    </row>
    <row r="308" spans="14:23" x14ac:dyDescent="0.2">
      <c r="N308" s="260"/>
      <c r="O308" s="129"/>
      <c r="P308" s="129"/>
      <c r="Q308" s="129"/>
      <c r="R308" s="129"/>
      <c r="S308" s="129"/>
      <c r="T308" s="129"/>
      <c r="U308" s="129"/>
      <c r="V308" s="129"/>
      <c r="W308" s="129"/>
    </row>
    <row r="309" spans="14:23" x14ac:dyDescent="0.2">
      <c r="N309" s="260"/>
      <c r="O309" s="129"/>
      <c r="P309" s="129"/>
      <c r="Q309" s="129"/>
      <c r="R309" s="129"/>
      <c r="S309" s="129"/>
      <c r="T309" s="129"/>
      <c r="U309" s="129"/>
      <c r="V309" s="129"/>
      <c r="W309" s="129"/>
    </row>
    <row r="310" spans="14:23" x14ac:dyDescent="0.2">
      <c r="N310" s="260"/>
      <c r="O310" s="129"/>
      <c r="P310" s="129"/>
      <c r="Q310" s="129"/>
      <c r="R310" s="129"/>
      <c r="S310" s="129"/>
      <c r="T310" s="129"/>
      <c r="U310" s="129"/>
      <c r="V310" s="129"/>
      <c r="W310" s="129"/>
    </row>
    <row r="311" spans="14:23" x14ac:dyDescent="0.2">
      <c r="N311" s="260"/>
      <c r="O311" s="129"/>
      <c r="P311" s="129"/>
      <c r="Q311" s="129"/>
      <c r="R311" s="129"/>
      <c r="S311" s="129"/>
      <c r="T311" s="129"/>
      <c r="U311" s="129"/>
      <c r="V311" s="129"/>
      <c r="W311" s="129"/>
    </row>
    <row r="312" spans="14:23" x14ac:dyDescent="0.2">
      <c r="N312" s="260"/>
      <c r="O312" s="129"/>
      <c r="P312" s="129"/>
      <c r="Q312" s="129"/>
      <c r="R312" s="129"/>
      <c r="S312" s="129"/>
      <c r="T312" s="129"/>
      <c r="U312" s="129"/>
      <c r="V312" s="129"/>
      <c r="W312" s="129"/>
    </row>
    <row r="313" spans="14:23" x14ac:dyDescent="0.2">
      <c r="N313" s="260"/>
      <c r="O313" s="129"/>
      <c r="P313" s="129"/>
      <c r="Q313" s="129"/>
      <c r="R313" s="129"/>
      <c r="S313" s="129"/>
      <c r="T313" s="129"/>
      <c r="U313" s="129"/>
      <c r="V313" s="129"/>
      <c r="W313" s="129"/>
    </row>
    <row r="314" spans="14:23" x14ac:dyDescent="0.2">
      <c r="N314" s="260"/>
      <c r="O314" s="129"/>
      <c r="P314" s="129"/>
      <c r="Q314" s="129"/>
      <c r="R314" s="129"/>
      <c r="S314" s="129"/>
      <c r="T314" s="129"/>
      <c r="U314" s="129"/>
      <c r="V314" s="129"/>
      <c r="W314" s="129"/>
    </row>
    <row r="315" spans="14:23" x14ac:dyDescent="0.2">
      <c r="N315" s="260"/>
      <c r="O315" s="129"/>
      <c r="P315" s="129"/>
      <c r="Q315" s="129"/>
      <c r="R315" s="129"/>
      <c r="S315" s="129"/>
      <c r="T315" s="129"/>
      <c r="U315" s="129"/>
      <c r="V315" s="129"/>
      <c r="W315" s="129"/>
    </row>
    <row r="316" spans="14:23" x14ac:dyDescent="0.2">
      <c r="N316" s="260"/>
      <c r="O316" s="129"/>
      <c r="P316" s="129"/>
      <c r="Q316" s="129"/>
      <c r="R316" s="129"/>
      <c r="S316" s="129"/>
      <c r="T316" s="129"/>
      <c r="U316" s="129"/>
      <c r="V316" s="129"/>
      <c r="W316" s="129"/>
    </row>
    <row r="317" spans="14:23" x14ac:dyDescent="0.2">
      <c r="N317" s="260"/>
      <c r="O317" s="129"/>
      <c r="P317" s="129"/>
      <c r="Q317" s="129"/>
      <c r="R317" s="129"/>
      <c r="S317" s="129"/>
      <c r="T317" s="129"/>
      <c r="U317" s="129"/>
      <c r="V317" s="129"/>
      <c r="W317" s="129"/>
    </row>
    <row r="318" spans="14:23" x14ac:dyDescent="0.2">
      <c r="N318" s="260"/>
      <c r="O318" s="129"/>
      <c r="P318" s="129"/>
      <c r="Q318" s="129"/>
      <c r="R318" s="129"/>
      <c r="S318" s="129"/>
      <c r="T318" s="129"/>
      <c r="U318" s="129"/>
      <c r="V318" s="129"/>
      <c r="W318" s="129"/>
    </row>
    <row r="319" spans="14:23" x14ac:dyDescent="0.2">
      <c r="N319" s="260"/>
      <c r="O319" s="129"/>
      <c r="P319" s="129"/>
      <c r="Q319" s="129"/>
      <c r="R319" s="129"/>
      <c r="S319" s="129"/>
      <c r="T319" s="129"/>
      <c r="U319" s="129"/>
      <c r="V319" s="129"/>
      <c r="W319" s="129"/>
    </row>
    <row r="320" spans="14:23" x14ac:dyDescent="0.2">
      <c r="N320" s="260"/>
      <c r="O320" s="129"/>
      <c r="P320" s="129"/>
      <c r="Q320" s="129"/>
      <c r="R320" s="129"/>
      <c r="S320" s="129"/>
      <c r="T320" s="129"/>
      <c r="U320" s="129"/>
      <c r="V320" s="129"/>
      <c r="W320" s="129"/>
    </row>
    <row r="321" spans="14:23" x14ac:dyDescent="0.2">
      <c r="N321" s="260"/>
      <c r="O321" s="129"/>
      <c r="P321" s="129"/>
      <c r="Q321" s="129"/>
      <c r="R321" s="129"/>
      <c r="S321" s="129"/>
      <c r="T321" s="129"/>
      <c r="U321" s="129"/>
      <c r="V321" s="129"/>
      <c r="W321" s="129"/>
    </row>
    <row r="322" spans="14:23" x14ac:dyDescent="0.2">
      <c r="N322" s="260"/>
      <c r="O322" s="129"/>
      <c r="P322" s="129"/>
      <c r="Q322" s="129"/>
      <c r="R322" s="129"/>
      <c r="S322" s="129"/>
      <c r="T322" s="129"/>
      <c r="U322" s="129"/>
      <c r="V322" s="129"/>
      <c r="W322" s="129"/>
    </row>
    <row r="323" spans="14:23" x14ac:dyDescent="0.2">
      <c r="N323" s="260"/>
      <c r="O323" s="129"/>
      <c r="P323" s="129"/>
      <c r="Q323" s="129"/>
      <c r="R323" s="129"/>
      <c r="S323" s="129"/>
      <c r="T323" s="129"/>
      <c r="U323" s="129"/>
      <c r="V323" s="129"/>
      <c r="W323" s="129"/>
    </row>
    <row r="324" spans="14:23" x14ac:dyDescent="0.2">
      <c r="N324" s="260"/>
      <c r="O324" s="129"/>
      <c r="P324" s="129"/>
      <c r="Q324" s="129"/>
      <c r="R324" s="129"/>
      <c r="S324" s="129"/>
      <c r="T324" s="129"/>
      <c r="U324" s="129"/>
      <c r="V324" s="129"/>
      <c r="W324" s="129"/>
    </row>
    <row r="325" spans="14:23" x14ac:dyDescent="0.2">
      <c r="N325" s="260"/>
      <c r="O325" s="129"/>
      <c r="P325" s="129"/>
      <c r="Q325" s="129"/>
      <c r="R325" s="129"/>
      <c r="S325" s="129"/>
      <c r="T325" s="129"/>
      <c r="U325" s="129"/>
      <c r="V325" s="129"/>
      <c r="W325" s="129"/>
    </row>
    <row r="326" spans="14:23" x14ac:dyDescent="0.2">
      <c r="N326" s="260"/>
      <c r="O326" s="129"/>
      <c r="P326" s="129"/>
      <c r="Q326" s="129"/>
      <c r="R326" s="129"/>
      <c r="S326" s="129"/>
      <c r="T326" s="129"/>
      <c r="U326" s="129"/>
      <c r="V326" s="129"/>
      <c r="W326" s="129"/>
    </row>
    <row r="327" spans="14:23" x14ac:dyDescent="0.2">
      <c r="N327" s="260"/>
      <c r="O327" s="129"/>
      <c r="P327" s="129"/>
      <c r="Q327" s="129"/>
      <c r="R327" s="129"/>
      <c r="S327" s="129"/>
      <c r="T327" s="129"/>
      <c r="U327" s="129"/>
      <c r="V327" s="129"/>
      <c r="W327" s="129"/>
    </row>
    <row r="328" spans="14:23" x14ac:dyDescent="0.2">
      <c r="N328" s="260"/>
      <c r="O328" s="129"/>
      <c r="P328" s="129"/>
      <c r="Q328" s="129"/>
      <c r="R328" s="129"/>
      <c r="S328" s="129"/>
      <c r="T328" s="129"/>
      <c r="U328" s="129"/>
      <c r="V328" s="129"/>
      <c r="W328" s="129"/>
    </row>
    <row r="329" spans="14:23" x14ac:dyDescent="0.2">
      <c r="N329" s="260"/>
      <c r="O329" s="129"/>
      <c r="P329" s="129"/>
      <c r="Q329" s="129"/>
      <c r="R329" s="129"/>
      <c r="S329" s="129"/>
      <c r="T329" s="129"/>
      <c r="U329" s="129"/>
      <c r="V329" s="129"/>
      <c r="W329" s="129"/>
    </row>
    <row r="330" spans="14:23" x14ac:dyDescent="0.2">
      <c r="N330" s="260"/>
      <c r="O330" s="129"/>
      <c r="P330" s="129"/>
      <c r="Q330" s="129"/>
      <c r="R330" s="129"/>
      <c r="S330" s="129"/>
      <c r="T330" s="129"/>
      <c r="U330" s="129"/>
      <c r="V330" s="129"/>
      <c r="W330" s="129"/>
    </row>
    <row r="331" spans="14:23" x14ac:dyDescent="0.2">
      <c r="N331" s="260"/>
      <c r="O331" s="129"/>
      <c r="P331" s="129"/>
      <c r="Q331" s="129"/>
      <c r="R331" s="129"/>
      <c r="S331" s="129"/>
      <c r="T331" s="129"/>
      <c r="U331" s="129"/>
      <c r="V331" s="129"/>
      <c r="W331" s="129"/>
    </row>
    <row r="334" spans="14:23" x14ac:dyDescent="0.2">
      <c r="P334" s="131"/>
      <c r="R334" s="131"/>
      <c r="T334" s="131"/>
      <c r="V334" s="131"/>
      <c r="W334" s="51"/>
    </row>
    <row r="335" spans="14:23" x14ac:dyDescent="0.2">
      <c r="W335" s="51"/>
    </row>
    <row r="336" spans="14:23" x14ac:dyDescent="0.2">
      <c r="N336" s="579"/>
      <c r="W336" s="51"/>
    </row>
    <row r="339" spans="14:23" x14ac:dyDescent="0.2">
      <c r="O339" s="465"/>
      <c r="Q339" s="465"/>
      <c r="S339" s="465"/>
      <c r="U339" s="465"/>
    </row>
    <row r="340" spans="14:23" x14ac:dyDescent="0.2">
      <c r="O340" s="557"/>
      <c r="P340" s="558"/>
      <c r="Q340" s="558"/>
      <c r="R340" s="558"/>
      <c r="S340" s="558"/>
      <c r="T340" s="558"/>
      <c r="U340" s="558"/>
      <c r="V340" s="558"/>
      <c r="W340" s="558"/>
    </row>
    <row r="341" spans="14:23" x14ac:dyDescent="0.2">
      <c r="N341" s="560"/>
      <c r="O341" s="466"/>
      <c r="P341" s="466"/>
      <c r="Q341" s="466"/>
      <c r="R341" s="466"/>
      <c r="S341" s="466"/>
      <c r="T341" s="466"/>
      <c r="U341" s="466"/>
      <c r="V341" s="466"/>
      <c r="W341" s="466"/>
    </row>
    <row r="342" spans="14:23" x14ac:dyDescent="0.2">
      <c r="N342" s="260"/>
      <c r="O342" s="129"/>
      <c r="P342" s="129"/>
      <c r="Q342" s="129"/>
      <c r="R342" s="129"/>
      <c r="S342" s="129"/>
      <c r="T342" s="129"/>
      <c r="U342" s="129"/>
      <c r="V342" s="129"/>
      <c r="W342" s="129"/>
    </row>
    <row r="343" spans="14:23" x14ac:dyDescent="0.2">
      <c r="N343" s="260"/>
      <c r="O343" s="129"/>
      <c r="P343" s="129"/>
      <c r="Q343" s="129"/>
      <c r="R343" s="129"/>
      <c r="S343" s="129"/>
      <c r="T343" s="129"/>
      <c r="U343" s="129"/>
      <c r="V343" s="129"/>
      <c r="W343" s="129"/>
    </row>
    <row r="344" spans="14:23" x14ac:dyDescent="0.2">
      <c r="N344" s="260"/>
      <c r="O344" s="129"/>
      <c r="P344" s="129"/>
      <c r="Q344" s="129"/>
      <c r="R344" s="129"/>
      <c r="S344" s="129"/>
      <c r="T344" s="129"/>
      <c r="U344" s="129"/>
      <c r="V344" s="129"/>
      <c r="W344" s="129"/>
    </row>
    <row r="345" spans="14:23" x14ac:dyDescent="0.2">
      <c r="N345" s="260"/>
      <c r="O345" s="129"/>
      <c r="P345" s="129"/>
      <c r="Q345" s="129"/>
      <c r="R345" s="129"/>
      <c r="S345" s="129"/>
      <c r="T345" s="129"/>
      <c r="U345" s="129"/>
      <c r="V345" s="129"/>
      <c r="W345" s="129"/>
    </row>
    <row r="346" spans="14:23" x14ac:dyDescent="0.2">
      <c r="N346" s="260"/>
      <c r="O346" s="129"/>
      <c r="P346" s="129"/>
      <c r="Q346" s="129"/>
      <c r="R346" s="129"/>
      <c r="S346" s="129"/>
      <c r="T346" s="129"/>
      <c r="U346" s="129"/>
      <c r="V346" s="129"/>
      <c r="W346" s="129"/>
    </row>
    <row r="347" spans="14:23" x14ac:dyDescent="0.2">
      <c r="N347" s="260"/>
      <c r="O347" s="129"/>
      <c r="P347" s="129"/>
      <c r="Q347" s="129"/>
      <c r="R347" s="129"/>
      <c r="S347" s="129"/>
      <c r="T347" s="129"/>
      <c r="U347" s="129"/>
      <c r="V347" s="129"/>
      <c r="W347" s="129"/>
    </row>
    <row r="348" spans="14:23" x14ac:dyDescent="0.2">
      <c r="N348" s="260"/>
      <c r="O348" s="129"/>
      <c r="P348" s="129"/>
      <c r="Q348" s="129"/>
      <c r="R348" s="129"/>
      <c r="S348" s="129"/>
      <c r="T348" s="129"/>
      <c r="U348" s="129"/>
      <c r="V348" s="129"/>
      <c r="W348" s="129"/>
    </row>
    <row r="349" spans="14:23" x14ac:dyDescent="0.2">
      <c r="N349" s="260"/>
      <c r="O349" s="129"/>
      <c r="P349" s="129"/>
      <c r="Q349" s="129"/>
      <c r="R349" s="129"/>
      <c r="S349" s="129"/>
      <c r="T349" s="129"/>
      <c r="U349" s="129"/>
      <c r="V349" s="129"/>
      <c r="W349" s="129"/>
    </row>
    <row r="350" spans="14:23" x14ac:dyDescent="0.2">
      <c r="N350" s="260"/>
      <c r="O350" s="129"/>
      <c r="P350" s="129"/>
      <c r="Q350" s="129"/>
      <c r="R350" s="129"/>
      <c r="S350" s="129"/>
      <c r="T350" s="129"/>
      <c r="U350" s="129"/>
      <c r="V350" s="129"/>
      <c r="W350" s="129"/>
    </row>
    <row r="351" spans="14:23" x14ac:dyDescent="0.2">
      <c r="N351" s="260"/>
      <c r="O351" s="129"/>
      <c r="P351" s="129"/>
      <c r="Q351" s="129"/>
      <c r="R351" s="129"/>
      <c r="S351" s="129"/>
      <c r="T351" s="129"/>
      <c r="U351" s="129"/>
      <c r="V351" s="129"/>
      <c r="W351" s="129"/>
    </row>
    <row r="352" spans="14:23" x14ac:dyDescent="0.2">
      <c r="N352" s="260"/>
      <c r="O352" s="129"/>
      <c r="P352" s="129"/>
      <c r="Q352" s="129"/>
      <c r="R352" s="129"/>
      <c r="S352" s="129"/>
      <c r="T352" s="129"/>
      <c r="U352" s="129"/>
      <c r="V352" s="129"/>
      <c r="W352" s="129"/>
    </row>
    <row r="353" spans="14:23" x14ac:dyDescent="0.2">
      <c r="N353" s="260"/>
      <c r="O353" s="129"/>
      <c r="P353" s="129"/>
      <c r="Q353" s="129"/>
      <c r="R353" s="129"/>
      <c r="S353" s="129"/>
      <c r="T353" s="129"/>
      <c r="U353" s="129"/>
      <c r="V353" s="129"/>
      <c r="W353" s="129"/>
    </row>
    <row r="354" spans="14:23" x14ac:dyDescent="0.2">
      <c r="N354" s="260"/>
      <c r="O354" s="129"/>
      <c r="P354" s="129"/>
      <c r="Q354" s="129"/>
      <c r="R354" s="129"/>
      <c r="S354" s="129"/>
      <c r="T354" s="129"/>
      <c r="U354" s="129"/>
      <c r="V354" s="129"/>
      <c r="W354" s="129"/>
    </row>
    <row r="355" spans="14:23" x14ac:dyDescent="0.2">
      <c r="N355" s="260"/>
      <c r="O355" s="129"/>
      <c r="P355" s="129"/>
      <c r="Q355" s="129"/>
      <c r="R355" s="129"/>
      <c r="S355" s="129"/>
      <c r="T355" s="129"/>
      <c r="U355" s="129"/>
      <c r="V355" s="129"/>
      <c r="W355" s="129"/>
    </row>
    <row r="356" spans="14:23" x14ac:dyDescent="0.2">
      <c r="N356" s="260"/>
      <c r="O356" s="129"/>
      <c r="P356" s="129"/>
      <c r="Q356" s="129"/>
      <c r="R356" s="129"/>
      <c r="S356" s="129"/>
      <c r="T356" s="129"/>
      <c r="U356" s="129"/>
      <c r="V356" s="129"/>
      <c r="W356" s="129"/>
    </row>
    <row r="357" spans="14:23" x14ac:dyDescent="0.2">
      <c r="N357" s="260"/>
      <c r="O357" s="129"/>
      <c r="P357" s="129"/>
      <c r="Q357" s="129"/>
      <c r="R357" s="129"/>
      <c r="S357" s="129"/>
      <c r="T357" s="129"/>
      <c r="U357" s="129"/>
      <c r="V357" s="129"/>
      <c r="W357" s="129"/>
    </row>
    <row r="358" spans="14:23" x14ac:dyDescent="0.2">
      <c r="N358" s="260"/>
      <c r="O358" s="129"/>
      <c r="P358" s="129"/>
      <c r="Q358" s="129"/>
      <c r="R358" s="129"/>
      <c r="S358" s="129"/>
      <c r="T358" s="129"/>
      <c r="U358" s="129"/>
      <c r="V358" s="129"/>
      <c r="W358" s="129"/>
    </row>
    <row r="359" spans="14:23" x14ac:dyDescent="0.2">
      <c r="N359" s="260"/>
      <c r="O359" s="129"/>
      <c r="P359" s="129"/>
      <c r="Q359" s="129"/>
      <c r="R359" s="129"/>
      <c r="S359" s="129"/>
      <c r="T359" s="129"/>
      <c r="U359" s="129"/>
      <c r="V359" s="129"/>
      <c r="W359" s="129"/>
    </row>
    <row r="360" spans="14:23" x14ac:dyDescent="0.2">
      <c r="N360" s="260"/>
      <c r="O360" s="129"/>
      <c r="P360" s="129"/>
      <c r="Q360" s="129"/>
      <c r="R360" s="129"/>
      <c r="S360" s="129"/>
      <c r="T360" s="129"/>
      <c r="U360" s="129"/>
      <c r="V360" s="129"/>
      <c r="W360" s="129"/>
    </row>
    <row r="361" spans="14:23" x14ac:dyDescent="0.2">
      <c r="N361" s="260"/>
      <c r="O361" s="129"/>
      <c r="P361" s="129"/>
      <c r="Q361" s="129"/>
      <c r="R361" s="129"/>
      <c r="S361" s="129"/>
      <c r="T361" s="129"/>
      <c r="U361" s="129"/>
      <c r="V361" s="129"/>
      <c r="W361" s="129"/>
    </row>
    <row r="362" spans="14:23" x14ac:dyDescent="0.2">
      <c r="N362" s="260"/>
      <c r="O362" s="129"/>
      <c r="P362" s="129"/>
      <c r="Q362" s="129"/>
      <c r="R362" s="129"/>
      <c r="S362" s="129"/>
      <c r="T362" s="129"/>
      <c r="U362" s="129"/>
      <c r="V362" s="129"/>
      <c r="W362" s="129"/>
    </row>
    <row r="363" spans="14:23" x14ac:dyDescent="0.2">
      <c r="N363" s="260"/>
      <c r="O363" s="129"/>
      <c r="P363" s="129"/>
      <c r="Q363" s="129"/>
      <c r="R363" s="129"/>
      <c r="S363" s="129"/>
      <c r="T363" s="129"/>
      <c r="U363" s="129"/>
      <c r="V363" s="129"/>
      <c r="W363" s="129"/>
    </row>
    <row r="364" spans="14:23" x14ac:dyDescent="0.2">
      <c r="N364" s="260"/>
      <c r="O364" s="129"/>
      <c r="P364" s="129"/>
      <c r="Q364" s="129"/>
      <c r="R364" s="129"/>
      <c r="S364" s="129"/>
      <c r="T364" s="129"/>
      <c r="U364" s="129"/>
      <c r="V364" s="129"/>
      <c r="W364" s="129"/>
    </row>
    <row r="365" spans="14:23" x14ac:dyDescent="0.2">
      <c r="N365" s="260"/>
      <c r="O365" s="129"/>
      <c r="P365" s="129"/>
      <c r="Q365" s="129"/>
      <c r="R365" s="129"/>
      <c r="S365" s="129"/>
      <c r="T365" s="129"/>
      <c r="U365" s="129"/>
      <c r="V365" s="129"/>
      <c r="W365" s="129"/>
    </row>
    <row r="366" spans="14:23" x14ac:dyDescent="0.2">
      <c r="N366" s="260"/>
      <c r="O366" s="129"/>
      <c r="P366" s="129"/>
      <c r="Q366" s="129"/>
      <c r="R366" s="129"/>
      <c r="S366" s="129"/>
      <c r="T366" s="129"/>
      <c r="U366" s="129"/>
      <c r="V366" s="129"/>
      <c r="W366" s="129"/>
    </row>
    <row r="367" spans="14:23" x14ac:dyDescent="0.2">
      <c r="N367" s="260"/>
      <c r="O367" s="129"/>
      <c r="P367" s="129"/>
      <c r="Q367" s="129"/>
      <c r="R367" s="129"/>
      <c r="S367" s="129"/>
      <c r="T367" s="129"/>
      <c r="U367" s="129"/>
      <c r="V367" s="129"/>
      <c r="W367" s="129"/>
    </row>
    <row r="368" spans="14:23" x14ac:dyDescent="0.2">
      <c r="N368" s="260"/>
      <c r="O368" s="129"/>
      <c r="P368" s="129"/>
      <c r="Q368" s="129"/>
      <c r="R368" s="129"/>
      <c r="S368" s="129"/>
      <c r="T368" s="129"/>
      <c r="U368" s="129"/>
      <c r="V368" s="129"/>
      <c r="W368" s="129"/>
    </row>
    <row r="369" spans="14:23" x14ac:dyDescent="0.2">
      <c r="N369" s="260"/>
      <c r="O369" s="129"/>
      <c r="P369" s="129"/>
      <c r="Q369" s="129"/>
      <c r="R369" s="129"/>
      <c r="S369" s="129"/>
      <c r="T369" s="129"/>
      <c r="U369" s="129"/>
      <c r="V369" s="129"/>
      <c r="W369" s="129"/>
    </row>
    <row r="370" spans="14:23" x14ac:dyDescent="0.2">
      <c r="N370" s="260"/>
      <c r="O370" s="129"/>
      <c r="P370" s="129"/>
      <c r="Q370" s="129"/>
      <c r="R370" s="129"/>
      <c r="S370" s="129"/>
      <c r="T370" s="129"/>
      <c r="U370" s="129"/>
      <c r="V370" s="129"/>
      <c r="W370" s="129"/>
    </row>
    <row r="371" spans="14:23" x14ac:dyDescent="0.2">
      <c r="N371" s="260"/>
      <c r="O371" s="129"/>
      <c r="P371" s="129"/>
      <c r="Q371" s="129"/>
      <c r="R371" s="129"/>
      <c r="S371" s="129"/>
      <c r="T371" s="129"/>
      <c r="U371" s="129"/>
      <c r="V371" s="129"/>
      <c r="W371" s="129"/>
    </row>
    <row r="372" spans="14:23" x14ac:dyDescent="0.2">
      <c r="N372" s="260"/>
      <c r="O372" s="129"/>
      <c r="P372" s="129"/>
      <c r="Q372" s="129"/>
      <c r="R372" s="129"/>
      <c r="S372" s="129"/>
      <c r="T372" s="129"/>
      <c r="U372" s="129"/>
      <c r="V372" s="129"/>
      <c r="W372" s="129"/>
    </row>
    <row r="373" spans="14:23" x14ac:dyDescent="0.2">
      <c r="N373" s="260"/>
      <c r="O373" s="129"/>
      <c r="P373" s="129"/>
      <c r="Q373" s="129"/>
      <c r="R373" s="129"/>
      <c r="S373" s="129"/>
      <c r="T373" s="129"/>
      <c r="U373" s="129"/>
      <c r="V373" s="129"/>
      <c r="W373" s="129"/>
    </row>
    <row r="376" spans="14:23" x14ac:dyDescent="0.2">
      <c r="N376" s="556"/>
      <c r="P376" s="131"/>
      <c r="R376" s="131"/>
      <c r="T376" s="131"/>
      <c r="V376" s="131"/>
      <c r="W376" s="51"/>
    </row>
    <row r="377" spans="14:23" x14ac:dyDescent="0.2">
      <c r="W377" s="51"/>
    </row>
    <row r="378" spans="14:23" x14ac:dyDescent="0.2">
      <c r="N378" s="579"/>
      <c r="W378" s="580"/>
    </row>
    <row r="381" spans="14:23" x14ac:dyDescent="0.2">
      <c r="O381" s="465"/>
      <c r="Q381" s="465"/>
      <c r="S381" s="465"/>
      <c r="U381" s="465"/>
    </row>
    <row r="382" spans="14:23" x14ac:dyDescent="0.2">
      <c r="O382" s="557"/>
      <c r="P382" s="558"/>
      <c r="Q382" s="558"/>
      <c r="R382" s="558"/>
      <c r="S382" s="558"/>
      <c r="T382" s="558"/>
      <c r="U382" s="558"/>
      <c r="V382" s="558"/>
      <c r="W382" s="558"/>
    </row>
    <row r="383" spans="14:23" x14ac:dyDescent="0.2">
      <c r="N383" s="560"/>
      <c r="O383" s="466"/>
      <c r="P383" s="466"/>
      <c r="Q383" s="466"/>
      <c r="R383" s="466"/>
      <c r="S383" s="466"/>
      <c r="T383" s="466"/>
      <c r="U383" s="466"/>
      <c r="V383" s="466"/>
      <c r="W383" s="466"/>
    </row>
    <row r="384" spans="14:23" x14ac:dyDescent="0.2">
      <c r="N384" s="260"/>
      <c r="O384" s="129"/>
      <c r="P384" s="129"/>
      <c r="Q384" s="129"/>
      <c r="R384" s="129"/>
      <c r="S384" s="129"/>
      <c r="T384" s="129"/>
      <c r="U384" s="129"/>
      <c r="V384" s="129"/>
      <c r="W384" s="129"/>
    </row>
    <row r="385" spans="14:23" x14ac:dyDescent="0.2">
      <c r="N385" s="260"/>
      <c r="O385" s="129"/>
      <c r="P385" s="129"/>
      <c r="Q385" s="129"/>
      <c r="R385" s="129"/>
      <c r="S385" s="129"/>
      <c r="T385" s="129"/>
      <c r="U385" s="129"/>
      <c r="V385" s="129"/>
      <c r="W385" s="129"/>
    </row>
    <row r="386" spans="14:23" x14ac:dyDescent="0.2">
      <c r="N386" s="260"/>
      <c r="O386" s="129"/>
      <c r="P386" s="129"/>
      <c r="Q386" s="129"/>
      <c r="R386" s="129"/>
      <c r="S386" s="129"/>
      <c r="T386" s="129"/>
      <c r="U386" s="129"/>
      <c r="V386" s="129"/>
      <c r="W386" s="129"/>
    </row>
    <row r="387" spans="14:23" x14ac:dyDescent="0.2">
      <c r="N387" s="260"/>
      <c r="O387" s="129"/>
      <c r="P387" s="129"/>
      <c r="Q387" s="129"/>
      <c r="R387" s="129"/>
      <c r="S387" s="129"/>
      <c r="T387" s="129"/>
      <c r="U387" s="129"/>
      <c r="V387" s="129"/>
      <c r="W387" s="129"/>
    </row>
    <row r="388" spans="14:23" x14ac:dyDescent="0.2">
      <c r="N388" s="260"/>
      <c r="O388" s="129"/>
      <c r="P388" s="129"/>
      <c r="Q388" s="129"/>
      <c r="R388" s="129"/>
      <c r="S388" s="129"/>
      <c r="T388" s="129"/>
      <c r="U388" s="129"/>
      <c r="V388" s="129"/>
      <c r="W388" s="129"/>
    </row>
    <row r="389" spans="14:23" x14ac:dyDescent="0.2">
      <c r="N389" s="260"/>
      <c r="O389" s="129"/>
      <c r="P389" s="129"/>
      <c r="Q389" s="129"/>
      <c r="R389" s="129"/>
      <c r="S389" s="129"/>
      <c r="T389" s="129"/>
      <c r="U389" s="129"/>
      <c r="V389" s="129"/>
      <c r="W389" s="129"/>
    </row>
    <row r="390" spans="14:23" x14ac:dyDescent="0.2">
      <c r="N390" s="260"/>
      <c r="O390" s="129"/>
      <c r="P390" s="129"/>
      <c r="Q390" s="129"/>
      <c r="R390" s="129"/>
      <c r="S390" s="129"/>
      <c r="T390" s="129"/>
      <c r="U390" s="129"/>
      <c r="V390" s="129"/>
      <c r="W390" s="129"/>
    </row>
    <row r="391" spans="14:23" x14ac:dyDescent="0.2">
      <c r="N391" s="260"/>
      <c r="O391" s="129"/>
      <c r="P391" s="129"/>
      <c r="Q391" s="129"/>
      <c r="R391" s="129"/>
      <c r="S391" s="129"/>
      <c r="T391" s="129"/>
      <c r="U391" s="129"/>
      <c r="V391" s="129"/>
      <c r="W391" s="129"/>
    </row>
    <row r="392" spans="14:23" x14ac:dyDescent="0.2">
      <c r="N392" s="260"/>
      <c r="O392" s="129"/>
      <c r="P392" s="129"/>
      <c r="Q392" s="129"/>
      <c r="R392" s="129"/>
      <c r="S392" s="129"/>
      <c r="T392" s="129"/>
      <c r="U392" s="129"/>
      <c r="V392" s="129"/>
      <c r="W392" s="129"/>
    </row>
    <row r="393" spans="14:23" x14ac:dyDescent="0.2">
      <c r="N393" s="260"/>
      <c r="O393" s="129"/>
      <c r="P393" s="129"/>
      <c r="Q393" s="129"/>
      <c r="R393" s="129"/>
      <c r="S393" s="129"/>
      <c r="T393" s="129"/>
      <c r="U393" s="129"/>
      <c r="V393" s="129"/>
      <c r="W393" s="129"/>
    </row>
    <row r="394" spans="14:23" x14ac:dyDescent="0.2">
      <c r="N394" s="260"/>
      <c r="O394" s="129"/>
      <c r="P394" s="129"/>
      <c r="Q394" s="129"/>
      <c r="R394" s="129"/>
      <c r="S394" s="129"/>
      <c r="T394" s="129"/>
      <c r="U394" s="129"/>
      <c r="V394" s="129"/>
      <c r="W394" s="129"/>
    </row>
    <row r="395" spans="14:23" x14ac:dyDescent="0.2">
      <c r="N395" s="260"/>
      <c r="O395" s="129"/>
      <c r="P395" s="129"/>
      <c r="Q395" s="129"/>
      <c r="R395" s="129"/>
      <c r="S395" s="129"/>
      <c r="T395" s="129"/>
      <c r="U395" s="129"/>
      <c r="V395" s="129"/>
      <c r="W395" s="129"/>
    </row>
    <row r="396" spans="14:23" x14ac:dyDescent="0.2">
      <c r="N396" s="260"/>
      <c r="O396" s="129"/>
      <c r="P396" s="129"/>
      <c r="Q396" s="129"/>
      <c r="R396" s="129"/>
      <c r="S396" s="129"/>
      <c r="T396" s="129"/>
      <c r="U396" s="129"/>
      <c r="V396" s="129"/>
      <c r="W396" s="129"/>
    </row>
    <row r="397" spans="14:23" x14ac:dyDescent="0.2">
      <c r="N397" s="260"/>
      <c r="O397" s="129"/>
      <c r="P397" s="129"/>
      <c r="Q397" s="129"/>
      <c r="R397" s="129"/>
      <c r="S397" s="129"/>
      <c r="T397" s="129"/>
      <c r="U397" s="129"/>
      <c r="V397" s="129"/>
      <c r="W397" s="129"/>
    </row>
    <row r="398" spans="14:23" x14ac:dyDescent="0.2">
      <c r="N398" s="260"/>
      <c r="O398" s="129"/>
      <c r="P398" s="129"/>
      <c r="Q398" s="129"/>
      <c r="R398" s="129"/>
      <c r="S398" s="129"/>
      <c r="T398" s="129"/>
      <c r="U398" s="129"/>
      <c r="V398" s="129"/>
      <c r="W398" s="129"/>
    </row>
    <row r="399" spans="14:23" x14ac:dyDescent="0.2">
      <c r="N399" s="260"/>
      <c r="O399" s="129"/>
      <c r="P399" s="129"/>
      <c r="Q399" s="129"/>
      <c r="R399" s="129"/>
      <c r="S399" s="129"/>
      <c r="T399" s="129"/>
      <c r="U399" s="129"/>
      <c r="V399" s="129"/>
      <c r="W399" s="129"/>
    </row>
    <row r="400" spans="14:23" x14ac:dyDescent="0.2">
      <c r="N400" s="260"/>
      <c r="O400" s="129"/>
      <c r="P400" s="129"/>
      <c r="Q400" s="129"/>
      <c r="R400" s="129"/>
      <c r="S400" s="129"/>
      <c r="T400" s="129"/>
      <c r="U400" s="129"/>
      <c r="V400" s="129"/>
      <c r="W400" s="129"/>
    </row>
    <row r="401" spans="14:23" x14ac:dyDescent="0.2">
      <c r="N401" s="260"/>
      <c r="O401" s="129"/>
      <c r="P401" s="129"/>
      <c r="Q401" s="129"/>
      <c r="R401" s="129"/>
      <c r="S401" s="129"/>
      <c r="T401" s="129"/>
      <c r="U401" s="129"/>
      <c r="V401" s="129"/>
      <c r="W401" s="129"/>
    </row>
    <row r="402" spans="14:23" x14ac:dyDescent="0.2">
      <c r="N402" s="260"/>
      <c r="O402" s="129"/>
      <c r="P402" s="129"/>
      <c r="Q402" s="129"/>
      <c r="R402" s="129"/>
      <c r="S402" s="129"/>
      <c r="T402" s="129"/>
      <c r="U402" s="129"/>
      <c r="V402" s="129"/>
      <c r="W402" s="129"/>
    </row>
    <row r="403" spans="14:23" x14ac:dyDescent="0.2">
      <c r="N403" s="260"/>
      <c r="O403" s="129"/>
      <c r="P403" s="129"/>
      <c r="Q403" s="129"/>
      <c r="R403" s="129"/>
      <c r="S403" s="129"/>
      <c r="T403" s="129"/>
      <c r="U403" s="129"/>
      <c r="V403" s="129"/>
      <c r="W403" s="129"/>
    </row>
    <row r="404" spans="14:23" x14ac:dyDescent="0.2">
      <c r="N404" s="260"/>
      <c r="O404" s="129"/>
      <c r="P404" s="129"/>
      <c r="Q404" s="129"/>
      <c r="R404" s="129"/>
      <c r="S404" s="129"/>
      <c r="T404" s="129"/>
      <c r="U404" s="129"/>
      <c r="V404" s="129"/>
      <c r="W404" s="129"/>
    </row>
    <row r="405" spans="14:23" x14ac:dyDescent="0.2">
      <c r="N405" s="260"/>
      <c r="O405" s="129"/>
      <c r="P405" s="129"/>
      <c r="Q405" s="129"/>
      <c r="R405" s="129"/>
      <c r="S405" s="129"/>
      <c r="T405" s="129"/>
      <c r="U405" s="129"/>
      <c r="V405" s="129"/>
      <c r="W405" s="129"/>
    </row>
    <row r="406" spans="14:23" x14ac:dyDescent="0.2">
      <c r="N406" s="260"/>
      <c r="O406" s="129"/>
      <c r="P406" s="129"/>
      <c r="Q406" s="129"/>
      <c r="R406" s="129"/>
      <c r="S406" s="129"/>
      <c r="T406" s="129"/>
      <c r="U406" s="129"/>
      <c r="V406" s="129"/>
      <c r="W406" s="129"/>
    </row>
    <row r="407" spans="14:23" x14ac:dyDescent="0.2">
      <c r="N407" s="260"/>
      <c r="O407" s="129"/>
      <c r="P407" s="129"/>
      <c r="Q407" s="129"/>
      <c r="R407" s="129"/>
      <c r="S407" s="129"/>
      <c r="T407" s="129"/>
      <c r="U407" s="129"/>
      <c r="V407" s="129"/>
      <c r="W407" s="129"/>
    </row>
    <row r="408" spans="14:23" x14ac:dyDescent="0.2">
      <c r="N408" s="260"/>
      <c r="O408" s="129"/>
      <c r="P408" s="129"/>
      <c r="Q408" s="129"/>
      <c r="R408" s="129"/>
      <c r="S408" s="129"/>
      <c r="T408" s="129"/>
      <c r="U408" s="129"/>
      <c r="V408" s="129"/>
      <c r="W408" s="129"/>
    </row>
    <row r="409" spans="14:23" x14ac:dyDescent="0.2">
      <c r="N409" s="260"/>
      <c r="O409" s="129"/>
      <c r="P409" s="129"/>
      <c r="Q409" s="129"/>
      <c r="R409" s="129"/>
      <c r="S409" s="129"/>
      <c r="T409" s="129"/>
      <c r="U409" s="129"/>
      <c r="V409" s="129"/>
      <c r="W409" s="129"/>
    </row>
    <row r="410" spans="14:23" x14ac:dyDescent="0.2">
      <c r="N410" s="260"/>
      <c r="O410" s="129"/>
      <c r="P410" s="129"/>
      <c r="Q410" s="129"/>
      <c r="R410" s="129"/>
      <c r="S410" s="129"/>
      <c r="T410" s="129"/>
      <c r="U410" s="129"/>
      <c r="V410" s="129"/>
      <c r="W410" s="129"/>
    </row>
    <row r="411" spans="14:23" x14ac:dyDescent="0.2">
      <c r="N411" s="260"/>
      <c r="O411" s="129"/>
      <c r="P411" s="129"/>
      <c r="Q411" s="129"/>
      <c r="R411" s="129"/>
      <c r="S411" s="129"/>
      <c r="T411" s="129"/>
      <c r="U411" s="129"/>
      <c r="V411" s="129"/>
      <c r="W411" s="129"/>
    </row>
    <row r="412" spans="14:23" x14ac:dyDescent="0.2">
      <c r="N412" s="260"/>
      <c r="O412" s="129"/>
      <c r="P412" s="129"/>
      <c r="Q412" s="129"/>
      <c r="R412" s="129"/>
      <c r="S412" s="129"/>
      <c r="T412" s="129"/>
      <c r="U412" s="129"/>
      <c r="V412" s="129"/>
      <c r="W412" s="129"/>
    </row>
    <row r="413" spans="14:23" x14ac:dyDescent="0.2">
      <c r="N413" s="260"/>
      <c r="O413" s="129"/>
      <c r="P413" s="129"/>
      <c r="Q413" s="129"/>
      <c r="R413" s="129"/>
      <c r="S413" s="129"/>
      <c r="T413" s="129"/>
      <c r="U413" s="129"/>
      <c r="V413" s="129"/>
      <c r="W413" s="129"/>
    </row>
    <row r="414" spans="14:23" x14ac:dyDescent="0.2">
      <c r="N414" s="260"/>
      <c r="O414" s="129"/>
      <c r="P414" s="129"/>
      <c r="Q414" s="129"/>
      <c r="R414" s="129"/>
      <c r="S414" s="129"/>
      <c r="T414" s="129"/>
      <c r="U414" s="129"/>
      <c r="V414" s="129"/>
      <c r="W414" s="129"/>
    </row>
    <row r="415" spans="14:23" x14ac:dyDescent="0.2">
      <c r="N415" s="260"/>
      <c r="O415" s="129"/>
      <c r="P415" s="129"/>
      <c r="Q415" s="129"/>
      <c r="R415" s="129"/>
      <c r="S415" s="129"/>
      <c r="T415" s="129"/>
      <c r="U415" s="129"/>
      <c r="V415" s="129"/>
      <c r="W415" s="129"/>
    </row>
    <row r="418" spans="14:23" x14ac:dyDescent="0.2">
      <c r="N418" s="556"/>
      <c r="P418" s="131"/>
      <c r="R418" s="131"/>
      <c r="T418" s="131"/>
      <c r="V418" s="131"/>
      <c r="W418" s="51"/>
    </row>
    <row r="419" spans="14:23" x14ac:dyDescent="0.2">
      <c r="W419" s="51"/>
    </row>
    <row r="420" spans="14:23" x14ac:dyDescent="0.2">
      <c r="N420" s="579"/>
      <c r="W420" s="580"/>
    </row>
    <row r="425" spans="14:23" x14ac:dyDescent="0.2">
      <c r="O425" s="465"/>
      <c r="Q425" s="465"/>
      <c r="S425" s="465"/>
      <c r="U425" s="465"/>
    </row>
    <row r="426" spans="14:23" x14ac:dyDescent="0.2">
      <c r="O426" s="557"/>
      <c r="P426" s="558"/>
      <c r="Q426" s="558"/>
      <c r="R426" s="558"/>
      <c r="S426" s="558"/>
      <c r="T426" s="558"/>
      <c r="U426" s="558"/>
      <c r="V426" s="558"/>
      <c r="W426" s="558"/>
    </row>
    <row r="427" spans="14:23" x14ac:dyDescent="0.2">
      <c r="N427" s="560"/>
      <c r="O427" s="466"/>
      <c r="P427" s="466"/>
      <c r="Q427" s="466"/>
      <c r="R427" s="466"/>
      <c r="S427" s="466"/>
      <c r="T427" s="466"/>
      <c r="U427" s="466"/>
      <c r="V427" s="466"/>
      <c r="W427" s="466"/>
    </row>
    <row r="428" spans="14:23" x14ac:dyDescent="0.2">
      <c r="N428" s="260"/>
      <c r="O428" s="129"/>
      <c r="P428" s="129"/>
      <c r="Q428" s="129"/>
      <c r="R428" s="129"/>
      <c r="S428" s="129"/>
      <c r="T428" s="129"/>
      <c r="U428" s="129"/>
      <c r="V428" s="129"/>
      <c r="W428" s="129"/>
    </row>
    <row r="429" spans="14:23" x14ac:dyDescent="0.2">
      <c r="N429" s="260"/>
      <c r="O429" s="129"/>
      <c r="P429" s="129"/>
      <c r="Q429" s="129"/>
      <c r="R429" s="129"/>
      <c r="S429" s="129"/>
      <c r="T429" s="129"/>
      <c r="U429" s="129"/>
      <c r="V429" s="129"/>
      <c r="W429" s="129"/>
    </row>
    <row r="430" spans="14:23" x14ac:dyDescent="0.2">
      <c r="N430" s="260"/>
      <c r="O430" s="129"/>
      <c r="P430" s="129"/>
      <c r="Q430" s="129"/>
      <c r="R430" s="129"/>
      <c r="S430" s="129"/>
      <c r="T430" s="129"/>
      <c r="U430" s="129"/>
      <c r="V430" s="129"/>
      <c r="W430" s="129"/>
    </row>
    <row r="431" spans="14:23" x14ac:dyDescent="0.2">
      <c r="N431" s="260"/>
      <c r="O431" s="129"/>
      <c r="P431" s="129"/>
      <c r="Q431" s="129"/>
      <c r="R431" s="129"/>
      <c r="S431" s="129"/>
      <c r="T431" s="129"/>
      <c r="U431" s="129"/>
      <c r="V431" s="129"/>
      <c r="W431" s="129"/>
    </row>
    <row r="432" spans="14:23" x14ac:dyDescent="0.2">
      <c r="N432" s="260"/>
      <c r="O432" s="129"/>
      <c r="P432" s="129"/>
      <c r="Q432" s="129"/>
      <c r="R432" s="129"/>
      <c r="S432" s="129"/>
      <c r="T432" s="129"/>
      <c r="U432" s="129"/>
      <c r="V432" s="129"/>
      <c r="W432" s="129"/>
    </row>
    <row r="433" spans="14:23" x14ac:dyDescent="0.2">
      <c r="N433" s="260"/>
      <c r="O433" s="129"/>
      <c r="P433" s="129"/>
      <c r="Q433" s="129"/>
      <c r="R433" s="129"/>
      <c r="S433" s="129"/>
      <c r="T433" s="129"/>
      <c r="U433" s="129"/>
      <c r="V433" s="129"/>
      <c r="W433" s="129"/>
    </row>
    <row r="434" spans="14:23" x14ac:dyDescent="0.2">
      <c r="N434" s="260"/>
      <c r="O434" s="129"/>
      <c r="P434" s="129"/>
      <c r="Q434" s="129"/>
      <c r="R434" s="129"/>
      <c r="S434" s="129"/>
      <c r="T434" s="129"/>
      <c r="U434" s="129"/>
      <c r="V434" s="129"/>
      <c r="W434" s="129"/>
    </row>
    <row r="435" spans="14:23" x14ac:dyDescent="0.2">
      <c r="N435" s="260"/>
      <c r="O435" s="129"/>
      <c r="P435" s="129"/>
      <c r="Q435" s="129"/>
      <c r="R435" s="129"/>
      <c r="S435" s="129"/>
      <c r="T435" s="129"/>
      <c r="U435" s="129"/>
      <c r="V435" s="129"/>
      <c r="W435" s="129"/>
    </row>
    <row r="436" spans="14:23" x14ac:dyDescent="0.2">
      <c r="N436" s="260"/>
      <c r="O436" s="129"/>
      <c r="P436" s="129"/>
      <c r="Q436" s="129"/>
      <c r="R436" s="129"/>
      <c r="S436" s="129"/>
      <c r="T436" s="129"/>
      <c r="U436" s="129"/>
      <c r="V436" s="129"/>
      <c r="W436" s="129"/>
    </row>
    <row r="437" spans="14:23" x14ac:dyDescent="0.2">
      <c r="N437" s="260"/>
      <c r="O437" s="129"/>
      <c r="P437" s="129"/>
      <c r="Q437" s="129"/>
      <c r="R437" s="129"/>
      <c r="S437" s="129"/>
      <c r="T437" s="129"/>
      <c r="U437" s="129"/>
      <c r="V437" s="129"/>
      <c r="W437" s="129"/>
    </row>
    <row r="438" spans="14:23" x14ac:dyDescent="0.2">
      <c r="N438" s="260"/>
      <c r="O438" s="129"/>
      <c r="P438" s="129"/>
      <c r="Q438" s="129"/>
      <c r="R438" s="129"/>
      <c r="S438" s="129"/>
      <c r="T438" s="129"/>
      <c r="U438" s="129"/>
      <c r="V438" s="129"/>
      <c r="W438" s="129"/>
    </row>
    <row r="439" spans="14:23" x14ac:dyDescent="0.2">
      <c r="N439" s="260"/>
      <c r="O439" s="129"/>
      <c r="P439" s="129"/>
      <c r="Q439" s="129"/>
      <c r="R439" s="129"/>
      <c r="S439" s="129"/>
      <c r="T439" s="129"/>
      <c r="U439" s="129"/>
      <c r="V439" s="129"/>
      <c r="W439" s="129"/>
    </row>
    <row r="440" spans="14:23" x14ac:dyDescent="0.2">
      <c r="N440" s="260"/>
      <c r="O440" s="129"/>
      <c r="P440" s="129"/>
      <c r="Q440" s="129"/>
      <c r="R440" s="129"/>
      <c r="S440" s="129"/>
      <c r="T440" s="129"/>
      <c r="U440" s="129"/>
      <c r="V440" s="129"/>
      <c r="W440" s="129"/>
    </row>
    <row r="441" spans="14:23" x14ac:dyDescent="0.2">
      <c r="N441" s="260"/>
      <c r="O441" s="129"/>
      <c r="P441" s="129"/>
      <c r="Q441" s="129"/>
      <c r="R441" s="129"/>
      <c r="S441" s="129"/>
      <c r="T441" s="129"/>
      <c r="U441" s="129"/>
      <c r="V441" s="129"/>
      <c r="W441" s="129"/>
    </row>
    <row r="442" spans="14:23" x14ac:dyDescent="0.2">
      <c r="N442" s="260"/>
      <c r="O442" s="129"/>
      <c r="P442" s="129"/>
      <c r="Q442" s="129"/>
      <c r="R442" s="129"/>
      <c r="S442" s="129"/>
      <c r="T442" s="129"/>
      <c r="U442" s="129"/>
      <c r="V442" s="129"/>
      <c r="W442" s="129"/>
    </row>
    <row r="443" spans="14:23" x14ac:dyDescent="0.2">
      <c r="N443" s="260"/>
      <c r="O443" s="129"/>
      <c r="P443" s="129"/>
      <c r="Q443" s="129"/>
      <c r="R443" s="129"/>
      <c r="S443" s="129"/>
      <c r="T443" s="129"/>
      <c r="U443" s="129"/>
      <c r="V443" s="129"/>
      <c r="W443" s="129"/>
    </row>
    <row r="444" spans="14:23" x14ac:dyDescent="0.2">
      <c r="N444" s="260"/>
      <c r="O444" s="129"/>
      <c r="P444" s="129"/>
      <c r="Q444" s="129"/>
      <c r="R444" s="129"/>
      <c r="S444" s="129"/>
      <c r="T444" s="129"/>
      <c r="U444" s="129"/>
      <c r="V444" s="129"/>
      <c r="W444" s="129"/>
    </row>
    <row r="445" spans="14:23" x14ac:dyDescent="0.2">
      <c r="N445" s="260"/>
      <c r="O445" s="129"/>
      <c r="P445" s="129"/>
      <c r="Q445" s="129"/>
      <c r="R445" s="129"/>
      <c r="S445" s="129"/>
      <c r="T445" s="129"/>
      <c r="U445" s="129"/>
      <c r="V445" s="129"/>
      <c r="W445" s="129"/>
    </row>
    <row r="446" spans="14:23" x14ac:dyDescent="0.2">
      <c r="N446" s="260"/>
      <c r="O446" s="129"/>
      <c r="P446" s="129"/>
      <c r="Q446" s="129"/>
      <c r="R446" s="129"/>
      <c r="S446" s="129"/>
      <c r="T446" s="129"/>
      <c r="U446" s="129"/>
      <c r="V446" s="129"/>
      <c r="W446" s="129"/>
    </row>
    <row r="447" spans="14:23" x14ac:dyDescent="0.2">
      <c r="N447" s="260"/>
      <c r="O447" s="129"/>
      <c r="P447" s="129"/>
      <c r="Q447" s="129"/>
      <c r="R447" s="129"/>
      <c r="S447" s="129"/>
      <c r="T447" s="129"/>
      <c r="U447" s="129"/>
      <c r="V447" s="129"/>
      <c r="W447" s="129"/>
    </row>
    <row r="448" spans="14:23" x14ac:dyDescent="0.2">
      <c r="N448" s="260"/>
      <c r="O448" s="129"/>
      <c r="P448" s="129"/>
      <c r="Q448" s="129"/>
      <c r="R448" s="129"/>
      <c r="S448" s="129"/>
      <c r="T448" s="129"/>
      <c r="U448" s="129"/>
      <c r="V448" s="129"/>
      <c r="W448" s="129"/>
    </row>
    <row r="449" spans="14:23" x14ac:dyDescent="0.2">
      <c r="N449" s="260"/>
      <c r="O449" s="129"/>
      <c r="P449" s="129"/>
      <c r="Q449" s="129"/>
      <c r="R449" s="129"/>
      <c r="S449" s="129"/>
      <c r="T449" s="129"/>
      <c r="U449" s="129"/>
      <c r="V449" s="129"/>
      <c r="W449" s="129"/>
    </row>
    <row r="450" spans="14:23" x14ac:dyDescent="0.2">
      <c r="N450" s="260"/>
      <c r="O450" s="129"/>
      <c r="P450" s="129"/>
      <c r="Q450" s="129"/>
      <c r="R450" s="129"/>
      <c r="S450" s="129"/>
      <c r="T450" s="129"/>
      <c r="U450" s="129"/>
      <c r="V450" s="129"/>
      <c r="W450" s="129"/>
    </row>
    <row r="451" spans="14:23" x14ac:dyDescent="0.2">
      <c r="N451" s="260"/>
      <c r="O451" s="129"/>
      <c r="P451" s="129"/>
      <c r="Q451" s="129"/>
      <c r="R451" s="129"/>
      <c r="S451" s="129"/>
      <c r="T451" s="129"/>
      <c r="U451" s="129"/>
      <c r="V451" s="129"/>
      <c r="W451" s="129"/>
    </row>
    <row r="452" spans="14:23" x14ac:dyDescent="0.2">
      <c r="N452" s="260"/>
      <c r="O452" s="129"/>
      <c r="P452" s="129"/>
      <c r="Q452" s="129"/>
      <c r="R452" s="129"/>
      <c r="S452" s="129"/>
      <c r="T452" s="129"/>
      <c r="U452" s="129"/>
      <c r="V452" s="129"/>
      <c r="W452" s="129"/>
    </row>
    <row r="453" spans="14:23" x14ac:dyDescent="0.2">
      <c r="N453" s="260"/>
      <c r="O453" s="129"/>
      <c r="P453" s="129"/>
      <c r="Q453" s="129"/>
      <c r="R453" s="129"/>
      <c r="S453" s="129"/>
      <c r="T453" s="129"/>
      <c r="U453" s="129"/>
      <c r="V453" s="129"/>
      <c r="W453" s="129"/>
    </row>
    <row r="454" spans="14:23" x14ac:dyDescent="0.2">
      <c r="N454" s="260"/>
      <c r="O454" s="129"/>
      <c r="P454" s="129"/>
      <c r="Q454" s="129"/>
      <c r="R454" s="129"/>
      <c r="S454" s="129"/>
      <c r="T454" s="129"/>
      <c r="U454" s="129"/>
      <c r="V454" s="129"/>
      <c r="W454" s="129"/>
    </row>
    <row r="455" spans="14:23" x14ac:dyDescent="0.2">
      <c r="N455" s="260"/>
      <c r="O455" s="129"/>
      <c r="P455" s="129"/>
      <c r="Q455" s="129"/>
      <c r="R455" s="129"/>
      <c r="S455" s="129"/>
      <c r="T455" s="129"/>
      <c r="U455" s="129"/>
      <c r="V455" s="129"/>
      <c r="W455" s="129"/>
    </row>
    <row r="456" spans="14:23" x14ac:dyDescent="0.2">
      <c r="N456" s="260"/>
      <c r="O456" s="129"/>
      <c r="P456" s="129"/>
      <c r="Q456" s="129"/>
      <c r="R456" s="129"/>
      <c r="S456" s="129"/>
      <c r="T456" s="129"/>
      <c r="U456" s="129"/>
      <c r="V456" s="129"/>
      <c r="W456" s="129"/>
    </row>
    <row r="457" spans="14:23" x14ac:dyDescent="0.2">
      <c r="N457" s="260"/>
      <c r="O457" s="129"/>
      <c r="P457" s="129"/>
      <c r="Q457" s="129"/>
      <c r="R457" s="129"/>
      <c r="S457" s="129"/>
      <c r="T457" s="129"/>
      <c r="U457" s="129"/>
      <c r="V457" s="129"/>
      <c r="W457" s="129"/>
    </row>
    <row r="458" spans="14:23" x14ac:dyDescent="0.2">
      <c r="N458" s="260"/>
      <c r="O458" s="129"/>
      <c r="P458" s="129"/>
      <c r="Q458" s="129"/>
      <c r="R458" s="129"/>
      <c r="S458" s="129"/>
      <c r="T458" s="129"/>
      <c r="U458" s="129"/>
      <c r="V458" s="129"/>
      <c r="W458" s="129"/>
    </row>
    <row r="459" spans="14:23" x14ac:dyDescent="0.2">
      <c r="N459" s="260"/>
      <c r="O459" s="129"/>
      <c r="P459" s="129"/>
      <c r="Q459" s="129"/>
      <c r="R459" s="129"/>
      <c r="S459" s="129"/>
      <c r="T459" s="129"/>
      <c r="U459" s="129"/>
      <c r="V459" s="129"/>
      <c r="W459" s="129"/>
    </row>
    <row r="461" spans="14:23" x14ac:dyDescent="0.2">
      <c r="U461" s="262"/>
    </row>
    <row r="462" spans="14:23" x14ac:dyDescent="0.2">
      <c r="N462" s="556"/>
      <c r="P462" s="131"/>
      <c r="R462" s="131"/>
      <c r="T462" s="131"/>
      <c r="V462" s="131"/>
      <c r="W462" s="51"/>
    </row>
    <row r="463" spans="14:23" x14ac:dyDescent="0.2">
      <c r="W463" s="51"/>
    </row>
    <row r="464" spans="14:23" x14ac:dyDescent="0.2">
      <c r="N464" s="579"/>
      <c r="W464" s="51"/>
    </row>
    <row r="467" spans="14:33" x14ac:dyDescent="0.2">
      <c r="O467" s="465"/>
      <c r="Q467" s="465"/>
      <c r="S467" s="465"/>
      <c r="U467" s="465"/>
      <c r="Y467" s="465"/>
      <c r="AA467" s="465"/>
      <c r="AC467" s="465"/>
      <c r="AE467" s="465"/>
    </row>
    <row r="468" spans="14:33" x14ac:dyDescent="0.2">
      <c r="O468" s="557"/>
      <c r="P468" s="558"/>
      <c r="Q468" s="558"/>
      <c r="R468" s="558"/>
      <c r="S468" s="558"/>
      <c r="T468" s="558"/>
      <c r="U468" s="558"/>
      <c r="V468" s="558"/>
      <c r="W468" s="558"/>
      <c r="Y468" s="557"/>
      <c r="Z468" s="558"/>
      <c r="AA468" s="558"/>
      <c r="AB468" s="558"/>
      <c r="AC468" s="558"/>
      <c r="AD468" s="558"/>
      <c r="AE468" s="558"/>
      <c r="AF468" s="558"/>
      <c r="AG468" s="558"/>
    </row>
    <row r="469" spans="14:33" x14ac:dyDescent="0.2">
      <c r="N469" s="560"/>
      <c r="O469" s="466"/>
      <c r="P469" s="466"/>
      <c r="Q469" s="466"/>
      <c r="R469" s="466"/>
      <c r="S469" s="466"/>
      <c r="T469" s="466"/>
      <c r="U469" s="466"/>
      <c r="V469" s="466"/>
      <c r="W469" s="466"/>
      <c r="X469" s="560"/>
      <c r="Y469" s="466"/>
      <c r="Z469" s="466"/>
      <c r="AA469" s="466"/>
      <c r="AB469" s="466"/>
      <c r="AC469" s="466"/>
      <c r="AD469" s="466"/>
      <c r="AE469" s="466"/>
      <c r="AF469" s="466"/>
      <c r="AG469" s="466"/>
    </row>
    <row r="470" spans="14:33" x14ac:dyDescent="0.2">
      <c r="N470" s="260"/>
      <c r="O470" s="129"/>
      <c r="P470" s="129"/>
      <c r="Q470" s="129"/>
      <c r="R470" s="129"/>
      <c r="S470" s="129"/>
      <c r="T470" s="129"/>
      <c r="U470" s="129"/>
      <c r="V470" s="129"/>
      <c r="W470" s="129"/>
      <c r="X470" s="260"/>
      <c r="Y470" s="129"/>
      <c r="Z470" s="129"/>
      <c r="AA470" s="129"/>
      <c r="AB470" s="129"/>
      <c r="AC470" s="129"/>
      <c r="AD470" s="129"/>
      <c r="AE470" s="129"/>
      <c r="AF470" s="129"/>
      <c r="AG470" s="129"/>
    </row>
    <row r="471" spans="14:33" x14ac:dyDescent="0.2">
      <c r="N471" s="260"/>
      <c r="O471" s="129"/>
      <c r="P471" s="129"/>
      <c r="Q471" s="129"/>
      <c r="R471" s="129"/>
      <c r="S471" s="129"/>
      <c r="T471" s="129"/>
      <c r="U471" s="129"/>
      <c r="V471" s="129"/>
      <c r="W471" s="129"/>
      <c r="X471" s="260"/>
      <c r="Y471" s="129"/>
      <c r="Z471" s="129"/>
      <c r="AA471" s="129"/>
      <c r="AB471" s="129"/>
      <c r="AC471" s="129"/>
      <c r="AD471" s="129"/>
      <c r="AE471" s="129"/>
      <c r="AF471" s="129"/>
      <c r="AG471" s="129"/>
    </row>
    <row r="472" spans="14:33" x14ac:dyDescent="0.2">
      <c r="N472" s="260"/>
      <c r="O472" s="129"/>
      <c r="P472" s="129"/>
      <c r="Q472" s="129"/>
      <c r="R472" s="129"/>
      <c r="S472" s="129"/>
      <c r="T472" s="129"/>
      <c r="U472" s="129"/>
      <c r="V472" s="129"/>
      <c r="W472" s="129"/>
      <c r="X472" s="260"/>
      <c r="Y472" s="129"/>
      <c r="Z472" s="129"/>
      <c r="AA472" s="129"/>
      <c r="AB472" s="129"/>
      <c r="AC472" s="129"/>
      <c r="AD472" s="129"/>
      <c r="AE472" s="129"/>
      <c r="AF472" s="129"/>
      <c r="AG472" s="129"/>
    </row>
    <row r="473" spans="14:33" x14ac:dyDescent="0.2">
      <c r="N473" s="260"/>
      <c r="O473" s="129"/>
      <c r="P473" s="129"/>
      <c r="Q473" s="129"/>
      <c r="R473" s="129"/>
      <c r="S473" s="129"/>
      <c r="T473" s="129"/>
      <c r="U473" s="129"/>
      <c r="V473" s="129"/>
      <c r="W473" s="129"/>
      <c r="X473" s="260"/>
      <c r="Y473" s="129"/>
      <c r="Z473" s="129"/>
      <c r="AA473" s="129"/>
      <c r="AB473" s="129"/>
      <c r="AC473" s="129"/>
      <c r="AD473" s="129"/>
      <c r="AE473" s="129"/>
      <c r="AF473" s="129"/>
      <c r="AG473" s="129"/>
    </row>
    <row r="474" spans="14:33" x14ac:dyDescent="0.2">
      <c r="N474" s="260"/>
      <c r="O474" s="129"/>
      <c r="P474" s="129"/>
      <c r="Q474" s="129"/>
      <c r="R474" s="129"/>
      <c r="S474" s="129"/>
      <c r="T474" s="129"/>
      <c r="U474" s="129"/>
      <c r="V474" s="129"/>
      <c r="W474" s="129"/>
      <c r="X474" s="260"/>
      <c r="Y474" s="129"/>
      <c r="Z474" s="129"/>
      <c r="AA474" s="129"/>
      <c r="AB474" s="129"/>
      <c r="AC474" s="129"/>
      <c r="AD474" s="129"/>
      <c r="AE474" s="129"/>
      <c r="AF474" s="129"/>
      <c r="AG474" s="129"/>
    </row>
    <row r="475" spans="14:33" x14ac:dyDescent="0.2">
      <c r="N475" s="260"/>
      <c r="O475" s="129"/>
      <c r="P475" s="129"/>
      <c r="Q475" s="129"/>
      <c r="R475" s="129"/>
      <c r="S475" s="129"/>
      <c r="T475" s="129"/>
      <c r="U475" s="129"/>
      <c r="V475" s="129"/>
      <c r="W475" s="129"/>
      <c r="X475" s="260"/>
      <c r="Y475" s="129"/>
      <c r="Z475" s="129"/>
      <c r="AA475" s="129"/>
      <c r="AB475" s="129"/>
      <c r="AC475" s="129"/>
      <c r="AD475" s="129"/>
      <c r="AE475" s="129"/>
      <c r="AF475" s="129"/>
      <c r="AG475" s="129"/>
    </row>
    <row r="476" spans="14:33" x14ac:dyDescent="0.2">
      <c r="N476" s="260"/>
      <c r="O476" s="129"/>
      <c r="P476" s="129"/>
      <c r="Q476" s="129"/>
      <c r="R476" s="129"/>
      <c r="S476" s="129"/>
      <c r="T476" s="129"/>
      <c r="U476" s="129"/>
      <c r="V476" s="129"/>
      <c r="W476" s="129"/>
      <c r="X476" s="260"/>
      <c r="Y476" s="129"/>
      <c r="Z476" s="129"/>
      <c r="AA476" s="129"/>
      <c r="AB476" s="129"/>
      <c r="AC476" s="129"/>
      <c r="AD476" s="129"/>
      <c r="AE476" s="129"/>
      <c r="AF476" s="129"/>
      <c r="AG476" s="129"/>
    </row>
    <row r="477" spans="14:33" x14ac:dyDescent="0.2">
      <c r="N477" s="260"/>
      <c r="O477" s="129"/>
      <c r="P477" s="129"/>
      <c r="Q477" s="129"/>
      <c r="R477" s="129"/>
      <c r="S477" s="129"/>
      <c r="T477" s="129"/>
      <c r="U477" s="129"/>
      <c r="V477" s="129"/>
      <c r="W477" s="129"/>
      <c r="X477" s="260"/>
      <c r="Y477" s="129"/>
      <c r="Z477" s="129"/>
      <c r="AA477" s="129"/>
      <c r="AB477" s="129"/>
      <c r="AC477" s="129"/>
      <c r="AD477" s="129"/>
      <c r="AE477" s="129"/>
      <c r="AF477" s="129"/>
      <c r="AG477" s="129"/>
    </row>
    <row r="478" spans="14:33" x14ac:dyDescent="0.2">
      <c r="N478" s="260"/>
      <c r="O478" s="129"/>
      <c r="P478" s="129"/>
      <c r="Q478" s="129"/>
      <c r="R478" s="129"/>
      <c r="S478" s="129"/>
      <c r="T478" s="129"/>
      <c r="U478" s="129"/>
      <c r="V478" s="129"/>
      <c r="W478" s="129"/>
      <c r="X478" s="260"/>
      <c r="Y478" s="129"/>
      <c r="Z478" s="129"/>
      <c r="AA478" s="129"/>
      <c r="AB478" s="129"/>
      <c r="AC478" s="129"/>
      <c r="AD478" s="129"/>
      <c r="AE478" s="129"/>
      <c r="AF478" s="129"/>
      <c r="AG478" s="129"/>
    </row>
    <row r="479" spans="14:33" x14ac:dyDescent="0.2">
      <c r="N479" s="260"/>
      <c r="O479" s="129"/>
      <c r="P479" s="129"/>
      <c r="Q479" s="129"/>
      <c r="R479" s="129"/>
      <c r="S479" s="129"/>
      <c r="T479" s="129"/>
      <c r="U479" s="129"/>
      <c r="V479" s="129"/>
      <c r="W479" s="129"/>
      <c r="X479" s="260"/>
      <c r="Y479" s="129"/>
      <c r="Z479" s="129"/>
      <c r="AA479" s="129"/>
      <c r="AB479" s="129"/>
      <c r="AC479" s="129"/>
      <c r="AD479" s="129"/>
      <c r="AE479" s="129"/>
      <c r="AF479" s="129"/>
      <c r="AG479" s="129"/>
    </row>
    <row r="480" spans="14:33" x14ac:dyDescent="0.2">
      <c r="N480" s="260"/>
      <c r="O480" s="129"/>
      <c r="P480" s="129"/>
      <c r="Q480" s="129"/>
      <c r="R480" s="129"/>
      <c r="S480" s="129"/>
      <c r="T480" s="129"/>
      <c r="U480" s="129"/>
      <c r="V480" s="129"/>
      <c r="W480" s="129"/>
      <c r="X480" s="260"/>
      <c r="Y480" s="129"/>
      <c r="Z480" s="129"/>
      <c r="AA480" s="129"/>
      <c r="AB480" s="129"/>
      <c r="AC480" s="129"/>
      <c r="AD480" s="129"/>
      <c r="AE480" s="129"/>
      <c r="AF480" s="129"/>
      <c r="AG480" s="129"/>
    </row>
    <row r="481" spans="14:33" x14ac:dyDescent="0.2">
      <c r="N481" s="260"/>
      <c r="O481" s="129"/>
      <c r="P481" s="129"/>
      <c r="Q481" s="129"/>
      <c r="R481" s="129"/>
      <c r="S481" s="129"/>
      <c r="T481" s="129"/>
      <c r="U481" s="129"/>
      <c r="V481" s="129"/>
      <c r="W481" s="129"/>
      <c r="X481" s="260"/>
      <c r="Y481" s="129"/>
      <c r="Z481" s="129"/>
      <c r="AA481" s="129"/>
      <c r="AB481" s="129"/>
      <c r="AC481" s="129"/>
      <c r="AD481" s="129"/>
      <c r="AE481" s="129"/>
      <c r="AF481" s="129"/>
      <c r="AG481" s="129"/>
    </row>
    <row r="482" spans="14:33" x14ac:dyDescent="0.2">
      <c r="N482" s="260"/>
      <c r="O482" s="129"/>
      <c r="P482" s="129"/>
      <c r="Q482" s="129"/>
      <c r="R482" s="129"/>
      <c r="S482" s="129"/>
      <c r="T482" s="129"/>
      <c r="U482" s="129"/>
      <c r="V482" s="129"/>
      <c r="W482" s="129"/>
      <c r="X482" s="260"/>
      <c r="Y482" s="129"/>
      <c r="Z482" s="129"/>
      <c r="AA482" s="129"/>
      <c r="AB482" s="129"/>
      <c r="AC482" s="129"/>
      <c r="AD482" s="129"/>
      <c r="AE482" s="129"/>
      <c r="AF482" s="129"/>
      <c r="AG482" s="129"/>
    </row>
    <row r="483" spans="14:33" x14ac:dyDescent="0.2">
      <c r="N483" s="260"/>
      <c r="O483" s="129"/>
      <c r="P483" s="129"/>
      <c r="Q483" s="129"/>
      <c r="R483" s="129"/>
      <c r="S483" s="129"/>
      <c r="T483" s="129"/>
      <c r="U483" s="129"/>
      <c r="V483" s="129"/>
      <c r="W483" s="129"/>
      <c r="X483" s="260"/>
      <c r="Y483" s="129"/>
      <c r="Z483" s="129"/>
      <c r="AA483" s="129"/>
      <c r="AB483" s="129"/>
      <c r="AC483" s="129"/>
      <c r="AD483" s="129"/>
      <c r="AE483" s="129"/>
      <c r="AF483" s="129"/>
      <c r="AG483" s="129"/>
    </row>
    <row r="484" spans="14:33" x14ac:dyDescent="0.2">
      <c r="N484" s="260"/>
      <c r="O484" s="129"/>
      <c r="P484" s="129"/>
      <c r="Q484" s="129"/>
      <c r="R484" s="129"/>
      <c r="S484" s="129"/>
      <c r="T484" s="129"/>
      <c r="U484" s="129"/>
      <c r="V484" s="129"/>
      <c r="W484" s="129"/>
      <c r="X484" s="260"/>
      <c r="Y484" s="129"/>
      <c r="Z484" s="129"/>
      <c r="AA484" s="129"/>
      <c r="AB484" s="129"/>
      <c r="AC484" s="129"/>
      <c r="AD484" s="129"/>
      <c r="AE484" s="129"/>
      <c r="AF484" s="129"/>
      <c r="AG484" s="129"/>
    </row>
    <row r="485" spans="14:33" x14ac:dyDescent="0.2">
      <c r="N485" s="260"/>
      <c r="O485" s="129"/>
      <c r="P485" s="129"/>
      <c r="Q485" s="129"/>
      <c r="R485" s="129"/>
      <c r="S485" s="129"/>
      <c r="T485" s="129"/>
      <c r="U485" s="129"/>
      <c r="V485" s="129"/>
      <c r="W485" s="129"/>
      <c r="X485" s="260"/>
      <c r="Y485" s="129"/>
      <c r="Z485" s="129"/>
      <c r="AA485" s="129"/>
      <c r="AB485" s="129"/>
      <c r="AC485" s="129"/>
      <c r="AD485" s="129"/>
      <c r="AE485" s="129"/>
      <c r="AF485" s="129"/>
      <c r="AG485" s="129"/>
    </row>
    <row r="486" spans="14:33" x14ac:dyDescent="0.2">
      <c r="N486" s="260"/>
      <c r="O486" s="129"/>
      <c r="P486" s="129"/>
      <c r="Q486" s="129"/>
      <c r="R486" s="129"/>
      <c r="S486" s="129"/>
      <c r="T486" s="129"/>
      <c r="U486" s="129"/>
      <c r="V486" s="129"/>
      <c r="W486" s="129"/>
      <c r="X486" s="260"/>
      <c r="Y486" s="129"/>
      <c r="Z486" s="129"/>
      <c r="AA486" s="129"/>
      <c r="AB486" s="129"/>
      <c r="AC486" s="129"/>
      <c r="AD486" s="129"/>
      <c r="AE486" s="129"/>
      <c r="AF486" s="129"/>
      <c r="AG486" s="129"/>
    </row>
    <row r="487" spans="14:33" x14ac:dyDescent="0.2">
      <c r="N487" s="260"/>
      <c r="O487" s="129"/>
      <c r="P487" s="129"/>
      <c r="Q487" s="129"/>
      <c r="R487" s="129"/>
      <c r="S487" s="129"/>
      <c r="T487" s="129"/>
      <c r="U487" s="129"/>
      <c r="V487" s="129"/>
      <c r="W487" s="129"/>
      <c r="X487" s="260"/>
      <c r="Y487" s="129"/>
      <c r="Z487" s="129"/>
      <c r="AA487" s="129"/>
      <c r="AB487" s="129"/>
      <c r="AC487" s="129"/>
      <c r="AD487" s="129"/>
      <c r="AE487" s="129"/>
      <c r="AF487" s="129"/>
      <c r="AG487" s="129"/>
    </row>
    <row r="488" spans="14:33" x14ac:dyDescent="0.2">
      <c r="N488" s="260"/>
      <c r="O488" s="129"/>
      <c r="P488" s="129"/>
      <c r="Q488" s="129"/>
      <c r="R488" s="129"/>
      <c r="S488" s="129"/>
      <c r="T488" s="129"/>
      <c r="U488" s="129"/>
      <c r="V488" s="129"/>
      <c r="W488" s="129"/>
      <c r="X488" s="260"/>
      <c r="Y488" s="129"/>
      <c r="Z488" s="129"/>
      <c r="AA488" s="129"/>
      <c r="AB488" s="129"/>
      <c r="AC488" s="129"/>
      <c r="AD488" s="129"/>
      <c r="AE488" s="129"/>
      <c r="AF488" s="129"/>
      <c r="AG488" s="129"/>
    </row>
    <row r="489" spans="14:33" x14ac:dyDescent="0.2">
      <c r="N489" s="260"/>
      <c r="O489" s="129"/>
      <c r="P489" s="129"/>
      <c r="Q489" s="129"/>
      <c r="R489" s="129"/>
      <c r="S489" s="129"/>
      <c r="T489" s="129"/>
      <c r="U489" s="129"/>
      <c r="V489" s="129"/>
      <c r="W489" s="129"/>
      <c r="X489" s="260"/>
      <c r="Y489" s="129"/>
      <c r="Z489" s="129"/>
      <c r="AA489" s="129"/>
      <c r="AB489" s="129"/>
      <c r="AC489" s="129"/>
      <c r="AD489" s="129"/>
      <c r="AE489" s="129"/>
      <c r="AF489" s="129"/>
      <c r="AG489" s="129"/>
    </row>
    <row r="490" spans="14:33" x14ac:dyDescent="0.2">
      <c r="N490" s="260"/>
      <c r="O490" s="129"/>
      <c r="P490" s="129"/>
      <c r="Q490" s="129"/>
      <c r="R490" s="129"/>
      <c r="S490" s="129"/>
      <c r="T490" s="129"/>
      <c r="U490" s="129"/>
      <c r="V490" s="129"/>
      <c r="W490" s="129"/>
      <c r="X490" s="260"/>
      <c r="Y490" s="129"/>
      <c r="Z490" s="129"/>
      <c r="AA490" s="129"/>
      <c r="AB490" s="129"/>
      <c r="AC490" s="129"/>
      <c r="AD490" s="129"/>
      <c r="AE490" s="129"/>
      <c r="AF490" s="129"/>
      <c r="AG490" s="129"/>
    </row>
    <row r="491" spans="14:33" x14ac:dyDescent="0.2">
      <c r="N491" s="260"/>
      <c r="O491" s="129"/>
      <c r="P491" s="129"/>
      <c r="Q491" s="129"/>
      <c r="R491" s="129"/>
      <c r="S491" s="129"/>
      <c r="T491" s="129"/>
      <c r="U491" s="129"/>
      <c r="V491" s="129"/>
      <c r="W491" s="129"/>
      <c r="X491" s="260"/>
      <c r="Y491" s="129"/>
      <c r="Z491" s="129"/>
      <c r="AA491" s="129"/>
      <c r="AB491" s="129"/>
      <c r="AC491" s="129"/>
      <c r="AD491" s="129"/>
      <c r="AE491" s="129"/>
      <c r="AF491" s="129"/>
      <c r="AG491" s="129"/>
    </row>
    <row r="492" spans="14:33" x14ac:dyDescent="0.2">
      <c r="N492" s="260"/>
      <c r="O492" s="129"/>
      <c r="P492" s="129"/>
      <c r="Q492" s="129"/>
      <c r="R492" s="129"/>
      <c r="S492" s="129"/>
      <c r="T492" s="129"/>
      <c r="U492" s="129"/>
      <c r="V492" s="129"/>
      <c r="W492" s="129"/>
      <c r="X492" s="260"/>
      <c r="Y492" s="129"/>
      <c r="Z492" s="129"/>
      <c r="AA492" s="129"/>
      <c r="AB492" s="129"/>
      <c r="AC492" s="129"/>
      <c r="AD492" s="129"/>
      <c r="AE492" s="129"/>
      <c r="AF492" s="129"/>
      <c r="AG492" s="129"/>
    </row>
    <row r="493" spans="14:33" x14ac:dyDescent="0.2">
      <c r="N493" s="260"/>
      <c r="O493" s="129"/>
      <c r="P493" s="129"/>
      <c r="Q493" s="129"/>
      <c r="R493" s="129"/>
      <c r="S493" s="129"/>
      <c r="T493" s="129"/>
      <c r="U493" s="129"/>
      <c r="V493" s="129"/>
      <c r="W493" s="129"/>
      <c r="X493" s="260"/>
      <c r="Y493" s="129"/>
      <c r="Z493" s="129"/>
      <c r="AA493" s="129"/>
      <c r="AB493" s="129"/>
      <c r="AC493" s="129"/>
      <c r="AD493" s="129"/>
      <c r="AE493" s="129"/>
      <c r="AF493" s="129"/>
      <c r="AG493" s="129"/>
    </row>
    <row r="494" spans="14:33" x14ac:dyDescent="0.2">
      <c r="N494" s="260"/>
      <c r="O494" s="129"/>
      <c r="P494" s="129"/>
      <c r="Q494" s="129"/>
      <c r="R494" s="129"/>
      <c r="S494" s="129"/>
      <c r="T494" s="129"/>
      <c r="U494" s="129"/>
      <c r="V494" s="129"/>
      <c r="W494" s="129"/>
      <c r="X494" s="260"/>
      <c r="Y494" s="129"/>
      <c r="Z494" s="129"/>
      <c r="AA494" s="129"/>
      <c r="AB494" s="129"/>
      <c r="AC494" s="129"/>
      <c r="AD494" s="129"/>
      <c r="AE494" s="129"/>
      <c r="AF494" s="129"/>
      <c r="AG494" s="129"/>
    </row>
    <row r="495" spans="14:33" x14ac:dyDescent="0.2">
      <c r="N495" s="260"/>
      <c r="O495" s="129"/>
      <c r="P495" s="129"/>
      <c r="Q495" s="129"/>
      <c r="R495" s="129"/>
      <c r="S495" s="129"/>
      <c r="T495" s="129"/>
      <c r="U495" s="129"/>
      <c r="V495" s="129"/>
      <c r="W495" s="129"/>
      <c r="X495" s="260"/>
      <c r="Y495" s="129"/>
      <c r="Z495" s="129"/>
      <c r="AA495" s="129"/>
      <c r="AB495" s="129"/>
      <c r="AC495" s="129"/>
      <c r="AD495" s="129"/>
      <c r="AE495" s="129"/>
      <c r="AF495" s="129"/>
      <c r="AG495" s="129"/>
    </row>
    <row r="496" spans="14:33" x14ac:dyDescent="0.2">
      <c r="N496" s="260"/>
      <c r="O496" s="129"/>
      <c r="P496" s="129"/>
      <c r="Q496" s="129"/>
      <c r="R496" s="129"/>
      <c r="S496" s="129"/>
      <c r="T496" s="129"/>
      <c r="U496" s="129"/>
      <c r="V496" s="129"/>
      <c r="W496" s="129"/>
      <c r="X496" s="260"/>
      <c r="Y496" s="129"/>
      <c r="Z496" s="129"/>
      <c r="AA496" s="129"/>
      <c r="AB496" s="129"/>
      <c r="AC496" s="129"/>
      <c r="AD496" s="129"/>
      <c r="AE496" s="129"/>
      <c r="AF496" s="129"/>
      <c r="AG496" s="129"/>
    </row>
    <row r="497" spans="14:33" x14ac:dyDescent="0.2">
      <c r="N497" s="260"/>
      <c r="O497" s="129"/>
      <c r="P497" s="129"/>
      <c r="Q497" s="129"/>
      <c r="R497" s="129"/>
      <c r="S497" s="129"/>
      <c r="T497" s="129"/>
      <c r="U497" s="129"/>
      <c r="V497" s="129"/>
      <c r="W497" s="129"/>
      <c r="X497" s="260"/>
      <c r="Y497" s="129"/>
      <c r="Z497" s="129"/>
      <c r="AA497" s="129"/>
      <c r="AB497" s="129"/>
      <c r="AC497" s="129"/>
      <c r="AD497" s="129"/>
      <c r="AE497" s="129"/>
      <c r="AF497" s="129"/>
      <c r="AG497" s="129"/>
    </row>
    <row r="498" spans="14:33" x14ac:dyDescent="0.2">
      <c r="N498" s="260"/>
      <c r="O498" s="129"/>
      <c r="P498" s="129"/>
      <c r="Q498" s="129"/>
      <c r="R498" s="129"/>
      <c r="S498" s="129"/>
      <c r="T498" s="129"/>
      <c r="U498" s="129"/>
      <c r="V498" s="129"/>
      <c r="W498" s="129"/>
      <c r="X498" s="260"/>
      <c r="Y498" s="129"/>
      <c r="Z498" s="129"/>
      <c r="AA498" s="129"/>
      <c r="AB498" s="129"/>
      <c r="AC498" s="129"/>
      <c r="AD498" s="129"/>
      <c r="AE498" s="129"/>
      <c r="AF498" s="129"/>
      <c r="AG498" s="129"/>
    </row>
    <row r="499" spans="14:33" x14ac:dyDescent="0.2">
      <c r="N499" s="260"/>
      <c r="O499" s="129"/>
      <c r="P499" s="129"/>
      <c r="Q499" s="129"/>
      <c r="R499" s="129"/>
      <c r="S499" s="129"/>
      <c r="T499" s="129"/>
      <c r="U499" s="129"/>
      <c r="V499" s="129"/>
      <c r="W499" s="129"/>
      <c r="X499" s="260"/>
      <c r="Y499" s="129"/>
      <c r="Z499" s="129"/>
      <c r="AA499" s="129"/>
      <c r="AB499" s="129"/>
      <c r="AC499" s="129"/>
      <c r="AD499" s="129"/>
      <c r="AE499" s="129"/>
      <c r="AF499" s="129"/>
      <c r="AG499" s="129"/>
    </row>
    <row r="500" spans="14:33" x14ac:dyDescent="0.2">
      <c r="N500" s="260"/>
      <c r="O500" s="129"/>
      <c r="P500" s="129"/>
      <c r="Q500" s="129"/>
      <c r="R500" s="129"/>
      <c r="S500" s="129"/>
      <c r="T500" s="129"/>
      <c r="U500" s="129"/>
      <c r="V500" s="129"/>
      <c r="W500" s="129"/>
      <c r="X500" s="260"/>
      <c r="Y500" s="129"/>
      <c r="Z500" s="129"/>
      <c r="AA500" s="129"/>
      <c r="AB500" s="129"/>
      <c r="AC500" s="129"/>
      <c r="AD500" s="129"/>
      <c r="AE500" s="129"/>
      <c r="AF500" s="129"/>
      <c r="AG500" s="129"/>
    </row>
    <row r="501" spans="14:33" x14ac:dyDescent="0.2">
      <c r="N501" s="260"/>
      <c r="O501" s="129"/>
      <c r="P501" s="129"/>
      <c r="Q501" s="129"/>
      <c r="R501" s="129"/>
      <c r="S501" s="129"/>
      <c r="T501" s="129"/>
      <c r="U501" s="129"/>
      <c r="V501" s="129"/>
      <c r="W501" s="129"/>
      <c r="X501" s="260"/>
      <c r="Y501" s="129"/>
      <c r="Z501" s="129"/>
      <c r="AA501" s="129"/>
      <c r="AB501" s="129"/>
      <c r="AC501" s="129"/>
      <c r="AD501" s="129"/>
      <c r="AE501" s="129"/>
      <c r="AF501" s="129"/>
      <c r="AG501" s="129"/>
    </row>
    <row r="503" spans="14:33" x14ac:dyDescent="0.2">
      <c r="U503" s="262"/>
      <c r="AE503" s="262"/>
    </row>
    <row r="504" spans="14:33" x14ac:dyDescent="0.2">
      <c r="N504" s="556"/>
      <c r="P504" s="131"/>
      <c r="R504" s="131"/>
      <c r="T504" s="131"/>
      <c r="V504" s="131"/>
      <c r="W504" s="51"/>
      <c r="X504" s="556"/>
      <c r="Z504" s="131"/>
      <c r="AB504" s="131"/>
      <c r="AD504" s="131"/>
      <c r="AF504" s="131"/>
      <c r="AG504" s="51"/>
    </row>
    <row r="505" spans="14:33" x14ac:dyDescent="0.2">
      <c r="W505" s="51"/>
      <c r="AG505" s="51"/>
    </row>
    <row r="506" spans="14:33" x14ac:dyDescent="0.2">
      <c r="N506" s="579"/>
      <c r="W506" s="51"/>
      <c r="X506" s="579"/>
      <c r="AG506" s="51"/>
    </row>
  </sheetData>
  <phoneticPr fontId="0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24" workbookViewId="0">
      <selection activeCell="C29" sqref="C29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">
      <c r="A7" s="10">
        <v>1</v>
      </c>
      <c r="B7" s="11">
        <v>165610</v>
      </c>
      <c r="C7" s="11">
        <v>167344</v>
      </c>
      <c r="D7" s="25">
        <f>+C7-B7</f>
        <v>1734</v>
      </c>
    </row>
    <row r="8" spans="1:4" x14ac:dyDescent="0.2">
      <c r="A8" s="10">
        <v>2</v>
      </c>
      <c r="B8" s="11">
        <v>166480</v>
      </c>
      <c r="C8" s="11">
        <v>167796</v>
      </c>
      <c r="D8" s="25">
        <f>+C8-B8</f>
        <v>1316</v>
      </c>
    </row>
    <row r="9" spans="1:4" x14ac:dyDescent="0.2">
      <c r="A9" s="10">
        <v>3</v>
      </c>
      <c r="B9" s="11">
        <v>137938</v>
      </c>
      <c r="C9" s="11">
        <v>137645</v>
      </c>
      <c r="D9" s="25">
        <f t="shared" ref="D9:D37" si="0">+C9-B9</f>
        <v>-293</v>
      </c>
    </row>
    <row r="10" spans="1:4" x14ac:dyDescent="0.2">
      <c r="A10" s="10">
        <v>4</v>
      </c>
      <c r="B10" s="11">
        <v>125026</v>
      </c>
      <c r="C10" s="11">
        <v>124963</v>
      </c>
      <c r="D10" s="25">
        <f t="shared" si="0"/>
        <v>-63</v>
      </c>
    </row>
    <row r="11" spans="1:4" x14ac:dyDescent="0.2">
      <c r="A11" s="10">
        <v>5</v>
      </c>
      <c r="B11" s="129">
        <v>146499</v>
      </c>
      <c r="C11" s="11">
        <v>137011</v>
      </c>
      <c r="D11" s="25">
        <f t="shared" si="0"/>
        <v>-9488</v>
      </c>
    </row>
    <row r="12" spans="1:4" x14ac:dyDescent="0.2">
      <c r="A12" s="10">
        <v>6</v>
      </c>
      <c r="B12" s="11">
        <v>145029</v>
      </c>
      <c r="C12" s="11">
        <v>145160</v>
      </c>
      <c r="D12" s="25">
        <f t="shared" si="0"/>
        <v>131</v>
      </c>
    </row>
    <row r="13" spans="1:4" x14ac:dyDescent="0.2">
      <c r="A13" s="10">
        <v>7</v>
      </c>
      <c r="B13" s="129">
        <v>142059</v>
      </c>
      <c r="C13" s="11">
        <v>140564</v>
      </c>
      <c r="D13" s="25">
        <f t="shared" si="0"/>
        <v>-1495</v>
      </c>
    </row>
    <row r="14" spans="1:4" x14ac:dyDescent="0.2">
      <c r="A14" s="10">
        <v>8</v>
      </c>
      <c r="B14" s="11">
        <v>158164</v>
      </c>
      <c r="C14" s="11">
        <v>152788</v>
      </c>
      <c r="D14" s="25">
        <f t="shared" si="0"/>
        <v>-5376</v>
      </c>
    </row>
    <row r="15" spans="1:4" x14ac:dyDescent="0.2">
      <c r="A15" s="10">
        <v>9</v>
      </c>
      <c r="B15" s="11">
        <v>146091</v>
      </c>
      <c r="C15" s="11">
        <v>145561</v>
      </c>
      <c r="D15" s="25">
        <f t="shared" si="0"/>
        <v>-530</v>
      </c>
    </row>
    <row r="16" spans="1:4" x14ac:dyDescent="0.2">
      <c r="A16" s="10">
        <v>10</v>
      </c>
      <c r="B16" s="11">
        <v>170217</v>
      </c>
      <c r="C16" s="11">
        <v>161989</v>
      </c>
      <c r="D16" s="25">
        <f t="shared" si="0"/>
        <v>-8228</v>
      </c>
    </row>
    <row r="17" spans="1:4" x14ac:dyDescent="0.2">
      <c r="A17" s="10">
        <v>11</v>
      </c>
      <c r="B17" s="11">
        <v>155187</v>
      </c>
      <c r="C17" s="11">
        <v>155406</v>
      </c>
      <c r="D17" s="25">
        <f t="shared" si="0"/>
        <v>219</v>
      </c>
    </row>
    <row r="18" spans="1:4" x14ac:dyDescent="0.2">
      <c r="A18" s="10">
        <v>12</v>
      </c>
      <c r="B18" s="11">
        <v>142391</v>
      </c>
      <c r="C18" s="11">
        <v>140202</v>
      </c>
      <c r="D18" s="25">
        <f t="shared" si="0"/>
        <v>-2189</v>
      </c>
    </row>
    <row r="19" spans="1:4" x14ac:dyDescent="0.2">
      <c r="A19" s="10">
        <v>13</v>
      </c>
      <c r="B19" s="11">
        <v>133550</v>
      </c>
      <c r="C19" s="11">
        <v>132844</v>
      </c>
      <c r="D19" s="25">
        <f t="shared" si="0"/>
        <v>-706</v>
      </c>
    </row>
    <row r="20" spans="1:4" x14ac:dyDescent="0.2">
      <c r="A20" s="10">
        <v>14</v>
      </c>
      <c r="B20" s="11">
        <v>132177</v>
      </c>
      <c r="C20" s="11">
        <v>132427</v>
      </c>
      <c r="D20" s="25">
        <f t="shared" si="0"/>
        <v>250</v>
      </c>
    </row>
    <row r="21" spans="1:4" x14ac:dyDescent="0.2">
      <c r="A21" s="10">
        <v>15</v>
      </c>
      <c r="B21" s="11">
        <v>129024</v>
      </c>
      <c r="C21" s="11">
        <v>129066</v>
      </c>
      <c r="D21" s="25">
        <f t="shared" si="0"/>
        <v>42</v>
      </c>
    </row>
    <row r="22" spans="1:4" x14ac:dyDescent="0.2">
      <c r="A22" s="10">
        <v>16</v>
      </c>
      <c r="B22" s="11">
        <v>119611</v>
      </c>
      <c r="C22" s="11">
        <v>118469</v>
      </c>
      <c r="D22" s="25">
        <f t="shared" si="0"/>
        <v>-1142</v>
      </c>
    </row>
    <row r="23" spans="1:4" x14ac:dyDescent="0.2">
      <c r="A23" s="10">
        <v>17</v>
      </c>
      <c r="B23" s="11">
        <v>128131</v>
      </c>
      <c r="C23" s="11">
        <v>126618</v>
      </c>
      <c r="D23" s="25">
        <f t="shared" si="0"/>
        <v>-1513</v>
      </c>
    </row>
    <row r="24" spans="1:4" x14ac:dyDescent="0.2">
      <c r="A24" s="10">
        <v>18</v>
      </c>
      <c r="B24" s="11">
        <v>122429</v>
      </c>
      <c r="C24" s="11">
        <v>121479</v>
      </c>
      <c r="D24" s="25">
        <f t="shared" si="0"/>
        <v>-950</v>
      </c>
    </row>
    <row r="25" spans="1:4" x14ac:dyDescent="0.2">
      <c r="A25" s="10">
        <v>19</v>
      </c>
      <c r="B25" s="11">
        <v>118760</v>
      </c>
      <c r="C25" s="11">
        <v>118536</v>
      </c>
      <c r="D25" s="25">
        <f t="shared" si="0"/>
        <v>-224</v>
      </c>
    </row>
    <row r="26" spans="1:4" x14ac:dyDescent="0.2">
      <c r="A26" s="10">
        <v>20</v>
      </c>
      <c r="B26" s="129">
        <v>125436</v>
      </c>
      <c r="C26" s="11">
        <v>125694</v>
      </c>
      <c r="D26" s="25">
        <f t="shared" si="0"/>
        <v>258</v>
      </c>
    </row>
    <row r="27" spans="1:4" x14ac:dyDescent="0.2">
      <c r="A27" s="10">
        <v>21</v>
      </c>
      <c r="B27" s="129">
        <v>125668</v>
      </c>
      <c r="C27" s="11">
        <v>125294</v>
      </c>
      <c r="D27" s="25">
        <f t="shared" si="0"/>
        <v>-374</v>
      </c>
    </row>
    <row r="28" spans="1:4" x14ac:dyDescent="0.2">
      <c r="A28" s="10">
        <v>22</v>
      </c>
      <c r="B28" s="11">
        <v>125226</v>
      </c>
      <c r="C28" s="11">
        <v>125294</v>
      </c>
      <c r="D28" s="25">
        <f t="shared" si="0"/>
        <v>68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8" x14ac:dyDescent="0.2">
      <c r="A33" s="10">
        <v>27</v>
      </c>
      <c r="B33" s="11"/>
      <c r="C33" s="11"/>
      <c r="D33" s="25">
        <f t="shared" si="0"/>
        <v>0</v>
      </c>
    </row>
    <row r="34" spans="1:8" x14ac:dyDescent="0.2">
      <c r="A34" s="10">
        <v>28</v>
      </c>
      <c r="B34" s="11"/>
      <c r="C34" s="11"/>
      <c r="D34" s="25">
        <f t="shared" si="0"/>
        <v>0</v>
      </c>
    </row>
    <row r="35" spans="1:8" x14ac:dyDescent="0.2">
      <c r="A35" s="10">
        <v>29</v>
      </c>
      <c r="B35" s="11"/>
      <c r="C35" s="11"/>
      <c r="D35" s="25">
        <f t="shared" si="0"/>
        <v>0</v>
      </c>
    </row>
    <row r="36" spans="1:8" x14ac:dyDescent="0.2">
      <c r="A36" s="10">
        <v>30</v>
      </c>
      <c r="B36" s="11"/>
      <c r="C36" s="11"/>
      <c r="D36" s="25">
        <f t="shared" si="0"/>
        <v>0</v>
      </c>
    </row>
    <row r="37" spans="1:8" x14ac:dyDescent="0.2">
      <c r="A37" s="10">
        <v>31</v>
      </c>
      <c r="B37" s="11"/>
      <c r="C37" s="11"/>
      <c r="D37" s="25">
        <f t="shared" si="0"/>
        <v>0</v>
      </c>
    </row>
    <row r="38" spans="1:8" x14ac:dyDescent="0.2">
      <c r="A38" s="10"/>
      <c r="B38" s="11">
        <f>SUM(B7:B37)</f>
        <v>3060703</v>
      </c>
      <c r="C38" s="11">
        <f>SUM(C7:C37)</f>
        <v>3032150</v>
      </c>
      <c r="D38" s="11">
        <f>SUM(D7:D37)</f>
        <v>-28553</v>
      </c>
    </row>
    <row r="39" spans="1:8" x14ac:dyDescent="0.2">
      <c r="A39" s="26"/>
      <c r="C39" s="14"/>
      <c r="D39" s="106">
        <f>+summary!G3</f>
        <v>2.1</v>
      </c>
    </row>
    <row r="40" spans="1:8" x14ac:dyDescent="0.2">
      <c r="D40" s="138">
        <f>+D39*D38</f>
        <v>-59961.3</v>
      </c>
      <c r="H40">
        <v>20</v>
      </c>
    </row>
    <row r="41" spans="1:8" x14ac:dyDescent="0.2">
      <c r="A41" s="57">
        <v>37256</v>
      </c>
      <c r="C41" s="15"/>
      <c r="D41" s="542">
        <v>47594.94</v>
      </c>
      <c r="H41">
        <v>530</v>
      </c>
    </row>
    <row r="42" spans="1:8" x14ac:dyDescent="0.2">
      <c r="A42" s="57">
        <v>37278</v>
      </c>
      <c r="D42" s="319">
        <f>+D41+D40</f>
        <v>-12366.36</v>
      </c>
      <c r="H42">
        <f>+H41*H40</f>
        <v>10600</v>
      </c>
    </row>
    <row r="43" spans="1:8" x14ac:dyDescent="0.2">
      <c r="H43">
        <v>5989</v>
      </c>
    </row>
    <row r="44" spans="1:8" x14ac:dyDescent="0.2">
      <c r="H44">
        <f>+H42-H43</f>
        <v>4611</v>
      </c>
    </row>
    <row r="46" spans="1:8" x14ac:dyDescent="0.2">
      <c r="A46" s="32" t="s">
        <v>149</v>
      </c>
      <c r="B46" s="32"/>
      <c r="C46" s="32"/>
      <c r="D46" s="32"/>
    </row>
    <row r="47" spans="1:8" x14ac:dyDescent="0.2">
      <c r="A47" s="49">
        <f>+A41</f>
        <v>37256</v>
      </c>
      <c r="B47" s="32"/>
      <c r="C47" s="32"/>
      <c r="D47" s="524">
        <v>20411</v>
      </c>
    </row>
    <row r="48" spans="1:8" x14ac:dyDescent="0.2">
      <c r="A48" s="49">
        <f>+A42</f>
        <v>37278</v>
      </c>
      <c r="B48" s="32"/>
      <c r="C48" s="32"/>
      <c r="D48" s="350">
        <f>+D38</f>
        <v>-28553</v>
      </c>
    </row>
    <row r="49" spans="1:4" x14ac:dyDescent="0.2">
      <c r="A49" s="32"/>
      <c r="B49" s="32"/>
      <c r="C49" s="32"/>
      <c r="D49" s="14">
        <f>+D48+D47</f>
        <v>-8142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9" workbookViewId="0">
      <selection activeCell="C51" sqref="C51"/>
    </sheetView>
  </sheetViews>
  <sheetFormatPr defaultRowHeight="12.75" x14ac:dyDescent="0.2"/>
  <cols>
    <col min="1" max="1" width="8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-248536</v>
      </c>
      <c r="C4" s="11">
        <v>-247815</v>
      </c>
      <c r="D4" s="25">
        <f>+C4-B4</f>
        <v>721</v>
      </c>
    </row>
    <row r="5" spans="1:4" x14ac:dyDescent="0.2">
      <c r="A5" s="10">
        <v>2</v>
      </c>
      <c r="B5" s="129">
        <v>-256988</v>
      </c>
      <c r="C5" s="11">
        <v>-257667</v>
      </c>
      <c r="D5" s="25">
        <f t="shared" ref="D5:D34" si="0">+C5-B5</f>
        <v>-679</v>
      </c>
    </row>
    <row r="6" spans="1:4" x14ac:dyDescent="0.2">
      <c r="A6" s="10">
        <v>3</v>
      </c>
      <c r="B6" s="129">
        <v>-177704</v>
      </c>
      <c r="C6" s="11">
        <v>-177700</v>
      </c>
      <c r="D6" s="25">
        <f t="shared" si="0"/>
        <v>4</v>
      </c>
    </row>
    <row r="7" spans="1:4" x14ac:dyDescent="0.2">
      <c r="A7" s="10">
        <v>4</v>
      </c>
      <c r="B7" s="129">
        <v>-184043</v>
      </c>
      <c r="C7" s="11">
        <v>-182700</v>
      </c>
      <c r="D7" s="25">
        <f t="shared" si="0"/>
        <v>1343</v>
      </c>
    </row>
    <row r="8" spans="1:4" x14ac:dyDescent="0.2">
      <c r="A8" s="10">
        <v>5</v>
      </c>
      <c r="B8" s="129">
        <v>-102760</v>
      </c>
      <c r="C8" s="11">
        <v>-120064</v>
      </c>
      <c r="D8" s="25">
        <f t="shared" si="0"/>
        <v>-17304</v>
      </c>
    </row>
    <row r="9" spans="1:4" x14ac:dyDescent="0.2">
      <c r="A9" s="10">
        <v>6</v>
      </c>
      <c r="B9" s="129">
        <v>-159504</v>
      </c>
      <c r="C9" s="11">
        <v>-157450</v>
      </c>
      <c r="D9" s="25">
        <f t="shared" si="0"/>
        <v>2054</v>
      </c>
    </row>
    <row r="10" spans="1:4" x14ac:dyDescent="0.2">
      <c r="A10" s="10">
        <v>7</v>
      </c>
      <c r="B10" s="129">
        <v>-146645</v>
      </c>
      <c r="C10" s="11">
        <v>-155851</v>
      </c>
      <c r="D10" s="25">
        <f t="shared" si="0"/>
        <v>-9206</v>
      </c>
    </row>
    <row r="11" spans="1:4" x14ac:dyDescent="0.2">
      <c r="A11" s="10">
        <v>8</v>
      </c>
      <c r="B11" s="11">
        <v>-147570</v>
      </c>
      <c r="C11" s="11">
        <v>-155884</v>
      </c>
      <c r="D11" s="25">
        <f t="shared" si="0"/>
        <v>-8314</v>
      </c>
    </row>
    <row r="12" spans="1:4" x14ac:dyDescent="0.2">
      <c r="A12" s="10">
        <v>9</v>
      </c>
      <c r="B12" s="11">
        <v>-67555</v>
      </c>
      <c r="C12" s="11">
        <v>-76928</v>
      </c>
      <c r="D12" s="25">
        <f t="shared" si="0"/>
        <v>-9373</v>
      </c>
    </row>
    <row r="13" spans="1:4" x14ac:dyDescent="0.2">
      <c r="A13" s="10">
        <v>10</v>
      </c>
      <c r="B13" s="11">
        <v>-98016</v>
      </c>
      <c r="C13" s="11">
        <v>-106532</v>
      </c>
      <c r="D13" s="25">
        <f t="shared" si="0"/>
        <v>-8516</v>
      </c>
    </row>
    <row r="14" spans="1:4" x14ac:dyDescent="0.2">
      <c r="A14" s="10">
        <v>11</v>
      </c>
      <c r="B14" s="11">
        <v>-99217</v>
      </c>
      <c r="C14" s="11">
        <v>-97700</v>
      </c>
      <c r="D14" s="25">
        <f t="shared" si="0"/>
        <v>1517</v>
      </c>
    </row>
    <row r="15" spans="1:4" x14ac:dyDescent="0.2">
      <c r="A15" s="10">
        <v>12</v>
      </c>
      <c r="B15" s="11">
        <v>-157690</v>
      </c>
      <c r="C15" s="11">
        <v>-156351</v>
      </c>
      <c r="D15" s="25">
        <f t="shared" si="0"/>
        <v>1339</v>
      </c>
    </row>
    <row r="16" spans="1:4" x14ac:dyDescent="0.2">
      <c r="A16" s="10">
        <v>13</v>
      </c>
      <c r="B16" s="11">
        <v>-159519</v>
      </c>
      <c r="C16" s="11">
        <v>-157722</v>
      </c>
      <c r="D16" s="25">
        <f t="shared" si="0"/>
        <v>1797</v>
      </c>
    </row>
    <row r="17" spans="1:4" x14ac:dyDescent="0.2">
      <c r="A17" s="10">
        <v>14</v>
      </c>
      <c r="B17" s="11">
        <v>-161298</v>
      </c>
      <c r="C17" s="11">
        <v>-157663</v>
      </c>
      <c r="D17" s="25">
        <f t="shared" si="0"/>
        <v>3635</v>
      </c>
    </row>
    <row r="18" spans="1:4" x14ac:dyDescent="0.2">
      <c r="A18" s="10">
        <v>15</v>
      </c>
      <c r="B18" s="11">
        <v>-199783</v>
      </c>
      <c r="C18" s="11">
        <v>-198440</v>
      </c>
      <c r="D18" s="25">
        <f t="shared" si="0"/>
        <v>1343</v>
      </c>
    </row>
    <row r="19" spans="1:4" x14ac:dyDescent="0.2">
      <c r="A19" s="10">
        <v>16</v>
      </c>
      <c r="B19" s="11">
        <v>-183992</v>
      </c>
      <c r="C19" s="11">
        <v>-183889</v>
      </c>
      <c r="D19" s="25">
        <f t="shared" si="0"/>
        <v>103</v>
      </c>
    </row>
    <row r="20" spans="1:4" x14ac:dyDescent="0.2">
      <c r="A20" s="10">
        <v>17</v>
      </c>
      <c r="B20" s="11">
        <v>-190001</v>
      </c>
      <c r="C20" s="11">
        <v>-177700</v>
      </c>
      <c r="D20" s="25">
        <f t="shared" si="0"/>
        <v>12301</v>
      </c>
    </row>
    <row r="21" spans="1:4" x14ac:dyDescent="0.2">
      <c r="A21" s="10">
        <v>18</v>
      </c>
      <c r="B21" s="129">
        <v>-175992</v>
      </c>
      <c r="C21" s="11">
        <v>-180170</v>
      </c>
      <c r="D21" s="25">
        <f t="shared" si="0"/>
        <v>-4178</v>
      </c>
    </row>
    <row r="22" spans="1:4" x14ac:dyDescent="0.2">
      <c r="A22" s="10">
        <v>19</v>
      </c>
      <c r="B22" s="129">
        <v>-205510</v>
      </c>
      <c r="C22" s="11">
        <v>-207782</v>
      </c>
      <c r="D22" s="25">
        <f t="shared" si="0"/>
        <v>-2272</v>
      </c>
    </row>
    <row r="23" spans="1:4" x14ac:dyDescent="0.2">
      <c r="A23" s="10">
        <v>20</v>
      </c>
      <c r="B23" s="11">
        <v>-208295</v>
      </c>
      <c r="C23" s="11">
        <v>-208000</v>
      </c>
      <c r="D23" s="25">
        <f t="shared" si="0"/>
        <v>295</v>
      </c>
    </row>
    <row r="24" spans="1:4" x14ac:dyDescent="0.2">
      <c r="A24" s="10">
        <v>21</v>
      </c>
      <c r="B24" s="129">
        <v>-205676</v>
      </c>
      <c r="C24" s="11">
        <v>-208000</v>
      </c>
      <c r="D24" s="25">
        <f t="shared" si="0"/>
        <v>-2324</v>
      </c>
    </row>
    <row r="25" spans="1:4" x14ac:dyDescent="0.2">
      <c r="A25" s="10">
        <v>22</v>
      </c>
      <c r="B25" s="11">
        <v>-208617</v>
      </c>
      <c r="C25" s="11">
        <v>-208000</v>
      </c>
      <c r="D25" s="25">
        <f t="shared" si="0"/>
        <v>617</v>
      </c>
    </row>
    <row r="26" spans="1:4" x14ac:dyDescent="0.2">
      <c r="A26" s="10">
        <v>23</v>
      </c>
      <c r="B26" s="129"/>
      <c r="C26" s="11"/>
      <c r="D26" s="25">
        <f t="shared" si="0"/>
        <v>0</v>
      </c>
    </row>
    <row r="27" spans="1:4" x14ac:dyDescent="0.2">
      <c r="A27" s="10">
        <v>24</v>
      </c>
      <c r="B27" s="129"/>
      <c r="C27" s="11"/>
      <c r="D27" s="25">
        <f t="shared" si="0"/>
        <v>0</v>
      </c>
    </row>
    <row r="28" spans="1:4" x14ac:dyDescent="0.2">
      <c r="A28" s="10">
        <v>25</v>
      </c>
      <c r="B28" s="129"/>
      <c r="C28" s="11"/>
      <c r="D28" s="25">
        <f t="shared" si="0"/>
        <v>0</v>
      </c>
    </row>
    <row r="29" spans="1:4" x14ac:dyDescent="0.2">
      <c r="A29" s="10">
        <v>26</v>
      </c>
      <c r="B29" s="129"/>
      <c r="C29" s="11"/>
      <c r="D29" s="25">
        <f t="shared" si="0"/>
        <v>0</v>
      </c>
    </row>
    <row r="30" spans="1:4" x14ac:dyDescent="0.2">
      <c r="A30" s="10">
        <v>27</v>
      </c>
      <c r="B30" s="129"/>
      <c r="C30" s="11"/>
      <c r="D30" s="25">
        <f t="shared" si="0"/>
        <v>0</v>
      </c>
    </row>
    <row r="31" spans="1:4" x14ac:dyDescent="0.2">
      <c r="A31" s="10">
        <v>28</v>
      </c>
      <c r="B31" s="129"/>
      <c r="C31" s="11"/>
      <c r="D31" s="25">
        <f t="shared" si="0"/>
        <v>0</v>
      </c>
    </row>
    <row r="32" spans="1:4" x14ac:dyDescent="0.2">
      <c r="A32" s="10">
        <v>29</v>
      </c>
      <c r="B32" s="129"/>
      <c r="C32" s="11"/>
      <c r="D32" s="25">
        <f t="shared" si="0"/>
        <v>0</v>
      </c>
    </row>
    <row r="33" spans="1:30" x14ac:dyDescent="0.2">
      <c r="A33" s="10">
        <v>30</v>
      </c>
      <c r="B33" s="129"/>
      <c r="C33" s="11"/>
      <c r="D33" s="25">
        <f t="shared" si="0"/>
        <v>0</v>
      </c>
    </row>
    <row r="34" spans="1:30" x14ac:dyDescent="0.2">
      <c r="A34" s="10">
        <v>31</v>
      </c>
      <c r="B34" s="129"/>
      <c r="C34" s="11"/>
      <c r="D34" s="25">
        <f t="shared" si="0"/>
        <v>0</v>
      </c>
    </row>
    <row r="35" spans="1:30" x14ac:dyDescent="0.2">
      <c r="A35" s="10"/>
      <c r="B35" s="11">
        <f>SUM(B4:B34)</f>
        <v>-3744911</v>
      </c>
      <c r="C35" s="11">
        <f>SUM(C4:C34)</f>
        <v>-3780008</v>
      </c>
      <c r="D35" s="11">
        <f>SUM(D4:D34)</f>
        <v>-35097</v>
      </c>
    </row>
    <row r="36" spans="1:30" x14ac:dyDescent="0.2">
      <c r="A36" s="26"/>
      <c r="C36" s="25"/>
      <c r="D36" s="2"/>
    </row>
    <row r="37" spans="1:30" x14ac:dyDescent="0.2">
      <c r="A37" s="12"/>
      <c r="D37" s="51"/>
    </row>
    <row r="38" spans="1:30" x14ac:dyDescent="0.2">
      <c r="A38" s="245">
        <v>37256</v>
      </c>
      <c r="D38" s="531">
        <v>59071</v>
      </c>
    </row>
    <row r="39" spans="1:30" x14ac:dyDescent="0.2">
      <c r="A39" s="12"/>
      <c r="D39" s="51"/>
    </row>
    <row r="40" spans="1:30" x14ac:dyDescent="0.2">
      <c r="A40" s="245">
        <v>37278</v>
      </c>
      <c r="D40" s="51">
        <f>+D38+D35</f>
        <v>23974</v>
      </c>
    </row>
    <row r="41" spans="1:30" x14ac:dyDescent="0.2">
      <c r="D41" s="246"/>
    </row>
    <row r="42" spans="1:30" x14ac:dyDescent="0.2">
      <c r="D42" s="246"/>
    </row>
    <row r="43" spans="1:30" ht="15.75" x14ac:dyDescent="0.25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150</v>
      </c>
      <c r="B44" s="32"/>
      <c r="C44" s="32"/>
      <c r="D44" s="473"/>
      <c r="K44"/>
    </row>
    <row r="45" spans="1:30" x14ac:dyDescent="0.2">
      <c r="A45" s="49">
        <f>+A38</f>
        <v>37256</v>
      </c>
      <c r="B45" s="32"/>
      <c r="C45" s="32"/>
      <c r="D45" s="550">
        <v>-80543.149999999994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37278</v>
      </c>
      <c r="B46" s="32"/>
      <c r="C46" s="32"/>
      <c r="D46" s="375">
        <f>+D35*'by type_area'!G4</f>
        <v>-74756.61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0">
        <f>+D46+D45</f>
        <v>-155299.76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9" workbookViewId="0">
      <selection activeCell="C48" sqref="C48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">
      <c r="A4" s="10">
        <v>1</v>
      </c>
      <c r="B4" s="11">
        <v>-492632</v>
      </c>
      <c r="C4" s="11">
        <v>-494656</v>
      </c>
      <c r="D4" s="11"/>
      <c r="E4" s="11"/>
      <c r="F4" s="25">
        <f>+E4+C4-D4-B4</f>
        <v>-2024</v>
      </c>
      <c r="H4" s="10"/>
      <c r="I4" s="11"/>
    </row>
    <row r="5" spans="1:11" x14ac:dyDescent="0.2">
      <c r="A5" s="10">
        <v>2</v>
      </c>
      <c r="B5" s="11">
        <v>-501900</v>
      </c>
      <c r="C5" s="11">
        <v>-485325</v>
      </c>
      <c r="D5" s="11"/>
      <c r="E5" s="11"/>
      <c r="F5" s="25">
        <f t="shared" ref="F5:F34" si="0">+C5-B5+E5-D5</f>
        <v>16575</v>
      </c>
      <c r="H5" s="10"/>
      <c r="I5" s="11"/>
    </row>
    <row r="6" spans="1:11" x14ac:dyDescent="0.2">
      <c r="A6" s="10">
        <v>3</v>
      </c>
      <c r="B6" s="11">
        <v>-540213</v>
      </c>
      <c r="C6" s="11">
        <v>-539549</v>
      </c>
      <c r="D6" s="11"/>
      <c r="E6" s="11"/>
      <c r="F6" s="25">
        <f t="shared" si="0"/>
        <v>664</v>
      </c>
      <c r="H6" s="10"/>
      <c r="I6" s="11"/>
    </row>
    <row r="7" spans="1:11" x14ac:dyDescent="0.2">
      <c r="A7" s="10">
        <v>4</v>
      </c>
      <c r="B7" s="11">
        <v>-472917</v>
      </c>
      <c r="C7" s="11">
        <v>-473220</v>
      </c>
      <c r="D7" s="11"/>
      <c r="E7" s="11"/>
      <c r="F7" s="25">
        <f t="shared" si="0"/>
        <v>-303</v>
      </c>
      <c r="H7" s="10"/>
      <c r="I7" s="11"/>
      <c r="K7" s="25"/>
    </row>
    <row r="8" spans="1:11" x14ac:dyDescent="0.2">
      <c r="A8" s="10">
        <v>5</v>
      </c>
      <c r="B8" s="129">
        <v>-501953</v>
      </c>
      <c r="C8" s="11">
        <v>-499242</v>
      </c>
      <c r="D8" s="11"/>
      <c r="E8" s="11"/>
      <c r="F8" s="25">
        <f t="shared" si="0"/>
        <v>2711</v>
      </c>
      <c r="H8" s="10"/>
      <c r="I8" s="11"/>
    </row>
    <row r="9" spans="1:11" x14ac:dyDescent="0.2">
      <c r="A9" s="10">
        <v>6</v>
      </c>
      <c r="B9" s="11">
        <v>-549512</v>
      </c>
      <c r="C9" s="11">
        <v>-560014</v>
      </c>
      <c r="D9" s="11"/>
      <c r="E9" s="11"/>
      <c r="F9" s="25">
        <f t="shared" si="0"/>
        <v>-10502</v>
      </c>
      <c r="H9" s="10"/>
      <c r="I9" s="11"/>
    </row>
    <row r="10" spans="1:11" x14ac:dyDescent="0.2">
      <c r="A10" s="10">
        <v>7</v>
      </c>
      <c r="B10" s="129">
        <v>-525598</v>
      </c>
      <c r="C10" s="11">
        <v>-521371</v>
      </c>
      <c r="D10" s="129"/>
      <c r="E10" s="11"/>
      <c r="F10" s="25">
        <f t="shared" si="0"/>
        <v>4227</v>
      </c>
      <c r="H10" s="10"/>
      <c r="I10" s="11"/>
    </row>
    <row r="11" spans="1:11" x14ac:dyDescent="0.2">
      <c r="A11" s="10">
        <v>8</v>
      </c>
      <c r="B11" s="11">
        <v>-534270</v>
      </c>
      <c r="C11" s="11">
        <v>-531085</v>
      </c>
      <c r="D11" s="11"/>
      <c r="E11" s="11"/>
      <c r="F11" s="25">
        <f t="shared" si="0"/>
        <v>3185</v>
      </c>
      <c r="H11" s="10"/>
      <c r="I11" s="11"/>
    </row>
    <row r="12" spans="1:11" x14ac:dyDescent="0.2">
      <c r="A12" s="10">
        <v>9</v>
      </c>
      <c r="B12" s="11">
        <v>-607985</v>
      </c>
      <c r="C12" s="11">
        <v>-606773</v>
      </c>
      <c r="D12" s="11"/>
      <c r="E12" s="11"/>
      <c r="F12" s="25">
        <f t="shared" si="0"/>
        <v>1212</v>
      </c>
      <c r="H12" s="10"/>
      <c r="I12" s="11"/>
    </row>
    <row r="13" spans="1:11" x14ac:dyDescent="0.2">
      <c r="A13" s="10">
        <v>10</v>
      </c>
      <c r="B13" s="11">
        <v>-588011</v>
      </c>
      <c r="C13" s="11">
        <v>-634161</v>
      </c>
      <c r="D13" s="129"/>
      <c r="E13" s="11"/>
      <c r="F13" s="25">
        <f t="shared" si="0"/>
        <v>-46150</v>
      </c>
      <c r="H13" s="10"/>
      <c r="I13" s="11"/>
    </row>
    <row r="14" spans="1:11" x14ac:dyDescent="0.2">
      <c r="A14" s="10">
        <v>11</v>
      </c>
      <c r="B14" s="11">
        <v>-603183</v>
      </c>
      <c r="C14" s="11">
        <v>-611815</v>
      </c>
      <c r="D14" s="11"/>
      <c r="E14" s="11"/>
      <c r="F14" s="25">
        <f t="shared" si="0"/>
        <v>-8632</v>
      </c>
      <c r="H14" s="10"/>
      <c r="I14" s="11"/>
    </row>
    <row r="15" spans="1:11" x14ac:dyDescent="0.2">
      <c r="A15" s="10">
        <v>12</v>
      </c>
      <c r="B15" s="11">
        <v>-599978</v>
      </c>
      <c r="C15" s="11">
        <v>-580516</v>
      </c>
      <c r="D15" s="11"/>
      <c r="E15" s="11"/>
      <c r="F15" s="25">
        <f t="shared" si="0"/>
        <v>19462</v>
      </c>
      <c r="H15" s="10"/>
      <c r="I15" s="11"/>
    </row>
    <row r="16" spans="1:11" x14ac:dyDescent="0.2">
      <c r="A16" s="10">
        <v>13</v>
      </c>
      <c r="B16" s="11">
        <v>-586866</v>
      </c>
      <c r="C16" s="11">
        <v>-580516</v>
      </c>
      <c r="D16" s="11"/>
      <c r="E16" s="11"/>
      <c r="F16" s="25">
        <f t="shared" si="0"/>
        <v>6350</v>
      </c>
      <c r="H16" s="10"/>
      <c r="I16" s="11"/>
      <c r="K16" s="25"/>
    </row>
    <row r="17" spans="1:11" x14ac:dyDescent="0.2">
      <c r="A17" s="10">
        <v>14</v>
      </c>
      <c r="B17" s="11">
        <v>-573809</v>
      </c>
      <c r="C17" s="11">
        <v>-573034</v>
      </c>
      <c r="D17" s="11"/>
      <c r="E17" s="11"/>
      <c r="F17" s="25">
        <f t="shared" si="0"/>
        <v>775</v>
      </c>
      <c r="H17" s="10"/>
      <c r="I17" s="11"/>
    </row>
    <row r="18" spans="1:11" x14ac:dyDescent="0.2">
      <c r="A18" s="10">
        <v>15</v>
      </c>
      <c r="B18" s="11">
        <v>-541773</v>
      </c>
      <c r="C18" s="11">
        <v>-542075</v>
      </c>
      <c r="D18" s="11"/>
      <c r="E18" s="11"/>
      <c r="F18" s="25">
        <f t="shared" si="0"/>
        <v>-302</v>
      </c>
      <c r="H18" s="10"/>
      <c r="I18" s="11"/>
    </row>
    <row r="19" spans="1:11" x14ac:dyDescent="0.2">
      <c r="A19" s="10">
        <v>16</v>
      </c>
      <c r="B19" s="11">
        <v>-554650</v>
      </c>
      <c r="C19" s="11">
        <v>-567930</v>
      </c>
      <c r="D19" s="11"/>
      <c r="E19" s="11"/>
      <c r="F19" s="25">
        <f t="shared" si="0"/>
        <v>-13280</v>
      </c>
      <c r="H19" s="10"/>
      <c r="I19" s="11"/>
    </row>
    <row r="20" spans="1:11" x14ac:dyDescent="0.2">
      <c r="A20" s="10">
        <v>17</v>
      </c>
      <c r="B20" s="11">
        <v>-534042</v>
      </c>
      <c r="C20" s="11">
        <v>-533662</v>
      </c>
      <c r="D20" s="11"/>
      <c r="E20" s="11"/>
      <c r="F20" s="25">
        <f t="shared" si="0"/>
        <v>380</v>
      </c>
      <c r="H20" s="10"/>
      <c r="I20" s="11"/>
    </row>
    <row r="21" spans="1:11" x14ac:dyDescent="0.2">
      <c r="A21" s="10">
        <v>18</v>
      </c>
      <c r="B21" s="11">
        <v>-560683</v>
      </c>
      <c r="C21" s="11">
        <v>-561288</v>
      </c>
      <c r="D21" s="11"/>
      <c r="E21" s="11"/>
      <c r="F21" s="25">
        <f t="shared" si="0"/>
        <v>-605</v>
      </c>
      <c r="H21" s="10"/>
      <c r="I21" s="11"/>
    </row>
    <row r="22" spans="1:11" x14ac:dyDescent="0.2">
      <c r="A22" s="10">
        <v>19</v>
      </c>
      <c r="B22" s="129">
        <v>-565794</v>
      </c>
      <c r="C22" s="11">
        <v>-575734</v>
      </c>
      <c r="D22" s="11"/>
      <c r="E22" s="11"/>
      <c r="F22" s="25">
        <f t="shared" si="0"/>
        <v>-9940</v>
      </c>
      <c r="H22" s="10"/>
      <c r="I22" s="11"/>
    </row>
    <row r="23" spans="1:11" x14ac:dyDescent="0.2">
      <c r="A23" s="10">
        <v>20</v>
      </c>
      <c r="B23" s="129">
        <v>-566988</v>
      </c>
      <c r="C23" s="11">
        <v>-568953</v>
      </c>
      <c r="D23" s="11"/>
      <c r="E23" s="11"/>
      <c r="F23" s="25">
        <f t="shared" si="0"/>
        <v>-1965</v>
      </c>
      <c r="H23" s="10"/>
      <c r="I23" s="11"/>
    </row>
    <row r="24" spans="1:11" x14ac:dyDescent="0.2">
      <c r="A24" s="10">
        <v>21</v>
      </c>
      <c r="B24" s="11">
        <v>-539935</v>
      </c>
      <c r="C24" s="11">
        <v>-542926</v>
      </c>
      <c r="D24" s="129"/>
      <c r="E24" s="11"/>
      <c r="F24" s="25">
        <f t="shared" si="0"/>
        <v>-2991</v>
      </c>
      <c r="H24" s="10"/>
      <c r="I24" s="11"/>
      <c r="K24" s="25"/>
    </row>
    <row r="25" spans="1:11" x14ac:dyDescent="0.2">
      <c r="A25" s="10">
        <v>22</v>
      </c>
      <c r="B25" s="11">
        <v>-554211</v>
      </c>
      <c r="C25" s="11">
        <v>-535626</v>
      </c>
      <c r="D25" s="11"/>
      <c r="E25" s="11"/>
      <c r="F25" s="25">
        <f t="shared" si="0"/>
        <v>18585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-12096903</v>
      </c>
      <c r="C35" s="11">
        <f>SUM(C4:C34)</f>
        <v>-12119471</v>
      </c>
      <c r="D35" s="11">
        <f>SUM(D4:D34)</f>
        <v>0</v>
      </c>
      <c r="E35" s="11">
        <f>SUM(E4:E34)</f>
        <v>0</v>
      </c>
      <c r="F35" s="11">
        <f>SUM(F4:F34)</f>
        <v>-22568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37256</v>
      </c>
      <c r="D38" s="246"/>
      <c r="E38" s="246"/>
      <c r="F38" s="533">
        <v>104420</v>
      </c>
      <c r="G38" s="246"/>
    </row>
    <row r="39" spans="1:45" x14ac:dyDescent="0.2">
      <c r="A39" s="2"/>
      <c r="D39" s="246"/>
      <c r="E39" s="246"/>
      <c r="F39" s="51"/>
      <c r="G39" s="246"/>
    </row>
    <row r="40" spans="1:45" x14ac:dyDescent="0.2">
      <c r="A40" s="57">
        <v>37278</v>
      </c>
      <c r="D40" s="246"/>
      <c r="E40" s="246"/>
      <c r="F40" s="51">
        <f>+F38+F35</f>
        <v>81852</v>
      </c>
      <c r="G40" s="246"/>
    </row>
    <row r="41" spans="1:45" x14ac:dyDescent="0.2">
      <c r="D41" s="246"/>
      <c r="E41" s="246"/>
      <c r="F41" s="246"/>
      <c r="G41" s="246"/>
    </row>
    <row r="42" spans="1:45" x14ac:dyDescent="0.2">
      <c r="D42" s="246"/>
      <c r="E42" s="246"/>
      <c r="F42" s="246"/>
      <c r="G42" s="246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</row>
    <row r="43" spans="1:45" ht="15.75" x14ac:dyDescent="0.25">
      <c r="A43" s="53"/>
      <c r="B43" s="11"/>
      <c r="C43" s="11"/>
      <c r="D43" s="246"/>
      <c r="E43" s="246"/>
      <c r="F43" s="314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4"/>
      <c r="AG43" s="293"/>
      <c r="AH43" s="293"/>
      <c r="AI43" s="295"/>
      <c r="AJ43" s="294"/>
      <c r="AK43" s="293"/>
      <c r="AL43" s="293"/>
      <c r="AM43" s="295"/>
      <c r="AN43" s="294"/>
      <c r="AO43" s="293"/>
      <c r="AP43" s="293"/>
      <c r="AQ43" s="293"/>
      <c r="AR43" s="293"/>
      <c r="AS43" s="293"/>
    </row>
    <row r="44" spans="1:45" x14ac:dyDescent="0.2">
      <c r="A44" s="32" t="s">
        <v>150</v>
      </c>
      <c r="B44" s="32"/>
      <c r="C44" s="32"/>
      <c r="D44" s="473"/>
      <c r="E44" s="246"/>
      <c r="F44" s="246"/>
      <c r="G44" s="246"/>
      <c r="K44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</row>
    <row r="45" spans="1:45" x14ac:dyDescent="0.2">
      <c r="A45" s="49">
        <f>+A38</f>
        <v>37256</v>
      </c>
      <c r="B45" s="32"/>
      <c r="C45" s="32"/>
      <c r="D45" s="550">
        <v>331917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6"/>
      <c r="AG45" s="296"/>
      <c r="AH45" s="293"/>
      <c r="AI45" s="297"/>
      <c r="AJ45" s="296"/>
      <c r="AK45" s="296"/>
      <c r="AL45" s="293"/>
      <c r="AM45" s="297"/>
      <c r="AN45" s="296"/>
      <c r="AO45" s="296"/>
      <c r="AP45" s="293"/>
      <c r="AQ45" s="293"/>
      <c r="AR45" s="293"/>
      <c r="AS45" s="293"/>
    </row>
    <row r="46" spans="1:45" x14ac:dyDescent="0.2">
      <c r="A46" s="49">
        <f>+A40</f>
        <v>37278</v>
      </c>
      <c r="B46" s="32"/>
      <c r="C46" s="32"/>
      <c r="D46" s="474">
        <f>+F35*'by type_area'!G4</f>
        <v>-48069.84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298"/>
      <c r="AG46" s="298"/>
      <c r="AH46" s="299"/>
      <c r="AI46" s="300"/>
      <c r="AJ46" s="298"/>
      <c r="AK46" s="298"/>
      <c r="AL46" s="299"/>
      <c r="AM46" s="300"/>
      <c r="AN46" s="298"/>
      <c r="AO46" s="298"/>
      <c r="AP46" s="299"/>
      <c r="AQ46" s="293"/>
      <c r="AR46" s="293"/>
      <c r="AS46" s="293"/>
    </row>
    <row r="47" spans="1:45" x14ac:dyDescent="0.2">
      <c r="A47" s="32"/>
      <c r="B47" s="32"/>
      <c r="C47" s="32"/>
      <c r="D47" s="472">
        <f>+D46+D45</f>
        <v>283847.16000000003</v>
      </c>
      <c r="E47" s="246"/>
      <c r="F47" s="475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298"/>
      <c r="AG47" s="298"/>
      <c r="AH47" s="299"/>
      <c r="AI47" s="300"/>
      <c r="AJ47" s="298"/>
      <c r="AK47" s="298"/>
      <c r="AL47" s="299"/>
      <c r="AM47" s="300"/>
      <c r="AN47" s="298"/>
      <c r="AO47" s="298"/>
      <c r="AP47" s="299"/>
      <c r="AQ47" s="293"/>
      <c r="AR47" s="293"/>
      <c r="AS47" s="293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298"/>
      <c r="AG48" s="298"/>
      <c r="AH48" s="299"/>
      <c r="AI48" s="300"/>
      <c r="AJ48" s="298"/>
      <c r="AK48" s="298"/>
      <c r="AL48" s="299"/>
      <c r="AM48" s="300"/>
      <c r="AN48" s="298"/>
      <c r="AO48" s="298"/>
      <c r="AP48" s="299"/>
      <c r="AQ48" s="293"/>
      <c r="AR48" s="293"/>
      <c r="AS48" s="293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298"/>
      <c r="AG49" s="298"/>
      <c r="AH49" s="299"/>
      <c r="AI49" s="300"/>
      <c r="AJ49" s="298"/>
      <c r="AK49" s="298"/>
      <c r="AL49" s="299"/>
      <c r="AM49" s="300"/>
      <c r="AN49" s="298"/>
      <c r="AO49" s="298"/>
      <c r="AP49" s="299"/>
      <c r="AQ49" s="293"/>
      <c r="AR49" s="293"/>
      <c r="AS49" s="293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298"/>
      <c r="AG50" s="298"/>
      <c r="AH50" s="299"/>
      <c r="AI50" s="300"/>
      <c r="AJ50" s="298"/>
      <c r="AK50" s="298"/>
      <c r="AL50" s="299"/>
      <c r="AM50" s="300"/>
      <c r="AN50" s="298"/>
      <c r="AO50" s="298"/>
      <c r="AP50" s="299"/>
      <c r="AQ50" s="293"/>
      <c r="AR50" s="293"/>
      <c r="AS50" s="293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298"/>
      <c r="AG51" s="298"/>
      <c r="AH51" s="299"/>
      <c r="AI51" s="300"/>
      <c r="AJ51" s="298"/>
      <c r="AK51" s="298"/>
      <c r="AL51" s="299"/>
      <c r="AM51" s="300"/>
      <c r="AN51" s="298"/>
      <c r="AO51" s="298"/>
      <c r="AP51" s="299"/>
      <c r="AQ51" s="293"/>
      <c r="AR51" s="293"/>
      <c r="AS51" s="293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298"/>
      <c r="AG52" s="298"/>
      <c r="AH52" s="299"/>
      <c r="AI52" s="300"/>
      <c r="AJ52" s="298"/>
      <c r="AK52" s="298"/>
      <c r="AL52" s="299"/>
      <c r="AM52" s="300"/>
      <c r="AN52" s="298"/>
      <c r="AO52" s="298"/>
      <c r="AP52" s="299"/>
      <c r="AQ52" s="293"/>
      <c r="AR52" s="293"/>
      <c r="AS52" s="293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298"/>
      <c r="AG53" s="298"/>
      <c r="AH53" s="299"/>
      <c r="AI53" s="300"/>
      <c r="AJ53" s="298"/>
      <c r="AK53" s="298"/>
      <c r="AL53" s="299"/>
      <c r="AM53" s="300"/>
      <c r="AN53" s="298"/>
      <c r="AO53" s="298"/>
      <c r="AP53" s="299"/>
      <c r="AQ53" s="293"/>
      <c r="AR53" s="293"/>
      <c r="AS53" s="293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298"/>
      <c r="AG54" s="298"/>
      <c r="AH54" s="299"/>
      <c r="AI54" s="300"/>
      <c r="AJ54" s="298"/>
      <c r="AK54" s="298"/>
      <c r="AL54" s="299"/>
      <c r="AM54" s="300"/>
      <c r="AN54" s="298"/>
      <c r="AO54" s="298"/>
      <c r="AP54" s="299"/>
      <c r="AQ54" s="293"/>
      <c r="AR54" s="293"/>
      <c r="AS54" s="293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298"/>
      <c r="AG55" s="298"/>
      <c r="AH55" s="299"/>
      <c r="AI55" s="300"/>
      <c r="AJ55" s="298"/>
      <c r="AK55" s="298"/>
      <c r="AL55" s="299"/>
      <c r="AM55" s="300"/>
      <c r="AN55" s="298"/>
      <c r="AO55" s="298"/>
      <c r="AP55" s="299"/>
      <c r="AQ55" s="293"/>
      <c r="AR55" s="293"/>
      <c r="AS55" s="293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298"/>
      <c r="AG56" s="298"/>
      <c r="AH56" s="299"/>
      <c r="AI56" s="300"/>
      <c r="AJ56" s="298"/>
      <c r="AK56" s="298"/>
      <c r="AL56" s="299"/>
      <c r="AM56" s="300"/>
      <c r="AN56" s="298"/>
      <c r="AO56" s="298"/>
      <c r="AP56" s="299"/>
      <c r="AQ56" s="293"/>
      <c r="AR56" s="293"/>
      <c r="AS56" s="293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298"/>
      <c r="AG57" s="298"/>
      <c r="AH57" s="299"/>
      <c r="AI57" s="300"/>
      <c r="AJ57" s="298"/>
      <c r="AK57" s="298"/>
      <c r="AL57" s="299"/>
      <c r="AM57" s="300"/>
      <c r="AN57" s="298"/>
      <c r="AO57" s="298"/>
      <c r="AP57" s="299"/>
      <c r="AQ57" s="293"/>
      <c r="AR57" s="293"/>
      <c r="AS57" s="293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298"/>
      <c r="AG58" s="298"/>
      <c r="AH58" s="299"/>
      <c r="AI58" s="300"/>
      <c r="AJ58" s="298"/>
      <c r="AK58" s="298"/>
      <c r="AL58" s="299"/>
      <c r="AM58" s="300"/>
      <c r="AN58" s="298"/>
      <c r="AO58" s="298"/>
      <c r="AP58" s="299"/>
      <c r="AQ58" s="293"/>
      <c r="AR58" s="293"/>
      <c r="AS58" s="293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298"/>
      <c r="AG59" s="298"/>
      <c r="AH59" s="299"/>
      <c r="AI59" s="300"/>
      <c r="AJ59" s="298"/>
      <c r="AK59" s="298"/>
      <c r="AL59" s="299"/>
      <c r="AM59" s="300"/>
      <c r="AN59" s="298"/>
      <c r="AO59" s="298"/>
      <c r="AP59" s="299"/>
      <c r="AQ59" s="293"/>
      <c r="AR59" s="293"/>
      <c r="AS59" s="293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298"/>
      <c r="AG60" s="298"/>
      <c r="AH60" s="299"/>
      <c r="AI60" s="300"/>
      <c r="AJ60" s="298"/>
      <c r="AK60" s="298"/>
      <c r="AL60" s="299"/>
      <c r="AM60" s="300"/>
      <c r="AN60" s="298"/>
      <c r="AO60" s="298"/>
      <c r="AP60" s="299"/>
      <c r="AQ60" s="293"/>
      <c r="AR60" s="293"/>
      <c r="AS60" s="293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298"/>
      <c r="AG61" s="298"/>
      <c r="AH61" s="299"/>
      <c r="AI61" s="300"/>
      <c r="AJ61" s="298"/>
      <c r="AK61" s="298"/>
      <c r="AL61" s="299"/>
      <c r="AM61" s="300"/>
      <c r="AN61" s="298"/>
      <c r="AO61" s="298"/>
      <c r="AP61" s="299"/>
      <c r="AQ61" s="293"/>
      <c r="AR61" s="293"/>
      <c r="AS61" s="293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298"/>
      <c r="AG62" s="298"/>
      <c r="AH62" s="299"/>
      <c r="AI62" s="300"/>
      <c r="AJ62" s="298"/>
      <c r="AK62" s="298"/>
      <c r="AL62" s="299"/>
      <c r="AM62" s="300"/>
      <c r="AN62" s="298"/>
      <c r="AO62" s="298"/>
      <c r="AP62" s="299"/>
      <c r="AQ62" s="293"/>
      <c r="AR62" s="293"/>
      <c r="AS62" s="293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298"/>
      <c r="AG63" s="298"/>
      <c r="AH63" s="299"/>
      <c r="AI63" s="300"/>
      <c r="AJ63" s="298"/>
      <c r="AK63" s="298"/>
      <c r="AL63" s="299"/>
      <c r="AM63" s="300"/>
      <c r="AN63" s="298"/>
      <c r="AO63" s="298"/>
      <c r="AP63" s="299"/>
      <c r="AQ63" s="293"/>
      <c r="AR63" s="293"/>
      <c r="AS63" s="293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298"/>
      <c r="AG64" s="298"/>
      <c r="AH64" s="299"/>
      <c r="AI64" s="300"/>
      <c r="AJ64" s="298"/>
      <c r="AK64" s="298"/>
      <c r="AL64" s="299"/>
      <c r="AM64" s="300"/>
      <c r="AN64" s="298"/>
      <c r="AO64" s="298"/>
      <c r="AP64" s="299"/>
      <c r="AQ64" s="293"/>
      <c r="AR64" s="293"/>
      <c r="AS64" s="293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298"/>
      <c r="AG65" s="298"/>
      <c r="AH65" s="299"/>
      <c r="AI65" s="300"/>
      <c r="AJ65" s="298"/>
      <c r="AK65" s="298"/>
      <c r="AL65" s="299"/>
      <c r="AM65" s="300"/>
      <c r="AN65" s="298"/>
      <c r="AO65" s="298"/>
      <c r="AP65" s="299"/>
      <c r="AQ65" s="293"/>
      <c r="AR65" s="293"/>
      <c r="AS65" s="293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298"/>
      <c r="AG66" s="298"/>
      <c r="AH66" s="299"/>
      <c r="AI66" s="300"/>
      <c r="AJ66" s="298"/>
      <c r="AK66" s="298"/>
      <c r="AL66" s="299"/>
      <c r="AM66" s="300"/>
      <c r="AN66" s="298"/>
      <c r="AO66" s="298"/>
      <c r="AP66" s="299"/>
      <c r="AQ66" s="293"/>
      <c r="AR66" s="293"/>
      <c r="AS66" s="293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298"/>
      <c r="AG67" s="298"/>
      <c r="AH67" s="299"/>
      <c r="AI67" s="300"/>
      <c r="AJ67" s="298"/>
      <c r="AK67" s="298"/>
      <c r="AL67" s="299"/>
      <c r="AM67" s="300"/>
      <c r="AN67" s="298"/>
      <c r="AO67" s="298"/>
      <c r="AP67" s="299"/>
      <c r="AQ67" s="293"/>
      <c r="AR67" s="293"/>
      <c r="AS67" s="293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298"/>
      <c r="AG68" s="298"/>
      <c r="AH68" s="299"/>
      <c r="AI68" s="300"/>
      <c r="AJ68" s="298"/>
      <c r="AK68" s="298"/>
      <c r="AL68" s="299"/>
      <c r="AM68" s="300"/>
      <c r="AN68" s="298"/>
      <c r="AO68" s="298"/>
      <c r="AP68" s="299"/>
      <c r="AQ68" s="293"/>
      <c r="AR68" s="293"/>
      <c r="AS68" s="293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298"/>
      <c r="AG69" s="298"/>
      <c r="AH69" s="299"/>
      <c r="AI69" s="300"/>
      <c r="AJ69" s="298"/>
      <c r="AK69" s="298"/>
      <c r="AL69" s="299"/>
      <c r="AM69" s="300"/>
      <c r="AN69" s="298"/>
      <c r="AO69" s="298"/>
      <c r="AP69" s="299"/>
      <c r="AQ69" s="293"/>
      <c r="AR69" s="293"/>
      <c r="AS69" s="293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298"/>
      <c r="AG70" s="298"/>
      <c r="AH70" s="299"/>
      <c r="AI70" s="300"/>
      <c r="AJ70" s="298"/>
      <c r="AK70" s="298"/>
      <c r="AL70" s="299"/>
      <c r="AM70" s="300"/>
      <c r="AN70" s="298"/>
      <c r="AO70" s="298"/>
      <c r="AP70" s="299"/>
      <c r="AQ70" s="293"/>
      <c r="AR70" s="293"/>
      <c r="AS70" s="293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298"/>
      <c r="AG71" s="298"/>
      <c r="AH71" s="299"/>
      <c r="AI71" s="300"/>
      <c r="AJ71" s="298"/>
      <c r="AK71" s="298"/>
      <c r="AL71" s="299"/>
      <c r="AM71" s="300"/>
      <c r="AN71" s="298"/>
      <c r="AO71" s="298"/>
      <c r="AP71" s="299"/>
      <c r="AQ71" s="293"/>
      <c r="AR71" s="293"/>
      <c r="AS71" s="293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298"/>
      <c r="AG72" s="298"/>
      <c r="AH72" s="299"/>
      <c r="AI72" s="300"/>
      <c r="AJ72" s="298"/>
      <c r="AK72" s="298"/>
      <c r="AL72" s="299"/>
      <c r="AM72" s="300"/>
      <c r="AN72" s="298"/>
      <c r="AO72" s="298"/>
      <c r="AP72" s="299"/>
      <c r="AQ72" s="293"/>
      <c r="AR72" s="293"/>
      <c r="AS72" s="293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298"/>
      <c r="AG73" s="298"/>
      <c r="AH73" s="299"/>
      <c r="AI73" s="300"/>
      <c r="AJ73" s="298"/>
      <c r="AK73" s="298"/>
      <c r="AL73" s="299"/>
      <c r="AM73" s="300"/>
      <c r="AN73" s="298"/>
      <c r="AO73" s="298"/>
      <c r="AP73" s="299"/>
      <c r="AQ73" s="293"/>
      <c r="AR73" s="293"/>
      <c r="AS73" s="293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298"/>
      <c r="AG74" s="298"/>
      <c r="AH74" s="299"/>
      <c r="AI74" s="300"/>
      <c r="AJ74" s="298"/>
      <c r="AK74" s="298"/>
      <c r="AL74" s="299"/>
      <c r="AM74" s="300"/>
      <c r="AN74" s="298"/>
      <c r="AO74" s="298"/>
      <c r="AP74" s="299"/>
      <c r="AQ74" s="293"/>
      <c r="AR74" s="293"/>
      <c r="AS74" s="293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298"/>
      <c r="AG75" s="298"/>
      <c r="AH75" s="299"/>
      <c r="AI75" s="300"/>
      <c r="AJ75" s="298"/>
      <c r="AK75" s="298"/>
      <c r="AL75" s="299"/>
      <c r="AM75" s="300"/>
      <c r="AN75" s="298"/>
      <c r="AO75" s="298"/>
      <c r="AP75" s="299"/>
      <c r="AQ75" s="293"/>
      <c r="AR75" s="293"/>
      <c r="AS75" s="293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298"/>
      <c r="AG76" s="298"/>
      <c r="AH76" s="299"/>
      <c r="AI76" s="300"/>
      <c r="AJ76" s="298"/>
      <c r="AK76" s="298"/>
      <c r="AL76" s="299"/>
      <c r="AM76" s="300"/>
      <c r="AN76" s="298"/>
      <c r="AO76" s="298"/>
      <c r="AP76" s="299"/>
      <c r="AQ76" s="293"/>
      <c r="AR76" s="293"/>
      <c r="AS76" s="293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298"/>
      <c r="AG77" s="298"/>
      <c r="AH77" s="298"/>
      <c r="AI77" s="300"/>
      <c r="AJ77" s="298"/>
      <c r="AK77" s="298"/>
      <c r="AL77" s="298"/>
      <c r="AM77" s="300"/>
      <c r="AN77" s="298"/>
      <c r="AO77" s="298"/>
      <c r="AP77" s="298"/>
      <c r="AQ77" s="293"/>
      <c r="AR77" s="293"/>
      <c r="AS77" s="293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3"/>
      <c r="AG78" s="299"/>
      <c r="AH78" s="301"/>
      <c r="AI78" s="302"/>
      <c r="AJ78" s="293"/>
      <c r="AK78" s="299"/>
      <c r="AL78" s="301"/>
      <c r="AM78" s="302"/>
      <c r="AN78" s="293"/>
      <c r="AO78" s="299"/>
      <c r="AP78" s="301"/>
      <c r="AQ78" s="293"/>
      <c r="AR78" s="293"/>
      <c r="AS78" s="293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293"/>
      <c r="AG79" s="293"/>
      <c r="AH79" s="303"/>
      <c r="AI79" s="293"/>
      <c r="AJ79" s="293"/>
      <c r="AK79" s="293"/>
      <c r="AL79" s="303"/>
      <c r="AM79" s="293"/>
      <c r="AN79" s="293"/>
      <c r="AO79" s="293"/>
      <c r="AP79" s="303"/>
      <c r="AQ79" s="293"/>
      <c r="AR79" s="293"/>
      <c r="AS79" s="293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3"/>
      <c r="AG80" s="293"/>
      <c r="AH80" s="303"/>
      <c r="AI80" s="304"/>
      <c r="AJ80" s="293"/>
      <c r="AK80" s="293"/>
      <c r="AL80" s="303"/>
      <c r="AM80" s="304"/>
      <c r="AN80" s="293"/>
      <c r="AO80" s="293"/>
      <c r="AP80" s="303"/>
      <c r="AQ80" s="293"/>
      <c r="AR80" s="293"/>
      <c r="AS80" s="293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3"/>
      <c r="AG81" s="293"/>
      <c r="AH81" s="303"/>
      <c r="AI81" s="301"/>
      <c r="AJ81" s="293"/>
      <c r="AK81" s="293"/>
      <c r="AL81" s="303"/>
      <c r="AM81" s="301"/>
      <c r="AN81" s="293"/>
      <c r="AO81" s="293"/>
      <c r="AP81" s="303"/>
      <c r="AQ81" s="293"/>
      <c r="AR81" s="293"/>
      <c r="AS81" s="293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3"/>
      <c r="AG82" s="293"/>
      <c r="AH82" s="303"/>
      <c r="AI82" s="304"/>
      <c r="AJ82" s="293"/>
      <c r="AK82" s="293"/>
      <c r="AL82" s="303"/>
      <c r="AM82" s="304"/>
      <c r="AN82" s="293"/>
      <c r="AO82" s="293"/>
      <c r="AP82" s="303"/>
      <c r="AQ82" s="293"/>
      <c r="AR82" s="293"/>
      <c r="AS82" s="293"/>
    </row>
    <row r="83" spans="4:45" x14ac:dyDescent="0.2">
      <c r="AE83" s="32"/>
      <c r="AF83" s="293"/>
      <c r="AG83" s="293"/>
      <c r="AH83" s="293"/>
      <c r="AI83" s="293"/>
      <c r="AJ83" s="293"/>
      <c r="AK83" s="293"/>
      <c r="AL83" s="293"/>
      <c r="AM83" s="293"/>
      <c r="AN83" s="293"/>
      <c r="AO83" s="293"/>
      <c r="AP83" s="293"/>
      <c r="AQ83" s="293"/>
      <c r="AR83" s="293"/>
      <c r="AS83" s="293"/>
    </row>
    <row r="84" spans="4:45" x14ac:dyDescent="0.2">
      <c r="AE84" s="32"/>
      <c r="AF84" s="293"/>
      <c r="AG84" s="293"/>
      <c r="AH84" s="293"/>
      <c r="AI84" s="293"/>
      <c r="AJ84" s="293"/>
      <c r="AK84" s="293"/>
      <c r="AL84" s="293"/>
      <c r="AM84" s="293"/>
      <c r="AN84" s="293"/>
      <c r="AO84" s="293"/>
      <c r="AP84" s="293"/>
      <c r="AQ84" s="293"/>
      <c r="AR84" s="293"/>
      <c r="AS84" s="293"/>
    </row>
    <row r="85" spans="4:45" x14ac:dyDescent="0.2">
      <c r="AF85" s="293"/>
      <c r="AG85" s="293"/>
      <c r="AH85" s="293"/>
      <c r="AI85" s="293"/>
      <c r="AJ85" s="293"/>
      <c r="AK85" s="293"/>
      <c r="AL85" s="293"/>
      <c r="AM85" s="293"/>
      <c r="AN85" s="293"/>
      <c r="AO85" s="293"/>
      <c r="AP85" s="293"/>
      <c r="AQ85" s="293"/>
      <c r="AR85" s="293"/>
      <c r="AS85" s="293"/>
    </row>
    <row r="86" spans="4:45" x14ac:dyDescent="0.2">
      <c r="AF86" s="293"/>
      <c r="AG86" s="293"/>
      <c r="AH86" s="293"/>
      <c r="AI86" s="293"/>
      <c r="AJ86" s="293"/>
      <c r="AK86" s="293"/>
      <c r="AL86" s="293"/>
      <c r="AM86" s="293"/>
      <c r="AN86" s="293"/>
      <c r="AO86" s="293"/>
      <c r="AP86" s="293"/>
      <c r="AQ86" s="293"/>
      <c r="AR86" s="293"/>
      <c r="AS86" s="293"/>
    </row>
    <row r="87" spans="4:45" x14ac:dyDescent="0.2">
      <c r="AF87" s="293"/>
      <c r="AG87" s="293"/>
      <c r="AH87" s="293"/>
      <c r="AI87" s="293"/>
      <c r="AJ87" s="293"/>
      <c r="AK87" s="293"/>
      <c r="AL87" s="293"/>
      <c r="AM87" s="293"/>
      <c r="AN87" s="293"/>
      <c r="AO87" s="293"/>
      <c r="AP87" s="293"/>
      <c r="AQ87" s="293"/>
      <c r="AR87" s="293"/>
      <c r="AS87" s="293"/>
    </row>
    <row r="88" spans="4:45" x14ac:dyDescent="0.2">
      <c r="AF88" s="293"/>
      <c r="AG88" s="293"/>
      <c r="AH88" s="293"/>
      <c r="AI88" s="293"/>
      <c r="AJ88" s="293"/>
      <c r="AK88" s="293"/>
      <c r="AL88" s="293"/>
      <c r="AM88" s="293"/>
      <c r="AN88" s="293"/>
      <c r="AO88" s="293"/>
      <c r="AP88" s="293"/>
      <c r="AQ88" s="293"/>
      <c r="AR88" s="293"/>
      <c r="AS88" s="293"/>
    </row>
    <row r="89" spans="4:45" x14ac:dyDescent="0.2">
      <c r="AF89" s="293"/>
      <c r="AG89" s="293"/>
      <c r="AH89" s="293"/>
      <c r="AI89" s="293"/>
      <c r="AJ89" s="293"/>
      <c r="AK89" s="293"/>
      <c r="AL89" s="293"/>
      <c r="AM89" s="293"/>
      <c r="AN89" s="293"/>
      <c r="AO89" s="293"/>
      <c r="AP89" s="293"/>
      <c r="AQ89" s="293"/>
      <c r="AR89" s="293"/>
      <c r="AS89" s="293"/>
    </row>
    <row r="90" spans="4:45" x14ac:dyDescent="0.2">
      <c r="AF90" s="293"/>
      <c r="AG90" s="293"/>
      <c r="AH90" s="293"/>
      <c r="AI90" s="293"/>
      <c r="AJ90" s="293"/>
      <c r="AK90" s="293"/>
      <c r="AL90" s="293"/>
      <c r="AM90" s="293"/>
      <c r="AN90" s="293"/>
      <c r="AO90" s="293"/>
      <c r="AP90" s="293"/>
      <c r="AQ90" s="293"/>
      <c r="AR90" s="293"/>
      <c r="AS90" s="293"/>
    </row>
    <row r="91" spans="4:45" x14ac:dyDescent="0.2">
      <c r="AF91" s="293"/>
      <c r="AG91" s="293"/>
      <c r="AH91" s="293"/>
      <c r="AI91" s="293"/>
      <c r="AJ91" s="293"/>
      <c r="AK91" s="293"/>
      <c r="AL91" s="293"/>
      <c r="AM91" s="293"/>
      <c r="AN91" s="293"/>
      <c r="AO91" s="293"/>
      <c r="AP91" s="293"/>
      <c r="AQ91" s="293"/>
      <c r="AR91" s="293"/>
      <c r="AS91" s="293"/>
    </row>
    <row r="92" spans="4:45" x14ac:dyDescent="0.2">
      <c r="AF92" s="293"/>
      <c r="AG92" s="293"/>
      <c r="AH92" s="293"/>
      <c r="AI92" s="293"/>
      <c r="AJ92" s="293"/>
      <c r="AK92" s="293"/>
      <c r="AL92" s="293"/>
      <c r="AM92" s="293"/>
      <c r="AN92" s="293"/>
      <c r="AO92" s="293"/>
      <c r="AP92" s="293"/>
      <c r="AQ92" s="293"/>
      <c r="AR92" s="293"/>
      <c r="AS92" s="293"/>
    </row>
    <row r="93" spans="4:45" x14ac:dyDescent="0.2">
      <c r="AF93" s="293"/>
      <c r="AG93" s="293"/>
      <c r="AH93" s="293"/>
      <c r="AI93" s="293"/>
      <c r="AJ93" s="293"/>
      <c r="AK93" s="293"/>
      <c r="AL93" s="293"/>
      <c r="AM93" s="293"/>
      <c r="AN93" s="293"/>
      <c r="AO93" s="293"/>
      <c r="AP93" s="293"/>
      <c r="AQ93" s="293"/>
      <c r="AR93" s="293"/>
      <c r="AS93" s="293"/>
    </row>
    <row r="94" spans="4:45" x14ac:dyDescent="0.2">
      <c r="AF94" s="293"/>
      <c r="AG94" s="293"/>
      <c r="AH94" s="293"/>
      <c r="AI94" s="293"/>
      <c r="AJ94" s="293"/>
      <c r="AK94" s="293"/>
      <c r="AL94" s="293"/>
      <c r="AM94" s="293"/>
      <c r="AN94" s="293"/>
      <c r="AO94" s="293"/>
      <c r="AP94" s="293"/>
      <c r="AQ94" s="293"/>
      <c r="AR94" s="293"/>
      <c r="AS94" s="293"/>
    </row>
    <row r="95" spans="4:45" x14ac:dyDescent="0.2">
      <c r="AF95" s="293"/>
      <c r="AG95" s="293"/>
      <c r="AH95" s="293"/>
      <c r="AI95" s="293"/>
      <c r="AJ95" s="293"/>
      <c r="AK95" s="293"/>
      <c r="AL95" s="293"/>
      <c r="AM95" s="293"/>
      <c r="AN95" s="293"/>
      <c r="AO95" s="293"/>
      <c r="AP95" s="293"/>
      <c r="AQ95" s="293"/>
      <c r="AR95" s="293"/>
      <c r="AS95" s="293"/>
    </row>
    <row r="96" spans="4:45" x14ac:dyDescent="0.2">
      <c r="AF96" s="293"/>
      <c r="AG96" s="293"/>
      <c r="AH96" s="293"/>
      <c r="AI96" s="293"/>
      <c r="AJ96" s="293"/>
      <c r="AK96" s="293"/>
      <c r="AL96" s="293"/>
      <c r="AM96" s="293"/>
      <c r="AN96" s="293"/>
      <c r="AO96" s="293"/>
      <c r="AP96" s="293"/>
      <c r="AQ96" s="293"/>
      <c r="AR96" s="293"/>
      <c r="AS96" s="293"/>
    </row>
    <row r="97" spans="32:45" x14ac:dyDescent="0.2">
      <c r="AF97" s="293"/>
      <c r="AG97" s="293"/>
      <c r="AH97" s="293"/>
      <c r="AI97" s="293"/>
      <c r="AJ97" s="293"/>
      <c r="AK97" s="293"/>
      <c r="AL97" s="293"/>
      <c r="AM97" s="293"/>
      <c r="AN97" s="293"/>
      <c r="AO97" s="293"/>
      <c r="AP97" s="293"/>
      <c r="AQ97" s="293"/>
      <c r="AR97" s="293"/>
      <c r="AS97" s="293"/>
    </row>
    <row r="98" spans="32:45" x14ac:dyDescent="0.2">
      <c r="AF98" s="293"/>
      <c r="AG98" s="293"/>
      <c r="AH98" s="293"/>
      <c r="AI98" s="293"/>
      <c r="AJ98" s="293"/>
      <c r="AK98" s="293"/>
      <c r="AL98" s="293"/>
      <c r="AM98" s="293"/>
      <c r="AN98" s="293"/>
      <c r="AO98" s="293"/>
      <c r="AP98" s="293"/>
      <c r="AQ98" s="293"/>
      <c r="AR98" s="293"/>
      <c r="AS98" s="293"/>
    </row>
    <row r="99" spans="32:45" x14ac:dyDescent="0.2">
      <c r="AF99" s="293"/>
      <c r="AG99" s="293"/>
      <c r="AH99" s="293"/>
      <c r="AI99" s="293"/>
      <c r="AJ99" s="293"/>
      <c r="AK99" s="293"/>
      <c r="AL99" s="293"/>
      <c r="AM99" s="293"/>
      <c r="AN99" s="293"/>
      <c r="AO99" s="293"/>
      <c r="AP99" s="293"/>
      <c r="AQ99" s="293"/>
      <c r="AR99" s="293"/>
      <c r="AS99" s="293"/>
    </row>
    <row r="100" spans="32:45" x14ac:dyDescent="0.2">
      <c r="AF100" s="293"/>
      <c r="AG100" s="293"/>
      <c r="AH100" s="293"/>
      <c r="AI100" s="293"/>
      <c r="AJ100" s="293"/>
      <c r="AK100" s="293"/>
      <c r="AL100" s="293"/>
      <c r="AM100" s="293"/>
      <c r="AN100" s="293"/>
      <c r="AO100" s="293"/>
      <c r="AP100" s="293"/>
      <c r="AQ100" s="293"/>
      <c r="AR100" s="293"/>
      <c r="AS100" s="293"/>
    </row>
    <row r="101" spans="32:45" x14ac:dyDescent="0.2">
      <c r="AF101" s="293"/>
      <c r="AG101" s="293"/>
      <c r="AH101" s="293"/>
      <c r="AI101" s="293"/>
      <c r="AJ101" s="293"/>
      <c r="AK101" s="293"/>
      <c r="AL101" s="293"/>
      <c r="AM101" s="293"/>
      <c r="AN101" s="293"/>
      <c r="AO101" s="293"/>
      <c r="AP101" s="293"/>
      <c r="AQ101" s="293"/>
      <c r="AR101" s="293"/>
      <c r="AS101" s="293"/>
    </row>
    <row r="102" spans="32:45" x14ac:dyDescent="0.2">
      <c r="AF102" s="293"/>
      <c r="AG102" s="293"/>
      <c r="AH102" s="293"/>
      <c r="AI102" s="293"/>
      <c r="AJ102" s="293"/>
      <c r="AK102" s="293"/>
      <c r="AL102" s="293"/>
      <c r="AM102" s="293"/>
      <c r="AN102" s="293"/>
      <c r="AO102" s="293"/>
      <c r="AP102" s="293"/>
      <c r="AQ102" s="293"/>
      <c r="AR102" s="293"/>
      <c r="AS102" s="293"/>
    </row>
    <row r="103" spans="32:45" x14ac:dyDescent="0.2">
      <c r="AF103" s="293"/>
      <c r="AG103" s="293"/>
      <c r="AH103" s="293"/>
      <c r="AI103" s="293"/>
      <c r="AJ103" s="293"/>
      <c r="AK103" s="293"/>
      <c r="AL103" s="293"/>
      <c r="AM103" s="293"/>
      <c r="AN103" s="293"/>
      <c r="AO103" s="293"/>
      <c r="AP103" s="293"/>
      <c r="AQ103" s="293"/>
      <c r="AR103" s="293"/>
      <c r="AS103" s="293"/>
    </row>
    <row r="104" spans="32:45" x14ac:dyDescent="0.2">
      <c r="AF104" s="293"/>
      <c r="AG104" s="293"/>
      <c r="AH104" s="293"/>
      <c r="AI104" s="293"/>
      <c r="AJ104" s="293"/>
      <c r="AK104" s="293"/>
      <c r="AL104" s="293"/>
      <c r="AM104" s="293"/>
      <c r="AN104" s="293"/>
      <c r="AO104" s="293"/>
      <c r="AP104" s="293"/>
      <c r="AQ104" s="293"/>
      <c r="AR104" s="293"/>
      <c r="AS104" s="293"/>
    </row>
    <row r="105" spans="32:45" x14ac:dyDescent="0.2">
      <c r="AF105" s="293"/>
      <c r="AG105" s="293"/>
      <c r="AH105" s="293"/>
      <c r="AI105" s="293"/>
      <c r="AJ105" s="293"/>
      <c r="AK105" s="293"/>
      <c r="AL105" s="293"/>
      <c r="AM105" s="293"/>
      <c r="AN105" s="293"/>
      <c r="AO105" s="293"/>
      <c r="AP105" s="293"/>
      <c r="AQ105" s="293"/>
      <c r="AR105" s="293"/>
      <c r="AS105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9"/>
  <sheetViews>
    <sheetView topLeftCell="A16" workbookViewId="0">
      <selection activeCell="E26" sqref="E26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135" bestFit="1" customWidth="1"/>
    <col min="12" max="13" width="10.85546875" style="32" bestFit="1" customWidth="1"/>
    <col min="14" max="14" width="12" style="32" bestFit="1" customWidth="1"/>
    <col min="15" max="15" width="9.5703125" style="32" bestFit="1" customWidth="1"/>
    <col min="16" max="16" width="7.7109375" style="14" bestFit="1" customWidth="1"/>
    <col min="17" max="17" width="5.42578125" style="15" bestFit="1" customWidth="1"/>
    <col min="18" max="18" width="10.7109375" style="15" bestFit="1" customWidth="1"/>
    <col min="19" max="19" width="9.140625" style="32"/>
    <col min="20" max="20" width="10.7109375" style="32" bestFit="1" customWidth="1"/>
    <col min="21" max="16384" width="9.140625" style="32"/>
  </cols>
  <sheetData>
    <row r="1" spans="1:18" x14ac:dyDescent="0.2">
      <c r="A1" s="37"/>
      <c r="C1" s="14"/>
      <c r="F1" s="2">
        <v>12283</v>
      </c>
    </row>
    <row r="2" spans="1:18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37"/>
      <c r="L2" s="2" t="s">
        <v>17</v>
      </c>
      <c r="M2" s="14"/>
      <c r="N2" s="38" t="s">
        <v>18</v>
      </c>
      <c r="O2" s="4"/>
      <c r="R2" s="519" t="s">
        <v>49</v>
      </c>
    </row>
    <row r="3" spans="1:18" ht="13.5" x14ac:dyDescent="0.35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124" t="s">
        <v>39</v>
      </c>
      <c r="L3" s="6" t="s">
        <v>19</v>
      </c>
      <c r="M3" s="40" t="s">
        <v>20</v>
      </c>
      <c r="N3" s="6" t="s">
        <v>19</v>
      </c>
      <c r="O3" s="6" t="s">
        <v>20</v>
      </c>
      <c r="P3" s="520" t="s">
        <v>49</v>
      </c>
      <c r="Q3" s="521" t="s">
        <v>15</v>
      </c>
      <c r="R3" s="522" t="s">
        <v>27</v>
      </c>
    </row>
    <row r="4" spans="1:18" x14ac:dyDescent="0.2">
      <c r="A4" s="41">
        <v>1</v>
      </c>
      <c r="B4" s="11">
        <v>-80030</v>
      </c>
      <c r="C4" s="11">
        <v>-24795</v>
      </c>
      <c r="D4" s="11"/>
      <c r="E4" s="11">
        <v>-55000</v>
      </c>
      <c r="F4" s="11"/>
      <c r="G4" s="11"/>
      <c r="H4" s="11">
        <f>+G4+E4+C4-F4-D4-B4</f>
        <v>235</v>
      </c>
      <c r="I4" s="11"/>
      <c r="J4" s="102"/>
      <c r="K4" s="101">
        <v>36892</v>
      </c>
      <c r="L4" s="11">
        <v>-715680</v>
      </c>
      <c r="M4" s="11">
        <v>-355592</v>
      </c>
      <c r="N4" s="11">
        <v>0</v>
      </c>
      <c r="O4" s="11">
        <v>-350072</v>
      </c>
      <c r="P4" s="11">
        <f>+O4+M4-N4-L4</f>
        <v>10016</v>
      </c>
      <c r="Q4" s="15">
        <v>8.2100000000000009</v>
      </c>
      <c r="R4" s="15">
        <f>+Q4*P4</f>
        <v>82231.360000000015</v>
      </c>
    </row>
    <row r="5" spans="1:18" x14ac:dyDescent="0.2">
      <c r="A5" s="41">
        <v>2</v>
      </c>
      <c r="B5" s="11">
        <v>-80766</v>
      </c>
      <c r="C5" s="11">
        <v>-24795</v>
      </c>
      <c r="D5" s="129"/>
      <c r="E5" s="11">
        <v>-55000</v>
      </c>
      <c r="F5" s="11"/>
      <c r="G5" s="11"/>
      <c r="H5" s="11">
        <f t="shared" ref="H5:H34" si="0">+G5+E5+C5-F5-D5-B5</f>
        <v>971</v>
      </c>
      <c r="I5" s="11"/>
      <c r="J5" s="102"/>
      <c r="K5" s="101">
        <v>36923</v>
      </c>
      <c r="L5" s="11">
        <v>-609189</v>
      </c>
      <c r="M5" s="11">
        <v>-341536</v>
      </c>
      <c r="N5" s="129">
        <v>-52379</v>
      </c>
      <c r="O5" s="11">
        <v>-306771</v>
      </c>
      <c r="P5" s="11">
        <f t="shared" ref="P5:P16" si="1">+O5+M5-N5-L5</f>
        <v>13261</v>
      </c>
      <c r="Q5" s="15">
        <v>5.62</v>
      </c>
      <c r="R5" s="15">
        <f t="shared" ref="R5:R16" si="2">+Q5*P5</f>
        <v>74526.820000000007</v>
      </c>
    </row>
    <row r="6" spans="1:18" x14ac:dyDescent="0.2">
      <c r="A6" s="41">
        <v>3</v>
      </c>
      <c r="B6" s="11">
        <v>-137218</v>
      </c>
      <c r="C6" s="11">
        <v>-50878</v>
      </c>
      <c r="D6" s="11"/>
      <c r="E6" s="11">
        <v>-84879</v>
      </c>
      <c r="F6" s="11"/>
      <c r="G6" s="11"/>
      <c r="H6" s="11">
        <f t="shared" si="0"/>
        <v>1461</v>
      </c>
      <c r="I6" s="11"/>
      <c r="J6" s="102"/>
      <c r="K6" s="101">
        <v>36951</v>
      </c>
      <c r="L6" s="11">
        <v>-1830618</v>
      </c>
      <c r="M6" s="11">
        <v>-794902</v>
      </c>
      <c r="N6" s="11">
        <v>-918</v>
      </c>
      <c r="O6" s="11">
        <v>-1033307</v>
      </c>
      <c r="P6" s="11">
        <f t="shared" si="1"/>
        <v>3327</v>
      </c>
      <c r="Q6" s="15">
        <v>4.9800000000000004</v>
      </c>
      <c r="R6" s="15">
        <f t="shared" si="2"/>
        <v>16568.460000000003</v>
      </c>
    </row>
    <row r="7" spans="1:18" x14ac:dyDescent="0.2">
      <c r="A7" s="41">
        <v>4</v>
      </c>
      <c r="B7" s="11">
        <v>-104302</v>
      </c>
      <c r="C7" s="11">
        <v>-35847</v>
      </c>
      <c r="D7" s="129"/>
      <c r="E7" s="11">
        <v>-67165</v>
      </c>
      <c r="F7" s="11"/>
      <c r="G7" s="11"/>
      <c r="H7" s="11">
        <f t="shared" si="0"/>
        <v>1290</v>
      </c>
      <c r="I7" s="11"/>
      <c r="J7" s="102"/>
      <c r="K7" s="101">
        <v>36982</v>
      </c>
      <c r="L7" s="11">
        <v>-3230259</v>
      </c>
      <c r="M7" s="11">
        <v>-1322613</v>
      </c>
      <c r="N7" s="129">
        <f>-283308+283308-283488</f>
        <v>-283488</v>
      </c>
      <c r="O7" s="11">
        <v>-2164184</v>
      </c>
      <c r="P7" s="11">
        <f t="shared" si="1"/>
        <v>26950</v>
      </c>
      <c r="Q7" s="15">
        <v>4.87</v>
      </c>
      <c r="R7" s="15">
        <f t="shared" si="2"/>
        <v>131246.5</v>
      </c>
    </row>
    <row r="8" spans="1:18" x14ac:dyDescent="0.2">
      <c r="A8" s="41">
        <v>5</v>
      </c>
      <c r="B8" s="129">
        <v>-96064</v>
      </c>
      <c r="C8" s="11">
        <v>-28417</v>
      </c>
      <c r="D8" s="11"/>
      <c r="E8" s="11">
        <v>-67000</v>
      </c>
      <c r="F8" s="11"/>
      <c r="G8" s="11"/>
      <c r="H8" s="11">
        <f t="shared" si="0"/>
        <v>647</v>
      </c>
      <c r="I8" s="11"/>
      <c r="J8" s="102"/>
      <c r="K8" s="101">
        <v>37012</v>
      </c>
      <c r="L8" s="129">
        <v>-3482702</v>
      </c>
      <c r="M8" s="11">
        <v>-2020658</v>
      </c>
      <c r="N8" s="11">
        <v>-252797</v>
      </c>
      <c r="O8" s="11">
        <v>-1732396</v>
      </c>
      <c r="P8" s="11">
        <f t="shared" si="1"/>
        <v>-17555</v>
      </c>
      <c r="Q8" s="15">
        <v>3.82</v>
      </c>
      <c r="R8" s="15">
        <f t="shared" si="2"/>
        <v>-67060.099999999991</v>
      </c>
    </row>
    <row r="9" spans="1:18" ht="20.100000000000001" customHeight="1" x14ac:dyDescent="0.2">
      <c r="A9" s="41">
        <v>6</v>
      </c>
      <c r="B9" s="11">
        <v>-95985</v>
      </c>
      <c r="C9" s="11">
        <v>-28417</v>
      </c>
      <c r="D9" s="11"/>
      <c r="E9" s="11">
        <v>-67000</v>
      </c>
      <c r="F9" s="11"/>
      <c r="G9" s="11"/>
      <c r="H9" s="11">
        <f t="shared" si="0"/>
        <v>568</v>
      </c>
      <c r="I9" s="11"/>
      <c r="J9" s="102"/>
      <c r="K9" s="101">
        <v>37043</v>
      </c>
      <c r="L9" s="11">
        <v>-3938526</v>
      </c>
      <c r="M9" s="11">
        <v>-3382042</v>
      </c>
      <c r="N9" s="11">
        <f>-1041253-80784</f>
        <v>-1122037</v>
      </c>
      <c r="O9" s="11">
        <v>-1643833</v>
      </c>
      <c r="P9" s="11">
        <f t="shared" si="1"/>
        <v>34688</v>
      </c>
      <c r="Q9" s="15">
        <v>3.2</v>
      </c>
      <c r="R9" s="15">
        <f t="shared" si="2"/>
        <v>111001.60000000001</v>
      </c>
    </row>
    <row r="10" spans="1:18" ht="20.100000000000001" customHeight="1" x14ac:dyDescent="0.2">
      <c r="A10" s="41">
        <v>7</v>
      </c>
      <c r="B10" s="129">
        <v>-116521</v>
      </c>
      <c r="C10" s="11">
        <v>-28417</v>
      </c>
      <c r="D10" s="11"/>
      <c r="E10" s="11">
        <v>-87000</v>
      </c>
      <c r="F10" s="11"/>
      <c r="G10" s="11"/>
      <c r="H10" s="11">
        <f t="shared" si="0"/>
        <v>1104</v>
      </c>
      <c r="I10" s="11"/>
      <c r="J10" s="102"/>
      <c r="K10" s="101">
        <v>37073</v>
      </c>
      <c r="L10" s="129">
        <v>-3894744</v>
      </c>
      <c r="M10" s="11">
        <v>-2543771</v>
      </c>
      <c r="N10" s="11">
        <v>-671221</v>
      </c>
      <c r="O10" s="11">
        <v>-1981645</v>
      </c>
      <c r="P10" s="11">
        <f t="shared" si="1"/>
        <v>40549</v>
      </c>
      <c r="Q10" s="15">
        <v>2.77</v>
      </c>
      <c r="R10" s="15">
        <f t="shared" si="2"/>
        <v>112320.73</v>
      </c>
    </row>
    <row r="11" spans="1:18" ht="20.100000000000001" customHeight="1" x14ac:dyDescent="0.2">
      <c r="A11" s="41">
        <v>8</v>
      </c>
      <c r="B11" s="11">
        <v>-114677</v>
      </c>
      <c r="C11" s="11">
        <v>-63794</v>
      </c>
      <c r="D11" s="129"/>
      <c r="E11" s="11">
        <v>-66517</v>
      </c>
      <c r="F11" s="11"/>
      <c r="G11" s="11"/>
      <c r="H11" s="11">
        <f t="shared" si="0"/>
        <v>-15634</v>
      </c>
      <c r="I11" s="11"/>
      <c r="J11" s="102"/>
      <c r="K11" s="101">
        <v>37104</v>
      </c>
      <c r="L11" s="11">
        <v>-4170940</v>
      </c>
      <c r="M11" s="11">
        <v>-3265860</v>
      </c>
      <c r="N11" s="129">
        <v>-1648101</v>
      </c>
      <c r="O11" s="11">
        <v>-2554228</v>
      </c>
      <c r="P11" s="11">
        <f t="shared" si="1"/>
        <v>-1047</v>
      </c>
      <c r="Q11" s="15">
        <v>2.77</v>
      </c>
      <c r="R11" s="15">
        <f t="shared" si="2"/>
        <v>-2900.19</v>
      </c>
    </row>
    <row r="12" spans="1:18" ht="20.100000000000001" customHeight="1" x14ac:dyDescent="0.2">
      <c r="A12" s="41">
        <v>9</v>
      </c>
      <c r="B12" s="11">
        <v>-101195</v>
      </c>
      <c r="C12" s="11">
        <v>-52352</v>
      </c>
      <c r="D12" s="11"/>
      <c r="E12" s="11">
        <v>-43000</v>
      </c>
      <c r="F12" s="11"/>
      <c r="G12" s="11"/>
      <c r="H12" s="11">
        <f t="shared" si="0"/>
        <v>5843</v>
      </c>
      <c r="I12" s="11"/>
      <c r="J12" s="102"/>
      <c r="K12" s="101">
        <v>37135</v>
      </c>
      <c r="L12" s="11">
        <v>-3023464</v>
      </c>
      <c r="M12" s="11">
        <v>-2576525</v>
      </c>
      <c r="N12" s="11">
        <v>-92729</v>
      </c>
      <c r="O12" s="11">
        <v>-544473</v>
      </c>
      <c r="P12" s="11">
        <f t="shared" si="1"/>
        <v>-4805</v>
      </c>
      <c r="Q12" s="15">
        <v>1.88</v>
      </c>
      <c r="R12" s="15">
        <f t="shared" si="2"/>
        <v>-9033.4</v>
      </c>
    </row>
    <row r="13" spans="1:18" ht="20.100000000000001" customHeight="1" x14ac:dyDescent="0.2">
      <c r="A13" s="41">
        <v>10</v>
      </c>
      <c r="B13" s="11">
        <v>-130265</v>
      </c>
      <c r="C13" s="11">
        <v>-43551</v>
      </c>
      <c r="D13" s="11"/>
      <c r="E13" s="129">
        <v>-80060</v>
      </c>
      <c r="F13" s="11"/>
      <c r="G13" s="11"/>
      <c r="H13" s="11">
        <f t="shared" si="0"/>
        <v>6654</v>
      </c>
      <c r="I13" s="11"/>
      <c r="J13" s="102"/>
      <c r="K13" s="101">
        <v>37165</v>
      </c>
      <c r="L13" s="11">
        <v>-2576641</v>
      </c>
      <c r="M13" s="11">
        <v>-1740603</v>
      </c>
      <c r="N13" s="11">
        <v>-37750</v>
      </c>
      <c r="O13" s="129">
        <v>-877765</v>
      </c>
      <c r="P13" s="11">
        <f t="shared" si="1"/>
        <v>-3977</v>
      </c>
      <c r="Q13" s="15">
        <v>2.12</v>
      </c>
      <c r="R13" s="15">
        <f t="shared" si="2"/>
        <v>-8431.24</v>
      </c>
    </row>
    <row r="14" spans="1:18" ht="20.100000000000001" customHeight="1" x14ac:dyDescent="0.2">
      <c r="A14" s="41">
        <v>11</v>
      </c>
      <c r="B14" s="11">
        <v>-133279</v>
      </c>
      <c r="C14" s="11">
        <v>-49795</v>
      </c>
      <c r="D14" s="11"/>
      <c r="E14" s="11">
        <v>-81898</v>
      </c>
      <c r="F14" s="11"/>
      <c r="G14" s="11"/>
      <c r="H14" s="11">
        <f t="shared" si="0"/>
        <v>1586</v>
      </c>
      <c r="I14" s="11"/>
      <c r="J14" s="102"/>
      <c r="K14" s="101">
        <v>37196</v>
      </c>
      <c r="L14" s="11">
        <v>-2598109</v>
      </c>
      <c r="M14" s="11">
        <v>-1780898</v>
      </c>
      <c r="N14" s="11">
        <v>-233298</v>
      </c>
      <c r="O14" s="11">
        <v>-1038459</v>
      </c>
      <c r="P14" s="11">
        <f t="shared" si="1"/>
        <v>12050</v>
      </c>
      <c r="Q14" s="15">
        <v>2.04</v>
      </c>
      <c r="R14" s="15">
        <f t="shared" si="2"/>
        <v>24582</v>
      </c>
    </row>
    <row r="15" spans="1:18" ht="20.100000000000001" customHeight="1" x14ac:dyDescent="0.2">
      <c r="A15" s="41">
        <v>12</v>
      </c>
      <c r="B15" s="11">
        <v>-98599</v>
      </c>
      <c r="C15" s="11">
        <v>-38525</v>
      </c>
      <c r="D15" s="11"/>
      <c r="E15" s="11">
        <v>-60000</v>
      </c>
      <c r="F15" s="11"/>
      <c r="G15" s="11"/>
      <c r="H15" s="11">
        <f t="shared" si="0"/>
        <v>74</v>
      </c>
      <c r="I15" s="11"/>
      <c r="J15" s="102"/>
      <c r="K15" s="101">
        <v>37226</v>
      </c>
      <c r="L15" s="11"/>
      <c r="M15" s="11"/>
      <c r="N15" s="11"/>
      <c r="O15" s="11"/>
      <c r="P15" s="11">
        <f t="shared" si="1"/>
        <v>0</v>
      </c>
      <c r="R15" s="15">
        <f t="shared" si="2"/>
        <v>0</v>
      </c>
    </row>
    <row r="16" spans="1:18" ht="20.100000000000001" customHeight="1" x14ac:dyDescent="0.2">
      <c r="A16" s="41">
        <v>13</v>
      </c>
      <c r="B16" s="11">
        <v>-101087</v>
      </c>
      <c r="C16" s="11">
        <v>-39795</v>
      </c>
      <c r="D16" s="11"/>
      <c r="E16" s="11">
        <v>-60000</v>
      </c>
      <c r="F16" s="11"/>
      <c r="G16" s="11"/>
      <c r="H16" s="11">
        <f t="shared" si="0"/>
        <v>1292</v>
      </c>
      <c r="I16" s="11"/>
      <c r="J16" s="102"/>
      <c r="K16" s="101">
        <v>37257</v>
      </c>
      <c r="L16" s="11"/>
      <c r="M16" s="11"/>
      <c r="N16" s="11"/>
      <c r="O16" s="11"/>
      <c r="P16" s="11">
        <f t="shared" si="1"/>
        <v>0</v>
      </c>
      <c r="R16" s="15">
        <f t="shared" si="2"/>
        <v>0</v>
      </c>
    </row>
    <row r="17" spans="1:18" ht="20.100000000000001" customHeight="1" x14ac:dyDescent="0.2">
      <c r="A17" s="41">
        <v>14</v>
      </c>
      <c r="B17" s="11">
        <v>-95766</v>
      </c>
      <c r="C17" s="11">
        <v>-35893</v>
      </c>
      <c r="D17" s="11"/>
      <c r="E17" s="11">
        <v>-60000</v>
      </c>
      <c r="F17" s="11"/>
      <c r="G17" s="11"/>
      <c r="H17" s="11">
        <f>+G17+E17+C17-F17-D17-B17</f>
        <v>-127</v>
      </c>
      <c r="I17" s="11"/>
      <c r="J17" s="102"/>
      <c r="K17" s="101"/>
      <c r="L17" s="11"/>
      <c r="M17" s="11"/>
      <c r="N17" s="11"/>
      <c r="O17" s="11"/>
      <c r="P17" s="11"/>
    </row>
    <row r="18" spans="1:18" ht="20.100000000000001" customHeight="1" x14ac:dyDescent="0.2">
      <c r="A18" s="41">
        <v>15</v>
      </c>
      <c r="B18" s="11">
        <v>-83889</v>
      </c>
      <c r="C18" s="11">
        <v>-9791</v>
      </c>
      <c r="D18" s="11">
        <v>-25</v>
      </c>
      <c r="E18" s="11">
        <v>-73000</v>
      </c>
      <c r="F18" s="11"/>
      <c r="G18" s="11"/>
      <c r="H18" s="11">
        <f>+G18+E18+C18-F18-D18-B18</f>
        <v>1123</v>
      </c>
      <c r="I18" s="11"/>
      <c r="J18" s="102"/>
      <c r="K18" s="101"/>
      <c r="L18" s="11"/>
      <c r="M18" s="11"/>
      <c r="N18" s="11"/>
      <c r="O18" s="11"/>
      <c r="P18" s="11"/>
    </row>
    <row r="19" spans="1:18" ht="12" x14ac:dyDescent="0.2">
      <c r="A19" s="41">
        <v>16</v>
      </c>
      <c r="B19" s="129">
        <v>-76112</v>
      </c>
      <c r="C19" s="11">
        <v>-12295</v>
      </c>
      <c r="D19" s="11"/>
      <c r="E19" s="11">
        <v>-63500</v>
      </c>
      <c r="F19" s="11"/>
      <c r="G19" s="11"/>
      <c r="H19" s="11">
        <f t="shared" si="0"/>
        <v>317</v>
      </c>
      <c r="I19" s="11"/>
      <c r="J19" s="102"/>
      <c r="K19" s="17"/>
      <c r="L19" s="11"/>
      <c r="M19" s="11"/>
      <c r="N19" s="11"/>
      <c r="O19" s="11"/>
      <c r="P19" s="14">
        <f>SUM(P4:P16)</f>
        <v>113457</v>
      </c>
      <c r="R19" s="15">
        <f>SUM(R4:R16)</f>
        <v>465052.54</v>
      </c>
    </row>
    <row r="20" spans="1:18" ht="12.75" x14ac:dyDescent="0.2">
      <c r="A20" s="41">
        <v>17</v>
      </c>
      <c r="B20" s="129">
        <v>-91362</v>
      </c>
      <c r="C20" s="11">
        <v>-17795</v>
      </c>
      <c r="D20" s="11"/>
      <c r="E20" s="11">
        <v>-72000</v>
      </c>
      <c r="F20" s="11"/>
      <c r="G20" s="11"/>
      <c r="H20" s="11">
        <f t="shared" si="0"/>
        <v>1567</v>
      </c>
      <c r="I20" s="11"/>
      <c r="J20" s="102"/>
      <c r="K20" s="55"/>
      <c r="L20" s="34"/>
      <c r="M20" s="34"/>
      <c r="N20" s="34"/>
      <c r="O20" s="34"/>
    </row>
    <row r="21" spans="1:18" x14ac:dyDescent="0.2">
      <c r="A21" s="41">
        <v>18</v>
      </c>
      <c r="B21" s="11">
        <v>-92051</v>
      </c>
      <c r="C21" s="11">
        <v>-28795</v>
      </c>
      <c r="D21" s="11"/>
      <c r="E21" s="11">
        <v>-62500</v>
      </c>
      <c r="F21" s="11"/>
      <c r="G21" s="11"/>
      <c r="H21" s="11">
        <f t="shared" si="0"/>
        <v>756</v>
      </c>
      <c r="I21" s="11"/>
      <c r="J21" s="102"/>
      <c r="K21" s="511"/>
      <c r="L21" s="11"/>
      <c r="M21" s="11"/>
      <c r="N21" s="11"/>
      <c r="O21" s="2"/>
      <c r="R21" s="15">
        <v>-591014.35</v>
      </c>
    </row>
    <row r="22" spans="1:18" x14ac:dyDescent="0.2">
      <c r="A22" s="41">
        <v>19</v>
      </c>
      <c r="B22" s="11">
        <v>-74203</v>
      </c>
      <c r="C22" s="11">
        <v>-14669</v>
      </c>
      <c r="D22" s="11"/>
      <c r="E22" s="11">
        <v>-58992</v>
      </c>
      <c r="F22" s="11"/>
      <c r="G22" s="11"/>
      <c r="H22" s="11">
        <f t="shared" si="0"/>
        <v>542</v>
      </c>
      <c r="I22" s="11"/>
      <c r="J22" s="102"/>
      <c r="K22" s="511"/>
      <c r="L22" s="11"/>
      <c r="M22" s="11"/>
      <c r="N22" s="11"/>
      <c r="O22" s="2"/>
      <c r="R22" s="15">
        <f>+R21+R19</f>
        <v>-125961.81</v>
      </c>
    </row>
    <row r="23" spans="1:18" x14ac:dyDescent="0.2">
      <c r="A23" s="41">
        <v>20</v>
      </c>
      <c r="B23" s="11">
        <v>-80527</v>
      </c>
      <c r="C23" s="11">
        <v>-14756</v>
      </c>
      <c r="D23" s="11"/>
      <c r="E23" s="11">
        <v>-58992</v>
      </c>
      <c r="F23" s="11"/>
      <c r="G23" s="11"/>
      <c r="H23" s="11">
        <f t="shared" si="0"/>
        <v>6779</v>
      </c>
      <c r="I23" s="11"/>
      <c r="J23" s="102"/>
      <c r="K23" s="511"/>
      <c r="L23" s="11"/>
      <c r="M23" s="11"/>
      <c r="N23" s="11"/>
      <c r="O23" s="2"/>
    </row>
    <row r="24" spans="1:18" x14ac:dyDescent="0.2">
      <c r="A24" s="41">
        <v>21</v>
      </c>
      <c r="B24" s="11">
        <v>-87575</v>
      </c>
      <c r="C24" s="11">
        <v>-14795</v>
      </c>
      <c r="D24" s="11"/>
      <c r="E24" s="11">
        <v>-76547</v>
      </c>
      <c r="F24" s="11"/>
      <c r="G24" s="11"/>
      <c r="H24" s="11">
        <f t="shared" si="0"/>
        <v>-3767</v>
      </c>
      <c r="I24" s="11"/>
      <c r="J24" s="102"/>
      <c r="K24" s="511"/>
      <c r="L24" s="11"/>
      <c r="M24" s="11"/>
      <c r="N24" s="11"/>
      <c r="O24" s="2"/>
    </row>
    <row r="25" spans="1:18" x14ac:dyDescent="0.2">
      <c r="A25" s="41">
        <v>22</v>
      </c>
      <c r="B25" s="11">
        <v>-125220</v>
      </c>
      <c r="C25" s="11">
        <v>-14795</v>
      </c>
      <c r="D25" s="11"/>
      <c r="E25" s="11">
        <v>-108861</v>
      </c>
      <c r="F25" s="11"/>
      <c r="G25" s="11"/>
      <c r="H25" s="11">
        <f t="shared" si="0"/>
        <v>1564</v>
      </c>
      <c r="I25" s="11"/>
      <c r="J25" s="102"/>
      <c r="K25" s="511"/>
      <c r="L25" s="11"/>
      <c r="M25" s="11"/>
      <c r="N25" s="11"/>
      <c r="O25" s="2"/>
    </row>
    <row r="26" spans="1:18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511"/>
      <c r="L26" s="11"/>
      <c r="M26" s="11"/>
      <c r="N26" s="11"/>
      <c r="O26" s="2"/>
    </row>
    <row r="27" spans="1:18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511"/>
      <c r="L27" s="11"/>
      <c r="M27" s="11"/>
      <c r="N27" s="11"/>
      <c r="O27" s="2"/>
    </row>
    <row r="28" spans="1:18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511"/>
      <c r="L28" s="11"/>
      <c r="M28" s="11"/>
      <c r="N28" s="11"/>
    </row>
    <row r="29" spans="1:18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511"/>
      <c r="L29" s="11"/>
      <c r="M29" s="11"/>
      <c r="N29" s="11"/>
    </row>
    <row r="30" spans="1:18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511"/>
      <c r="L30" s="11"/>
      <c r="M30" s="11"/>
      <c r="N30" s="11"/>
    </row>
    <row r="31" spans="1:18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511"/>
      <c r="L31" s="11"/>
      <c r="M31" s="11"/>
      <c r="N31" s="11"/>
    </row>
    <row r="32" spans="1:18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511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37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511"/>
      <c r="L34" s="11"/>
      <c r="M34" s="11"/>
      <c r="N34" s="11"/>
    </row>
    <row r="35" spans="1:14" x14ac:dyDescent="0.2">
      <c r="A35" s="41"/>
      <c r="B35" s="11">
        <f t="shared" ref="B35:H35" si="3">SUM(B4:B34)</f>
        <v>-2196693</v>
      </c>
      <c r="C35" s="44">
        <f t="shared" si="3"/>
        <v>-672962</v>
      </c>
      <c r="D35" s="11">
        <f t="shared" si="3"/>
        <v>-25</v>
      </c>
      <c r="E35" s="44">
        <f t="shared" si="3"/>
        <v>-1508911</v>
      </c>
      <c r="F35" s="11">
        <f t="shared" si="3"/>
        <v>0</v>
      </c>
      <c r="G35" s="11">
        <f t="shared" si="3"/>
        <v>0</v>
      </c>
      <c r="H35" s="11">
        <f t="shared" si="3"/>
        <v>14845</v>
      </c>
      <c r="I35" s="11"/>
      <c r="J35" s="102"/>
      <c r="K35" s="511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+summary!G4</f>
        <v>2.13</v>
      </c>
      <c r="I36" s="11"/>
      <c r="J36" s="102"/>
      <c r="K36" s="511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31619.85</v>
      </c>
      <c r="I37" s="11"/>
      <c r="J37" s="102"/>
      <c r="K37" s="511"/>
      <c r="L37" s="11"/>
      <c r="M37" s="11"/>
      <c r="N37" s="11"/>
    </row>
    <row r="38" spans="1:14" x14ac:dyDescent="0.2">
      <c r="C38" s="24"/>
      <c r="D38" s="47"/>
      <c r="E38" s="476">
        <v>37256</v>
      </c>
      <c r="F38" s="473"/>
      <c r="G38" s="265"/>
      <c r="H38" s="495">
        <v>-68258</v>
      </c>
      <c r="I38" s="262"/>
      <c r="J38" s="102"/>
      <c r="K38" s="512"/>
      <c r="L38" s="14"/>
      <c r="M38" s="14"/>
      <c r="N38" s="16"/>
    </row>
    <row r="39" spans="1:14" x14ac:dyDescent="0.2">
      <c r="C39" s="14"/>
      <c r="D39" s="47"/>
      <c r="E39" s="263">
        <v>37278</v>
      </c>
      <c r="F39" s="473"/>
      <c r="G39" s="473"/>
      <c r="H39" s="319">
        <f>+H38+H37</f>
        <v>-36638.15</v>
      </c>
      <c r="I39" s="262"/>
      <c r="J39" s="102"/>
      <c r="L39" s="15"/>
      <c r="M39" s="15"/>
      <c r="N39" s="46"/>
    </row>
    <row r="40" spans="1:14" x14ac:dyDescent="0.2">
      <c r="C40" s="14"/>
      <c r="D40" s="50"/>
      <c r="E40" s="477"/>
      <c r="F40" s="263"/>
      <c r="G40" s="477"/>
      <c r="H40" s="111"/>
      <c r="I40" s="51"/>
      <c r="J40" s="102"/>
      <c r="K40" s="513"/>
      <c r="L40" s="47"/>
      <c r="M40" s="48"/>
      <c r="N40" s="46"/>
    </row>
    <row r="41" spans="1:14" x14ac:dyDescent="0.2">
      <c r="C41" s="14"/>
      <c r="D41" s="50"/>
      <c r="E41" s="477"/>
      <c r="F41" s="263"/>
      <c r="G41" s="477"/>
      <c r="H41" s="111"/>
      <c r="I41" s="51"/>
      <c r="J41" s="102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14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14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149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37256</v>
      </c>
      <c r="E46" s="485">
        <v>-5084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37278</v>
      </c>
      <c r="E47" s="459">
        <f>+H35</f>
        <v>14845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9761</v>
      </c>
      <c r="F48" s="129"/>
      <c r="G48" s="129"/>
      <c r="H48" s="129"/>
      <c r="I48" s="262"/>
      <c r="J48" s="102"/>
      <c r="K48" s="515"/>
      <c r="L48" s="38"/>
      <c r="M48" s="4"/>
    </row>
    <row r="49" spans="1:15" ht="12.75" x14ac:dyDescent="0.2">
      <c r="A49" s="101"/>
      <c r="B49" s="139"/>
      <c r="C49" s="119"/>
      <c r="D49" s="140"/>
      <c r="E49" s="478"/>
      <c r="F49" s="129"/>
      <c r="G49" s="129"/>
      <c r="H49" s="129"/>
      <c r="I49" s="479"/>
      <c r="J49" s="102"/>
      <c r="K49" s="51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5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5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5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5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5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5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5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5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5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5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5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5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5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5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5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5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5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5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5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5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5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5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5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5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5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5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5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5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5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5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5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5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81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513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14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14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515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516"/>
      <c r="L91" s="6"/>
      <c r="M91" s="6"/>
    </row>
    <row r="92" spans="1:14" x14ac:dyDescent="0.2">
      <c r="I92" s="11"/>
      <c r="J92" s="11"/>
      <c r="K92" s="511"/>
      <c r="L92" s="11"/>
      <c r="M92" s="11"/>
      <c r="N92" s="11"/>
    </row>
    <row r="93" spans="1:14" x14ac:dyDescent="0.2">
      <c r="G93" s="41"/>
      <c r="H93" s="11"/>
      <c r="I93" s="11"/>
      <c r="J93" s="11"/>
      <c r="K93" s="511"/>
      <c r="L93" s="11"/>
      <c r="M93" s="11"/>
      <c r="N93" s="11"/>
    </row>
    <row r="94" spans="1:14" x14ac:dyDescent="0.2">
      <c r="G94" s="41"/>
      <c r="H94" s="11"/>
      <c r="I94" s="11"/>
      <c r="J94" s="11"/>
      <c r="K94" s="511"/>
      <c r="L94" s="11"/>
      <c r="M94" s="11"/>
      <c r="N94" s="11"/>
    </row>
    <row r="95" spans="1:14" x14ac:dyDescent="0.2">
      <c r="G95" s="41"/>
      <c r="H95" s="11"/>
      <c r="I95" s="11"/>
      <c r="J95" s="11"/>
      <c r="K95" s="511"/>
      <c r="L95" s="11"/>
      <c r="M95" s="11"/>
      <c r="N95" s="11"/>
    </row>
    <row r="96" spans="1:14" x14ac:dyDescent="0.2">
      <c r="G96" s="41"/>
      <c r="H96" s="11"/>
      <c r="I96" s="11"/>
      <c r="J96" s="11"/>
      <c r="K96" s="511"/>
      <c r="L96" s="11"/>
      <c r="M96" s="11"/>
      <c r="N96" s="11"/>
    </row>
    <row r="97" spans="7:14" x14ac:dyDescent="0.2">
      <c r="G97" s="41"/>
      <c r="H97" s="11"/>
      <c r="I97" s="11"/>
      <c r="J97" s="11"/>
      <c r="K97" s="511"/>
      <c r="L97" s="11"/>
      <c r="M97" s="11"/>
      <c r="N97" s="11"/>
    </row>
    <row r="98" spans="7:14" x14ac:dyDescent="0.2">
      <c r="G98" s="41"/>
      <c r="H98" s="11"/>
      <c r="I98" s="11"/>
      <c r="J98" s="11"/>
      <c r="K98" s="511"/>
      <c r="L98" s="11"/>
      <c r="M98" s="11"/>
      <c r="N98" s="11"/>
    </row>
    <row r="99" spans="7:14" x14ac:dyDescent="0.2">
      <c r="G99" s="41"/>
      <c r="H99" s="11"/>
      <c r="I99" s="11"/>
      <c r="J99" s="11"/>
      <c r="K99" s="511"/>
      <c r="L99" s="11"/>
      <c r="M99" s="11"/>
      <c r="N99" s="11"/>
    </row>
    <row r="100" spans="7:14" x14ac:dyDescent="0.2">
      <c r="G100" s="41"/>
      <c r="H100" s="11"/>
      <c r="I100" s="11"/>
      <c r="J100" s="11"/>
      <c r="K100" s="5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5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5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5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5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5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5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5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5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5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5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5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5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5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5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5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5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5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5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5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5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5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511"/>
      <c r="L122" s="11"/>
      <c r="M122" s="11"/>
      <c r="N122" s="11"/>
    </row>
    <row r="123" spans="7:14" x14ac:dyDescent="0.2">
      <c r="G123" s="45"/>
      <c r="I123" s="24"/>
      <c r="J123" s="24"/>
      <c r="K123" s="281"/>
      <c r="L123" s="24"/>
      <c r="M123" s="24"/>
      <c r="N123" s="25"/>
    </row>
    <row r="124" spans="7:14" x14ac:dyDescent="0.2">
      <c r="J124" s="15"/>
      <c r="L124" s="15"/>
      <c r="M124" s="15"/>
      <c r="N124" s="46"/>
    </row>
    <row r="125" spans="7:14" x14ac:dyDescent="0.2">
      <c r="I125" s="24"/>
      <c r="J125" s="47"/>
      <c r="K125" s="513"/>
      <c r="L125" s="47"/>
      <c r="M125" s="48"/>
      <c r="N125" s="46"/>
    </row>
    <row r="126" spans="7:14" x14ac:dyDescent="0.2">
      <c r="J126" s="47"/>
      <c r="L126" s="47"/>
      <c r="M126" s="47"/>
      <c r="N126" s="24"/>
    </row>
    <row r="127" spans="7:14" x14ac:dyDescent="0.2">
      <c r="G127" s="57"/>
      <c r="J127" s="50"/>
      <c r="K127" s="514"/>
      <c r="L127" s="50"/>
      <c r="M127" s="50"/>
      <c r="N127" s="106"/>
    </row>
    <row r="128" spans="7:14" x14ac:dyDescent="0.2">
      <c r="G128" s="57"/>
      <c r="J128" s="50"/>
      <c r="K128" s="514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515"/>
      <c r="L133" s="38"/>
      <c r="M133" s="4"/>
    </row>
    <row r="134" spans="7:14" x14ac:dyDescent="0.2">
      <c r="G134" s="39"/>
      <c r="H134" s="6"/>
      <c r="I134" s="40"/>
      <c r="J134" s="6"/>
      <c r="K134" s="516"/>
      <c r="L134" s="6"/>
      <c r="M134" s="6"/>
    </row>
    <row r="135" spans="7:14" x14ac:dyDescent="0.2">
      <c r="G135" s="41"/>
      <c r="H135" s="11"/>
      <c r="I135" s="11"/>
      <c r="J135" s="11"/>
      <c r="K135" s="5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5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5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5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5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5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5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5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5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5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5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5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5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5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5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5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5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5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5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5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5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5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5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5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5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5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5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5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5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5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517"/>
      <c r="L165" s="42"/>
      <c r="M165" s="42"/>
      <c r="N165" s="42"/>
    </row>
    <row r="166" spans="7:14" x14ac:dyDescent="0.2">
      <c r="G166" s="41"/>
      <c r="H166" s="11"/>
      <c r="I166" s="44"/>
      <c r="J166" s="11"/>
      <c r="K166" s="518"/>
      <c r="L166" s="11"/>
      <c r="M166" s="11"/>
      <c r="N166" s="11"/>
    </row>
    <row r="167" spans="7:14" x14ac:dyDescent="0.2">
      <c r="G167" s="45"/>
      <c r="I167" s="24"/>
      <c r="J167" s="24"/>
      <c r="K167" s="281"/>
      <c r="L167" s="24"/>
      <c r="M167" s="24"/>
      <c r="N167" s="25"/>
    </row>
    <row r="168" spans="7:14" x14ac:dyDescent="0.2">
      <c r="J168" s="15"/>
      <c r="L168" s="15"/>
      <c r="M168" s="15"/>
      <c r="N168" s="46"/>
    </row>
    <row r="169" spans="7:14" x14ac:dyDescent="0.2">
      <c r="I169" s="24"/>
      <c r="J169" s="47"/>
      <c r="K169" s="513"/>
      <c r="L169" s="47"/>
      <c r="M169" s="48"/>
      <c r="N169" s="110"/>
    </row>
    <row r="170" spans="7:14" x14ac:dyDescent="0.2">
      <c r="J170" s="47"/>
      <c r="L170" s="47"/>
      <c r="M170" s="47"/>
      <c r="N170" s="24"/>
    </row>
    <row r="171" spans="7:14" x14ac:dyDescent="0.2">
      <c r="J171" s="50"/>
      <c r="K171" s="514"/>
      <c r="L171" s="57"/>
      <c r="M171" s="50"/>
      <c r="N171" s="106"/>
    </row>
    <row r="172" spans="7:14" x14ac:dyDescent="0.2">
      <c r="J172" s="50"/>
      <c r="K172" s="514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515"/>
      <c r="L177" s="38"/>
      <c r="M177" s="4"/>
    </row>
    <row r="178" spans="7:14" x14ac:dyDescent="0.2">
      <c r="G178" s="39"/>
      <c r="H178" s="6"/>
      <c r="I178" s="40"/>
      <c r="J178" s="6"/>
      <c r="K178" s="516"/>
      <c r="L178" s="6"/>
      <c r="M178" s="6"/>
    </row>
    <row r="179" spans="7:14" x14ac:dyDescent="0.2">
      <c r="G179" s="41"/>
      <c r="H179" s="11"/>
      <c r="I179" s="11"/>
      <c r="J179" s="11"/>
      <c r="K179" s="5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5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5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5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5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5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5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5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5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5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5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5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5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5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5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5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5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5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5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5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5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5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5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5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5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5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5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5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5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5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517"/>
      <c r="L209" s="42"/>
      <c r="M209" s="42"/>
      <c r="N209" s="42"/>
    </row>
    <row r="210" spans="7:14" x14ac:dyDescent="0.2">
      <c r="G210" s="41"/>
      <c r="H210" s="11"/>
      <c r="I210" s="44"/>
      <c r="J210" s="11"/>
      <c r="K210" s="518"/>
      <c r="L210" s="11"/>
      <c r="M210" s="11"/>
      <c r="N210" s="11"/>
    </row>
    <row r="211" spans="7:14" x14ac:dyDescent="0.2">
      <c r="G211" s="45"/>
      <c r="I211" s="24"/>
      <c r="J211" s="24"/>
      <c r="K211" s="281"/>
      <c r="L211" s="24"/>
      <c r="M211" s="24"/>
      <c r="N211" s="25"/>
    </row>
    <row r="212" spans="7:14" x14ac:dyDescent="0.2">
      <c r="J212" s="15"/>
      <c r="L212" s="15"/>
      <c r="M212" s="15"/>
      <c r="N212" s="46"/>
    </row>
    <row r="213" spans="7:14" x14ac:dyDescent="0.2">
      <c r="I213" s="24"/>
      <c r="J213" s="47"/>
      <c r="K213" s="513"/>
      <c r="L213" s="47"/>
      <c r="M213" s="48"/>
      <c r="N213" s="110"/>
    </row>
    <row r="214" spans="7:14" x14ac:dyDescent="0.2">
      <c r="J214" s="47"/>
      <c r="L214" s="47"/>
      <c r="M214" s="47"/>
      <c r="N214" s="24"/>
    </row>
    <row r="215" spans="7:14" x14ac:dyDescent="0.2">
      <c r="J215" s="50"/>
      <c r="K215" s="514"/>
      <c r="L215" s="57"/>
      <c r="M215" s="50"/>
      <c r="N215" s="106"/>
    </row>
    <row r="216" spans="7:14" x14ac:dyDescent="0.2">
      <c r="J216" s="50"/>
      <c r="K216" s="514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515"/>
      <c r="L220" s="38"/>
      <c r="M220" s="4"/>
    </row>
    <row r="221" spans="7:14" x14ac:dyDescent="0.2">
      <c r="G221" s="39"/>
      <c r="H221" s="6"/>
      <c r="I221" s="40"/>
      <c r="J221" s="6"/>
      <c r="K221" s="516"/>
      <c r="L221" s="6"/>
      <c r="M221" s="6"/>
    </row>
    <row r="222" spans="7:14" x14ac:dyDescent="0.2">
      <c r="G222" s="41"/>
      <c r="H222" s="11"/>
      <c r="I222" s="11"/>
      <c r="J222" s="11"/>
      <c r="K222" s="5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5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5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5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5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5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5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5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5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5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5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5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5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5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5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5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5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5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5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5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5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5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5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5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5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5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5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5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5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5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517"/>
      <c r="L252" s="42"/>
      <c r="M252" s="42"/>
      <c r="N252" s="42"/>
    </row>
    <row r="253" spans="7:14" x14ac:dyDescent="0.2">
      <c r="G253" s="41"/>
      <c r="H253" s="11"/>
      <c r="I253" s="44"/>
      <c r="J253" s="11"/>
      <c r="K253" s="518"/>
      <c r="L253" s="11"/>
      <c r="M253" s="11"/>
      <c r="N253" s="11"/>
    </row>
    <row r="254" spans="7:14" x14ac:dyDescent="0.2">
      <c r="G254" s="45"/>
      <c r="I254" s="24"/>
      <c r="J254" s="24"/>
      <c r="K254" s="281"/>
      <c r="L254" s="24"/>
      <c r="M254" s="24"/>
      <c r="N254" s="25"/>
    </row>
    <row r="255" spans="7:14" x14ac:dyDescent="0.2">
      <c r="J255" s="15"/>
      <c r="L255" s="15"/>
      <c r="M255" s="15"/>
      <c r="N255" s="46"/>
    </row>
    <row r="256" spans="7:14" x14ac:dyDescent="0.2">
      <c r="I256" s="24"/>
      <c r="J256" s="47"/>
      <c r="K256" s="513"/>
      <c r="L256" s="47"/>
      <c r="M256" s="48"/>
      <c r="N256" s="110"/>
    </row>
    <row r="257" spans="10:14" x14ac:dyDescent="0.2">
      <c r="J257" s="47"/>
      <c r="L257" s="47"/>
      <c r="M257" s="47"/>
      <c r="N257" s="24"/>
    </row>
    <row r="258" spans="10:14" x14ac:dyDescent="0.2">
      <c r="J258" s="50"/>
      <c r="K258" s="514"/>
      <c r="L258" s="57"/>
      <c r="M258" s="50"/>
      <c r="N258" s="106"/>
    </row>
    <row r="259" spans="10:14" x14ac:dyDescent="0.2">
      <c r="J259" s="50"/>
      <c r="K259" s="514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17" workbookViewId="0">
      <selection activeCell="E27" sqref="E27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-280134</v>
      </c>
      <c r="E5" s="11">
        <v>-280135</v>
      </c>
      <c r="F5" s="11"/>
      <c r="G5" s="11"/>
      <c r="H5" s="24">
        <f>+E5-D5+C5-B5</f>
        <v>-1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">
      <c r="A6" s="10">
        <v>2</v>
      </c>
      <c r="B6" s="11"/>
      <c r="C6" s="11"/>
      <c r="D6" s="11">
        <v>-279806</v>
      </c>
      <c r="E6" s="11">
        <v>-280313</v>
      </c>
      <c r="F6" s="11"/>
      <c r="G6" s="11"/>
      <c r="H6" s="24">
        <f t="shared" ref="H6:H35" si="0">+E6-D6+C6-B6</f>
        <v>-507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">
      <c r="A7" s="10">
        <v>3</v>
      </c>
      <c r="B7" s="11"/>
      <c r="C7" s="129"/>
      <c r="D7" s="11">
        <v>-301597</v>
      </c>
      <c r="E7" s="129">
        <v>-302566</v>
      </c>
      <c r="F7" s="11"/>
      <c r="G7" s="11"/>
      <c r="H7" s="24">
        <f t="shared" si="0"/>
        <v>-969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1">
        <v>-314743</v>
      </c>
      <c r="E8" s="129">
        <v>-319472</v>
      </c>
      <c r="F8" s="11"/>
      <c r="G8" s="11"/>
      <c r="H8" s="24">
        <f t="shared" si="0"/>
        <v>-4729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-312244</v>
      </c>
      <c r="E9" s="11">
        <v>-312596</v>
      </c>
      <c r="F9" s="11"/>
      <c r="G9" s="11"/>
      <c r="H9" s="24">
        <f t="shared" si="0"/>
        <v>-352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-311950</v>
      </c>
      <c r="E10" s="11">
        <v>-310929</v>
      </c>
      <c r="F10" s="11"/>
      <c r="G10" s="11"/>
      <c r="H10" s="24">
        <f t="shared" si="0"/>
        <v>1021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v>-323050</v>
      </c>
      <c r="E11" s="11">
        <v>-318020</v>
      </c>
      <c r="F11" s="11"/>
      <c r="G11" s="11"/>
      <c r="H11" s="24">
        <f t="shared" si="0"/>
        <v>5030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>
        <v>-300249</v>
      </c>
      <c r="E12" s="11">
        <v>-298103</v>
      </c>
      <c r="F12" s="11"/>
      <c r="G12" s="11"/>
      <c r="H12" s="24">
        <f t="shared" si="0"/>
        <v>2146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-266264</v>
      </c>
      <c r="E13" s="11">
        <v>-263779</v>
      </c>
      <c r="F13" s="11"/>
      <c r="G13" s="11"/>
      <c r="H13" s="24">
        <f t="shared" si="0"/>
        <v>2485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v>-299882</v>
      </c>
      <c r="E14" s="11">
        <v>-301891</v>
      </c>
      <c r="F14" s="11"/>
      <c r="G14" s="11"/>
      <c r="H14" s="24">
        <f t="shared" si="0"/>
        <v>-2009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v>-257687</v>
      </c>
      <c r="E15" s="11">
        <v>-291787</v>
      </c>
      <c r="F15" s="11"/>
      <c r="G15" s="11"/>
      <c r="H15" s="24">
        <f t="shared" si="0"/>
        <v>-34100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29">
        <v>-255903</v>
      </c>
      <c r="E16" s="11">
        <v>-270240</v>
      </c>
      <c r="F16" s="11"/>
      <c r="G16" s="11"/>
      <c r="H16" s="24">
        <f t="shared" si="0"/>
        <v>-14337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>
        <v>-292149</v>
      </c>
      <c r="E17" s="11">
        <v>-294862</v>
      </c>
      <c r="F17" s="11"/>
      <c r="G17" s="11"/>
      <c r="H17" s="24">
        <f t="shared" si="0"/>
        <v>-2713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>
        <v>-299428</v>
      </c>
      <c r="E18" s="11">
        <v>-300407</v>
      </c>
      <c r="F18" s="11"/>
      <c r="G18" s="11"/>
      <c r="H18" s="24">
        <f t="shared" si="0"/>
        <v>-979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>
        <v>-311511</v>
      </c>
      <c r="E19" s="11">
        <v>-303496</v>
      </c>
      <c r="F19" s="11"/>
      <c r="G19" s="11"/>
      <c r="H19" s="24">
        <f t="shared" si="0"/>
        <v>8015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>
        <v>-291172</v>
      </c>
      <c r="E20" s="11">
        <v>-289668</v>
      </c>
      <c r="F20" s="11"/>
      <c r="G20" s="11"/>
      <c r="H20" s="24">
        <f t="shared" si="0"/>
        <v>1504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>
        <v>-308827</v>
      </c>
      <c r="E21" s="11">
        <v>-303067</v>
      </c>
      <c r="F21" s="11"/>
      <c r="G21" s="11"/>
      <c r="H21" s="24">
        <f t="shared" si="0"/>
        <v>5760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29">
        <v>-263478</v>
      </c>
      <c r="E22" s="11">
        <v>-263800</v>
      </c>
      <c r="F22" s="11"/>
      <c r="G22" s="11"/>
      <c r="H22" s="24">
        <f t="shared" si="0"/>
        <v>-322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>
        <v>-276071</v>
      </c>
      <c r="E23" s="11">
        <v>-276739</v>
      </c>
      <c r="F23" s="11"/>
      <c r="G23" s="11"/>
      <c r="H23" s="24">
        <f t="shared" si="0"/>
        <v>-668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29"/>
      <c r="C24" s="11"/>
      <c r="D24" s="129">
        <v>-284466</v>
      </c>
      <c r="E24" s="11">
        <v>-282772</v>
      </c>
      <c r="F24" s="11"/>
      <c r="G24" s="11"/>
      <c r="H24" s="24">
        <f t="shared" si="0"/>
        <v>1694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>
        <v>-283798</v>
      </c>
      <c r="E25" s="11">
        <v>-286462</v>
      </c>
      <c r="F25" s="11"/>
      <c r="G25" s="11"/>
      <c r="H25" s="24">
        <f t="shared" si="0"/>
        <v>-2664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>
        <v>-288119</v>
      </c>
      <c r="E26" s="11">
        <v>-289235</v>
      </c>
      <c r="F26" s="11"/>
      <c r="G26" s="11"/>
      <c r="H26" s="24">
        <f t="shared" si="0"/>
        <v>-1116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-6402528</v>
      </c>
      <c r="E36" s="11">
        <f t="shared" si="15"/>
        <v>-6440339</v>
      </c>
      <c r="F36" s="11">
        <f t="shared" si="15"/>
        <v>0</v>
      </c>
      <c r="G36" s="11">
        <f t="shared" si="15"/>
        <v>0</v>
      </c>
      <c r="H36" s="11">
        <f t="shared" si="15"/>
        <v>-37811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0</v>
      </c>
      <c r="E37" s="25">
        <f>+E36-D36</f>
        <v>-37811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37256</v>
      </c>
      <c r="B38" s="2" t="s">
        <v>45</v>
      </c>
      <c r="C38" s="539">
        <v>64269</v>
      </c>
      <c r="D38" s="320"/>
      <c r="E38" s="540">
        <v>-22159</v>
      </c>
      <c r="F38" s="24"/>
      <c r="G38" s="24"/>
      <c r="H38" s="236">
        <f>+C38+E38+G38</f>
        <v>42110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37278</v>
      </c>
      <c r="B39" s="2" t="s">
        <v>45</v>
      </c>
      <c r="C39" s="131">
        <f>+C38+C37</f>
        <v>64269</v>
      </c>
      <c r="D39" s="252"/>
      <c r="E39" s="131">
        <f>+E38+E37</f>
        <v>-59970</v>
      </c>
      <c r="F39" s="252"/>
      <c r="G39" s="131"/>
      <c r="H39" s="131">
        <f>+H38+H36</f>
        <v>4299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46"/>
      <c r="E40" s="246"/>
      <c r="F40" s="249"/>
      <c r="G40" s="246"/>
      <c r="H40" s="324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59"/>
      <c r="E41" s="345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150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37256</v>
      </c>
      <c r="B44" s="32"/>
      <c r="C44" s="551">
        <v>-1582961.01</v>
      </c>
      <c r="D44" s="205"/>
      <c r="E44" s="552">
        <v>1039794.5</v>
      </c>
      <c r="F44" s="47">
        <f>+E44+C44</f>
        <v>-543166.51</v>
      </c>
      <c r="G44" s="247">
        <f>+G42-G43</f>
        <v>15616</v>
      </c>
      <c r="H44" s="379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37278</v>
      </c>
      <c r="B45" s="32"/>
      <c r="C45" s="47">
        <f>+C37*summary!G4</f>
        <v>0</v>
      </c>
      <c r="D45" s="205"/>
      <c r="E45" s="377">
        <f>+E37*summary!G3</f>
        <v>-79403.100000000006</v>
      </c>
      <c r="F45" s="47">
        <f>+E45+C45</f>
        <v>-79403.100000000006</v>
      </c>
      <c r="G45" s="247"/>
      <c r="H45" s="379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-1582961.01</v>
      </c>
      <c r="D46" s="205"/>
      <c r="E46" s="377">
        <v>925707</v>
      </c>
      <c r="F46" s="47">
        <f>+E46+C46</f>
        <v>-657254.01</v>
      </c>
      <c r="G46" s="247"/>
      <c r="H46" s="379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377"/>
      <c r="D47" s="377"/>
      <c r="E47" s="377"/>
      <c r="F47" s="47"/>
      <c r="G47" s="247"/>
      <c r="H47" s="379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6" workbookViewId="0">
      <selection activeCell="E30" sqref="E30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150913</v>
      </c>
      <c r="C8" s="11">
        <v>145848</v>
      </c>
      <c r="D8" s="11">
        <v>13139</v>
      </c>
      <c r="E8" s="11">
        <v>13033</v>
      </c>
      <c r="F8" s="11">
        <f>+C8-B8+E8-D8</f>
        <v>-5171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152228</v>
      </c>
      <c r="C9" s="11">
        <v>147322</v>
      </c>
      <c r="D9" s="11">
        <v>12591</v>
      </c>
      <c r="E9" s="11">
        <v>13033</v>
      </c>
      <c r="F9" s="11">
        <f t="shared" ref="F9:F39" si="5">+C9-B9+E9-D9</f>
        <v>-4464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145222</v>
      </c>
      <c r="C10" s="11">
        <v>147322</v>
      </c>
      <c r="D10" s="11">
        <v>12793</v>
      </c>
      <c r="E10" s="11">
        <v>13033</v>
      </c>
      <c r="F10" s="11">
        <f t="shared" si="5"/>
        <v>2340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146730</v>
      </c>
      <c r="C11" s="11">
        <v>146798</v>
      </c>
      <c r="D11" s="11">
        <v>11707</v>
      </c>
      <c r="E11" s="11">
        <v>13033</v>
      </c>
      <c r="F11" s="11">
        <f t="shared" si="5"/>
        <v>1394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142325</v>
      </c>
      <c r="C12" s="11">
        <v>142214</v>
      </c>
      <c r="D12" s="11">
        <v>13096</v>
      </c>
      <c r="E12" s="11">
        <v>13033</v>
      </c>
      <c r="F12" s="11">
        <f t="shared" si="5"/>
        <v>-174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142642</v>
      </c>
      <c r="C13" s="11">
        <v>142329</v>
      </c>
      <c r="D13" s="11">
        <v>13268</v>
      </c>
      <c r="E13" s="11">
        <v>13033</v>
      </c>
      <c r="F13" s="11">
        <f t="shared" si="5"/>
        <v>-548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142648</v>
      </c>
      <c r="C14" s="11">
        <v>142376</v>
      </c>
      <c r="D14" s="11">
        <v>13098</v>
      </c>
      <c r="E14" s="11">
        <v>13033</v>
      </c>
      <c r="F14" s="11">
        <f t="shared" si="5"/>
        <v>-337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147784</v>
      </c>
      <c r="C15" s="11">
        <v>147401</v>
      </c>
      <c r="D15" s="554">
        <v>12967</v>
      </c>
      <c r="E15" s="11">
        <v>13033</v>
      </c>
      <c r="F15" s="11">
        <f t="shared" si="5"/>
        <v>-317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147391</v>
      </c>
      <c r="C16" s="11">
        <v>146313</v>
      </c>
      <c r="D16" s="11">
        <v>12967</v>
      </c>
      <c r="E16" s="11">
        <v>13033</v>
      </c>
      <c r="F16" s="11">
        <f t="shared" si="5"/>
        <v>-1012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>
        <v>145996</v>
      </c>
      <c r="C17" s="11">
        <v>146796</v>
      </c>
      <c r="D17" s="11">
        <v>13916</v>
      </c>
      <c r="E17" s="11">
        <v>13033</v>
      </c>
      <c r="F17" s="11">
        <f t="shared" si="5"/>
        <v>-83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>
        <v>144461</v>
      </c>
      <c r="C18" s="11">
        <v>143768</v>
      </c>
      <c r="D18" s="11">
        <v>12830</v>
      </c>
      <c r="E18" s="11">
        <v>13033</v>
      </c>
      <c r="F18" s="11">
        <f t="shared" si="5"/>
        <v>-490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>
        <v>142027</v>
      </c>
      <c r="C19" s="11">
        <v>141216</v>
      </c>
      <c r="D19" s="11">
        <v>12532</v>
      </c>
      <c r="E19" s="11">
        <v>13033</v>
      </c>
      <c r="F19" s="11">
        <f t="shared" si="5"/>
        <v>-310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>
        <v>146634</v>
      </c>
      <c r="C20" s="11">
        <v>146047</v>
      </c>
      <c r="D20" s="11">
        <v>12663</v>
      </c>
      <c r="E20" s="11">
        <v>13033</v>
      </c>
      <c r="F20" s="11">
        <f t="shared" si="5"/>
        <v>-217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29">
        <v>145366</v>
      </c>
      <c r="C21" s="11">
        <v>145940</v>
      </c>
      <c r="D21" s="11">
        <v>12759</v>
      </c>
      <c r="E21" s="11">
        <v>13033</v>
      </c>
      <c r="F21" s="11">
        <f t="shared" si="5"/>
        <v>848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29">
        <v>145752</v>
      </c>
      <c r="C22" s="11">
        <v>144932</v>
      </c>
      <c r="D22" s="11">
        <v>12984</v>
      </c>
      <c r="E22" s="11">
        <v>13033</v>
      </c>
      <c r="F22" s="11">
        <f t="shared" si="5"/>
        <v>-771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29">
        <v>147422</v>
      </c>
      <c r="C23" s="11">
        <v>146903</v>
      </c>
      <c r="D23" s="11">
        <v>12632</v>
      </c>
      <c r="E23" s="11">
        <v>13033</v>
      </c>
      <c r="F23" s="11">
        <f t="shared" si="5"/>
        <v>-118</v>
      </c>
      <c r="G23" s="142"/>
      <c r="H23" s="501">
        <f>+A45</f>
        <v>37278</v>
      </c>
      <c r="I23" s="11">
        <f>+B39</f>
        <v>3216138</v>
      </c>
      <c r="J23" s="11">
        <f>+C39</f>
        <v>3200749</v>
      </c>
      <c r="K23" s="11">
        <f>+D39</f>
        <v>281672</v>
      </c>
      <c r="L23" s="11">
        <f>+E39</f>
        <v>286726</v>
      </c>
      <c r="M23" s="42">
        <f>+J23-I23+L23-K23</f>
        <v>-10335</v>
      </c>
      <c r="N23" s="102">
        <f>+summary!G3</f>
        <v>2.1</v>
      </c>
      <c r="O23" s="503">
        <f>+N23*M23</f>
        <v>-21703.5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29">
        <v>146057</v>
      </c>
      <c r="C24" s="11">
        <v>145183</v>
      </c>
      <c r="D24" s="11">
        <v>12781</v>
      </c>
      <c r="E24" s="11">
        <v>13033</v>
      </c>
      <c r="F24" s="11">
        <f t="shared" si="5"/>
        <v>-622</v>
      </c>
      <c r="G24" s="268"/>
      <c r="H24" s="168"/>
      <c r="I24" s="11"/>
      <c r="J24" s="11"/>
      <c r="K24" s="11"/>
      <c r="L24" s="142"/>
      <c r="M24" s="502">
        <f>SUM(M9:M23)</f>
        <v>79465</v>
      </c>
      <c r="N24" s="102"/>
      <c r="O24" s="102">
        <f>SUM(O9:O23)</f>
        <v>546412.84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50</v>
      </c>
      <c r="B25" s="129">
        <v>146516</v>
      </c>
      <c r="C25" s="11">
        <v>146270</v>
      </c>
      <c r="D25" s="11">
        <v>12318</v>
      </c>
      <c r="E25" s="11">
        <v>13033</v>
      </c>
      <c r="F25" s="11">
        <f t="shared" si="5"/>
        <v>469</v>
      </c>
      <c r="G25" s="306"/>
      <c r="H25" s="500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29">
        <v>146915</v>
      </c>
      <c r="C26" s="11">
        <v>146731</v>
      </c>
      <c r="D26" s="11">
        <v>12991</v>
      </c>
      <c r="E26" s="11">
        <v>13033</v>
      </c>
      <c r="F26" s="11">
        <f t="shared" si="5"/>
        <v>-142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29">
        <v>147281</v>
      </c>
      <c r="C27" s="11">
        <v>146911</v>
      </c>
      <c r="D27" s="11">
        <v>12635</v>
      </c>
      <c r="E27" s="11">
        <v>13033</v>
      </c>
      <c r="F27" s="11">
        <f t="shared" si="5"/>
        <v>28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303">
        <v>146748</v>
      </c>
      <c r="C28" s="150">
        <v>146720</v>
      </c>
      <c r="D28" s="150">
        <v>11772</v>
      </c>
      <c r="E28" s="150">
        <v>13033</v>
      </c>
      <c r="F28" s="11">
        <f t="shared" si="5"/>
        <v>1233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303">
        <v>147080</v>
      </c>
      <c r="C29" s="150">
        <v>145409</v>
      </c>
      <c r="D29" s="150">
        <v>13233</v>
      </c>
      <c r="E29" s="150">
        <v>13033</v>
      </c>
      <c r="F29" s="11">
        <f t="shared" si="5"/>
        <v>-1871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303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3216138</v>
      </c>
      <c r="C39" s="150">
        <f>SUM(C8:C38)</f>
        <v>3200749</v>
      </c>
      <c r="D39" s="150">
        <f>SUM(D8:D38)</f>
        <v>281672</v>
      </c>
      <c r="E39" s="150">
        <f>SUM(E8:E38)</f>
        <v>286726</v>
      </c>
      <c r="F39" s="11">
        <f t="shared" si="5"/>
        <v>-10335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32"/>
      <c r="B41" s="32"/>
      <c r="C41" s="15"/>
      <c r="D41" s="15"/>
      <c r="E41" s="15"/>
      <c r="F41" s="494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57">
        <v>37256</v>
      </c>
      <c r="B44" s="32"/>
      <c r="C44" s="462"/>
      <c r="D44" s="111"/>
      <c r="E44" s="462"/>
      <c r="F44" s="493">
        <v>30131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57">
        <v>37278</v>
      </c>
      <c r="B45" s="32"/>
      <c r="C45" s="106"/>
      <c r="D45" s="106"/>
      <c r="E45" s="106"/>
      <c r="F45" s="24">
        <f>+F44+F39</f>
        <v>19796</v>
      </c>
      <c r="G45" s="306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310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+A44</f>
        <v>37256</v>
      </c>
      <c r="B50" s="32"/>
      <c r="C50" s="32"/>
      <c r="D50" s="493">
        <v>434360.78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+A45</f>
        <v>37278</v>
      </c>
      <c r="B51" s="32"/>
      <c r="C51" s="32"/>
      <c r="D51" s="350">
        <f>+F39*summary!G3</f>
        <v>-21703.5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14">
        <f>+D51+D50</f>
        <v>412657.28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376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376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376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376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07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27</vt:i4>
      </vt:variant>
    </vt:vector>
  </HeadingPairs>
  <TitlesOfParts>
    <vt:vector size="72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Stratland</vt:lpstr>
      <vt:lpstr>Plains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Felienne</cp:lastModifiedBy>
  <cp:lastPrinted>2002-01-23T14:00:49Z</cp:lastPrinted>
  <dcterms:created xsi:type="dcterms:W3CDTF">2000-03-28T16:52:23Z</dcterms:created>
  <dcterms:modified xsi:type="dcterms:W3CDTF">2014-09-03T14:24:48Z</dcterms:modified>
</cp:coreProperties>
</file>