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8460" windowHeight="3990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152511"/>
</workbook>
</file>

<file path=xl/calcChain.xml><?xml version="1.0" encoding="utf-8"?>
<calcChain xmlns="http://schemas.openxmlformats.org/spreadsheetml/2006/main">
  <c r="D9" i="5" l="1"/>
  <c r="K9" i="5"/>
  <c r="P9" i="5"/>
  <c r="A10" i="5"/>
  <c r="A11" i="5" s="1"/>
  <c r="A12" i="5" s="1"/>
  <c r="D10" i="5"/>
  <c r="K10" i="5"/>
  <c r="P10" i="5" s="1"/>
  <c r="U10" i="5"/>
  <c r="AA10" i="5" s="1"/>
  <c r="V10" i="5"/>
  <c r="AB10" i="5" s="1"/>
  <c r="D11" i="5"/>
  <c r="K11" i="5"/>
  <c r="D12" i="5"/>
  <c r="K12" i="5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D13" i="5"/>
  <c r="K13" i="5"/>
  <c r="P13" i="5"/>
  <c r="D14" i="5"/>
  <c r="K14" i="5"/>
  <c r="D15" i="5"/>
  <c r="K15" i="5"/>
  <c r="D16" i="5"/>
  <c r="K16" i="5"/>
  <c r="D17" i="5"/>
  <c r="K17" i="5"/>
  <c r="P17" i="5"/>
  <c r="U17" i="5"/>
  <c r="AA17" i="5" s="1"/>
  <c r="D18" i="5"/>
  <c r="K18" i="5"/>
  <c r="P18" i="5" s="1"/>
  <c r="U18" i="5"/>
  <c r="AA18" i="5" s="1"/>
  <c r="AB18" i="5"/>
  <c r="D19" i="5"/>
  <c r="K19" i="5"/>
  <c r="P19" i="5" s="1"/>
  <c r="U19" i="5"/>
  <c r="D20" i="5"/>
  <c r="K20" i="5"/>
  <c r="P20" i="5"/>
  <c r="U20" i="5"/>
  <c r="D21" i="5"/>
  <c r="K21" i="5"/>
  <c r="D22" i="5"/>
  <c r="K22" i="5"/>
  <c r="P22" i="5" s="1"/>
  <c r="D23" i="5"/>
  <c r="K23" i="5"/>
  <c r="P23" i="5"/>
  <c r="D24" i="5"/>
  <c r="K24" i="5"/>
  <c r="P24" i="5"/>
  <c r="U24" i="5"/>
  <c r="AA24" i="5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D25" i="5"/>
  <c r="K25" i="5"/>
  <c r="D26" i="5"/>
  <c r="P26" i="5" s="1"/>
  <c r="K26" i="5"/>
  <c r="D27" i="5"/>
  <c r="E27" i="5"/>
  <c r="K27" i="5"/>
  <c r="P27" i="5" s="1"/>
  <c r="U27" i="5"/>
  <c r="V27" i="5" s="1"/>
  <c r="AB27" i="5" s="1"/>
  <c r="D28" i="5"/>
  <c r="K28" i="5"/>
  <c r="D29" i="5"/>
  <c r="K29" i="5"/>
  <c r="D30" i="5"/>
  <c r="K30" i="5"/>
  <c r="D31" i="5"/>
  <c r="K31" i="5"/>
  <c r="P31" i="5"/>
  <c r="U31" i="5" s="1"/>
  <c r="V31" i="5"/>
  <c r="AA31" i="5"/>
  <c r="AB31" i="5"/>
  <c r="D32" i="5"/>
  <c r="K32" i="5"/>
  <c r="P32" i="5"/>
  <c r="D33" i="5"/>
  <c r="K33" i="5"/>
  <c r="P33" i="5"/>
  <c r="D34" i="5"/>
  <c r="K34" i="5"/>
  <c r="P34" i="5"/>
  <c r="D35" i="5"/>
  <c r="K35" i="5"/>
  <c r="D36" i="5"/>
  <c r="P36" i="5" s="1"/>
  <c r="K36" i="5"/>
  <c r="U36" i="5"/>
  <c r="AA36" i="5"/>
  <c r="D37" i="5"/>
  <c r="K37" i="5"/>
  <c r="D38" i="5"/>
  <c r="K38" i="5"/>
  <c r="D39" i="5"/>
  <c r="K39" i="5"/>
  <c r="P39" i="5"/>
  <c r="B40" i="5"/>
  <c r="I40" i="5"/>
  <c r="W40" i="5"/>
  <c r="X40" i="5"/>
  <c r="Y40" i="5"/>
  <c r="Z40" i="5"/>
  <c r="E8" i="1"/>
  <c r="M8" i="1"/>
  <c r="B9" i="1"/>
  <c r="G9" i="1"/>
  <c r="A10" i="1"/>
  <c r="B10" i="1"/>
  <c r="G10" i="1"/>
  <c r="H10" i="1"/>
  <c r="A11" i="1"/>
  <c r="B11" i="1"/>
  <c r="C11" i="1"/>
  <c r="G11" i="1"/>
  <c r="A12" i="1"/>
  <c r="B12" i="1"/>
  <c r="G12" i="1"/>
  <c r="A13" i="1"/>
  <c r="B13" i="1"/>
  <c r="G13" i="1"/>
  <c r="I13" i="1" s="1"/>
  <c r="H13" i="1"/>
  <c r="A14" i="1"/>
  <c r="A15" i="1" s="1"/>
  <c r="B14" i="1"/>
  <c r="G14" i="1"/>
  <c r="B15" i="1"/>
  <c r="C15" i="1"/>
  <c r="D15" i="1" s="1"/>
  <c r="G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16" i="1"/>
  <c r="D16" i="1" s="1"/>
  <c r="C16" i="1"/>
  <c r="G16" i="1"/>
  <c r="B17" i="1"/>
  <c r="G17" i="1"/>
  <c r="H17" i="1"/>
  <c r="I17" i="1" s="1"/>
  <c r="B18" i="1"/>
  <c r="G18" i="1"/>
  <c r="H18" i="1"/>
  <c r="B19" i="1"/>
  <c r="C19" i="1"/>
  <c r="D19" i="1" s="1"/>
  <c r="G19" i="1"/>
  <c r="B20" i="1"/>
  <c r="G20" i="1"/>
  <c r="B21" i="1"/>
  <c r="G21" i="1"/>
  <c r="H21" i="1"/>
  <c r="B22" i="1"/>
  <c r="D22" i="1" s="1"/>
  <c r="L22" i="1" s="1"/>
  <c r="G22" i="1"/>
  <c r="H22" i="1"/>
  <c r="I22" i="1" s="1"/>
  <c r="B23" i="1"/>
  <c r="G23" i="1"/>
  <c r="B24" i="1"/>
  <c r="C24" i="1"/>
  <c r="G24" i="1"/>
  <c r="B25" i="1"/>
  <c r="G25" i="1"/>
  <c r="B26" i="1"/>
  <c r="G26" i="1"/>
  <c r="H26" i="1"/>
  <c r="I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B27" i="1"/>
  <c r="D27" i="1"/>
  <c r="L27" i="1" s="1"/>
  <c r="G27" i="1"/>
  <c r="H27" i="1"/>
  <c r="I27" i="1" s="1"/>
  <c r="B28" i="1"/>
  <c r="G28" i="1"/>
  <c r="H28" i="1"/>
  <c r="B29" i="1"/>
  <c r="G29" i="1"/>
  <c r="B30" i="1"/>
  <c r="C30" i="1"/>
  <c r="G30" i="1"/>
  <c r="B31" i="1"/>
  <c r="G31" i="1"/>
  <c r="B32" i="1"/>
  <c r="C32" i="1"/>
  <c r="G32" i="1"/>
  <c r="B33" i="1"/>
  <c r="G33" i="1"/>
  <c r="B34" i="1"/>
  <c r="G34" i="1"/>
  <c r="B35" i="1"/>
  <c r="G35" i="1"/>
  <c r="H35" i="1"/>
  <c r="B36" i="1"/>
  <c r="C36" i="1"/>
  <c r="D36" i="1" s="1"/>
  <c r="G36" i="1"/>
  <c r="B37" i="1"/>
  <c r="G37" i="1"/>
  <c r="B38" i="1"/>
  <c r="G38" i="1"/>
  <c r="B39" i="1"/>
  <c r="C39" i="1"/>
  <c r="G39" i="1"/>
  <c r="G40" i="1"/>
  <c r="N8" i="2"/>
  <c r="AC8" i="2"/>
  <c r="A9" i="2"/>
  <c r="N9" i="2"/>
  <c r="AC9" i="2"/>
  <c r="A10" i="2"/>
  <c r="A11" i="2" s="1"/>
  <c r="A12" i="2" s="1"/>
  <c r="A13" i="2" s="1"/>
  <c r="A14" i="2" s="1"/>
  <c r="A15" i="2" s="1"/>
  <c r="N10" i="2"/>
  <c r="AC10" i="2"/>
  <c r="H11" i="1" s="1"/>
  <c r="I11" i="1" s="1"/>
  <c r="N11" i="2"/>
  <c r="AC11" i="2"/>
  <c r="N12" i="2"/>
  <c r="AC12" i="2"/>
  <c r="AF12" i="2"/>
  <c r="AG12" i="2" s="1"/>
  <c r="N13" i="2"/>
  <c r="AC13" i="2"/>
  <c r="N14" i="2"/>
  <c r="AC14" i="2"/>
  <c r="N15" i="2"/>
  <c r="AC15" i="2"/>
  <c r="AF15" i="2"/>
  <c r="AG15" i="2" s="1"/>
  <c r="A16" i="2"/>
  <c r="A17" i="2" s="1"/>
  <c r="A18" i="2" s="1"/>
  <c r="A19" i="2" s="1"/>
  <c r="A20" i="2" s="1"/>
  <c r="A21" i="2" s="1"/>
  <c r="A22" i="2" s="1"/>
  <c r="N16" i="2"/>
  <c r="AC16" i="2"/>
  <c r="L17" i="5" s="1"/>
  <c r="AF16" i="2"/>
  <c r="AG16" i="2" s="1"/>
  <c r="N17" i="2"/>
  <c r="AC17" i="2"/>
  <c r="N18" i="2"/>
  <c r="AC18" i="2"/>
  <c r="AF18" i="2"/>
  <c r="AG18" i="2" s="1"/>
  <c r="N19" i="2"/>
  <c r="AC19" i="2"/>
  <c r="N20" i="2"/>
  <c r="AC20" i="2"/>
  <c r="AF20" i="2"/>
  <c r="AG20" i="2" s="1"/>
  <c r="N21" i="2"/>
  <c r="C22" i="1" s="1"/>
  <c r="AC21" i="2"/>
  <c r="AF21" i="2" s="1"/>
  <c r="AG21" i="2" s="1"/>
  <c r="N22" i="2"/>
  <c r="C23" i="1" s="1"/>
  <c r="D23" i="1" s="1"/>
  <c r="AC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N23" i="2"/>
  <c r="AC23" i="2"/>
  <c r="AF23" i="2"/>
  <c r="AG23" i="2" s="1"/>
  <c r="N24" i="2"/>
  <c r="E25" i="5" s="1"/>
  <c r="AC24" i="2"/>
  <c r="N25" i="2"/>
  <c r="AC25" i="2"/>
  <c r="N26" i="2"/>
  <c r="C27" i="1" s="1"/>
  <c r="AC26" i="2"/>
  <c r="AF26" i="2"/>
  <c r="AG26" i="2" s="1"/>
  <c r="N27" i="2"/>
  <c r="E28" i="5" s="1"/>
  <c r="AC27" i="2"/>
  <c r="N28" i="2"/>
  <c r="AC28" i="2"/>
  <c r="H29" i="1" s="1"/>
  <c r="AF28" i="2"/>
  <c r="AG28" i="2" s="1"/>
  <c r="N29" i="2"/>
  <c r="AC29" i="2"/>
  <c r="AF29" i="2"/>
  <c r="AG29" i="2"/>
  <c r="N30" i="2"/>
  <c r="AC30" i="2"/>
  <c r="N31" i="2"/>
  <c r="AC31" i="2"/>
  <c r="N32" i="2"/>
  <c r="AC32" i="2"/>
  <c r="AF32" i="2"/>
  <c r="AG32" i="2"/>
  <c r="N33" i="2"/>
  <c r="AC33" i="2"/>
  <c r="H34" i="1" s="1"/>
  <c r="N34" i="2"/>
  <c r="AC34" i="2"/>
  <c r="AF34" i="2"/>
  <c r="AG34" i="2" s="1"/>
  <c r="N35" i="2"/>
  <c r="AC35" i="2"/>
  <c r="N36" i="2"/>
  <c r="AC36" i="2"/>
  <c r="AF36" i="2"/>
  <c r="AG36" i="2" s="1"/>
  <c r="N37" i="2"/>
  <c r="AC37" i="2"/>
  <c r="N38" i="2"/>
  <c r="AC38" i="2"/>
  <c r="C39" i="2"/>
  <c r="E39" i="2"/>
  <c r="G39" i="2"/>
  <c r="I39" i="2"/>
  <c r="K39" i="2"/>
  <c r="M39" i="2"/>
  <c r="R39" i="2"/>
  <c r="T39" i="2"/>
  <c r="V39" i="2"/>
  <c r="X39" i="2"/>
  <c r="Z39" i="2"/>
  <c r="AB39" i="2"/>
  <c r="F2" i="3"/>
  <c r="S8" i="3"/>
  <c r="C9" i="3"/>
  <c r="J9" i="3"/>
  <c r="A10" i="3"/>
  <c r="C10" i="3"/>
  <c r="J10" i="3"/>
  <c r="A11" i="3"/>
  <c r="A12" i="3" s="1"/>
  <c r="C11" i="3"/>
  <c r="J11" i="3"/>
  <c r="C12" i="3"/>
  <c r="E12" i="3"/>
  <c r="J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C13" i="3"/>
  <c r="J13" i="3"/>
  <c r="C14" i="3"/>
  <c r="E14" i="3"/>
  <c r="J14" i="3"/>
  <c r="C15" i="3"/>
  <c r="J15" i="3"/>
  <c r="C16" i="3"/>
  <c r="J16" i="3"/>
  <c r="C17" i="3"/>
  <c r="J17" i="3"/>
  <c r="C18" i="3"/>
  <c r="J18" i="3"/>
  <c r="C19" i="3"/>
  <c r="J19" i="3"/>
  <c r="C20" i="3"/>
  <c r="J20" i="3"/>
  <c r="C21" i="3"/>
  <c r="J21" i="3"/>
  <c r="C22" i="3"/>
  <c r="J22" i="3"/>
  <c r="C23" i="3"/>
  <c r="J23" i="3"/>
  <c r="C24" i="3"/>
  <c r="J24" i="3"/>
  <c r="C25" i="3"/>
  <c r="J25" i="3"/>
  <c r="C26" i="3"/>
  <c r="E26" i="3"/>
  <c r="J26" i="3"/>
  <c r="C27" i="3"/>
  <c r="J27" i="3"/>
  <c r="C28" i="3"/>
  <c r="J28" i="3"/>
  <c r="C29" i="3"/>
  <c r="J29" i="3"/>
  <c r="L29" i="3"/>
  <c r="C30" i="3"/>
  <c r="J30" i="3"/>
  <c r="C31" i="3"/>
  <c r="J31" i="3"/>
  <c r="C32" i="3"/>
  <c r="J32" i="3"/>
  <c r="C33" i="3"/>
  <c r="E33" i="3"/>
  <c r="Q33" i="3" s="1"/>
  <c r="J33" i="3"/>
  <c r="C34" i="3"/>
  <c r="E34" i="3"/>
  <c r="J34" i="3"/>
  <c r="C35" i="3"/>
  <c r="E35" i="3"/>
  <c r="J35" i="3"/>
  <c r="L35" i="3"/>
  <c r="C36" i="3"/>
  <c r="J36" i="3"/>
  <c r="C37" i="3"/>
  <c r="J37" i="3"/>
  <c r="L37" i="3"/>
  <c r="C38" i="3"/>
  <c r="J38" i="3"/>
  <c r="C39" i="3"/>
  <c r="J39" i="3"/>
  <c r="L39" i="3"/>
  <c r="Q39" i="3"/>
  <c r="B39" i="3" s="1"/>
  <c r="D39" i="3" s="1"/>
  <c r="F3" i="4"/>
  <c r="H8" i="4"/>
  <c r="E9" i="3" s="1"/>
  <c r="Q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H9" i="4"/>
  <c r="Q9" i="4"/>
  <c r="L10" i="3" s="1"/>
  <c r="H10" i="4"/>
  <c r="E11" i="3" s="1"/>
  <c r="Q10" i="4"/>
  <c r="L11" i="3" s="1"/>
  <c r="T10" i="4"/>
  <c r="U10" i="4" s="1"/>
  <c r="H11" i="4"/>
  <c r="Q11" i="4"/>
  <c r="L12" i="3" s="1"/>
  <c r="T11" i="4"/>
  <c r="U11" i="4"/>
  <c r="H12" i="4"/>
  <c r="T12" i="4" s="1"/>
  <c r="U12" i="4" s="1"/>
  <c r="Q12" i="4"/>
  <c r="L13" i="3" s="1"/>
  <c r="H13" i="4"/>
  <c r="Q13" i="4"/>
  <c r="L14" i="3" s="1"/>
  <c r="T13" i="4"/>
  <c r="U13" i="4"/>
  <c r="H14" i="4"/>
  <c r="E15" i="3" s="1"/>
  <c r="Q14" i="4"/>
  <c r="L15" i="3" s="1"/>
  <c r="T14" i="4"/>
  <c r="U14" i="4"/>
  <c r="H15" i="4"/>
  <c r="T15" i="4" s="1"/>
  <c r="U15" i="4" s="1"/>
  <c r="Q15" i="4"/>
  <c r="L16" i="3" s="1"/>
  <c r="H16" i="4"/>
  <c r="E17" i="3" s="1"/>
  <c r="Q16" i="4"/>
  <c r="L17" i="3" s="1"/>
  <c r="T16" i="4"/>
  <c r="U16" i="4"/>
  <c r="H17" i="4"/>
  <c r="Q17" i="4"/>
  <c r="H18" i="4"/>
  <c r="E19" i="3" s="1"/>
  <c r="Q18" i="4"/>
  <c r="L19" i="3" s="1"/>
  <c r="H19" i="4"/>
  <c r="E20" i="3" s="1"/>
  <c r="Q19" i="4"/>
  <c r="L20" i="3" s="1"/>
  <c r="T19" i="4"/>
  <c r="U19" i="4"/>
  <c r="H20" i="4"/>
  <c r="E21" i="3" s="1"/>
  <c r="Q20" i="4"/>
  <c r="T20" i="4"/>
  <c r="U20" i="4"/>
  <c r="H21" i="4"/>
  <c r="E22" i="3" s="1"/>
  <c r="Q21" i="4"/>
  <c r="L22" i="3" s="1"/>
  <c r="H22" i="4"/>
  <c r="E23" i="3" s="1"/>
  <c r="Q22" i="4"/>
  <c r="L23" i="3" s="1"/>
  <c r="H23" i="4"/>
  <c r="E24" i="3" s="1"/>
  <c r="Q23" i="4"/>
  <c r="L24" i="3" s="1"/>
  <c r="H24" i="4"/>
  <c r="E25" i="3" s="1"/>
  <c r="Q25" i="3" s="1"/>
  <c r="Q24" i="4"/>
  <c r="L25" i="3" s="1"/>
  <c r="H25" i="4"/>
  <c r="Q25" i="4"/>
  <c r="L26" i="5" s="1"/>
  <c r="T25" i="4"/>
  <c r="U25" i="4" s="1"/>
  <c r="H26" i="4"/>
  <c r="E27" i="3" s="1"/>
  <c r="Q26" i="4"/>
  <c r="L27" i="3" s="1"/>
  <c r="T26" i="4"/>
  <c r="U26" i="4"/>
  <c r="H27" i="4"/>
  <c r="E28" i="3" s="1"/>
  <c r="Q27" i="4"/>
  <c r="L28" i="3" s="1"/>
  <c r="H28" i="4"/>
  <c r="E29" i="3" s="1"/>
  <c r="Q28" i="4"/>
  <c r="L29" i="5" s="1"/>
  <c r="T28" i="4"/>
  <c r="U28" i="4"/>
  <c r="H29" i="4"/>
  <c r="E30" i="3" s="1"/>
  <c r="Q29" i="4"/>
  <c r="L30" i="3" s="1"/>
  <c r="H30" i="4"/>
  <c r="E31" i="3" s="1"/>
  <c r="Q30" i="4"/>
  <c r="L31" i="3" s="1"/>
  <c r="H31" i="4"/>
  <c r="E32" i="5" s="1"/>
  <c r="Q31" i="4"/>
  <c r="L32" i="3" s="1"/>
  <c r="H32" i="4"/>
  <c r="T32" i="4" s="1"/>
  <c r="U32" i="4" s="1"/>
  <c r="Q32" i="4"/>
  <c r="L33" i="3" s="1"/>
  <c r="H33" i="4"/>
  <c r="Q33" i="4"/>
  <c r="L34" i="3" s="1"/>
  <c r="T33" i="4"/>
  <c r="U33" i="4" s="1"/>
  <c r="H34" i="4"/>
  <c r="Q34" i="4"/>
  <c r="T34" i="4"/>
  <c r="U34" i="4"/>
  <c r="H35" i="4"/>
  <c r="E36" i="3" s="1"/>
  <c r="Q35" i="4"/>
  <c r="L36" i="3" s="1"/>
  <c r="H36" i="4"/>
  <c r="E37" i="3" s="1"/>
  <c r="Q36" i="4"/>
  <c r="T36" i="4"/>
  <c r="U36" i="4"/>
  <c r="H37" i="4"/>
  <c r="E38" i="3" s="1"/>
  <c r="Q37" i="4"/>
  <c r="L38" i="3" s="1"/>
  <c r="H38" i="4"/>
  <c r="E39" i="3" s="1"/>
  <c r="F39" i="3" s="1"/>
  <c r="Q38" i="4"/>
  <c r="C39" i="4"/>
  <c r="E39" i="4"/>
  <c r="G39" i="4"/>
  <c r="H39" i="4"/>
  <c r="L39" i="4"/>
  <c r="Q39" i="4" s="1"/>
  <c r="T39" i="4" s="1"/>
  <c r="N39" i="4"/>
  <c r="P39" i="4"/>
  <c r="Q24" i="3" l="1"/>
  <c r="E40" i="3"/>
  <c r="Q37" i="3"/>
  <c r="Q27" i="3"/>
  <c r="I33" i="3"/>
  <c r="K33" i="3" s="1"/>
  <c r="M33" i="3" s="1"/>
  <c r="B33" i="3"/>
  <c r="I25" i="3"/>
  <c r="K25" i="3" s="1"/>
  <c r="M25" i="3" s="1"/>
  <c r="B25" i="3"/>
  <c r="Q17" i="3"/>
  <c r="Q29" i="3"/>
  <c r="M12" i="5"/>
  <c r="K40" i="5"/>
  <c r="J40" i="5" s="1"/>
  <c r="E18" i="3"/>
  <c r="T17" i="4"/>
  <c r="U17" i="4" s="1"/>
  <c r="L23" i="5"/>
  <c r="M23" i="5" s="1"/>
  <c r="H23" i="1"/>
  <c r="I23" i="1" s="1"/>
  <c r="L23" i="1" s="1"/>
  <c r="C12" i="1"/>
  <c r="E12" i="5"/>
  <c r="Q12" i="5" s="1"/>
  <c r="AF11" i="2"/>
  <c r="AG11" i="2" s="1"/>
  <c r="AF13" i="2"/>
  <c r="AG13" i="2" s="1"/>
  <c r="L14" i="5"/>
  <c r="M14" i="5" s="1"/>
  <c r="H14" i="1"/>
  <c r="I14" i="1" s="1"/>
  <c r="F14" i="5"/>
  <c r="P14" i="5"/>
  <c r="Q19" i="3"/>
  <c r="T8" i="4"/>
  <c r="U8" i="4" s="1"/>
  <c r="Q38" i="3"/>
  <c r="Q35" i="3"/>
  <c r="Q31" i="3"/>
  <c r="D38" i="1"/>
  <c r="L38" i="1" s="1"/>
  <c r="D33" i="1"/>
  <c r="L33" i="1" s="1"/>
  <c r="Q23" i="3"/>
  <c r="P39" i="3"/>
  <c r="Q22" i="3"/>
  <c r="Q28" i="5"/>
  <c r="F28" i="5"/>
  <c r="H20" i="1"/>
  <c r="L20" i="5"/>
  <c r="L9" i="5"/>
  <c r="H9" i="1"/>
  <c r="I9" i="1" s="1"/>
  <c r="J9" i="1" s="1"/>
  <c r="AD8" i="2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A20" i="5"/>
  <c r="V20" i="5"/>
  <c r="AB20" i="5" s="1"/>
  <c r="T35" i="4"/>
  <c r="U35" i="4" s="1"/>
  <c r="T27" i="4"/>
  <c r="U27" i="4" s="1"/>
  <c r="E23" i="5"/>
  <c r="AF22" i="2"/>
  <c r="AG22" i="2" s="1"/>
  <c r="AF8" i="2"/>
  <c r="AG8" i="2" s="1"/>
  <c r="Q27" i="5"/>
  <c r="R27" i="5" s="1"/>
  <c r="F27" i="5"/>
  <c r="T37" i="4"/>
  <c r="U37" i="4" s="1"/>
  <c r="T29" i="4"/>
  <c r="U29" i="4" s="1"/>
  <c r="T21" i="4"/>
  <c r="U21" i="4" s="1"/>
  <c r="Q15" i="3"/>
  <c r="Q11" i="3"/>
  <c r="R8" i="4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L9" i="3"/>
  <c r="I39" i="3"/>
  <c r="K39" i="3" s="1"/>
  <c r="E13" i="3"/>
  <c r="I20" i="1"/>
  <c r="U34" i="5"/>
  <c r="AA34" i="5" s="1"/>
  <c r="U32" i="5"/>
  <c r="AA32" i="5" s="1"/>
  <c r="M26" i="5"/>
  <c r="M39" i="3"/>
  <c r="I28" i="1"/>
  <c r="L11" i="5"/>
  <c r="T38" i="4"/>
  <c r="U38" i="4" s="1"/>
  <c r="U39" i="4" s="1"/>
  <c r="T30" i="4"/>
  <c r="U30" i="4" s="1"/>
  <c r="T22" i="4"/>
  <c r="U22" i="4" s="1"/>
  <c r="L21" i="5"/>
  <c r="L21" i="3"/>
  <c r="Q20" i="3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Q14" i="3"/>
  <c r="E19" i="5"/>
  <c r="L32" i="5"/>
  <c r="M32" i="5" s="1"/>
  <c r="P28" i="5"/>
  <c r="M28" i="5"/>
  <c r="E22" i="5"/>
  <c r="Q22" i="5" s="1"/>
  <c r="R22" i="5" s="1"/>
  <c r="L15" i="5"/>
  <c r="M15" i="5" s="1"/>
  <c r="H15" i="1"/>
  <c r="P15" i="5"/>
  <c r="E10" i="3"/>
  <c r="T9" i="4"/>
  <c r="U9" i="4" s="1"/>
  <c r="Q36" i="3"/>
  <c r="T31" i="4"/>
  <c r="U31" i="4" s="1"/>
  <c r="Q28" i="3"/>
  <c r="T23" i="4"/>
  <c r="U23" i="4" s="1"/>
  <c r="E16" i="3"/>
  <c r="E16" i="5"/>
  <c r="Q16" i="5" s="1"/>
  <c r="Q9" i="3"/>
  <c r="Q34" i="3"/>
  <c r="E32" i="3"/>
  <c r="Q30" i="3"/>
  <c r="L26" i="3"/>
  <c r="P25" i="5"/>
  <c r="T24" i="4"/>
  <c r="U24" i="4" s="1"/>
  <c r="T18" i="4"/>
  <c r="U18" i="4" s="1"/>
  <c r="L18" i="3"/>
  <c r="L18" i="5"/>
  <c r="R39" i="3"/>
  <c r="Q12" i="3"/>
  <c r="AC39" i="2"/>
  <c r="E38" i="5"/>
  <c r="C38" i="1"/>
  <c r="AF37" i="2"/>
  <c r="AG37" i="2" s="1"/>
  <c r="M21" i="5"/>
  <c r="V17" i="5"/>
  <c r="AB17" i="5" s="1"/>
  <c r="L39" i="5"/>
  <c r="M39" i="5" s="1"/>
  <c r="H39" i="1"/>
  <c r="C37" i="1"/>
  <c r="D37" i="1" s="1"/>
  <c r="E37" i="5"/>
  <c r="E35" i="5"/>
  <c r="C31" i="1"/>
  <c r="D31" i="1" s="1"/>
  <c r="L31" i="1" s="1"/>
  <c r="E31" i="5"/>
  <c r="AF30" i="2"/>
  <c r="AG30" i="2" s="1"/>
  <c r="AA19" i="5"/>
  <c r="V19" i="5"/>
  <c r="AB19" i="5" s="1"/>
  <c r="F17" i="5"/>
  <c r="H32" i="1"/>
  <c r="I32" i="1" s="1"/>
  <c r="AF31" i="2"/>
  <c r="AG31" i="2" s="1"/>
  <c r="C20" i="1"/>
  <c r="D20" i="1" s="1"/>
  <c r="L20" i="1" s="1"/>
  <c r="E20" i="5"/>
  <c r="AF19" i="2"/>
  <c r="AG19" i="2" s="1"/>
  <c r="E9" i="5"/>
  <c r="C9" i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D18" i="1"/>
  <c r="L18" i="1" s="1"/>
  <c r="D12" i="1"/>
  <c r="L12" i="1" s="1"/>
  <c r="V33" i="5"/>
  <c r="AB33" i="5" s="1"/>
  <c r="U33" i="5"/>
  <c r="AA33" i="5" s="1"/>
  <c r="N39" i="2"/>
  <c r="L38" i="5"/>
  <c r="M38" i="5" s="1"/>
  <c r="H38" i="1"/>
  <c r="H36" i="1"/>
  <c r="I36" i="1" s="1"/>
  <c r="L36" i="1" s="1"/>
  <c r="L36" i="5"/>
  <c r="M36" i="5" s="1"/>
  <c r="E34" i="5"/>
  <c r="C34" i="1"/>
  <c r="AF33" i="2"/>
  <c r="AG33" i="2" s="1"/>
  <c r="C28" i="1"/>
  <c r="D28" i="1" s="1"/>
  <c r="L28" i="1" s="1"/>
  <c r="AF27" i="2"/>
  <c r="AG27" i="2" s="1"/>
  <c r="E13" i="5"/>
  <c r="C13" i="1"/>
  <c r="D13" i="1" s="1"/>
  <c r="L13" i="1" s="1"/>
  <c r="P38" i="5"/>
  <c r="M29" i="5"/>
  <c r="P29" i="5"/>
  <c r="U26" i="5"/>
  <c r="AA26" i="5" s="1"/>
  <c r="L25" i="5"/>
  <c r="Q25" i="5" s="1"/>
  <c r="H25" i="1"/>
  <c r="I25" i="1" s="1"/>
  <c r="AF24" i="2"/>
  <c r="AG24" i="2" s="1"/>
  <c r="E17" i="5"/>
  <c r="Q17" i="5" s="1"/>
  <c r="R17" i="5" s="1"/>
  <c r="C17" i="1"/>
  <c r="H12" i="1"/>
  <c r="I12" i="1" s="1"/>
  <c r="L12" i="5"/>
  <c r="I34" i="1"/>
  <c r="D29" i="1"/>
  <c r="L29" i="1" s="1"/>
  <c r="L19" i="1"/>
  <c r="V39" i="5"/>
  <c r="AB39" i="5" s="1"/>
  <c r="E39" i="5"/>
  <c r="Q39" i="5" s="1"/>
  <c r="AF35" i="2"/>
  <c r="AG35" i="2" s="1"/>
  <c r="L27" i="5"/>
  <c r="E26" i="5"/>
  <c r="AF25" i="2"/>
  <c r="AG25" i="2" s="1"/>
  <c r="E15" i="5"/>
  <c r="Q15" i="5" s="1"/>
  <c r="AF14" i="2"/>
  <c r="AG14" i="2" s="1"/>
  <c r="L10" i="5"/>
  <c r="D17" i="1"/>
  <c r="L17" i="1" s="1"/>
  <c r="I10" i="1"/>
  <c r="D9" i="1"/>
  <c r="L9" i="1" s="1"/>
  <c r="M9" i="1" s="1"/>
  <c r="M30" i="5"/>
  <c r="U13" i="5"/>
  <c r="AA13" i="5" s="1"/>
  <c r="L33" i="5"/>
  <c r="M33" i="5" s="1"/>
  <c r="H33" i="1"/>
  <c r="I33" i="1" s="1"/>
  <c r="L30" i="5"/>
  <c r="E29" i="5"/>
  <c r="C29" i="1"/>
  <c r="L19" i="5"/>
  <c r="M19" i="5" s="1"/>
  <c r="H19" i="1"/>
  <c r="I19" i="1" s="1"/>
  <c r="C18" i="1"/>
  <c r="E18" i="5"/>
  <c r="AF17" i="2"/>
  <c r="AG17" i="2" s="1"/>
  <c r="AF10" i="2"/>
  <c r="AG10" i="2" s="1"/>
  <c r="I39" i="1"/>
  <c r="D32" i="1"/>
  <c r="D24" i="1"/>
  <c r="I15" i="1"/>
  <c r="L15" i="1" s="1"/>
  <c r="P35" i="5"/>
  <c r="AA27" i="5"/>
  <c r="M13" i="5"/>
  <c r="E33" i="5"/>
  <c r="Q33" i="5" s="1"/>
  <c r="R33" i="5" s="1"/>
  <c r="L22" i="5"/>
  <c r="M22" i="5" s="1"/>
  <c r="E21" i="5"/>
  <c r="E10" i="5"/>
  <c r="C10" i="1"/>
  <c r="D10" i="1" s="1"/>
  <c r="AF9" i="2"/>
  <c r="AG9" i="2" s="1"/>
  <c r="C33" i="1"/>
  <c r="H30" i="1"/>
  <c r="I30" i="1" s="1"/>
  <c r="C25" i="1"/>
  <c r="D25" i="1" s="1"/>
  <c r="L25" i="1" s="1"/>
  <c r="C21" i="1"/>
  <c r="D21" i="1" s="1"/>
  <c r="L21" i="1" s="1"/>
  <c r="I18" i="1"/>
  <c r="U39" i="5"/>
  <c r="AA39" i="5" s="1"/>
  <c r="R39" i="5"/>
  <c r="M37" i="5"/>
  <c r="F32" i="5"/>
  <c r="U23" i="5"/>
  <c r="AA23" i="5" s="1"/>
  <c r="V23" i="5"/>
  <c r="AB23" i="5" s="1"/>
  <c r="P16" i="5"/>
  <c r="F13" i="5"/>
  <c r="AF38" i="2"/>
  <c r="AG38" i="2" s="1"/>
  <c r="L35" i="5"/>
  <c r="M35" i="5" s="1"/>
  <c r="L31" i="5"/>
  <c r="M31" i="5" s="1"/>
  <c r="H31" i="1"/>
  <c r="I31" i="1" s="1"/>
  <c r="L28" i="5"/>
  <c r="C26" i="1"/>
  <c r="D26" i="1" s="1"/>
  <c r="L26" i="1" s="1"/>
  <c r="D11" i="1"/>
  <c r="L11" i="1" s="1"/>
  <c r="E36" i="5"/>
  <c r="U22" i="5"/>
  <c r="AA22" i="5" s="1"/>
  <c r="P21" i="5"/>
  <c r="M11" i="5"/>
  <c r="P11" i="5"/>
  <c r="L37" i="5"/>
  <c r="L13" i="5"/>
  <c r="E11" i="5"/>
  <c r="D39" i="1"/>
  <c r="I35" i="1"/>
  <c r="P37" i="5"/>
  <c r="P30" i="5"/>
  <c r="V24" i="5"/>
  <c r="AB24" i="5" s="1"/>
  <c r="P12" i="5"/>
  <c r="D40" i="5"/>
  <c r="C40" i="5" s="1"/>
  <c r="U9" i="5"/>
  <c r="E30" i="5"/>
  <c r="F30" i="5" s="1"/>
  <c r="H24" i="1"/>
  <c r="I24" i="1" s="1"/>
  <c r="L24" i="5"/>
  <c r="M24" i="5" s="1"/>
  <c r="H16" i="1"/>
  <c r="I16" i="1" s="1"/>
  <c r="L16" i="1" s="1"/>
  <c r="L16" i="5"/>
  <c r="E14" i="5"/>
  <c r="C14" i="1"/>
  <c r="D14" i="1" s="1"/>
  <c r="C35" i="1"/>
  <c r="D35" i="1" s="1"/>
  <c r="L35" i="1" s="1"/>
  <c r="D34" i="1"/>
  <c r="L34" i="1" s="1"/>
  <c r="F39" i="5"/>
  <c r="V36" i="5"/>
  <c r="AB36" i="5" s="1"/>
  <c r="M34" i="5"/>
  <c r="F25" i="5"/>
  <c r="M20" i="5"/>
  <c r="M17" i="5"/>
  <c r="L34" i="5"/>
  <c r="E24" i="5"/>
  <c r="I38" i="1"/>
  <c r="H37" i="1"/>
  <c r="I37" i="1" s="1"/>
  <c r="D30" i="1"/>
  <c r="L30" i="1" s="1"/>
  <c r="M16" i="5"/>
  <c r="I21" i="1"/>
  <c r="I29" i="1"/>
  <c r="M27" i="5"/>
  <c r="M18" i="5"/>
  <c r="M10" i="5"/>
  <c r="F9" i="5"/>
  <c r="Q29" i="5" l="1"/>
  <c r="F29" i="5"/>
  <c r="U38" i="5"/>
  <c r="AA38" i="5" s="1"/>
  <c r="Q34" i="5"/>
  <c r="R34" i="5" s="1"/>
  <c r="F34" i="5"/>
  <c r="Q20" i="5"/>
  <c r="R20" i="5" s="1"/>
  <c r="F20" i="5"/>
  <c r="I12" i="3"/>
  <c r="K12" i="3" s="1"/>
  <c r="M12" i="3" s="1"/>
  <c r="B12" i="3"/>
  <c r="Q19" i="5"/>
  <c r="R19" i="5" s="1"/>
  <c r="F19" i="5"/>
  <c r="U14" i="5"/>
  <c r="AA14" i="5" s="1"/>
  <c r="L39" i="1"/>
  <c r="Q26" i="5"/>
  <c r="R26" i="5" s="1"/>
  <c r="F26" i="5"/>
  <c r="I27" i="3"/>
  <c r="K27" i="3" s="1"/>
  <c r="M27" i="3" s="1"/>
  <c r="B27" i="3"/>
  <c r="Q24" i="5"/>
  <c r="R24" i="5" s="1"/>
  <c r="F24" i="5"/>
  <c r="Q37" i="5"/>
  <c r="F37" i="5"/>
  <c r="R16" i="5"/>
  <c r="U16" i="5"/>
  <c r="AA16" i="5" s="1"/>
  <c r="V16" i="5"/>
  <c r="AB16" i="5" s="1"/>
  <c r="V26" i="5"/>
  <c r="AB26" i="5" s="1"/>
  <c r="L37" i="1"/>
  <c r="Q16" i="3"/>
  <c r="U28" i="5"/>
  <c r="AA28" i="5" s="1"/>
  <c r="R28" i="5"/>
  <c r="V28" i="5"/>
  <c r="AB28" i="5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B23" i="3"/>
  <c r="I23" i="3"/>
  <c r="K23" i="3" s="1"/>
  <c r="M23" i="3" s="1"/>
  <c r="I38" i="3"/>
  <c r="K38" i="3" s="1"/>
  <c r="M38" i="3" s="1"/>
  <c r="B38" i="3"/>
  <c r="P25" i="3"/>
  <c r="R25" i="3" s="1"/>
  <c r="D25" i="3"/>
  <c r="F25" i="3" s="1"/>
  <c r="D33" i="3"/>
  <c r="F33" i="3" s="1"/>
  <c r="P33" i="3"/>
  <c r="R33" i="3" s="1"/>
  <c r="B24" i="3"/>
  <c r="I24" i="3"/>
  <c r="K24" i="3" s="1"/>
  <c r="M24" i="3" s="1"/>
  <c r="B31" i="3"/>
  <c r="I31" i="3"/>
  <c r="K31" i="3" s="1"/>
  <c r="M31" i="3" s="1"/>
  <c r="I35" i="3"/>
  <c r="K35" i="3" s="1"/>
  <c r="M35" i="3" s="1"/>
  <c r="B35" i="3"/>
  <c r="AA9" i="5"/>
  <c r="V9" i="5"/>
  <c r="L14" i="1"/>
  <c r="V30" i="5"/>
  <c r="AB30" i="5" s="1"/>
  <c r="U30" i="5"/>
  <c r="AA30" i="5" s="1"/>
  <c r="U11" i="5"/>
  <c r="AA11" i="5" s="1"/>
  <c r="V11" i="5"/>
  <c r="AB11" i="5" s="1"/>
  <c r="F16" i="5"/>
  <c r="Q10" i="5"/>
  <c r="R10" i="5" s="1"/>
  <c r="F10" i="5"/>
  <c r="F40" i="5" s="1"/>
  <c r="R29" i="5"/>
  <c r="U29" i="5"/>
  <c r="AA29" i="5" s="1"/>
  <c r="C40" i="1"/>
  <c r="D40" i="1" s="1"/>
  <c r="Q21" i="3"/>
  <c r="I30" i="3"/>
  <c r="K30" i="3" s="1"/>
  <c r="M30" i="3" s="1"/>
  <c r="B30" i="3"/>
  <c r="R15" i="5"/>
  <c r="V15" i="5"/>
  <c r="AB15" i="5" s="1"/>
  <c r="U15" i="5"/>
  <c r="AA15" i="5" s="1"/>
  <c r="V32" i="5"/>
  <c r="AB32" i="5" s="1"/>
  <c r="Q13" i="3"/>
  <c r="Q23" i="5"/>
  <c r="R23" i="5" s="1"/>
  <c r="F23" i="5"/>
  <c r="L40" i="5"/>
  <c r="M9" i="5"/>
  <c r="Q26" i="3"/>
  <c r="B29" i="3"/>
  <c r="I29" i="3"/>
  <c r="K29" i="3" s="1"/>
  <c r="M29" i="3" s="1"/>
  <c r="R21" i="5"/>
  <c r="V21" i="5"/>
  <c r="AB21" i="5" s="1"/>
  <c r="U21" i="5"/>
  <c r="AA21" i="5" s="1"/>
  <c r="Q31" i="5"/>
  <c r="R31" i="5" s="1"/>
  <c r="I17" i="3"/>
  <c r="K17" i="3" s="1"/>
  <c r="M17" i="3" s="1"/>
  <c r="B17" i="3"/>
  <c r="R12" i="5"/>
  <c r="U12" i="5"/>
  <c r="AA12" i="5" s="1"/>
  <c r="V12" i="5"/>
  <c r="AB12" i="5" s="1"/>
  <c r="F33" i="5"/>
  <c r="R25" i="5"/>
  <c r="U25" i="5"/>
  <c r="AA25" i="5" s="1"/>
  <c r="V25" i="5"/>
  <c r="AB25" i="5" s="1"/>
  <c r="I36" i="3"/>
  <c r="K36" i="3" s="1"/>
  <c r="M36" i="3" s="1"/>
  <c r="B36" i="3"/>
  <c r="B11" i="3"/>
  <c r="I11" i="3"/>
  <c r="K11" i="3" s="1"/>
  <c r="M11" i="3" s="1"/>
  <c r="I15" i="3"/>
  <c r="K15" i="3" s="1"/>
  <c r="M15" i="3" s="1"/>
  <c r="B15" i="3"/>
  <c r="B22" i="3"/>
  <c r="I22" i="3"/>
  <c r="K22" i="3" s="1"/>
  <c r="M22" i="3" s="1"/>
  <c r="L10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U35" i="5"/>
  <c r="AA35" i="5" s="1"/>
  <c r="V35" i="5"/>
  <c r="AB35" i="5" s="1"/>
  <c r="G9" i="5"/>
  <c r="Q14" i="5"/>
  <c r="R14" i="5" s="1"/>
  <c r="U37" i="5"/>
  <c r="AA37" i="5" s="1"/>
  <c r="R37" i="5"/>
  <c r="Q21" i="5"/>
  <c r="L24" i="1"/>
  <c r="V13" i="5"/>
  <c r="AB13" i="5" s="1"/>
  <c r="F31" i="5"/>
  <c r="Q9" i="5"/>
  <c r="E40" i="5"/>
  <c r="Q38" i="5"/>
  <c r="R38" i="5" s="1"/>
  <c r="F38" i="5"/>
  <c r="Q32" i="3"/>
  <c r="F15" i="5"/>
  <c r="B19" i="3"/>
  <c r="I19" i="3"/>
  <c r="K19" i="3" s="1"/>
  <c r="M19" i="3" s="1"/>
  <c r="I9" i="3"/>
  <c r="B9" i="3"/>
  <c r="Q11" i="5"/>
  <c r="R11" i="5" s="1"/>
  <c r="F11" i="5"/>
  <c r="V22" i="5"/>
  <c r="AB22" i="5" s="1"/>
  <c r="F35" i="5"/>
  <c r="Q35" i="5"/>
  <c r="R35" i="5" s="1"/>
  <c r="M25" i="5"/>
  <c r="B14" i="3"/>
  <c r="I14" i="3"/>
  <c r="K14" i="3" s="1"/>
  <c r="M14" i="3" s="1"/>
  <c r="Q30" i="5"/>
  <c r="R30" i="5" s="1"/>
  <c r="Q36" i="5"/>
  <c r="R36" i="5" s="1"/>
  <c r="F36" i="5"/>
  <c r="F18" i="5"/>
  <c r="Q18" i="5"/>
  <c r="R18" i="5" s="1"/>
  <c r="Q13" i="5"/>
  <c r="R13" i="5" s="1"/>
  <c r="Q10" i="3"/>
  <c r="P40" i="5"/>
  <c r="F12" i="5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F21" i="5"/>
  <c r="L32" i="1"/>
  <c r="H40" i="1"/>
  <c r="I40" i="1" s="1"/>
  <c r="AF39" i="2"/>
  <c r="AG39" i="2" s="1"/>
  <c r="F22" i="5"/>
  <c r="B34" i="3"/>
  <c r="I34" i="3"/>
  <c r="K34" i="3" s="1"/>
  <c r="M34" i="3" s="1"/>
  <c r="I28" i="3"/>
  <c r="K28" i="3" s="1"/>
  <c r="M28" i="3" s="1"/>
  <c r="B28" i="3"/>
  <c r="B20" i="3"/>
  <c r="I20" i="3"/>
  <c r="K20" i="3" s="1"/>
  <c r="M20" i="3" s="1"/>
  <c r="V34" i="5"/>
  <c r="AB34" i="5" s="1"/>
  <c r="L40" i="3"/>
  <c r="Q32" i="5"/>
  <c r="R32" i="5" s="1"/>
  <c r="Q18" i="3"/>
  <c r="B37" i="3"/>
  <c r="I37" i="3"/>
  <c r="K37" i="3" s="1"/>
  <c r="M37" i="3" s="1"/>
  <c r="D34" i="3" l="1"/>
  <c r="F34" i="3" s="1"/>
  <c r="P34" i="3"/>
  <c r="R34" i="3" s="1"/>
  <c r="I13" i="3"/>
  <c r="K13" i="3" s="1"/>
  <c r="M13" i="3" s="1"/>
  <c r="B13" i="3"/>
  <c r="B21" i="3"/>
  <c r="I21" i="3"/>
  <c r="K21" i="3" s="1"/>
  <c r="M21" i="3" s="1"/>
  <c r="Q40" i="5"/>
  <c r="R9" i="5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D11" i="3"/>
  <c r="F11" i="3" s="1"/>
  <c r="P11" i="3"/>
  <c r="R11" i="3" s="1"/>
  <c r="I10" i="3"/>
  <c r="K10" i="3" s="1"/>
  <c r="M10" i="3" s="1"/>
  <c r="B10" i="3"/>
  <c r="B40" i="3" s="1"/>
  <c r="D19" i="3"/>
  <c r="F19" i="3" s="1"/>
  <c r="P19" i="3"/>
  <c r="R19" i="3" s="1"/>
  <c r="D36" i="3"/>
  <c r="F36" i="3" s="1"/>
  <c r="P36" i="3"/>
  <c r="R36" i="3" s="1"/>
  <c r="P30" i="3"/>
  <c r="R30" i="3" s="1"/>
  <c r="D30" i="3"/>
  <c r="F30" i="3" s="1"/>
  <c r="P38" i="3"/>
  <c r="R38" i="3" s="1"/>
  <c r="D38" i="3"/>
  <c r="F38" i="3" s="1"/>
  <c r="B18" i="3"/>
  <c r="I18" i="3"/>
  <c r="K18" i="3" s="1"/>
  <c r="M18" i="3" s="1"/>
  <c r="P15" i="3"/>
  <c r="R15" i="3" s="1"/>
  <c r="D15" i="3"/>
  <c r="F15" i="3" s="1"/>
  <c r="AB9" i="5"/>
  <c r="D28" i="3"/>
  <c r="F28" i="3" s="1"/>
  <c r="P28" i="3"/>
  <c r="R28" i="3" s="1"/>
  <c r="Q40" i="3"/>
  <c r="D14" i="3"/>
  <c r="F14" i="3" s="1"/>
  <c r="P14" i="3"/>
  <c r="R14" i="3" s="1"/>
  <c r="D9" i="3"/>
  <c r="F9" i="3" s="1"/>
  <c r="P9" i="3"/>
  <c r="B32" i="3"/>
  <c r="I32" i="3"/>
  <c r="K32" i="3" s="1"/>
  <c r="M32" i="3" s="1"/>
  <c r="D17" i="3"/>
  <c r="F17" i="3" s="1"/>
  <c r="P17" i="3"/>
  <c r="R17" i="3" s="1"/>
  <c r="D29" i="3"/>
  <c r="F29" i="3" s="1"/>
  <c r="P29" i="3"/>
  <c r="R29" i="3" s="1"/>
  <c r="L40" i="1"/>
  <c r="P35" i="3"/>
  <c r="R35" i="3" s="1"/>
  <c r="D35" i="3"/>
  <c r="F35" i="3" s="1"/>
  <c r="D24" i="3"/>
  <c r="F24" i="3" s="1"/>
  <c r="P24" i="3"/>
  <c r="R24" i="3" s="1"/>
  <c r="I16" i="3"/>
  <c r="K16" i="3" s="1"/>
  <c r="M16" i="3" s="1"/>
  <c r="B16" i="3"/>
  <c r="D12" i="3"/>
  <c r="F12" i="3" s="1"/>
  <c r="P12" i="3"/>
  <c r="R12" i="3" s="1"/>
  <c r="U40" i="5"/>
  <c r="AA40" i="5" s="1"/>
  <c r="R40" i="5"/>
  <c r="D37" i="3"/>
  <c r="F37" i="3" s="1"/>
  <c r="P37" i="3"/>
  <c r="R37" i="3" s="1"/>
  <c r="P22" i="3"/>
  <c r="R22" i="3" s="1"/>
  <c r="D22" i="3"/>
  <c r="F22" i="3" s="1"/>
  <c r="D31" i="3"/>
  <c r="F31" i="3" s="1"/>
  <c r="P31" i="3"/>
  <c r="R31" i="3" s="1"/>
  <c r="V37" i="5"/>
  <c r="AB37" i="5" s="1"/>
  <c r="B26" i="3"/>
  <c r="I26" i="3"/>
  <c r="K26" i="3" s="1"/>
  <c r="M26" i="3" s="1"/>
  <c r="V29" i="5"/>
  <c r="AB29" i="5" s="1"/>
  <c r="V38" i="5"/>
  <c r="AB38" i="5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D20" i="3"/>
  <c r="F20" i="3" s="1"/>
  <c r="P20" i="3"/>
  <c r="R20" i="3" s="1"/>
  <c r="K9" i="3"/>
  <c r="M9" i="3" s="1"/>
  <c r="M40" i="5"/>
  <c r="N9" i="5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D23" i="3"/>
  <c r="F23" i="3" s="1"/>
  <c r="P23" i="3"/>
  <c r="R23" i="3" s="1"/>
  <c r="P27" i="3"/>
  <c r="R27" i="3" s="1"/>
  <c r="D27" i="3"/>
  <c r="F27" i="3" s="1"/>
  <c r="V14" i="5"/>
  <c r="AB14" i="5" s="1"/>
  <c r="D21" i="3" l="1"/>
  <c r="F21" i="3" s="1"/>
  <c r="P21" i="3"/>
  <c r="R21" i="3" s="1"/>
  <c r="D16" i="3"/>
  <c r="F16" i="3" s="1"/>
  <c r="P16" i="3"/>
  <c r="R16" i="3" s="1"/>
  <c r="R9" i="3"/>
  <c r="AB40" i="5"/>
  <c r="P13" i="3"/>
  <c r="R13" i="3" s="1"/>
  <c r="D13" i="3"/>
  <c r="F13" i="3" s="1"/>
  <c r="G9" i="3"/>
  <c r="P18" i="3"/>
  <c r="R18" i="3" s="1"/>
  <c r="D18" i="3"/>
  <c r="F18" i="3" s="1"/>
  <c r="P10" i="3"/>
  <c r="R10" i="3" s="1"/>
  <c r="D10" i="3"/>
  <c r="F10" i="3" s="1"/>
  <c r="F40" i="3" s="1"/>
  <c r="V40" i="5"/>
  <c r="I40" i="3"/>
  <c r="D32" i="3"/>
  <c r="F32" i="3" s="1"/>
  <c r="P32" i="3"/>
  <c r="R32" i="3" s="1"/>
  <c r="N9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M40" i="3"/>
  <c r="D26" i="3"/>
  <c r="F26" i="3" s="1"/>
  <c r="P26" i="3"/>
  <c r="R26" i="3" s="1"/>
  <c r="P40" i="3" l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R40" i="3"/>
  <c r="S9" i="3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</calcChain>
</file>

<file path=xl/sharedStrings.xml><?xml version="1.0" encoding="utf-8"?>
<sst xmlns="http://schemas.openxmlformats.org/spreadsheetml/2006/main" count="224" uniqueCount="46">
  <si>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</si>
  <si>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</si>
  <si>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</si>
  <si>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</si>
  <si>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</si>
  <si>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</si>
  <si>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</si>
  <si>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</si>
  <si>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</si>
  <si>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</si>
  <si>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</si>
  <si>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</si>
  <si>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</si>
  <si>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</si>
  <si>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</si>
  <si>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</si>
  <si>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</si>
  <si>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</si>
  <si>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</si>
  <si>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</si>
  <si>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</si>
  <si>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</si>
  <si>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</si>
  <si>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</si>
  <si>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</si>
  <si>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</si>
  <si>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</si>
  <si>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</si>
  <si>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</si>
  <si>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</si>
  <si>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</si>
  <si>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</si>
  <si>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</si>
  <si>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</si>
  <si>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</si>
  <si>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</si>
  <si>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</si>
  <si>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</si>
  <si>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</si>
  <si>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</si>
  <si>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</si>
  <si>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</si>
  <si>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</si>
  <si>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Month Of:  August-01</t>
  </si>
  <si>
    <t>(+due pipeline/-due Duke)</t>
  </si>
  <si>
    <t>(+due Pipeline/-due PPL)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</si>
</sst>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zoomScale="60" zoomScaleNormal="75" workbookViewId="0">
      <selection activeCell="W26" sqref="W26"/>
    </sheetView>
  </sheetViews>
  <sheetFormatPr defaultRowHeight="12.75" x14ac:dyDescent="0.2"/>
  <cols>
    <col min="1" max="1" width="5.28515625" customWidth="1"/>
    <col min="2" max="2" width="12" customWidth="1"/>
    <col min="4" max="4" width="11.5703125" customWidth="1"/>
    <col min="5" max="5" width="15.7109375" customWidth="1"/>
    <col min="6" max="6" width="14.140625" customWidth="1"/>
    <col min="7" max="7" width="13.140625" customWidth="1"/>
    <col min="8" max="8" width="4.28515625" customWidth="1"/>
    <col min="9" max="9" width="9.28515625" customWidth="1"/>
    <col min="11" max="11" width="9.85546875" customWidth="1"/>
    <col min="12" max="12" width="11.5703125" customWidth="1"/>
    <col min="13" max="13" width="11.7109375" customWidth="1"/>
    <col min="14" max="14" width="12.5703125" customWidth="1"/>
    <col min="15" max="15" width="2" customWidth="1"/>
    <col min="16" max="16" width="11.7109375" customWidth="1"/>
    <col min="17" max="17" width="11.140625" customWidth="1"/>
    <col min="18" max="18" width="11.85546875" customWidth="1"/>
    <col min="19" max="19" width="12.140625" customWidth="1"/>
    <col min="20" max="20" width="2.7109375" customWidth="1"/>
    <col min="21" max="21" width="11.42578125" customWidth="1"/>
    <col min="22" max="22" width="11" customWidth="1"/>
    <col min="23" max="23" width="10.28515625" customWidth="1"/>
    <col min="24" max="26" width="9.28515625" bestFit="1" customWidth="1"/>
    <col min="27" max="27" width="10.85546875" customWidth="1"/>
    <col min="28" max="28" width="9.28515625" bestFit="1" customWidth="1"/>
  </cols>
  <sheetData>
    <row r="1" spans="1:28" x14ac:dyDescent="0.2">
      <c r="B1" s="32" t="s">
        <v>15</v>
      </c>
      <c r="C1" s="32"/>
    </row>
    <row r="2" spans="1:28" x14ac:dyDescent="0.2">
      <c r="B2" s="32" t="s">
        <v>18</v>
      </c>
      <c r="C2" s="32"/>
      <c r="I2" s="88">
        <v>37165</v>
      </c>
    </row>
    <row r="3" spans="1:28" x14ac:dyDescent="0.2">
      <c r="B3" s="32" t="s">
        <v>39</v>
      </c>
      <c r="C3" s="32"/>
      <c r="E3" s="64"/>
      <c r="F3" s="63"/>
      <c r="G3" s="86"/>
    </row>
    <row r="5" spans="1:28" x14ac:dyDescent="0.2">
      <c r="B5" s="32" t="s">
        <v>40</v>
      </c>
      <c r="I5" s="32" t="s">
        <v>41</v>
      </c>
      <c r="P5" s="32" t="s">
        <v>10</v>
      </c>
    </row>
    <row r="6" spans="1:28" x14ac:dyDescent="0.2">
      <c r="E6" s="47"/>
      <c r="F6" s="92" t="s">
        <v>28</v>
      </c>
      <c r="G6" s="93"/>
      <c r="L6" s="48"/>
      <c r="M6" s="92" t="s">
        <v>28</v>
      </c>
      <c r="N6" s="93"/>
      <c r="Q6" s="48"/>
      <c r="R6" s="92" t="s">
        <v>28</v>
      </c>
      <c r="S6" s="93"/>
      <c r="U6" s="89" t="s">
        <v>25</v>
      </c>
      <c r="V6" s="90"/>
      <c r="W6" s="89" t="s">
        <v>42</v>
      </c>
      <c r="X6" s="91"/>
      <c r="Y6" s="91"/>
      <c r="Z6" s="90"/>
      <c r="AA6" s="89" t="s">
        <v>34</v>
      </c>
      <c r="AB6" s="90"/>
    </row>
    <row r="7" spans="1:28" x14ac:dyDescent="0.2">
      <c r="B7" s="89" t="s">
        <v>10</v>
      </c>
      <c r="C7" s="91"/>
      <c r="D7" s="91"/>
      <c r="E7" s="42" t="s">
        <v>3</v>
      </c>
      <c r="F7" s="57" t="s">
        <v>20</v>
      </c>
      <c r="G7" s="58" t="s">
        <v>6</v>
      </c>
      <c r="I7" s="89" t="s">
        <v>10</v>
      </c>
      <c r="J7" s="91"/>
      <c r="K7" s="91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4" t="s">
        <v>2</v>
      </c>
      <c r="V7" s="95"/>
      <c r="W7" s="89" t="s">
        <v>35</v>
      </c>
      <c r="X7" s="90"/>
      <c r="Y7" s="89" t="s">
        <v>36</v>
      </c>
      <c r="Z7" s="90"/>
      <c r="AA7" s="89" t="s">
        <v>2</v>
      </c>
      <c r="AB7" s="90"/>
    </row>
    <row r="8" spans="1:28" x14ac:dyDescent="0.2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">
      <c r="A9" s="4">
        <v>1</v>
      </c>
      <c r="B9" s="62">
        <v>-91907</v>
      </c>
      <c r="C9" s="5">
        <v>1.0169999999999999</v>
      </c>
      <c r="D9" s="3">
        <f>ROUND(B9*C9,0)</f>
        <v>-93469</v>
      </c>
      <c r="E9" s="49">
        <f>'DETM-Receipts'!N8+'PPL-Receipts'!H8</f>
        <v>90000</v>
      </c>
      <c r="F9" s="39">
        <f>D9+E9</f>
        <v>-3469</v>
      </c>
      <c r="G9" s="52">
        <f>F9</f>
        <v>-3469</v>
      </c>
      <c r="H9" s="8"/>
      <c r="I9" s="62"/>
      <c r="J9" s="5">
        <v>1.014</v>
      </c>
      <c r="K9" s="3">
        <f>ROUND(I9*J9,0)</f>
        <v>0</v>
      </c>
      <c r="L9" s="43">
        <f>'DETM-Receipts'!AC8+'PPL-Receipts'!Q8</f>
        <v>0</v>
      </c>
      <c r="M9" s="43">
        <f>K9+L9</f>
        <v>0</v>
      </c>
      <c r="N9" s="52">
        <f>M9</f>
        <v>0</v>
      </c>
      <c r="O9" s="3"/>
      <c r="P9" s="7">
        <f t="shared" ref="P9:Q11" si="0">D9+K9</f>
        <v>-93469</v>
      </c>
      <c r="Q9" s="44">
        <f t="shared" si="0"/>
        <v>90000</v>
      </c>
      <c r="R9" s="43">
        <f>P9+Q9</f>
        <v>-3469</v>
      </c>
      <c r="S9" s="52">
        <f>R9</f>
        <v>-3469</v>
      </c>
      <c r="U9" s="60">
        <f>P9</f>
        <v>-93469</v>
      </c>
      <c r="V9" s="80">
        <f t="shared" ref="V9:V39" si="1">P9-U9</f>
        <v>0</v>
      </c>
      <c r="W9">
        <v>93082</v>
      </c>
      <c r="AA9" s="83">
        <f>U9+W9+X9</f>
        <v>-387</v>
      </c>
      <c r="AB9" s="83">
        <f t="shared" ref="AB9:AB39" si="2">V9-Y9-Z9</f>
        <v>0</v>
      </c>
    </row>
    <row r="10" spans="1:28" x14ac:dyDescent="0.2">
      <c r="A10">
        <f>A9+1</f>
        <v>2</v>
      </c>
      <c r="B10" s="62">
        <v>-72877</v>
      </c>
      <c r="C10" s="5">
        <v>1.0169999999999999</v>
      </c>
      <c r="D10" s="3">
        <f>ROUND(B10*C10,0)</f>
        <v>-74116</v>
      </c>
      <c r="E10" s="50">
        <f>'DETM-Receipts'!N9+'PPL-Receipts'!H9</f>
        <v>56575</v>
      </c>
      <c r="F10" s="39">
        <f t="shared" ref="F10:F39" si="3">D10+E10</f>
        <v>-17541</v>
      </c>
      <c r="G10" s="53">
        <f>G9+F10</f>
        <v>-21010</v>
      </c>
      <c r="H10" s="8"/>
      <c r="I10" s="62"/>
      <c r="J10" s="5">
        <v>1.014</v>
      </c>
      <c r="K10" s="3">
        <f>ROUND(I10*J10,0)</f>
        <v>0</v>
      </c>
      <c r="L10" s="44">
        <f>'DETM-Receipts'!AC9+'PPL-Receipts'!Q9</f>
        <v>0</v>
      </c>
      <c r="M10" s="43">
        <f t="shared" ref="M10:M39" si="4">K10+L10</f>
        <v>0</v>
      </c>
      <c r="N10" s="53">
        <f>N9+M10</f>
        <v>0</v>
      </c>
      <c r="O10" s="3"/>
      <c r="P10" s="7">
        <f t="shared" si="0"/>
        <v>-74116</v>
      </c>
      <c r="Q10" s="44">
        <f t="shared" si="0"/>
        <v>56575</v>
      </c>
      <c r="R10" s="43">
        <f t="shared" ref="R10:R40" si="5">P10+Q10</f>
        <v>-17541</v>
      </c>
      <c r="S10" s="53">
        <f>S9+R10</f>
        <v>-21010</v>
      </c>
      <c r="U10" s="60">
        <f>P10</f>
        <v>-74116</v>
      </c>
      <c r="V10" s="80">
        <f t="shared" si="1"/>
        <v>0</v>
      </c>
      <c r="W10">
        <v>73789</v>
      </c>
      <c r="AA10" s="83">
        <f t="shared" ref="AA10:AA40" si="6">U10+W10+X10</f>
        <v>-327</v>
      </c>
      <c r="AB10" s="83">
        <f t="shared" si="2"/>
        <v>0</v>
      </c>
    </row>
    <row r="11" spans="1:28" x14ac:dyDescent="0.2">
      <c r="A11">
        <f t="shared" ref="A11:A39" si="7">A10+1</f>
        <v>3</v>
      </c>
      <c r="B11" s="62">
        <v>-66212</v>
      </c>
      <c r="C11" s="5">
        <v>1.0169999999999999</v>
      </c>
      <c r="D11" s="3">
        <f>ROUND(B11*C11,0)</f>
        <v>-67338</v>
      </c>
      <c r="E11" s="50">
        <f>'DETM-Receipts'!N10+'PPL-Receipts'!H10</f>
        <v>74975</v>
      </c>
      <c r="F11" s="39">
        <f t="shared" si="3"/>
        <v>7637</v>
      </c>
      <c r="G11" s="53">
        <f>G10+F11</f>
        <v>-13373</v>
      </c>
      <c r="H11" s="8"/>
      <c r="I11" s="62"/>
      <c r="J11" s="5">
        <v>1.014</v>
      </c>
      <c r="K11" s="3">
        <f>ROUND(I11*J11,0)</f>
        <v>0</v>
      </c>
      <c r="L11" s="44">
        <f>'DETM-Receipts'!AC10+'PPL-Receipts'!Q10</f>
        <v>0</v>
      </c>
      <c r="M11" s="43">
        <f t="shared" si="4"/>
        <v>0</v>
      </c>
      <c r="N11" s="53">
        <f>N10+M11</f>
        <v>0</v>
      </c>
      <c r="O11" s="3"/>
      <c r="P11" s="7">
        <f t="shared" si="0"/>
        <v>-67338</v>
      </c>
      <c r="Q11" s="44">
        <f t="shared" si="0"/>
        <v>74975</v>
      </c>
      <c r="R11" s="43">
        <f t="shared" si="5"/>
        <v>7637</v>
      </c>
      <c r="S11" s="53">
        <f>S10+R11</f>
        <v>-13373</v>
      </c>
      <c r="U11" s="60">
        <f t="shared" ref="U11:U24" si="8">P11</f>
        <v>-67338</v>
      </c>
      <c r="V11" s="80">
        <f t="shared" si="1"/>
        <v>0</v>
      </c>
      <c r="W11">
        <v>67333</v>
      </c>
      <c r="AA11" s="83">
        <f t="shared" si="6"/>
        <v>-5</v>
      </c>
      <c r="AB11" s="83">
        <f t="shared" si="2"/>
        <v>0</v>
      </c>
    </row>
    <row r="12" spans="1:28" x14ac:dyDescent="0.2">
      <c r="A12">
        <f t="shared" si="7"/>
        <v>4</v>
      </c>
      <c r="B12" s="62">
        <v>-74784</v>
      </c>
      <c r="C12" s="5">
        <v>1.0169999999999999</v>
      </c>
      <c r="D12" s="3">
        <f t="shared" ref="D12:D39" si="9">ROUND(B12*C12,0)</f>
        <v>-76055</v>
      </c>
      <c r="E12" s="50">
        <f>'DETM-Receipts'!N11+'PPL-Receipts'!H11</f>
        <v>80000</v>
      </c>
      <c r="F12" s="39">
        <f t="shared" si="3"/>
        <v>3945</v>
      </c>
      <c r="G12" s="53">
        <f t="shared" ref="G12:G39" si="10">G11+F12</f>
        <v>-9428</v>
      </c>
      <c r="H12" s="8"/>
      <c r="I12" s="62"/>
      <c r="J12" s="5">
        <v>1.014</v>
      </c>
      <c r="K12" s="3">
        <f t="shared" ref="K12:K39" si="11">ROUND(I12*J12,0)</f>
        <v>0</v>
      </c>
      <c r="L12" s="44">
        <f>'DETM-Receipts'!AC11+'PPL-Receipts'!Q11</f>
        <v>0</v>
      </c>
      <c r="M12" s="43">
        <f t="shared" si="4"/>
        <v>0</v>
      </c>
      <c r="N12" s="53">
        <f t="shared" ref="N12:N39" si="12">N11+M12</f>
        <v>0</v>
      </c>
      <c r="O12" s="3"/>
      <c r="P12" s="7">
        <f t="shared" ref="P12:P39" si="13">D12+K12</f>
        <v>-76055</v>
      </c>
      <c r="Q12" s="44">
        <f t="shared" ref="Q12:Q39" si="14">E12+L12</f>
        <v>80000</v>
      </c>
      <c r="R12" s="43">
        <f t="shared" si="5"/>
        <v>3945</v>
      </c>
      <c r="S12" s="53">
        <f t="shared" ref="S12:S39" si="15">S11+R12</f>
        <v>-9428</v>
      </c>
      <c r="U12" s="60">
        <f t="shared" si="8"/>
        <v>-76055</v>
      </c>
      <c r="V12" s="80">
        <f t="shared" si="1"/>
        <v>0</v>
      </c>
      <c r="W12">
        <v>76510</v>
      </c>
      <c r="AA12" s="83">
        <f t="shared" si="6"/>
        <v>455</v>
      </c>
      <c r="AB12" s="83">
        <f t="shared" si="2"/>
        <v>0</v>
      </c>
    </row>
    <row r="13" spans="1:28" x14ac:dyDescent="0.2">
      <c r="A13">
        <f t="shared" si="7"/>
        <v>5</v>
      </c>
      <c r="B13" s="62">
        <v>-77600</v>
      </c>
      <c r="C13" s="5">
        <v>1.0169999999999999</v>
      </c>
      <c r="D13" s="3">
        <f t="shared" si="9"/>
        <v>-78919</v>
      </c>
      <c r="E13" s="50">
        <f>'DETM-Receipts'!N12+'PPL-Receipts'!H12</f>
        <v>70000</v>
      </c>
      <c r="F13" s="39">
        <f t="shared" si="3"/>
        <v>-8919</v>
      </c>
      <c r="G13" s="53">
        <f t="shared" si="10"/>
        <v>-18347</v>
      </c>
      <c r="H13" s="8"/>
      <c r="I13" s="62"/>
      <c r="J13" s="5">
        <v>1.014</v>
      </c>
      <c r="K13" s="3">
        <f t="shared" si="11"/>
        <v>0</v>
      </c>
      <c r="L13" s="44">
        <f>'DETM-Receipts'!AC12+'PPL-Receipts'!Q12</f>
        <v>0</v>
      </c>
      <c r="M13" s="43">
        <f t="shared" si="4"/>
        <v>0</v>
      </c>
      <c r="N13" s="53">
        <f t="shared" si="12"/>
        <v>0</v>
      </c>
      <c r="O13" s="3"/>
      <c r="P13" s="7">
        <f t="shared" si="13"/>
        <v>-78919</v>
      </c>
      <c r="Q13" s="44">
        <f t="shared" si="14"/>
        <v>70000</v>
      </c>
      <c r="R13" s="43">
        <f t="shared" si="5"/>
        <v>-8919</v>
      </c>
      <c r="S13" s="53">
        <f t="shared" si="15"/>
        <v>-18347</v>
      </c>
      <c r="U13" s="60">
        <f t="shared" si="8"/>
        <v>-78919</v>
      </c>
      <c r="V13" s="80">
        <f t="shared" si="1"/>
        <v>0</v>
      </c>
      <c r="W13">
        <v>79372</v>
      </c>
      <c r="AA13" s="83">
        <f t="shared" si="6"/>
        <v>453</v>
      </c>
      <c r="AB13" s="83">
        <f t="shared" si="2"/>
        <v>0</v>
      </c>
    </row>
    <row r="14" spans="1:28" x14ac:dyDescent="0.2">
      <c r="A14">
        <f t="shared" si="7"/>
        <v>6</v>
      </c>
      <c r="B14" s="62">
        <v>-81189</v>
      </c>
      <c r="C14" s="5">
        <v>1.0169999999999999</v>
      </c>
      <c r="D14" s="3">
        <f t="shared" si="9"/>
        <v>-82569</v>
      </c>
      <c r="E14" s="50">
        <f>'DETM-Receipts'!N13+'PPL-Receipts'!H13</f>
        <v>79999</v>
      </c>
      <c r="F14" s="39">
        <f t="shared" si="3"/>
        <v>-2570</v>
      </c>
      <c r="G14" s="53">
        <f t="shared" si="10"/>
        <v>-20917</v>
      </c>
      <c r="H14" s="8"/>
      <c r="I14" s="62"/>
      <c r="J14" s="5">
        <v>1.014</v>
      </c>
      <c r="K14" s="3">
        <f t="shared" si="11"/>
        <v>0</v>
      </c>
      <c r="L14" s="44">
        <f>'DETM-Receipts'!AC13+'PPL-Receipts'!Q13</f>
        <v>0</v>
      </c>
      <c r="M14" s="43">
        <f t="shared" si="4"/>
        <v>0</v>
      </c>
      <c r="N14" s="53">
        <f t="shared" si="12"/>
        <v>0</v>
      </c>
      <c r="O14" s="3"/>
      <c r="P14" s="7">
        <f t="shared" si="13"/>
        <v>-82569</v>
      </c>
      <c r="Q14" s="44">
        <f t="shared" si="14"/>
        <v>79999</v>
      </c>
      <c r="R14" s="43">
        <f t="shared" si="5"/>
        <v>-2570</v>
      </c>
      <c r="S14" s="53">
        <f t="shared" si="15"/>
        <v>-20917</v>
      </c>
      <c r="U14" s="60">
        <f t="shared" si="8"/>
        <v>-82569</v>
      </c>
      <c r="V14" s="80">
        <f t="shared" si="1"/>
        <v>0</v>
      </c>
      <c r="W14">
        <v>82768</v>
      </c>
      <c r="AA14" s="83">
        <f t="shared" si="6"/>
        <v>199</v>
      </c>
      <c r="AB14" s="83">
        <f t="shared" si="2"/>
        <v>0</v>
      </c>
    </row>
    <row r="15" spans="1:28" x14ac:dyDescent="0.2">
      <c r="A15">
        <f t="shared" si="7"/>
        <v>7</v>
      </c>
      <c r="B15" s="62">
        <v>-77463</v>
      </c>
      <c r="C15" s="5">
        <v>1.0169999999999999</v>
      </c>
      <c r="D15" s="3">
        <f t="shared" si="9"/>
        <v>-78780</v>
      </c>
      <c r="E15" s="50">
        <f>'DETM-Receipts'!N14+'PPL-Receipts'!H14</f>
        <v>69936</v>
      </c>
      <c r="F15" s="39">
        <f t="shared" si="3"/>
        <v>-8844</v>
      </c>
      <c r="G15" s="53">
        <f t="shared" si="10"/>
        <v>-29761</v>
      </c>
      <c r="H15" s="8"/>
      <c r="I15" s="62"/>
      <c r="J15" s="5">
        <v>1.014</v>
      </c>
      <c r="K15" s="3">
        <f t="shared" si="11"/>
        <v>0</v>
      </c>
      <c r="L15" s="44">
        <f>'DETM-Receipts'!AC14+'PPL-Receipts'!Q14</f>
        <v>0</v>
      </c>
      <c r="M15" s="43">
        <f t="shared" si="4"/>
        <v>0</v>
      </c>
      <c r="N15" s="53">
        <f t="shared" si="12"/>
        <v>0</v>
      </c>
      <c r="O15" s="3"/>
      <c r="P15" s="7">
        <f t="shared" si="13"/>
        <v>-78780</v>
      </c>
      <c r="Q15" s="44">
        <f t="shared" si="14"/>
        <v>69936</v>
      </c>
      <c r="R15" s="43">
        <f t="shared" si="5"/>
        <v>-8844</v>
      </c>
      <c r="S15" s="53">
        <f t="shared" si="15"/>
        <v>-29761</v>
      </c>
      <c r="U15" s="60">
        <f t="shared" si="8"/>
        <v>-78780</v>
      </c>
      <c r="V15" s="80">
        <f t="shared" si="1"/>
        <v>0</v>
      </c>
      <c r="W15">
        <v>78642</v>
      </c>
      <c r="AA15" s="83">
        <f t="shared" si="6"/>
        <v>-138</v>
      </c>
      <c r="AB15" s="83">
        <f t="shared" si="2"/>
        <v>0</v>
      </c>
    </row>
    <row r="16" spans="1:28" x14ac:dyDescent="0.2">
      <c r="A16">
        <f t="shared" si="7"/>
        <v>8</v>
      </c>
      <c r="B16" s="62">
        <v>-1022</v>
      </c>
      <c r="C16" s="5">
        <v>1.0169999999999999</v>
      </c>
      <c r="D16" s="3">
        <f t="shared" si="9"/>
        <v>-1039</v>
      </c>
      <c r="E16" s="50">
        <f>'DETM-Receipts'!N15+'PPL-Receipts'!H15</f>
        <v>0</v>
      </c>
      <c r="F16" s="39">
        <f t="shared" si="3"/>
        <v>-1039</v>
      </c>
      <c r="G16" s="53">
        <f t="shared" si="10"/>
        <v>-30800</v>
      </c>
      <c r="H16" s="8"/>
      <c r="I16" s="62"/>
      <c r="J16" s="5">
        <v>1.014</v>
      </c>
      <c r="K16" s="3">
        <f t="shared" si="11"/>
        <v>0</v>
      </c>
      <c r="L16" s="44">
        <f>'DETM-Receipts'!AC15+'PPL-Receipts'!Q15</f>
        <v>0</v>
      </c>
      <c r="M16" s="43">
        <f t="shared" si="4"/>
        <v>0</v>
      </c>
      <c r="N16" s="53">
        <f t="shared" si="12"/>
        <v>0</v>
      </c>
      <c r="O16" s="3"/>
      <c r="P16" s="7">
        <f t="shared" si="13"/>
        <v>-1039</v>
      </c>
      <c r="Q16" s="44">
        <f t="shared" si="14"/>
        <v>0</v>
      </c>
      <c r="R16" s="43">
        <f t="shared" si="5"/>
        <v>-1039</v>
      </c>
      <c r="S16" s="53">
        <f t="shared" si="15"/>
        <v>-30800</v>
      </c>
      <c r="U16" s="60">
        <f t="shared" si="8"/>
        <v>-1039</v>
      </c>
      <c r="V16" s="80">
        <f t="shared" si="1"/>
        <v>0</v>
      </c>
      <c r="W16">
        <v>966</v>
      </c>
      <c r="AA16" s="83">
        <f t="shared" si="6"/>
        <v>-73</v>
      </c>
      <c r="AB16" s="83">
        <f t="shared" si="2"/>
        <v>0</v>
      </c>
    </row>
    <row r="17" spans="1:28" x14ac:dyDescent="0.2">
      <c r="A17">
        <f t="shared" si="7"/>
        <v>9</v>
      </c>
      <c r="B17" s="62">
        <v>-22383</v>
      </c>
      <c r="C17" s="5">
        <v>1.0169999999999999</v>
      </c>
      <c r="D17" s="3">
        <f t="shared" si="9"/>
        <v>-22764</v>
      </c>
      <c r="E17" s="50">
        <f>'DETM-Receipts'!N16+'PPL-Receipts'!H16</f>
        <v>31875</v>
      </c>
      <c r="F17" s="39">
        <f t="shared" si="3"/>
        <v>9111</v>
      </c>
      <c r="G17" s="53">
        <f t="shared" si="10"/>
        <v>-21689</v>
      </c>
      <c r="H17" s="8"/>
      <c r="I17" s="62"/>
      <c r="J17" s="5">
        <v>1.014</v>
      </c>
      <c r="K17" s="3">
        <f t="shared" si="11"/>
        <v>0</v>
      </c>
      <c r="L17" s="44">
        <f>'DETM-Receipts'!AC16+'PPL-Receipts'!Q16</f>
        <v>0</v>
      </c>
      <c r="M17" s="43">
        <f t="shared" si="4"/>
        <v>0</v>
      </c>
      <c r="N17" s="53">
        <f t="shared" si="12"/>
        <v>0</v>
      </c>
      <c r="O17" s="3"/>
      <c r="P17" s="7">
        <f t="shared" si="13"/>
        <v>-22764</v>
      </c>
      <c r="Q17" s="44">
        <f t="shared" si="14"/>
        <v>31875</v>
      </c>
      <c r="R17" s="43">
        <f t="shared" si="5"/>
        <v>9111</v>
      </c>
      <c r="S17" s="53">
        <f t="shared" si="15"/>
        <v>-21689</v>
      </c>
      <c r="U17" s="60">
        <f t="shared" si="8"/>
        <v>-22764</v>
      </c>
      <c r="V17" s="80">
        <f t="shared" si="1"/>
        <v>0</v>
      </c>
      <c r="W17">
        <v>22765</v>
      </c>
      <c r="AA17" s="83">
        <f t="shared" si="6"/>
        <v>1</v>
      </c>
      <c r="AB17" s="83">
        <f t="shared" si="2"/>
        <v>0</v>
      </c>
    </row>
    <row r="18" spans="1:28" x14ac:dyDescent="0.2">
      <c r="A18">
        <f t="shared" si="7"/>
        <v>10</v>
      </c>
      <c r="B18" s="62">
        <v>-84440</v>
      </c>
      <c r="C18" s="5">
        <v>1.0169999999999999</v>
      </c>
      <c r="D18" s="3">
        <f t="shared" si="9"/>
        <v>-85875</v>
      </c>
      <c r="E18" s="50">
        <f>'DETM-Receipts'!N17+'PPL-Receipts'!H17</f>
        <v>75000</v>
      </c>
      <c r="F18" s="39">
        <f t="shared" si="3"/>
        <v>-10875</v>
      </c>
      <c r="G18" s="53">
        <f t="shared" si="10"/>
        <v>-32564</v>
      </c>
      <c r="H18" s="8"/>
      <c r="I18" s="62"/>
      <c r="J18" s="5">
        <v>1.014</v>
      </c>
      <c r="K18" s="3">
        <f t="shared" si="11"/>
        <v>0</v>
      </c>
      <c r="L18" s="44">
        <f>'DETM-Receipts'!AC17+'PPL-Receipts'!Q17</f>
        <v>0</v>
      </c>
      <c r="M18" s="43">
        <f t="shared" si="4"/>
        <v>0</v>
      </c>
      <c r="N18" s="53">
        <f t="shared" si="12"/>
        <v>0</v>
      </c>
      <c r="O18" s="3"/>
      <c r="P18" s="7">
        <f t="shared" si="13"/>
        <v>-85875</v>
      </c>
      <c r="Q18" s="44">
        <f t="shared" si="14"/>
        <v>75000</v>
      </c>
      <c r="R18" s="43">
        <f t="shared" si="5"/>
        <v>-10875</v>
      </c>
      <c r="S18" s="53">
        <f t="shared" si="15"/>
        <v>-32564</v>
      </c>
      <c r="U18" s="60">
        <f t="shared" si="8"/>
        <v>-85875</v>
      </c>
      <c r="V18" s="80">
        <v>0</v>
      </c>
      <c r="W18">
        <v>85760</v>
      </c>
      <c r="AA18" s="83">
        <f t="shared" si="6"/>
        <v>-115</v>
      </c>
      <c r="AB18" s="83">
        <f t="shared" si="2"/>
        <v>0</v>
      </c>
    </row>
    <row r="19" spans="1:28" x14ac:dyDescent="0.2">
      <c r="A19">
        <f t="shared" si="7"/>
        <v>11</v>
      </c>
      <c r="B19" s="62">
        <v>-68327</v>
      </c>
      <c r="C19" s="5">
        <v>1.0169999999999999</v>
      </c>
      <c r="D19" s="3">
        <f t="shared" si="9"/>
        <v>-69489</v>
      </c>
      <c r="E19" s="50">
        <f>'DETM-Receipts'!N18+'PPL-Receipts'!H18</f>
        <v>70000</v>
      </c>
      <c r="F19" s="39">
        <f t="shared" si="3"/>
        <v>511</v>
      </c>
      <c r="G19" s="53">
        <f t="shared" si="10"/>
        <v>-32053</v>
      </c>
      <c r="H19" s="8"/>
      <c r="I19" s="62"/>
      <c r="J19" s="5">
        <v>1.014</v>
      </c>
      <c r="K19" s="3">
        <f t="shared" si="11"/>
        <v>0</v>
      </c>
      <c r="L19" s="44">
        <f>'DETM-Receipts'!AC18+'PPL-Receipts'!Q18</f>
        <v>0</v>
      </c>
      <c r="M19" s="43">
        <f t="shared" si="4"/>
        <v>0</v>
      </c>
      <c r="N19" s="53">
        <f t="shared" si="12"/>
        <v>0</v>
      </c>
      <c r="O19" s="3"/>
      <c r="P19" s="7">
        <f t="shared" si="13"/>
        <v>-69489</v>
      </c>
      <c r="Q19" s="44">
        <f t="shared" si="14"/>
        <v>70000</v>
      </c>
      <c r="R19" s="43">
        <f t="shared" si="5"/>
        <v>511</v>
      </c>
      <c r="S19" s="53">
        <f t="shared" si="15"/>
        <v>-32053</v>
      </c>
      <c r="U19" s="60">
        <f t="shared" si="8"/>
        <v>-69489</v>
      </c>
      <c r="V19" s="80">
        <f t="shared" si="1"/>
        <v>0</v>
      </c>
      <c r="W19">
        <v>69199</v>
      </c>
      <c r="AA19" s="83">
        <f t="shared" si="6"/>
        <v>-290</v>
      </c>
      <c r="AB19" s="83">
        <f t="shared" si="2"/>
        <v>0</v>
      </c>
    </row>
    <row r="20" spans="1:28" x14ac:dyDescent="0.2">
      <c r="A20">
        <f t="shared" si="7"/>
        <v>12</v>
      </c>
      <c r="B20" s="62">
        <v>-78303</v>
      </c>
      <c r="C20" s="5">
        <v>1.0169999999999999</v>
      </c>
      <c r="D20" s="3">
        <f t="shared" si="9"/>
        <v>-79634</v>
      </c>
      <c r="E20" s="50">
        <f>'DETM-Receipts'!N19+'PPL-Receipts'!H19</f>
        <v>75000</v>
      </c>
      <c r="F20" s="39">
        <f t="shared" si="3"/>
        <v>-4634</v>
      </c>
      <c r="G20" s="53">
        <f t="shared" si="10"/>
        <v>-36687</v>
      </c>
      <c r="H20" s="8"/>
      <c r="I20" s="62"/>
      <c r="J20" s="5">
        <v>1.014</v>
      </c>
      <c r="K20" s="3">
        <f t="shared" si="11"/>
        <v>0</v>
      </c>
      <c r="L20" s="44">
        <f>'DETM-Receipts'!AC19+'PPL-Receipts'!Q19</f>
        <v>0</v>
      </c>
      <c r="M20" s="43">
        <f t="shared" si="4"/>
        <v>0</v>
      </c>
      <c r="N20" s="53">
        <f t="shared" si="12"/>
        <v>0</v>
      </c>
      <c r="O20" s="3"/>
      <c r="P20" s="7">
        <f t="shared" si="13"/>
        <v>-79634</v>
      </c>
      <c r="Q20" s="44">
        <f t="shared" si="14"/>
        <v>75000</v>
      </c>
      <c r="R20" s="43">
        <f t="shared" si="5"/>
        <v>-4634</v>
      </c>
      <c r="S20" s="53">
        <f t="shared" si="15"/>
        <v>-36687</v>
      </c>
      <c r="U20" s="60">
        <f t="shared" si="8"/>
        <v>-79634</v>
      </c>
      <c r="V20" s="80">
        <f t="shared" si="1"/>
        <v>0</v>
      </c>
      <c r="W20">
        <v>79127</v>
      </c>
      <c r="AA20" s="83">
        <f t="shared" si="6"/>
        <v>-507</v>
      </c>
      <c r="AB20" s="83">
        <f t="shared" si="2"/>
        <v>0</v>
      </c>
    </row>
    <row r="21" spans="1:28" x14ac:dyDescent="0.2">
      <c r="A21">
        <f t="shared" si="7"/>
        <v>13</v>
      </c>
      <c r="B21" s="62">
        <v>-73788</v>
      </c>
      <c r="C21" s="5">
        <v>1.0169999999999999</v>
      </c>
      <c r="D21" s="3">
        <f t="shared" si="9"/>
        <v>-75042</v>
      </c>
      <c r="E21" s="50">
        <f>'DETM-Receipts'!N20+'PPL-Receipts'!H20</f>
        <v>75000</v>
      </c>
      <c r="F21" s="39">
        <f t="shared" si="3"/>
        <v>-42</v>
      </c>
      <c r="G21" s="53">
        <f t="shared" si="10"/>
        <v>-36729</v>
      </c>
      <c r="H21" s="8"/>
      <c r="I21" s="62"/>
      <c r="J21" s="5">
        <v>1.014</v>
      </c>
      <c r="K21" s="3">
        <f t="shared" si="11"/>
        <v>0</v>
      </c>
      <c r="L21" s="44">
        <f>'DETM-Receipts'!AC20+'PPL-Receipts'!Q20</f>
        <v>0</v>
      </c>
      <c r="M21" s="43">
        <f t="shared" si="4"/>
        <v>0</v>
      </c>
      <c r="N21" s="53">
        <f t="shared" si="12"/>
        <v>0</v>
      </c>
      <c r="O21" s="3"/>
      <c r="P21" s="7">
        <f t="shared" si="13"/>
        <v>-75042</v>
      </c>
      <c r="Q21" s="44">
        <f t="shared" si="14"/>
        <v>75000</v>
      </c>
      <c r="R21" s="43">
        <f t="shared" si="5"/>
        <v>-42</v>
      </c>
      <c r="S21" s="53">
        <f t="shared" si="15"/>
        <v>-36729</v>
      </c>
      <c r="U21" s="60">
        <f t="shared" si="8"/>
        <v>-75042</v>
      </c>
      <c r="V21" s="80">
        <f t="shared" si="1"/>
        <v>0</v>
      </c>
      <c r="W21">
        <v>74764</v>
      </c>
      <c r="AA21" s="83">
        <f t="shared" si="6"/>
        <v>-278</v>
      </c>
      <c r="AB21" s="83">
        <f t="shared" si="2"/>
        <v>0</v>
      </c>
    </row>
    <row r="22" spans="1:28" x14ac:dyDescent="0.2">
      <c r="A22">
        <f t="shared" si="7"/>
        <v>14</v>
      </c>
      <c r="B22" s="62">
        <v>-73023</v>
      </c>
      <c r="C22" s="5">
        <v>1.0169999999999999</v>
      </c>
      <c r="D22" s="3">
        <f t="shared" si="9"/>
        <v>-74264</v>
      </c>
      <c r="E22" s="50">
        <f>'DETM-Receipts'!N21+'PPL-Receipts'!H21</f>
        <v>75000</v>
      </c>
      <c r="F22" s="39">
        <f t="shared" si="3"/>
        <v>736</v>
      </c>
      <c r="G22" s="53">
        <f t="shared" si="10"/>
        <v>-35993</v>
      </c>
      <c r="H22" s="8"/>
      <c r="I22" s="62"/>
      <c r="J22" s="5">
        <v>1.014</v>
      </c>
      <c r="K22" s="3">
        <f t="shared" si="11"/>
        <v>0</v>
      </c>
      <c r="L22" s="44">
        <f>'DETM-Receipts'!AC21+'PPL-Receipts'!Q21</f>
        <v>0</v>
      </c>
      <c r="M22" s="43">
        <f t="shared" si="4"/>
        <v>0</v>
      </c>
      <c r="N22" s="53">
        <f t="shared" si="12"/>
        <v>0</v>
      </c>
      <c r="O22" s="3"/>
      <c r="P22" s="7">
        <f t="shared" si="13"/>
        <v>-74264</v>
      </c>
      <c r="Q22" s="44">
        <f t="shared" si="14"/>
        <v>75000</v>
      </c>
      <c r="R22" s="43">
        <f t="shared" si="5"/>
        <v>736</v>
      </c>
      <c r="S22" s="53">
        <f t="shared" si="15"/>
        <v>-35993</v>
      </c>
      <c r="U22" s="60">
        <f t="shared" si="8"/>
        <v>-74264</v>
      </c>
      <c r="V22" s="80">
        <f t="shared" si="1"/>
        <v>0</v>
      </c>
      <c r="W22">
        <v>73989</v>
      </c>
      <c r="AA22" s="83">
        <f t="shared" si="6"/>
        <v>-275</v>
      </c>
      <c r="AB22" s="83">
        <f t="shared" si="2"/>
        <v>0</v>
      </c>
    </row>
    <row r="23" spans="1:28" x14ac:dyDescent="0.2">
      <c r="A23">
        <f t="shared" si="7"/>
        <v>15</v>
      </c>
      <c r="B23" s="62">
        <v>-73889</v>
      </c>
      <c r="C23" s="5">
        <v>1.0169999999999999</v>
      </c>
      <c r="D23" s="3">
        <f t="shared" si="9"/>
        <v>-75145</v>
      </c>
      <c r="E23" s="50">
        <f>'DETM-Receipts'!N22+'PPL-Receipts'!H22</f>
        <v>80000</v>
      </c>
      <c r="F23" s="39">
        <f t="shared" si="3"/>
        <v>4855</v>
      </c>
      <c r="G23" s="53">
        <f t="shared" si="10"/>
        <v>-31138</v>
      </c>
      <c r="H23" s="8"/>
      <c r="I23" s="62"/>
      <c r="J23" s="5">
        <v>1.014</v>
      </c>
      <c r="K23" s="3">
        <f t="shared" si="11"/>
        <v>0</v>
      </c>
      <c r="L23" s="44">
        <f>'DETM-Receipts'!AC22+'PPL-Receipts'!Q22</f>
        <v>0</v>
      </c>
      <c r="M23" s="43">
        <f t="shared" si="4"/>
        <v>0</v>
      </c>
      <c r="N23" s="53">
        <f t="shared" si="12"/>
        <v>0</v>
      </c>
      <c r="O23" s="3"/>
      <c r="P23" s="7">
        <f t="shared" si="13"/>
        <v>-75145</v>
      </c>
      <c r="Q23" s="44">
        <f t="shared" si="14"/>
        <v>80000</v>
      </c>
      <c r="R23" s="43">
        <f t="shared" si="5"/>
        <v>4855</v>
      </c>
      <c r="S23" s="53">
        <f t="shared" si="15"/>
        <v>-31138</v>
      </c>
      <c r="U23" s="60">
        <f t="shared" si="8"/>
        <v>-75145</v>
      </c>
      <c r="V23" s="80">
        <f t="shared" si="1"/>
        <v>0</v>
      </c>
      <c r="W23">
        <v>74877</v>
      </c>
      <c r="AA23" s="83">
        <f t="shared" si="6"/>
        <v>-268</v>
      </c>
      <c r="AB23" s="83">
        <f t="shared" si="2"/>
        <v>0</v>
      </c>
    </row>
    <row r="24" spans="1:28" x14ac:dyDescent="0.2">
      <c r="A24">
        <f t="shared" si="7"/>
        <v>16</v>
      </c>
      <c r="B24" s="62">
        <v>-73072</v>
      </c>
      <c r="C24" s="5">
        <v>1.0169999999999999</v>
      </c>
      <c r="D24" s="3">
        <f t="shared" si="9"/>
        <v>-74314</v>
      </c>
      <c r="E24" s="50">
        <f>'DETM-Receipts'!N23+'PPL-Receipts'!H23</f>
        <v>80776</v>
      </c>
      <c r="F24" s="39">
        <f t="shared" si="3"/>
        <v>6462</v>
      </c>
      <c r="G24" s="53">
        <f t="shared" si="10"/>
        <v>-24676</v>
      </c>
      <c r="H24" s="8"/>
      <c r="I24" s="62"/>
      <c r="J24" s="5">
        <v>1.014</v>
      </c>
      <c r="K24" s="3">
        <f t="shared" si="11"/>
        <v>0</v>
      </c>
      <c r="L24" s="44">
        <f>'DETM-Receipts'!AC23+'PPL-Receipts'!Q23</f>
        <v>0</v>
      </c>
      <c r="M24" s="43">
        <f t="shared" si="4"/>
        <v>0</v>
      </c>
      <c r="N24" s="53">
        <f t="shared" si="12"/>
        <v>0</v>
      </c>
      <c r="O24" s="3"/>
      <c r="P24" s="7">
        <f t="shared" si="13"/>
        <v>-74314</v>
      </c>
      <c r="Q24" s="44">
        <f t="shared" si="14"/>
        <v>80776</v>
      </c>
      <c r="R24" s="43">
        <f t="shared" si="5"/>
        <v>6462</v>
      </c>
      <c r="S24" s="53">
        <f t="shared" si="15"/>
        <v>-24676</v>
      </c>
      <c r="U24" s="60">
        <f t="shared" si="8"/>
        <v>-74314</v>
      </c>
      <c r="V24" s="80">
        <f t="shared" si="1"/>
        <v>0</v>
      </c>
      <c r="W24">
        <v>73988</v>
      </c>
      <c r="AA24" s="83">
        <f t="shared" si="6"/>
        <v>-326</v>
      </c>
      <c r="AB24" s="83">
        <f t="shared" si="2"/>
        <v>0</v>
      </c>
    </row>
    <row r="25" spans="1:28" x14ac:dyDescent="0.2">
      <c r="A25">
        <f t="shared" si="7"/>
        <v>17</v>
      </c>
      <c r="B25" s="62">
        <v>-43594</v>
      </c>
      <c r="C25" s="5">
        <v>1.0169999999999999</v>
      </c>
      <c r="D25" s="3">
        <f t="shared" si="9"/>
        <v>-44335</v>
      </c>
      <c r="E25" s="50">
        <f>'DETM-Receipts'!N24+'PPL-Receipts'!H24</f>
        <v>40000</v>
      </c>
      <c r="F25" s="39">
        <f t="shared" si="3"/>
        <v>-4335</v>
      </c>
      <c r="G25" s="53">
        <f t="shared" si="10"/>
        <v>-29011</v>
      </c>
      <c r="H25" s="8"/>
      <c r="I25" s="62"/>
      <c r="J25" s="5">
        <v>1.014</v>
      </c>
      <c r="K25" s="3">
        <f t="shared" si="11"/>
        <v>0</v>
      </c>
      <c r="L25" s="44">
        <f>'DETM-Receipts'!AC24+'PPL-Receipts'!Q24</f>
        <v>0</v>
      </c>
      <c r="M25" s="43">
        <f t="shared" si="4"/>
        <v>0</v>
      </c>
      <c r="N25" s="53">
        <f t="shared" si="12"/>
        <v>0</v>
      </c>
      <c r="O25" s="3"/>
      <c r="P25" s="7">
        <f t="shared" si="13"/>
        <v>-44335</v>
      </c>
      <c r="Q25" s="44">
        <f t="shared" si="14"/>
        <v>40000</v>
      </c>
      <c r="R25" s="43">
        <f t="shared" si="5"/>
        <v>-4335</v>
      </c>
      <c r="S25" s="53">
        <f t="shared" si="15"/>
        <v>-29011</v>
      </c>
      <c r="U25" s="60">
        <f>P25</f>
        <v>-44335</v>
      </c>
      <c r="V25" s="80">
        <f t="shared" si="1"/>
        <v>0</v>
      </c>
      <c r="W25">
        <v>43320</v>
      </c>
      <c r="AA25" s="83">
        <f t="shared" si="6"/>
        <v>-1015</v>
      </c>
      <c r="AB25" s="83">
        <f t="shared" si="2"/>
        <v>0</v>
      </c>
    </row>
    <row r="26" spans="1:28" x14ac:dyDescent="0.2">
      <c r="A26">
        <f t="shared" si="7"/>
        <v>18</v>
      </c>
      <c r="B26" s="62"/>
      <c r="C26" s="5">
        <v>1.0169999999999999</v>
      </c>
      <c r="D26" s="3">
        <f t="shared" si="9"/>
        <v>0</v>
      </c>
      <c r="E26" s="50">
        <f>'DETM-Receipts'!N25+'PPL-Receipts'!H25</f>
        <v>0</v>
      </c>
      <c r="F26" s="39">
        <f t="shared" si="3"/>
        <v>0</v>
      </c>
      <c r="G26" s="53">
        <f t="shared" si="10"/>
        <v>-29011</v>
      </c>
      <c r="H26" s="8"/>
      <c r="I26" s="62"/>
      <c r="J26" s="5">
        <v>1.014</v>
      </c>
      <c r="K26" s="3">
        <f t="shared" si="11"/>
        <v>0</v>
      </c>
      <c r="L26" s="44">
        <f>'DETM-Receipts'!AC25+'PPL-Receipts'!Q25</f>
        <v>0</v>
      </c>
      <c r="M26" s="43">
        <f t="shared" si="4"/>
        <v>0</v>
      </c>
      <c r="N26" s="53">
        <f t="shared" si="12"/>
        <v>0</v>
      </c>
      <c r="O26" s="3"/>
      <c r="P26" s="7">
        <f t="shared" si="13"/>
        <v>0</v>
      </c>
      <c r="Q26" s="44">
        <f t="shared" si="14"/>
        <v>0</v>
      </c>
      <c r="R26" s="43">
        <f t="shared" si="5"/>
        <v>0</v>
      </c>
      <c r="S26" s="53">
        <f t="shared" si="15"/>
        <v>-29011</v>
      </c>
      <c r="U26" s="60">
        <f t="shared" ref="U26:U40" si="16">P26</f>
        <v>0</v>
      </c>
      <c r="V26" s="80">
        <f t="shared" si="1"/>
        <v>0</v>
      </c>
      <c r="AA26" s="83">
        <f t="shared" si="6"/>
        <v>0</v>
      </c>
      <c r="AB26" s="83">
        <f t="shared" si="2"/>
        <v>0</v>
      </c>
    </row>
    <row r="27" spans="1:28" x14ac:dyDescent="0.2">
      <c r="A27">
        <f t="shared" si="7"/>
        <v>19</v>
      </c>
      <c r="B27" s="62"/>
      <c r="C27" s="5">
        <v>1.0169999999999999</v>
      </c>
      <c r="D27" s="3">
        <f t="shared" si="9"/>
        <v>0</v>
      </c>
      <c r="E27" s="50">
        <f>'DETM-Receipts'!N26+'PPL-Receipts'!H26</f>
        <v>0</v>
      </c>
      <c r="F27" s="39">
        <f t="shared" si="3"/>
        <v>0</v>
      </c>
      <c r="G27" s="53">
        <f t="shared" si="10"/>
        <v>-29011</v>
      </c>
      <c r="H27" s="8"/>
      <c r="I27" s="62"/>
      <c r="J27" s="5">
        <v>1.014</v>
      </c>
      <c r="K27" s="3">
        <f t="shared" si="11"/>
        <v>0</v>
      </c>
      <c r="L27" s="44">
        <f>'DETM-Receipts'!AC26+'PPL-Receipts'!Q26</f>
        <v>0</v>
      </c>
      <c r="M27" s="43">
        <f t="shared" si="4"/>
        <v>0</v>
      </c>
      <c r="N27" s="53">
        <f t="shared" si="12"/>
        <v>0</v>
      </c>
      <c r="O27" s="3"/>
      <c r="P27" s="7">
        <f t="shared" si="13"/>
        <v>0</v>
      </c>
      <c r="Q27" s="44">
        <f t="shared" si="14"/>
        <v>0</v>
      </c>
      <c r="R27" s="43">
        <f t="shared" si="5"/>
        <v>0</v>
      </c>
      <c r="S27" s="53">
        <f t="shared" si="15"/>
        <v>-29011</v>
      </c>
      <c r="U27" s="60">
        <f t="shared" si="16"/>
        <v>0</v>
      </c>
      <c r="V27" s="80">
        <f t="shared" si="1"/>
        <v>0</v>
      </c>
      <c r="AA27" s="83">
        <f t="shared" si="6"/>
        <v>0</v>
      </c>
      <c r="AB27" s="83">
        <f t="shared" si="2"/>
        <v>0</v>
      </c>
    </row>
    <row r="28" spans="1:28" x14ac:dyDescent="0.2">
      <c r="A28">
        <f t="shared" si="7"/>
        <v>20</v>
      </c>
      <c r="B28" s="62"/>
      <c r="C28" s="5">
        <v>1.0169999999999999</v>
      </c>
      <c r="D28" s="3">
        <f t="shared" si="9"/>
        <v>0</v>
      </c>
      <c r="E28" s="50">
        <f>'DETM-Receipts'!N27+'PPL-Receipts'!H27</f>
        <v>0</v>
      </c>
      <c r="F28" s="39">
        <f t="shared" si="3"/>
        <v>0</v>
      </c>
      <c r="G28" s="53">
        <f t="shared" si="10"/>
        <v>-29011</v>
      </c>
      <c r="H28" s="8"/>
      <c r="I28" s="62"/>
      <c r="J28" s="5">
        <v>1.014</v>
      </c>
      <c r="K28" s="3">
        <f t="shared" si="11"/>
        <v>0</v>
      </c>
      <c r="L28" s="44">
        <f>'DETM-Receipts'!AC27+'PPL-Receipts'!Q27</f>
        <v>0</v>
      </c>
      <c r="M28" s="43">
        <f t="shared" si="4"/>
        <v>0</v>
      </c>
      <c r="N28" s="53">
        <f t="shared" si="12"/>
        <v>0</v>
      </c>
      <c r="O28" s="3"/>
      <c r="P28" s="7">
        <f t="shared" si="13"/>
        <v>0</v>
      </c>
      <c r="Q28" s="44">
        <f t="shared" si="14"/>
        <v>0</v>
      </c>
      <c r="R28" s="43">
        <f t="shared" si="5"/>
        <v>0</v>
      </c>
      <c r="S28" s="53">
        <f t="shared" si="15"/>
        <v>-29011</v>
      </c>
      <c r="U28" s="60">
        <f t="shared" si="16"/>
        <v>0</v>
      </c>
      <c r="V28" s="80">
        <f t="shared" si="1"/>
        <v>0</v>
      </c>
      <c r="AA28" s="83">
        <f t="shared" si="6"/>
        <v>0</v>
      </c>
      <c r="AB28" s="83">
        <f t="shared" si="2"/>
        <v>0</v>
      </c>
    </row>
    <row r="29" spans="1:28" x14ac:dyDescent="0.2">
      <c r="A29">
        <f t="shared" si="7"/>
        <v>21</v>
      </c>
      <c r="B29" s="62"/>
      <c r="C29" s="5">
        <v>1.0169999999999999</v>
      </c>
      <c r="D29" s="3">
        <f t="shared" si="9"/>
        <v>0</v>
      </c>
      <c r="E29" s="50">
        <f>'DETM-Receipts'!N28+'PPL-Receipts'!H28</f>
        <v>0</v>
      </c>
      <c r="F29" s="39">
        <f t="shared" si="3"/>
        <v>0</v>
      </c>
      <c r="G29" s="53">
        <f t="shared" si="10"/>
        <v>-29011</v>
      </c>
      <c r="H29" s="8"/>
      <c r="I29" s="62"/>
      <c r="J29" s="5">
        <v>1.014</v>
      </c>
      <c r="K29" s="3">
        <f t="shared" si="11"/>
        <v>0</v>
      </c>
      <c r="L29" s="44">
        <f>'DETM-Receipts'!AC28+'PPL-Receipts'!Q28</f>
        <v>0</v>
      </c>
      <c r="M29" s="43">
        <f t="shared" si="4"/>
        <v>0</v>
      </c>
      <c r="N29" s="53">
        <f t="shared" si="12"/>
        <v>0</v>
      </c>
      <c r="O29" s="3"/>
      <c r="P29" s="7">
        <f t="shared" si="13"/>
        <v>0</v>
      </c>
      <c r="Q29" s="44">
        <f t="shared" si="14"/>
        <v>0</v>
      </c>
      <c r="R29" s="43">
        <f t="shared" si="5"/>
        <v>0</v>
      </c>
      <c r="S29" s="53">
        <f t="shared" si="15"/>
        <v>-29011</v>
      </c>
      <c r="U29" s="60">
        <f t="shared" si="16"/>
        <v>0</v>
      </c>
      <c r="V29" s="80">
        <f t="shared" si="1"/>
        <v>0</v>
      </c>
      <c r="AA29" s="83">
        <f t="shared" si="6"/>
        <v>0</v>
      </c>
      <c r="AB29" s="83">
        <f t="shared" si="2"/>
        <v>0</v>
      </c>
    </row>
    <row r="30" spans="1:28" x14ac:dyDescent="0.2">
      <c r="A30">
        <f t="shared" si="7"/>
        <v>22</v>
      </c>
      <c r="B30" s="62"/>
      <c r="C30" s="5">
        <v>1.0169999999999999</v>
      </c>
      <c r="D30" s="3">
        <f t="shared" si="9"/>
        <v>0</v>
      </c>
      <c r="E30" s="50">
        <f>'DETM-Receipts'!N29+'PPL-Receipts'!H29</f>
        <v>0</v>
      </c>
      <c r="F30" s="39">
        <f t="shared" si="3"/>
        <v>0</v>
      </c>
      <c r="G30" s="53">
        <f t="shared" si="10"/>
        <v>-29011</v>
      </c>
      <c r="H30" s="8"/>
      <c r="I30" s="62"/>
      <c r="J30" s="5">
        <v>1.014</v>
      </c>
      <c r="K30" s="3">
        <f t="shared" si="11"/>
        <v>0</v>
      </c>
      <c r="L30" s="44">
        <f>'DETM-Receipts'!AC29+'PPL-Receipts'!Q29</f>
        <v>0</v>
      </c>
      <c r="M30" s="43">
        <f t="shared" si="4"/>
        <v>0</v>
      </c>
      <c r="N30" s="53">
        <f t="shared" si="12"/>
        <v>0</v>
      </c>
      <c r="O30" s="3"/>
      <c r="P30" s="7">
        <f t="shared" si="13"/>
        <v>0</v>
      </c>
      <c r="Q30" s="44">
        <f t="shared" si="14"/>
        <v>0</v>
      </c>
      <c r="R30" s="43">
        <f t="shared" si="5"/>
        <v>0</v>
      </c>
      <c r="S30" s="53">
        <f t="shared" si="15"/>
        <v>-29011</v>
      </c>
      <c r="U30" s="60">
        <f t="shared" si="16"/>
        <v>0</v>
      </c>
      <c r="V30" s="80">
        <f t="shared" si="1"/>
        <v>0</v>
      </c>
      <c r="AA30" s="83">
        <f t="shared" si="6"/>
        <v>0</v>
      </c>
      <c r="AB30" s="83">
        <f t="shared" si="2"/>
        <v>0</v>
      </c>
    </row>
    <row r="31" spans="1:28" x14ac:dyDescent="0.2">
      <c r="A31">
        <f t="shared" si="7"/>
        <v>23</v>
      </c>
      <c r="B31" s="62"/>
      <c r="C31" s="5">
        <v>1.0169999999999999</v>
      </c>
      <c r="D31" s="3">
        <f t="shared" si="9"/>
        <v>0</v>
      </c>
      <c r="E31" s="50">
        <f>'DETM-Receipts'!N30+'PPL-Receipts'!H30</f>
        <v>0</v>
      </c>
      <c r="F31" s="39">
        <f t="shared" si="3"/>
        <v>0</v>
      </c>
      <c r="G31" s="53">
        <f t="shared" si="10"/>
        <v>-29011</v>
      </c>
      <c r="H31" s="8"/>
      <c r="I31" s="62"/>
      <c r="J31" s="5">
        <v>1.014</v>
      </c>
      <c r="K31" s="3">
        <f t="shared" si="11"/>
        <v>0</v>
      </c>
      <c r="L31" s="44">
        <f>'DETM-Receipts'!AC30+'PPL-Receipts'!Q30</f>
        <v>0</v>
      </c>
      <c r="M31" s="43">
        <f t="shared" si="4"/>
        <v>0</v>
      </c>
      <c r="N31" s="53">
        <f t="shared" si="12"/>
        <v>0</v>
      </c>
      <c r="O31" s="3"/>
      <c r="P31" s="7">
        <f t="shared" si="13"/>
        <v>0</v>
      </c>
      <c r="Q31" s="44">
        <f t="shared" si="14"/>
        <v>0</v>
      </c>
      <c r="R31" s="43">
        <f t="shared" si="5"/>
        <v>0</v>
      </c>
      <c r="S31" s="53">
        <f t="shared" si="15"/>
        <v>-29011</v>
      </c>
      <c r="U31" s="60">
        <f t="shared" si="16"/>
        <v>0</v>
      </c>
      <c r="V31" s="80">
        <f t="shared" si="1"/>
        <v>0</v>
      </c>
      <c r="AA31" s="83">
        <f t="shared" si="6"/>
        <v>0</v>
      </c>
      <c r="AB31" s="83">
        <f t="shared" si="2"/>
        <v>0</v>
      </c>
    </row>
    <row r="32" spans="1:28" x14ac:dyDescent="0.2">
      <c r="A32">
        <f t="shared" si="7"/>
        <v>24</v>
      </c>
      <c r="B32" s="62"/>
      <c r="C32" s="5">
        <v>1.0169999999999999</v>
      </c>
      <c r="D32" s="3">
        <f t="shared" si="9"/>
        <v>0</v>
      </c>
      <c r="E32" s="50">
        <f>'DETM-Receipts'!N31+'PPL-Receipts'!H31</f>
        <v>0</v>
      </c>
      <c r="F32" s="39">
        <f t="shared" si="3"/>
        <v>0</v>
      </c>
      <c r="G32" s="53">
        <f t="shared" si="10"/>
        <v>-29011</v>
      </c>
      <c r="H32" s="8"/>
      <c r="I32" s="62"/>
      <c r="J32" s="5">
        <v>1.014</v>
      </c>
      <c r="K32" s="3">
        <f t="shared" si="11"/>
        <v>0</v>
      </c>
      <c r="L32" s="44">
        <f>'DETM-Receipts'!AC31+'PPL-Receipts'!Q31</f>
        <v>0</v>
      </c>
      <c r="M32" s="43">
        <f t="shared" si="4"/>
        <v>0</v>
      </c>
      <c r="N32" s="53">
        <f t="shared" si="12"/>
        <v>0</v>
      </c>
      <c r="O32" s="3"/>
      <c r="P32" s="7">
        <f t="shared" si="13"/>
        <v>0</v>
      </c>
      <c r="Q32" s="44">
        <f t="shared" si="14"/>
        <v>0</v>
      </c>
      <c r="R32" s="43">
        <f t="shared" si="5"/>
        <v>0</v>
      </c>
      <c r="S32" s="53">
        <f t="shared" si="15"/>
        <v>-29011</v>
      </c>
      <c r="U32" s="60">
        <f t="shared" si="16"/>
        <v>0</v>
      </c>
      <c r="V32" s="80">
        <f t="shared" si="1"/>
        <v>0</v>
      </c>
      <c r="AA32" s="83">
        <f t="shared" si="6"/>
        <v>0</v>
      </c>
      <c r="AB32" s="83">
        <f t="shared" si="2"/>
        <v>0</v>
      </c>
    </row>
    <row r="33" spans="1:28" x14ac:dyDescent="0.2">
      <c r="A33">
        <f t="shared" si="7"/>
        <v>25</v>
      </c>
      <c r="B33" s="62"/>
      <c r="C33" s="5">
        <v>1.0169999999999999</v>
      </c>
      <c r="D33" s="3">
        <f t="shared" si="9"/>
        <v>0</v>
      </c>
      <c r="E33" s="50">
        <f>'DETM-Receipts'!N32+'PPL-Receipts'!H32</f>
        <v>0</v>
      </c>
      <c r="F33" s="39">
        <f t="shared" si="3"/>
        <v>0</v>
      </c>
      <c r="G33" s="53">
        <f t="shared" si="10"/>
        <v>-29011</v>
      </c>
      <c r="H33" s="8"/>
      <c r="I33" s="62"/>
      <c r="J33" s="5">
        <v>1.014</v>
      </c>
      <c r="K33" s="3">
        <f t="shared" si="11"/>
        <v>0</v>
      </c>
      <c r="L33" s="44">
        <f>'DETM-Receipts'!AC32+'PPL-Receipts'!Q32</f>
        <v>0</v>
      </c>
      <c r="M33" s="43">
        <f t="shared" si="4"/>
        <v>0</v>
      </c>
      <c r="N33" s="53">
        <f t="shared" si="12"/>
        <v>0</v>
      </c>
      <c r="O33" s="3"/>
      <c r="P33" s="7">
        <f t="shared" si="13"/>
        <v>0</v>
      </c>
      <c r="Q33" s="44">
        <f t="shared" si="14"/>
        <v>0</v>
      </c>
      <c r="R33" s="43">
        <f t="shared" si="5"/>
        <v>0</v>
      </c>
      <c r="S33" s="53">
        <f t="shared" si="15"/>
        <v>-29011</v>
      </c>
      <c r="U33" s="60">
        <f t="shared" si="16"/>
        <v>0</v>
      </c>
      <c r="V33" s="80">
        <f t="shared" si="1"/>
        <v>0</v>
      </c>
      <c r="AA33" s="83">
        <f t="shared" si="6"/>
        <v>0</v>
      </c>
      <c r="AB33" s="83">
        <f t="shared" si="2"/>
        <v>0</v>
      </c>
    </row>
    <row r="34" spans="1:28" x14ac:dyDescent="0.2">
      <c r="A34">
        <f t="shared" si="7"/>
        <v>26</v>
      </c>
      <c r="B34" s="62"/>
      <c r="C34" s="5">
        <v>1.0169999999999999</v>
      </c>
      <c r="D34" s="3">
        <f t="shared" si="9"/>
        <v>0</v>
      </c>
      <c r="E34" s="50">
        <f>'DETM-Receipts'!N33+'PPL-Receipts'!H33</f>
        <v>0</v>
      </c>
      <c r="F34" s="39">
        <f t="shared" si="3"/>
        <v>0</v>
      </c>
      <c r="G34" s="53">
        <f t="shared" si="10"/>
        <v>-29011</v>
      </c>
      <c r="H34" s="8"/>
      <c r="I34" s="62"/>
      <c r="J34" s="5">
        <v>1.014</v>
      </c>
      <c r="K34" s="3">
        <f t="shared" si="11"/>
        <v>0</v>
      </c>
      <c r="L34" s="44">
        <f>'DETM-Receipts'!AC33+'PPL-Receipts'!Q33</f>
        <v>0</v>
      </c>
      <c r="M34" s="43">
        <f t="shared" si="4"/>
        <v>0</v>
      </c>
      <c r="N34" s="53">
        <f t="shared" si="12"/>
        <v>0</v>
      </c>
      <c r="O34" s="3"/>
      <c r="P34" s="7">
        <f t="shared" si="13"/>
        <v>0</v>
      </c>
      <c r="Q34" s="44">
        <f t="shared" si="14"/>
        <v>0</v>
      </c>
      <c r="R34" s="43">
        <f t="shared" si="5"/>
        <v>0</v>
      </c>
      <c r="S34" s="53">
        <f t="shared" si="15"/>
        <v>-29011</v>
      </c>
      <c r="U34" s="60">
        <f t="shared" si="16"/>
        <v>0</v>
      </c>
      <c r="V34" s="80">
        <f t="shared" si="1"/>
        <v>0</v>
      </c>
      <c r="AA34" s="83">
        <f t="shared" si="6"/>
        <v>0</v>
      </c>
      <c r="AB34" s="83">
        <f t="shared" si="2"/>
        <v>0</v>
      </c>
    </row>
    <row r="35" spans="1:28" x14ac:dyDescent="0.2">
      <c r="A35">
        <f t="shared" si="7"/>
        <v>27</v>
      </c>
      <c r="B35" s="62"/>
      <c r="C35" s="5">
        <v>1.0169999999999999</v>
      </c>
      <c r="D35" s="3">
        <f t="shared" si="9"/>
        <v>0</v>
      </c>
      <c r="E35" s="50">
        <f>'DETM-Receipts'!N34+'PPL-Receipts'!H34</f>
        <v>0</v>
      </c>
      <c r="F35" s="39">
        <f t="shared" si="3"/>
        <v>0</v>
      </c>
      <c r="G35" s="53">
        <f t="shared" si="10"/>
        <v>-29011</v>
      </c>
      <c r="H35" s="8"/>
      <c r="I35" s="62"/>
      <c r="J35" s="5">
        <v>1.014</v>
      </c>
      <c r="K35" s="3">
        <f t="shared" si="11"/>
        <v>0</v>
      </c>
      <c r="L35" s="44">
        <f>'DETM-Receipts'!AC34+'PPL-Receipts'!Q34</f>
        <v>0</v>
      </c>
      <c r="M35" s="43">
        <f t="shared" si="4"/>
        <v>0</v>
      </c>
      <c r="N35" s="53">
        <f t="shared" si="12"/>
        <v>0</v>
      </c>
      <c r="O35" s="3"/>
      <c r="P35" s="7">
        <f t="shared" si="13"/>
        <v>0</v>
      </c>
      <c r="Q35" s="44">
        <f t="shared" si="14"/>
        <v>0</v>
      </c>
      <c r="R35" s="43">
        <f t="shared" si="5"/>
        <v>0</v>
      </c>
      <c r="S35" s="53">
        <f t="shared" si="15"/>
        <v>-29011</v>
      </c>
      <c r="U35" s="60">
        <f t="shared" si="16"/>
        <v>0</v>
      </c>
      <c r="V35" s="80">
        <f t="shared" si="1"/>
        <v>0</v>
      </c>
      <c r="AA35" s="83">
        <f t="shared" si="6"/>
        <v>0</v>
      </c>
      <c r="AB35" s="83">
        <f t="shared" si="2"/>
        <v>0</v>
      </c>
    </row>
    <row r="36" spans="1:28" x14ac:dyDescent="0.2">
      <c r="A36">
        <f t="shared" si="7"/>
        <v>28</v>
      </c>
      <c r="B36" s="62"/>
      <c r="C36" s="5">
        <v>1.0169999999999999</v>
      </c>
      <c r="D36" s="3">
        <f t="shared" si="9"/>
        <v>0</v>
      </c>
      <c r="E36" s="50">
        <f>'DETM-Receipts'!N35+'PPL-Receipts'!H35</f>
        <v>0</v>
      </c>
      <c r="F36" s="39">
        <f t="shared" si="3"/>
        <v>0</v>
      </c>
      <c r="G36" s="53">
        <f t="shared" si="10"/>
        <v>-29011</v>
      </c>
      <c r="H36" s="8"/>
      <c r="I36" s="62"/>
      <c r="J36" s="5">
        <v>1.014</v>
      </c>
      <c r="K36" s="3">
        <f t="shared" si="11"/>
        <v>0</v>
      </c>
      <c r="L36" s="44">
        <f>'DETM-Receipts'!AC35+'PPL-Receipts'!Q35</f>
        <v>0</v>
      </c>
      <c r="M36" s="43">
        <f t="shared" si="4"/>
        <v>0</v>
      </c>
      <c r="N36" s="53">
        <f t="shared" si="12"/>
        <v>0</v>
      </c>
      <c r="O36" s="3"/>
      <c r="P36" s="7">
        <f t="shared" si="13"/>
        <v>0</v>
      </c>
      <c r="Q36" s="44">
        <f t="shared" si="14"/>
        <v>0</v>
      </c>
      <c r="R36" s="43">
        <f t="shared" si="5"/>
        <v>0</v>
      </c>
      <c r="S36" s="53">
        <f t="shared" si="15"/>
        <v>-29011</v>
      </c>
      <c r="U36" s="60">
        <f t="shared" si="16"/>
        <v>0</v>
      </c>
      <c r="V36" s="80">
        <f t="shared" si="1"/>
        <v>0</v>
      </c>
      <c r="AA36" s="83">
        <f t="shared" si="6"/>
        <v>0</v>
      </c>
      <c r="AB36" s="83">
        <f t="shared" si="2"/>
        <v>0</v>
      </c>
    </row>
    <row r="37" spans="1:28" x14ac:dyDescent="0.2">
      <c r="A37">
        <f t="shared" si="7"/>
        <v>29</v>
      </c>
      <c r="B37" s="62"/>
      <c r="C37" s="5">
        <v>1.0169999999999999</v>
      </c>
      <c r="D37" s="3">
        <f t="shared" si="9"/>
        <v>0</v>
      </c>
      <c r="E37" s="50">
        <f>'DETM-Receipts'!N36+'PPL-Receipts'!H36</f>
        <v>0</v>
      </c>
      <c r="F37" s="39">
        <f t="shared" si="3"/>
        <v>0</v>
      </c>
      <c r="G37" s="53">
        <f t="shared" si="10"/>
        <v>-29011</v>
      </c>
      <c r="H37" s="8"/>
      <c r="I37" s="62"/>
      <c r="J37" s="5">
        <v>1.014</v>
      </c>
      <c r="K37" s="3">
        <f t="shared" si="11"/>
        <v>0</v>
      </c>
      <c r="L37" s="44">
        <f>'DETM-Receipts'!AC36+'PPL-Receipts'!Q36</f>
        <v>0</v>
      </c>
      <c r="M37" s="43">
        <f t="shared" si="4"/>
        <v>0</v>
      </c>
      <c r="N37" s="53">
        <f t="shared" si="12"/>
        <v>0</v>
      </c>
      <c r="O37" s="3"/>
      <c r="P37" s="7">
        <f t="shared" si="13"/>
        <v>0</v>
      </c>
      <c r="Q37" s="44">
        <f t="shared" si="14"/>
        <v>0</v>
      </c>
      <c r="R37" s="43">
        <f t="shared" si="5"/>
        <v>0</v>
      </c>
      <c r="S37" s="53">
        <f t="shared" si="15"/>
        <v>-29011</v>
      </c>
      <c r="U37" s="60">
        <f t="shared" si="16"/>
        <v>0</v>
      </c>
      <c r="V37" s="80">
        <f t="shared" si="1"/>
        <v>0</v>
      </c>
      <c r="AA37" s="83">
        <f t="shared" si="6"/>
        <v>0</v>
      </c>
      <c r="AB37" s="83">
        <f t="shared" si="2"/>
        <v>0</v>
      </c>
    </row>
    <row r="38" spans="1:28" x14ac:dyDescent="0.2">
      <c r="A38">
        <f t="shared" si="7"/>
        <v>30</v>
      </c>
      <c r="B38" s="62"/>
      <c r="C38" s="5">
        <v>1.0169999999999999</v>
      </c>
      <c r="D38" s="3">
        <f t="shared" si="9"/>
        <v>0</v>
      </c>
      <c r="E38" s="50">
        <f>'DETM-Receipts'!N37+'PPL-Receipts'!H37</f>
        <v>0</v>
      </c>
      <c r="F38" s="39">
        <f t="shared" si="3"/>
        <v>0</v>
      </c>
      <c r="G38" s="53">
        <f t="shared" si="10"/>
        <v>-29011</v>
      </c>
      <c r="H38" s="8"/>
      <c r="I38" s="62"/>
      <c r="J38" s="5">
        <v>1.014</v>
      </c>
      <c r="K38" s="3">
        <f t="shared" si="11"/>
        <v>0</v>
      </c>
      <c r="L38" s="44">
        <f>'DETM-Receipts'!AC37+'PPL-Receipts'!Q37</f>
        <v>0</v>
      </c>
      <c r="M38" s="43">
        <f t="shared" si="4"/>
        <v>0</v>
      </c>
      <c r="N38" s="53">
        <f t="shared" si="12"/>
        <v>0</v>
      </c>
      <c r="O38" s="3"/>
      <c r="P38" s="7">
        <f t="shared" si="13"/>
        <v>0</v>
      </c>
      <c r="Q38" s="44">
        <f t="shared" si="14"/>
        <v>0</v>
      </c>
      <c r="R38" s="43">
        <f t="shared" si="5"/>
        <v>0</v>
      </c>
      <c r="S38" s="53">
        <f t="shared" si="15"/>
        <v>-29011</v>
      </c>
      <c r="U38" s="60">
        <f t="shared" si="16"/>
        <v>0</v>
      </c>
      <c r="V38" s="80">
        <f t="shared" si="1"/>
        <v>0</v>
      </c>
      <c r="AA38" s="83">
        <f t="shared" si="6"/>
        <v>0</v>
      </c>
      <c r="AB38" s="83">
        <f t="shared" si="2"/>
        <v>0</v>
      </c>
    </row>
    <row r="39" spans="1:28" x14ac:dyDescent="0.2">
      <c r="A39">
        <f t="shared" si="7"/>
        <v>31</v>
      </c>
      <c r="B39" s="62"/>
      <c r="C39" s="5">
        <v>1.0169999999999999</v>
      </c>
      <c r="D39" s="3">
        <f t="shared" si="9"/>
        <v>0</v>
      </c>
      <c r="E39" s="50">
        <f>'DETM-Receipts'!N38+'PPL-Receipts'!H38</f>
        <v>0</v>
      </c>
      <c r="F39" s="39">
        <f t="shared" si="3"/>
        <v>0</v>
      </c>
      <c r="G39" s="53">
        <f t="shared" si="10"/>
        <v>-29011</v>
      </c>
      <c r="H39" s="8"/>
      <c r="I39" s="62"/>
      <c r="J39" s="5">
        <v>1.014</v>
      </c>
      <c r="K39" s="3">
        <f t="shared" si="11"/>
        <v>0</v>
      </c>
      <c r="L39" s="44">
        <f>'DETM-Receipts'!AC38+'PPL-Receipts'!Q38</f>
        <v>0</v>
      </c>
      <c r="M39" s="43">
        <f t="shared" si="4"/>
        <v>0</v>
      </c>
      <c r="N39" s="53">
        <f t="shared" si="12"/>
        <v>0</v>
      </c>
      <c r="O39" s="3"/>
      <c r="P39" s="7">
        <f t="shared" si="13"/>
        <v>0</v>
      </c>
      <c r="Q39" s="44">
        <f t="shared" si="14"/>
        <v>0</v>
      </c>
      <c r="R39" s="43">
        <f t="shared" si="5"/>
        <v>0</v>
      </c>
      <c r="S39" s="53">
        <f t="shared" si="15"/>
        <v>-29011</v>
      </c>
      <c r="U39" s="60">
        <f t="shared" si="16"/>
        <v>0</v>
      </c>
      <c r="V39" s="80">
        <f t="shared" si="1"/>
        <v>0</v>
      </c>
      <c r="AA39" s="83">
        <f t="shared" si="6"/>
        <v>0</v>
      </c>
      <c r="AB39" s="83">
        <f t="shared" si="2"/>
        <v>0</v>
      </c>
    </row>
    <row r="40" spans="1:28" x14ac:dyDescent="0.2">
      <c r="A40" t="s">
        <v>10</v>
      </c>
      <c r="B40" s="11">
        <f>SUM(B9:B39)</f>
        <v>-1133873</v>
      </c>
      <c r="C40" s="12">
        <f>ROUND(D40/B40,4)</f>
        <v>1.0169999999999999</v>
      </c>
      <c r="D40" s="13">
        <f>SUM(D9:D39)</f>
        <v>-1153147</v>
      </c>
      <c r="E40" s="51">
        <f>SUM(E9:E39)</f>
        <v>1124136</v>
      </c>
      <c r="F40" s="46">
        <f>SUM(F9:F39)</f>
        <v>-29011</v>
      </c>
      <c r="G40" s="54">
        <f>G39</f>
        <v>-29011</v>
      </c>
      <c r="H40" s="8"/>
      <c r="I40" s="11">
        <f>SUM(I9:I39)</f>
        <v>0</v>
      </c>
      <c r="J40" s="12" t="e">
        <f>ROUND(K40/I40,4)</f>
        <v>#DIV/0!</v>
      </c>
      <c r="K40" s="13">
        <f>SUM(K9:K39)</f>
        <v>0</v>
      </c>
      <c r="L40" s="45">
        <f>SUM(L9:L39)</f>
        <v>0</v>
      </c>
      <c r="M40" s="45">
        <f>SUM(M9:M39)</f>
        <v>0</v>
      </c>
      <c r="N40" s="54">
        <f>N39</f>
        <v>0</v>
      </c>
      <c r="O40" s="55"/>
      <c r="P40" s="66">
        <f>SUM(P9:P39)</f>
        <v>-1153147</v>
      </c>
      <c r="Q40" s="45">
        <f>SUM(Q9:Q39)</f>
        <v>1124136</v>
      </c>
      <c r="R40" s="43">
        <f t="shared" si="5"/>
        <v>-29011</v>
      </c>
      <c r="S40" s="54">
        <f>S39</f>
        <v>-29011</v>
      </c>
      <c r="U40" s="60">
        <f t="shared" si="16"/>
        <v>-1153147</v>
      </c>
      <c r="V40" s="61">
        <f>SUM(V9:V39)</f>
        <v>0</v>
      </c>
      <c r="W40" s="61">
        <f t="shared" ref="W40:AB40" si="17">SUM(W9:W39)</f>
        <v>1150251</v>
      </c>
      <c r="X40" s="61">
        <f t="shared" si="17"/>
        <v>0</v>
      </c>
      <c r="Y40" s="61">
        <f t="shared" si="17"/>
        <v>0</v>
      </c>
      <c r="Z40" s="61">
        <f t="shared" si="17"/>
        <v>0</v>
      </c>
      <c r="AA40" s="83">
        <f t="shared" si="6"/>
        <v>-2896</v>
      </c>
      <c r="AB40" s="61">
        <f t="shared" si="17"/>
        <v>0</v>
      </c>
    </row>
    <row r="41" spans="1:28" x14ac:dyDescent="0.2">
      <c r="E41" s="38"/>
      <c r="F41" s="38"/>
      <c r="L41" s="38"/>
      <c r="M41" s="38"/>
    </row>
    <row r="42" spans="1:28" x14ac:dyDescent="0.2">
      <c r="E42" s="38"/>
      <c r="F42" s="38"/>
      <c r="L42" s="38"/>
      <c r="M42" s="38"/>
    </row>
    <row r="43" spans="1:28" x14ac:dyDescent="0.2">
      <c r="E43" s="38"/>
      <c r="F43" s="38"/>
      <c r="L43" s="38"/>
      <c r="M43" s="38"/>
    </row>
    <row r="44" spans="1:28" x14ac:dyDescent="0.2">
      <c r="E44" s="38"/>
      <c r="F44" s="38"/>
      <c r="L44" s="38"/>
      <c r="M44" s="38"/>
    </row>
    <row r="45" spans="1:28" x14ac:dyDescent="0.2">
      <c r="E45" s="38"/>
      <c r="F45" s="38"/>
      <c r="L45" s="38"/>
      <c r="M45" s="38"/>
    </row>
    <row r="46" spans="1:28" x14ac:dyDescent="0.2">
      <c r="E46" s="38"/>
      <c r="F46" s="38"/>
      <c r="L46" s="38"/>
      <c r="M46" s="38"/>
    </row>
    <row r="47" spans="1:28" x14ac:dyDescent="0.2">
      <c r="E47" s="38"/>
      <c r="F47" s="38"/>
      <c r="L47" s="38"/>
      <c r="M47" s="38"/>
    </row>
    <row r="48" spans="1:28" x14ac:dyDescent="0.2">
      <c r="E48" s="38"/>
      <c r="F48" s="38"/>
      <c r="L48" s="38"/>
      <c r="M48" s="38"/>
    </row>
    <row r="49" spans="5:13" x14ac:dyDescent="0.2">
      <c r="E49" s="38"/>
      <c r="F49" s="38"/>
      <c r="L49" s="38"/>
      <c r="M49" s="38"/>
    </row>
    <row r="50" spans="5:13" x14ac:dyDescent="0.2">
      <c r="E50" s="38"/>
      <c r="F50" s="38"/>
    </row>
    <row r="51" spans="5:13" x14ac:dyDescent="0.2">
      <c r="E51" s="38"/>
      <c r="F51" s="38"/>
    </row>
    <row r="52" spans="5:13" x14ac:dyDescent="0.2">
      <c r="E52" s="38"/>
      <c r="F52" s="38"/>
    </row>
    <row r="53" spans="5:13" x14ac:dyDescent="0.2">
      <c r="E53" s="38"/>
      <c r="F53" s="38"/>
    </row>
    <row r="54" spans="5:13" x14ac:dyDescent="0.2">
      <c r="E54" s="38"/>
      <c r="F54" s="38"/>
    </row>
    <row r="55" spans="5:13" x14ac:dyDescent="0.2">
      <c r="E55" s="38"/>
      <c r="F55" s="38"/>
    </row>
    <row r="56" spans="5:13" x14ac:dyDescent="0.2">
      <c r="E56" s="38"/>
      <c r="F56" s="38"/>
    </row>
    <row r="57" spans="5:13" x14ac:dyDescent="0.2">
      <c r="E57" s="38"/>
      <c r="F57" s="38"/>
    </row>
    <row r="58" spans="5:13" x14ac:dyDescent="0.2">
      <c r="E58" s="38"/>
      <c r="F58" s="38"/>
    </row>
    <row r="59" spans="5:13" x14ac:dyDescent="0.2">
      <c r="E59" s="38"/>
      <c r="F59" s="38"/>
    </row>
    <row r="60" spans="5:13" x14ac:dyDescent="0.2">
      <c r="E60" s="38"/>
      <c r="F60" s="38"/>
    </row>
    <row r="61" spans="5:13" x14ac:dyDescent="0.2">
      <c r="E61" s="38"/>
      <c r="F61" s="38"/>
    </row>
    <row r="62" spans="5:13" x14ac:dyDescent="0.2">
      <c r="E62" s="38"/>
      <c r="F62" s="38"/>
    </row>
    <row r="63" spans="5:13" x14ac:dyDescent="0.2">
      <c r="E63" s="38"/>
      <c r="F63" s="38"/>
    </row>
    <row r="64" spans="5:13" x14ac:dyDescent="0.2">
      <c r="E64" s="38"/>
      <c r="F64" s="38"/>
    </row>
    <row r="65" spans="5:6" x14ac:dyDescent="0.2">
      <c r="E65" s="38"/>
      <c r="F65" s="38"/>
    </row>
    <row r="66" spans="5:6" x14ac:dyDescent="0.2">
      <c r="E66" s="38"/>
      <c r="F66" s="38"/>
    </row>
    <row r="67" spans="5:6" x14ac:dyDescent="0.2">
      <c r="E67" s="38"/>
      <c r="F67" s="38"/>
    </row>
    <row r="68" spans="5:6" x14ac:dyDescent="0.2">
      <c r="E68" s="38"/>
      <c r="F68" s="38"/>
    </row>
    <row r="69" spans="5:6" x14ac:dyDescent="0.2">
      <c r="E69" s="38"/>
      <c r="F69" s="38"/>
    </row>
    <row r="70" spans="5:6" x14ac:dyDescent="0.2">
      <c r="E70" s="38"/>
      <c r="F70" s="38"/>
    </row>
    <row r="71" spans="5:6" x14ac:dyDescent="0.2">
      <c r="E71" s="38"/>
      <c r="F71" s="38"/>
    </row>
    <row r="72" spans="5:6" x14ac:dyDescent="0.2">
      <c r="E72" s="38"/>
      <c r="F72" s="38"/>
    </row>
    <row r="73" spans="5:6" x14ac:dyDescent="0.2">
      <c r="E73" s="38"/>
      <c r="F73" s="38"/>
    </row>
    <row r="74" spans="5:6" x14ac:dyDescent="0.2">
      <c r="E74" s="38"/>
      <c r="F74" s="38"/>
    </row>
    <row r="75" spans="5:6" x14ac:dyDescent="0.2">
      <c r="E75" s="38"/>
      <c r="F75" s="38"/>
    </row>
    <row r="76" spans="5:6" x14ac:dyDescent="0.2">
      <c r="E76" s="38"/>
      <c r="F76" s="38"/>
    </row>
    <row r="77" spans="5:6" x14ac:dyDescent="0.2">
      <c r="E77" s="38"/>
      <c r="F77" s="38"/>
    </row>
    <row r="78" spans="5:6" x14ac:dyDescent="0.2">
      <c r="E78" s="38"/>
      <c r="F78" s="38"/>
    </row>
    <row r="79" spans="5:6" x14ac:dyDescent="0.2">
      <c r="E79" s="38"/>
      <c r="F79" s="38"/>
    </row>
    <row r="80" spans="5:6" x14ac:dyDescent="0.2">
      <c r="E80" s="38"/>
      <c r="F80" s="38"/>
    </row>
    <row r="81" spans="5:6" x14ac:dyDescent="0.2">
      <c r="E81" s="38"/>
      <c r="F81" s="38"/>
    </row>
    <row r="82" spans="5:6" x14ac:dyDescent="0.2">
      <c r="E82" s="38"/>
      <c r="F82" s="38"/>
    </row>
    <row r="83" spans="5:6" x14ac:dyDescent="0.2">
      <c r="E83" s="38"/>
      <c r="F83" s="38"/>
    </row>
    <row r="84" spans="5:6" x14ac:dyDescent="0.2">
      <c r="E84" s="38"/>
      <c r="F84" s="38"/>
    </row>
    <row r="85" spans="5:6" x14ac:dyDescent="0.2">
      <c r="E85" s="38"/>
      <c r="F85" s="38"/>
    </row>
    <row r="86" spans="5:6" x14ac:dyDescent="0.2">
      <c r="E86" s="38"/>
      <c r="F86" s="38"/>
    </row>
    <row r="87" spans="5:6" x14ac:dyDescent="0.2">
      <c r="E87" s="38"/>
      <c r="F87" s="38"/>
    </row>
    <row r="88" spans="5:6" x14ac:dyDescent="0.2">
      <c r="E88" s="38"/>
      <c r="F88" s="38"/>
    </row>
    <row r="89" spans="5:6" x14ac:dyDescent="0.2">
      <c r="E89" s="38"/>
      <c r="F89" s="38"/>
    </row>
    <row r="90" spans="5:6" x14ac:dyDescent="0.2">
      <c r="E90" s="38"/>
      <c r="F90" s="38"/>
    </row>
    <row r="91" spans="5:6" x14ac:dyDescent="0.2">
      <c r="E91" s="38"/>
      <c r="F91" s="38"/>
    </row>
    <row r="92" spans="5:6" x14ac:dyDescent="0.2">
      <c r="E92" s="38"/>
      <c r="F92" s="38"/>
    </row>
    <row r="93" spans="5:6" x14ac:dyDescent="0.2">
      <c r="E93" s="38"/>
      <c r="F93" s="38"/>
    </row>
    <row r="94" spans="5:6" x14ac:dyDescent="0.2">
      <c r="E94" s="38"/>
      <c r="F94" s="38"/>
    </row>
    <row r="95" spans="5:6" x14ac:dyDescent="0.2">
      <c r="E95" s="38"/>
      <c r="F95" s="38"/>
    </row>
    <row r="96" spans="5:6" x14ac:dyDescent="0.2">
      <c r="E96" s="38"/>
      <c r="F96" s="38"/>
    </row>
    <row r="97" spans="5:6" x14ac:dyDescent="0.2">
      <c r="E97" s="38"/>
      <c r="F97" s="38"/>
    </row>
    <row r="98" spans="5:6" x14ac:dyDescent="0.2">
      <c r="E98" s="38"/>
      <c r="F98" s="38"/>
    </row>
    <row r="99" spans="5:6" x14ac:dyDescent="0.2">
      <c r="E99" s="38"/>
      <c r="F99" s="38"/>
    </row>
    <row r="100" spans="5:6" x14ac:dyDescent="0.2">
      <c r="E100" s="38"/>
      <c r="F100" s="38"/>
    </row>
    <row r="101" spans="5:6" x14ac:dyDescent="0.2">
      <c r="E101" s="38"/>
      <c r="F101" s="38"/>
    </row>
    <row r="102" spans="5:6" x14ac:dyDescent="0.2">
      <c r="E102" s="38"/>
      <c r="F102" s="38"/>
    </row>
    <row r="103" spans="5:6" x14ac:dyDescent="0.2">
      <c r="E103" s="38"/>
      <c r="F103" s="38"/>
    </row>
    <row r="104" spans="5:6" x14ac:dyDescent="0.2">
      <c r="E104" s="38"/>
      <c r="F104" s="38"/>
    </row>
    <row r="105" spans="5:6" x14ac:dyDescent="0.2">
      <c r="E105" s="38"/>
      <c r="F105" s="38"/>
    </row>
    <row r="106" spans="5:6" x14ac:dyDescent="0.2">
      <c r="E106" s="38"/>
      <c r="F106" s="38"/>
    </row>
    <row r="107" spans="5:6" x14ac:dyDescent="0.2">
      <c r="E107" s="38"/>
      <c r="F107" s="38"/>
    </row>
    <row r="108" spans="5:6" x14ac:dyDescent="0.2">
      <c r="E108" s="38"/>
      <c r="F108" s="38"/>
    </row>
    <row r="109" spans="5:6" x14ac:dyDescent="0.2">
      <c r="E109" s="38"/>
      <c r="F109" s="38"/>
    </row>
    <row r="110" spans="5:6" x14ac:dyDescent="0.2">
      <c r="E110" s="38"/>
      <c r="F110" s="38"/>
    </row>
    <row r="111" spans="5:6" x14ac:dyDescent="0.2">
      <c r="E111" s="38"/>
      <c r="F111" s="38"/>
    </row>
    <row r="112" spans="5:6" x14ac:dyDescent="0.2">
      <c r="E112" s="38"/>
      <c r="F112" s="38"/>
    </row>
    <row r="113" spans="5:6" x14ac:dyDescent="0.2">
      <c r="E113" s="38"/>
      <c r="F113" s="38"/>
    </row>
    <row r="114" spans="5:6" x14ac:dyDescent="0.2">
      <c r="E114" s="38"/>
      <c r="F114" s="38"/>
    </row>
    <row r="115" spans="5:6" x14ac:dyDescent="0.2">
      <c r="E115" s="38"/>
      <c r="F115" s="38"/>
    </row>
    <row r="116" spans="5:6" x14ac:dyDescent="0.2">
      <c r="E116" s="38"/>
      <c r="F116" s="38"/>
    </row>
    <row r="117" spans="5:6" x14ac:dyDescent="0.2">
      <c r="E117" s="38"/>
      <c r="F117" s="38"/>
    </row>
    <row r="118" spans="5:6" x14ac:dyDescent="0.2">
      <c r="E118" s="38"/>
      <c r="F118" s="38"/>
    </row>
    <row r="119" spans="5:6" x14ac:dyDescent="0.2">
      <c r="E119" s="38"/>
      <c r="F119" s="38"/>
    </row>
    <row r="120" spans="5:6" x14ac:dyDescent="0.2">
      <c r="E120" s="38"/>
      <c r="F120" s="38"/>
    </row>
    <row r="121" spans="5:6" x14ac:dyDescent="0.2">
      <c r="E121" s="38"/>
      <c r="F121" s="38"/>
    </row>
    <row r="122" spans="5:6" x14ac:dyDescent="0.2">
      <c r="E122" s="38"/>
      <c r="F122" s="38"/>
    </row>
    <row r="123" spans="5:6" x14ac:dyDescent="0.2">
      <c r="E123" s="38"/>
      <c r="F123" s="38"/>
    </row>
  </sheetData>
  <mergeCells count="12">
    <mergeCell ref="B7:D7"/>
    <mergeCell ref="F6:G6"/>
    <mergeCell ref="M6:N6"/>
    <mergeCell ref="I7:K7"/>
    <mergeCell ref="W7:X7"/>
    <mergeCell ref="W6:Z6"/>
    <mergeCell ref="Y7:Z7"/>
    <mergeCell ref="AA7:AB7"/>
    <mergeCell ref="AA6:AB6"/>
    <mergeCell ref="R6:S6"/>
    <mergeCell ref="U7:V7"/>
    <mergeCell ref="U6:V6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E9" sqref="E9"/>
    </sheetView>
  </sheetViews>
  <sheetFormatPr defaultRowHeight="12.75" x14ac:dyDescent="0.2"/>
  <cols>
    <col min="1" max="1" width="14.85546875" customWidth="1"/>
    <col min="2" max="2" width="15" customWidth="1"/>
    <col min="3" max="3" width="17.85546875" bestFit="1" customWidth="1"/>
    <col min="4" max="5" width="13.7109375" customWidth="1"/>
    <col min="6" max="6" width="4" customWidth="1"/>
    <col min="7" max="7" width="13.7109375" customWidth="1"/>
    <col min="8" max="8" width="16.42578125" customWidth="1"/>
    <col min="9" max="10" width="13.7109375" customWidth="1"/>
    <col min="11" max="11" width="3.85546875" customWidth="1"/>
    <col min="12" max="13" width="13.7109375" customWidth="1"/>
  </cols>
  <sheetData>
    <row r="1" spans="1:84" ht="15.75" x14ac:dyDescent="0.25">
      <c r="A1" s="71" t="s">
        <v>15</v>
      </c>
      <c r="G1" s="70" t="s">
        <v>16</v>
      </c>
      <c r="H1" s="70" t="s">
        <v>17</v>
      </c>
      <c r="I1" s="70"/>
    </row>
    <row r="2" spans="1:84" ht="15.75" x14ac:dyDescent="0.25">
      <c r="A2" s="71" t="s">
        <v>18</v>
      </c>
      <c r="D2" s="72">
        <v>37104</v>
      </c>
    </row>
    <row r="4" spans="1:84" x14ac:dyDescent="0.2">
      <c r="B4" t="s">
        <v>11</v>
      </c>
      <c r="G4" t="s">
        <v>14</v>
      </c>
    </row>
    <row r="5" spans="1:84" x14ac:dyDescent="0.2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">
      <c r="A8" s="4" t="s">
        <v>21</v>
      </c>
      <c r="B8" s="15"/>
      <c r="C8" s="65"/>
      <c r="D8" s="15"/>
      <c r="E8" s="79">
        <f>(-37761.85/1.82)</f>
        <v>-20748.26923076923</v>
      </c>
      <c r="F8" s="8"/>
      <c r="G8" s="65"/>
      <c r="H8" s="15"/>
      <c r="I8" s="15"/>
      <c r="J8" s="79"/>
      <c r="K8" s="8"/>
      <c r="L8" s="24"/>
      <c r="M8" s="78">
        <f>E8+J8</f>
        <v>-20748.26923076923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">
      <c r="A9" s="4">
        <v>1</v>
      </c>
      <c r="B9" s="74">
        <f>Allocation!W9</f>
        <v>93082</v>
      </c>
      <c r="C9" s="73">
        <f>'DETM-Receipts'!N8</f>
        <v>90000</v>
      </c>
      <c r="D9" s="74">
        <f>B9-C9</f>
        <v>3082</v>
      </c>
      <c r="E9" s="74">
        <f>E8+D9</f>
        <v>-17666.26923076923</v>
      </c>
      <c r="F9" s="6"/>
      <c r="G9" s="73">
        <f>Allocation!X9</f>
        <v>0</v>
      </c>
      <c r="H9" s="74">
        <f>'DETM-Receipts'!AC8</f>
        <v>0</v>
      </c>
      <c r="I9" s="74">
        <f>G9-H9</f>
        <v>0</v>
      </c>
      <c r="J9" s="74">
        <f>J8+I9</f>
        <v>0</v>
      </c>
      <c r="K9" s="9"/>
      <c r="L9" s="75">
        <f>D9+I9</f>
        <v>3082</v>
      </c>
      <c r="M9" s="76">
        <f>M8+L9</f>
        <v>-17666.26923076923</v>
      </c>
    </row>
    <row r="10" spans="1:84" x14ac:dyDescent="0.2">
      <c r="A10">
        <f>A9+1</f>
        <v>2</v>
      </c>
      <c r="B10" s="74">
        <f>Allocation!W10</f>
        <v>73789</v>
      </c>
      <c r="C10" s="73">
        <f>'DETM-Receipts'!N9</f>
        <v>56575</v>
      </c>
      <c r="D10" s="74">
        <f t="shared" ref="D10:D40" si="0">B10-C10</f>
        <v>17214</v>
      </c>
      <c r="E10" s="74">
        <f t="shared" ref="E10:E39" si="1">E9+D10</f>
        <v>-452.26923076923049</v>
      </c>
      <c r="F10" s="6"/>
      <c r="G10" s="73">
        <f>Allocation!X10</f>
        <v>0</v>
      </c>
      <c r="H10" s="74">
        <f>'DETM-Receipts'!AC9</f>
        <v>0</v>
      </c>
      <c r="I10" s="74">
        <f t="shared" ref="I10:I40" si="2">G10-H10</f>
        <v>0</v>
      </c>
      <c r="J10" s="74">
        <f t="shared" ref="J10:J39" si="3">J9+I10</f>
        <v>0</v>
      </c>
      <c r="K10" s="9"/>
      <c r="L10" s="75">
        <f t="shared" ref="L10:L40" si="4">D10+I10</f>
        <v>17214</v>
      </c>
      <c r="M10" s="76">
        <f t="shared" ref="M10:M39" si="5">M9+L10</f>
        <v>-452.26923076923049</v>
      </c>
    </row>
    <row r="11" spans="1:84" x14ac:dyDescent="0.2">
      <c r="A11">
        <f t="shared" ref="A11:A39" si="6">A10+1</f>
        <v>3</v>
      </c>
      <c r="B11" s="74">
        <f>Allocation!W11</f>
        <v>67333</v>
      </c>
      <c r="C11" s="73">
        <f>'DETM-Receipts'!N10</f>
        <v>74975</v>
      </c>
      <c r="D11" s="74">
        <f t="shared" si="0"/>
        <v>-7642</v>
      </c>
      <c r="E11" s="74">
        <f t="shared" si="1"/>
        <v>-8094.2692307692305</v>
      </c>
      <c r="F11" s="6"/>
      <c r="G11" s="73">
        <f>Allocation!X11</f>
        <v>0</v>
      </c>
      <c r="H11" s="74">
        <f>'DETM-Receipts'!AC10</f>
        <v>0</v>
      </c>
      <c r="I11" s="74">
        <f t="shared" si="2"/>
        <v>0</v>
      </c>
      <c r="J11" s="74">
        <f t="shared" si="3"/>
        <v>0</v>
      </c>
      <c r="K11" s="9"/>
      <c r="L11" s="75">
        <f t="shared" si="4"/>
        <v>-7642</v>
      </c>
      <c r="M11" s="76">
        <f t="shared" si="5"/>
        <v>-8094.2692307692305</v>
      </c>
    </row>
    <row r="12" spans="1:84" x14ac:dyDescent="0.2">
      <c r="A12">
        <f t="shared" si="6"/>
        <v>4</v>
      </c>
      <c r="B12" s="74">
        <f>Allocation!W12</f>
        <v>76510</v>
      </c>
      <c r="C12" s="73">
        <f>'DETM-Receipts'!N11</f>
        <v>80000</v>
      </c>
      <c r="D12" s="74">
        <f t="shared" si="0"/>
        <v>-3490</v>
      </c>
      <c r="E12" s="74">
        <f t="shared" si="1"/>
        <v>-11584.26923076923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0</v>
      </c>
      <c r="K12" s="9"/>
      <c r="L12" s="75">
        <f t="shared" si="4"/>
        <v>-3490</v>
      </c>
      <c r="M12" s="76">
        <f t="shared" si="5"/>
        <v>-11584.26923076923</v>
      </c>
    </row>
    <row r="13" spans="1:84" x14ac:dyDescent="0.2">
      <c r="A13">
        <f t="shared" si="6"/>
        <v>5</v>
      </c>
      <c r="B13" s="74">
        <f>Allocation!W13</f>
        <v>79372</v>
      </c>
      <c r="C13" s="73">
        <f>'DETM-Receipts'!N12</f>
        <v>70000</v>
      </c>
      <c r="D13" s="74">
        <f t="shared" si="0"/>
        <v>9372</v>
      </c>
      <c r="E13" s="74">
        <f t="shared" si="1"/>
        <v>-2212.2692307692305</v>
      </c>
      <c r="F13" s="6"/>
      <c r="G13" s="73">
        <f>Allocation!X13</f>
        <v>0</v>
      </c>
      <c r="H13" s="74">
        <f>'DETM-Receipts'!AC12</f>
        <v>0</v>
      </c>
      <c r="I13" s="74">
        <f t="shared" si="2"/>
        <v>0</v>
      </c>
      <c r="J13" s="74">
        <f t="shared" si="3"/>
        <v>0</v>
      </c>
      <c r="K13" s="9"/>
      <c r="L13" s="75">
        <f t="shared" si="4"/>
        <v>9372</v>
      </c>
      <c r="M13" s="76">
        <f t="shared" si="5"/>
        <v>-2212.2692307692305</v>
      </c>
    </row>
    <row r="14" spans="1:84" x14ac:dyDescent="0.2">
      <c r="A14">
        <f t="shared" si="6"/>
        <v>6</v>
      </c>
      <c r="B14" s="74">
        <f>Allocation!W14</f>
        <v>82768</v>
      </c>
      <c r="C14" s="73">
        <f>'DETM-Receipts'!N13</f>
        <v>79999</v>
      </c>
      <c r="D14" s="74">
        <f t="shared" si="0"/>
        <v>2769</v>
      </c>
      <c r="E14" s="74">
        <f t="shared" si="1"/>
        <v>556.73076923076951</v>
      </c>
      <c r="F14" s="6"/>
      <c r="G14" s="73">
        <f>Allocation!X14</f>
        <v>0</v>
      </c>
      <c r="H14" s="74">
        <f>'DETM-Receipts'!AC13</f>
        <v>0</v>
      </c>
      <c r="I14" s="74">
        <f t="shared" si="2"/>
        <v>0</v>
      </c>
      <c r="J14" s="74">
        <f t="shared" si="3"/>
        <v>0</v>
      </c>
      <c r="K14" s="9"/>
      <c r="L14" s="75">
        <f t="shared" si="4"/>
        <v>2769</v>
      </c>
      <c r="M14" s="76">
        <f t="shared" si="5"/>
        <v>556.73076923076951</v>
      </c>
    </row>
    <row r="15" spans="1:84" x14ac:dyDescent="0.2">
      <c r="A15">
        <f t="shared" si="6"/>
        <v>7</v>
      </c>
      <c r="B15" s="74">
        <f>Allocation!W15</f>
        <v>78642</v>
      </c>
      <c r="C15" s="73">
        <f>'DETM-Receipts'!N14</f>
        <v>69936</v>
      </c>
      <c r="D15" s="74">
        <f t="shared" si="0"/>
        <v>8706</v>
      </c>
      <c r="E15" s="74">
        <f t="shared" si="1"/>
        <v>9262.7307692307695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0</v>
      </c>
      <c r="K15" s="9"/>
      <c r="L15" s="75">
        <f t="shared" si="4"/>
        <v>8706</v>
      </c>
      <c r="M15" s="76">
        <f t="shared" si="5"/>
        <v>9262.7307692307695</v>
      </c>
    </row>
    <row r="16" spans="1:84" x14ac:dyDescent="0.2">
      <c r="A16">
        <f t="shared" si="6"/>
        <v>8</v>
      </c>
      <c r="B16" s="74">
        <f>Allocation!W16</f>
        <v>966</v>
      </c>
      <c r="C16" s="73">
        <f>'DETM-Receipts'!N15</f>
        <v>0</v>
      </c>
      <c r="D16" s="74">
        <f t="shared" si="0"/>
        <v>966</v>
      </c>
      <c r="E16" s="74">
        <f t="shared" si="1"/>
        <v>10228.73076923077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0</v>
      </c>
      <c r="K16" s="9"/>
      <c r="L16" s="75">
        <f t="shared" si="4"/>
        <v>966</v>
      </c>
      <c r="M16" s="76">
        <f t="shared" si="5"/>
        <v>10228.73076923077</v>
      </c>
    </row>
    <row r="17" spans="1:13" x14ac:dyDescent="0.2">
      <c r="A17">
        <f t="shared" si="6"/>
        <v>9</v>
      </c>
      <c r="B17" s="74">
        <f>Allocation!W17</f>
        <v>22765</v>
      </c>
      <c r="C17" s="73">
        <f>'DETM-Receipts'!N16</f>
        <v>31875</v>
      </c>
      <c r="D17" s="74">
        <f t="shared" si="0"/>
        <v>-9110</v>
      </c>
      <c r="E17" s="74">
        <f t="shared" si="1"/>
        <v>1118.7307692307695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0</v>
      </c>
      <c r="K17" s="9"/>
      <c r="L17" s="75">
        <f t="shared" si="4"/>
        <v>-9110</v>
      </c>
      <c r="M17" s="76">
        <f t="shared" si="5"/>
        <v>1118.7307692307695</v>
      </c>
    </row>
    <row r="18" spans="1:13" x14ac:dyDescent="0.2">
      <c r="A18">
        <f t="shared" si="6"/>
        <v>10</v>
      </c>
      <c r="B18" s="74">
        <f>Allocation!W18</f>
        <v>85760</v>
      </c>
      <c r="C18" s="73">
        <f>'DETM-Receipts'!N17</f>
        <v>75000</v>
      </c>
      <c r="D18" s="74">
        <f t="shared" si="0"/>
        <v>10760</v>
      </c>
      <c r="E18" s="74">
        <f t="shared" si="1"/>
        <v>11878.73076923077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0</v>
      </c>
      <c r="K18" s="9"/>
      <c r="L18" s="75">
        <f t="shared" si="4"/>
        <v>10760</v>
      </c>
      <c r="M18" s="76">
        <f t="shared" si="5"/>
        <v>11878.73076923077</v>
      </c>
    </row>
    <row r="19" spans="1:13" x14ac:dyDescent="0.2">
      <c r="A19">
        <f t="shared" si="6"/>
        <v>11</v>
      </c>
      <c r="B19" s="74">
        <f>Allocation!W19</f>
        <v>69199</v>
      </c>
      <c r="C19" s="73">
        <f>'DETM-Receipts'!N18</f>
        <v>70000</v>
      </c>
      <c r="D19" s="74">
        <f t="shared" si="0"/>
        <v>-801</v>
      </c>
      <c r="E19" s="74">
        <f t="shared" si="1"/>
        <v>11077.73076923077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0</v>
      </c>
      <c r="K19" s="9"/>
      <c r="L19" s="75">
        <f t="shared" si="4"/>
        <v>-801</v>
      </c>
      <c r="M19" s="76">
        <f t="shared" si="5"/>
        <v>11077.73076923077</v>
      </c>
    </row>
    <row r="20" spans="1:13" x14ac:dyDescent="0.2">
      <c r="A20">
        <f t="shared" si="6"/>
        <v>12</v>
      </c>
      <c r="B20" s="74">
        <f>Allocation!W20</f>
        <v>79127</v>
      </c>
      <c r="C20" s="73">
        <f>'DETM-Receipts'!N19</f>
        <v>75000</v>
      </c>
      <c r="D20" s="74">
        <f t="shared" si="0"/>
        <v>4127</v>
      </c>
      <c r="E20" s="74">
        <f t="shared" si="1"/>
        <v>15204.73076923077</v>
      </c>
      <c r="F20" s="6"/>
      <c r="G20" s="73">
        <f>Allocation!X20</f>
        <v>0</v>
      </c>
      <c r="H20" s="74">
        <f>'DETM-Receipts'!AC19</f>
        <v>0</v>
      </c>
      <c r="I20" s="74">
        <f t="shared" si="2"/>
        <v>0</v>
      </c>
      <c r="J20" s="74">
        <f t="shared" si="3"/>
        <v>0</v>
      </c>
      <c r="K20" s="9"/>
      <c r="L20" s="75">
        <f t="shared" si="4"/>
        <v>4127</v>
      </c>
      <c r="M20" s="76">
        <f t="shared" si="5"/>
        <v>15204.73076923077</v>
      </c>
    </row>
    <row r="21" spans="1:13" x14ac:dyDescent="0.2">
      <c r="A21">
        <f t="shared" si="6"/>
        <v>13</v>
      </c>
      <c r="B21" s="74">
        <f>Allocation!W21</f>
        <v>74764</v>
      </c>
      <c r="C21" s="73">
        <f>'DETM-Receipts'!N20</f>
        <v>75000</v>
      </c>
      <c r="D21" s="74">
        <f t="shared" si="0"/>
        <v>-236</v>
      </c>
      <c r="E21" s="74">
        <f t="shared" si="1"/>
        <v>14968.73076923077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0</v>
      </c>
      <c r="K21" s="9"/>
      <c r="L21" s="75">
        <f t="shared" si="4"/>
        <v>-236</v>
      </c>
      <c r="M21" s="76">
        <f t="shared" si="5"/>
        <v>14968.73076923077</v>
      </c>
    </row>
    <row r="22" spans="1:13" x14ac:dyDescent="0.2">
      <c r="A22">
        <f t="shared" si="6"/>
        <v>14</v>
      </c>
      <c r="B22" s="74">
        <f>Allocation!W22</f>
        <v>73989</v>
      </c>
      <c r="C22" s="73">
        <f>'DETM-Receipts'!N21</f>
        <v>75000</v>
      </c>
      <c r="D22" s="74">
        <f t="shared" si="0"/>
        <v>-1011</v>
      </c>
      <c r="E22" s="74">
        <f t="shared" si="1"/>
        <v>13957.73076923077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0</v>
      </c>
      <c r="K22" s="9"/>
      <c r="L22" s="75">
        <f t="shared" si="4"/>
        <v>-1011</v>
      </c>
      <c r="M22" s="76">
        <f t="shared" si="5"/>
        <v>13957.73076923077</v>
      </c>
    </row>
    <row r="23" spans="1:13" x14ac:dyDescent="0.2">
      <c r="A23">
        <f t="shared" si="6"/>
        <v>15</v>
      </c>
      <c r="B23" s="74">
        <f>Allocation!W23</f>
        <v>74877</v>
      </c>
      <c r="C23" s="73">
        <f>'DETM-Receipts'!N22</f>
        <v>80000</v>
      </c>
      <c r="D23" s="74">
        <f t="shared" si="0"/>
        <v>-5123</v>
      </c>
      <c r="E23" s="74">
        <f t="shared" si="1"/>
        <v>8834.7307692307695</v>
      </c>
      <c r="F23" s="6"/>
      <c r="G23" s="73">
        <f>Allocation!X23</f>
        <v>0</v>
      </c>
      <c r="H23" s="74">
        <f>'DETM-Receipts'!AC22</f>
        <v>0</v>
      </c>
      <c r="I23" s="74">
        <f t="shared" si="2"/>
        <v>0</v>
      </c>
      <c r="J23" s="74">
        <f t="shared" si="3"/>
        <v>0</v>
      </c>
      <c r="K23" s="9"/>
      <c r="L23" s="75">
        <f t="shared" si="4"/>
        <v>-5123</v>
      </c>
      <c r="M23" s="87">
        <f t="shared" si="5"/>
        <v>8834.7307692307695</v>
      </c>
    </row>
    <row r="24" spans="1:13" x14ac:dyDescent="0.2">
      <c r="A24">
        <f t="shared" si="6"/>
        <v>16</v>
      </c>
      <c r="B24" s="74">
        <f>Allocation!W24</f>
        <v>73988</v>
      </c>
      <c r="C24" s="73">
        <f>'DETM-Receipts'!N23</f>
        <v>80776</v>
      </c>
      <c r="D24" s="74">
        <f t="shared" si="0"/>
        <v>-6788</v>
      </c>
      <c r="E24" s="74">
        <f t="shared" si="1"/>
        <v>2046.7307692307695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0</v>
      </c>
      <c r="K24" s="9"/>
      <c r="L24" s="75">
        <f t="shared" si="4"/>
        <v>-6788</v>
      </c>
      <c r="M24" s="76">
        <f t="shared" si="5"/>
        <v>2046.7307692307695</v>
      </c>
    </row>
    <row r="25" spans="1:13" x14ac:dyDescent="0.2">
      <c r="A25">
        <f t="shared" si="6"/>
        <v>17</v>
      </c>
      <c r="B25" s="74">
        <f>Allocation!W25</f>
        <v>43320</v>
      </c>
      <c r="C25" s="73">
        <f>'DETM-Receipts'!N24</f>
        <v>40000</v>
      </c>
      <c r="D25" s="74">
        <f t="shared" si="0"/>
        <v>3320</v>
      </c>
      <c r="E25" s="74">
        <f t="shared" si="1"/>
        <v>5366.7307692307695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0</v>
      </c>
      <c r="K25" s="9"/>
      <c r="L25" s="75">
        <f t="shared" si="4"/>
        <v>3320</v>
      </c>
      <c r="M25" s="76">
        <f t="shared" si="5"/>
        <v>5366.7307692307695</v>
      </c>
    </row>
    <row r="26" spans="1:13" x14ac:dyDescent="0.2">
      <c r="A26">
        <f t="shared" si="6"/>
        <v>18</v>
      </c>
      <c r="B26" s="74">
        <f>Allocation!W26</f>
        <v>0</v>
      </c>
      <c r="C26" s="73">
        <f>'DETM-Receipts'!N25</f>
        <v>0</v>
      </c>
      <c r="D26" s="74">
        <f t="shared" si="0"/>
        <v>0</v>
      </c>
      <c r="E26" s="74">
        <f t="shared" si="1"/>
        <v>5366.7307692307695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0</v>
      </c>
      <c r="K26" s="9"/>
      <c r="L26" s="75">
        <f t="shared" si="4"/>
        <v>0</v>
      </c>
      <c r="M26" s="76">
        <f t="shared" si="5"/>
        <v>5366.7307692307695</v>
      </c>
    </row>
    <row r="27" spans="1:13" x14ac:dyDescent="0.2">
      <c r="A27">
        <f t="shared" si="6"/>
        <v>19</v>
      </c>
      <c r="B27" s="74">
        <f>Allocation!W27</f>
        <v>0</v>
      </c>
      <c r="C27" s="73">
        <f>'DETM-Receipts'!N26</f>
        <v>0</v>
      </c>
      <c r="D27" s="74">
        <f t="shared" si="0"/>
        <v>0</v>
      </c>
      <c r="E27" s="74">
        <f t="shared" si="1"/>
        <v>5366.7307692307695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0</v>
      </c>
      <c r="K27" s="9"/>
      <c r="L27" s="75">
        <f t="shared" si="4"/>
        <v>0</v>
      </c>
      <c r="M27" s="76">
        <f t="shared" si="5"/>
        <v>5366.7307692307695</v>
      </c>
    </row>
    <row r="28" spans="1:13" x14ac:dyDescent="0.2">
      <c r="A28">
        <f t="shared" si="6"/>
        <v>20</v>
      </c>
      <c r="B28" s="74">
        <f>Allocation!W28</f>
        <v>0</v>
      </c>
      <c r="C28" s="73">
        <f>'DETM-Receipts'!N27</f>
        <v>0</v>
      </c>
      <c r="D28" s="74">
        <f t="shared" si="0"/>
        <v>0</v>
      </c>
      <c r="E28" s="74">
        <f t="shared" si="1"/>
        <v>5366.7307692307695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0</v>
      </c>
      <c r="K28" s="9"/>
      <c r="L28" s="75">
        <f t="shared" si="4"/>
        <v>0</v>
      </c>
      <c r="M28" s="76">
        <f t="shared" si="5"/>
        <v>5366.7307692307695</v>
      </c>
    </row>
    <row r="29" spans="1:13" x14ac:dyDescent="0.2">
      <c r="A29">
        <f t="shared" si="6"/>
        <v>21</v>
      </c>
      <c r="B29" s="74">
        <f>Allocation!W29</f>
        <v>0</v>
      </c>
      <c r="C29" s="73">
        <f>'DETM-Receipts'!N28</f>
        <v>0</v>
      </c>
      <c r="D29" s="74">
        <f t="shared" si="0"/>
        <v>0</v>
      </c>
      <c r="E29" s="74">
        <f t="shared" si="1"/>
        <v>5366.7307692307695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0</v>
      </c>
      <c r="K29" s="9"/>
      <c r="L29" s="75">
        <f t="shared" si="4"/>
        <v>0</v>
      </c>
      <c r="M29" s="76">
        <f t="shared" si="5"/>
        <v>5366.7307692307695</v>
      </c>
    </row>
    <row r="30" spans="1:13" x14ac:dyDescent="0.2">
      <c r="A30">
        <f t="shared" si="6"/>
        <v>22</v>
      </c>
      <c r="B30" s="74">
        <f>Allocation!W30</f>
        <v>0</v>
      </c>
      <c r="C30" s="73">
        <f>'DETM-Receipts'!N29</f>
        <v>0</v>
      </c>
      <c r="D30" s="74">
        <f t="shared" si="0"/>
        <v>0</v>
      </c>
      <c r="E30" s="74">
        <f t="shared" si="1"/>
        <v>5366.7307692307695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0</v>
      </c>
      <c r="K30" s="9"/>
      <c r="L30" s="75">
        <f t="shared" si="4"/>
        <v>0</v>
      </c>
      <c r="M30" s="76">
        <f t="shared" si="5"/>
        <v>5366.7307692307695</v>
      </c>
    </row>
    <row r="31" spans="1:13" x14ac:dyDescent="0.2">
      <c r="A31">
        <f t="shared" si="6"/>
        <v>23</v>
      </c>
      <c r="B31" s="74">
        <f>Allocation!W31</f>
        <v>0</v>
      </c>
      <c r="C31" s="73">
        <f>'DETM-Receipts'!N30</f>
        <v>0</v>
      </c>
      <c r="D31" s="74">
        <f t="shared" si="0"/>
        <v>0</v>
      </c>
      <c r="E31" s="74">
        <f t="shared" si="1"/>
        <v>5366.7307692307695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0</v>
      </c>
      <c r="K31" s="9"/>
      <c r="L31" s="75">
        <f t="shared" si="4"/>
        <v>0</v>
      </c>
      <c r="M31" s="76">
        <f t="shared" si="5"/>
        <v>5366.7307692307695</v>
      </c>
    </row>
    <row r="32" spans="1:13" x14ac:dyDescent="0.2">
      <c r="A32">
        <f t="shared" si="6"/>
        <v>24</v>
      </c>
      <c r="B32" s="74">
        <f>Allocation!W32</f>
        <v>0</v>
      </c>
      <c r="C32" s="73">
        <f>'DETM-Receipts'!N31</f>
        <v>0</v>
      </c>
      <c r="D32" s="74">
        <f t="shared" si="0"/>
        <v>0</v>
      </c>
      <c r="E32" s="74">
        <f t="shared" si="1"/>
        <v>5366.7307692307695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0</v>
      </c>
      <c r="K32" s="9"/>
      <c r="L32" s="75">
        <f t="shared" si="4"/>
        <v>0</v>
      </c>
      <c r="M32" s="76">
        <f t="shared" si="5"/>
        <v>5366.7307692307695</v>
      </c>
    </row>
    <row r="33" spans="1:13" x14ac:dyDescent="0.2">
      <c r="A33">
        <f t="shared" si="6"/>
        <v>25</v>
      </c>
      <c r="B33" s="74">
        <f>Allocation!W33</f>
        <v>0</v>
      </c>
      <c r="C33" s="73">
        <f>'DETM-Receipts'!N32</f>
        <v>0</v>
      </c>
      <c r="D33" s="74">
        <f t="shared" si="0"/>
        <v>0</v>
      </c>
      <c r="E33" s="74">
        <f t="shared" si="1"/>
        <v>5366.7307692307695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0</v>
      </c>
      <c r="K33" s="9"/>
      <c r="L33" s="75">
        <f t="shared" si="4"/>
        <v>0</v>
      </c>
      <c r="M33" s="76">
        <f t="shared" si="5"/>
        <v>5366.7307692307695</v>
      </c>
    </row>
    <row r="34" spans="1:13" x14ac:dyDescent="0.2">
      <c r="A34">
        <f t="shared" si="6"/>
        <v>26</v>
      </c>
      <c r="B34" s="74">
        <f>Allocation!W34</f>
        <v>0</v>
      </c>
      <c r="C34" s="73">
        <f>'DETM-Receipts'!N33</f>
        <v>0</v>
      </c>
      <c r="D34" s="74">
        <f t="shared" si="0"/>
        <v>0</v>
      </c>
      <c r="E34" s="74">
        <f t="shared" si="1"/>
        <v>5366.7307692307695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0</v>
      </c>
      <c r="K34" s="9"/>
      <c r="L34" s="75">
        <f t="shared" si="4"/>
        <v>0</v>
      </c>
      <c r="M34" s="76">
        <f t="shared" si="5"/>
        <v>5366.7307692307695</v>
      </c>
    </row>
    <row r="35" spans="1:13" x14ac:dyDescent="0.2">
      <c r="A35">
        <f t="shared" si="6"/>
        <v>27</v>
      </c>
      <c r="B35" s="74">
        <f>Allocation!W35</f>
        <v>0</v>
      </c>
      <c r="C35" s="73">
        <f>'DETM-Receipts'!N34</f>
        <v>0</v>
      </c>
      <c r="D35" s="74">
        <f t="shared" si="0"/>
        <v>0</v>
      </c>
      <c r="E35" s="74">
        <f t="shared" si="1"/>
        <v>5366.7307692307695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0</v>
      </c>
      <c r="K35" s="9"/>
      <c r="L35" s="75">
        <f t="shared" si="4"/>
        <v>0</v>
      </c>
      <c r="M35" s="76">
        <f t="shared" si="5"/>
        <v>5366.7307692307695</v>
      </c>
    </row>
    <row r="36" spans="1:13" x14ac:dyDescent="0.2">
      <c r="A36">
        <f t="shared" si="6"/>
        <v>28</v>
      </c>
      <c r="B36" s="74">
        <f>Allocation!W36</f>
        <v>0</v>
      </c>
      <c r="C36" s="73">
        <f>'DETM-Receipts'!N35</f>
        <v>0</v>
      </c>
      <c r="D36" s="74">
        <f t="shared" si="0"/>
        <v>0</v>
      </c>
      <c r="E36" s="74">
        <f t="shared" si="1"/>
        <v>5366.7307692307695</v>
      </c>
      <c r="F36" s="6"/>
      <c r="G36" s="73">
        <f>Allocation!X36</f>
        <v>0</v>
      </c>
      <c r="H36" s="74">
        <f>'DETM-Receipts'!AC35</f>
        <v>0</v>
      </c>
      <c r="I36" s="74">
        <f t="shared" si="2"/>
        <v>0</v>
      </c>
      <c r="J36" s="74">
        <f t="shared" si="3"/>
        <v>0</v>
      </c>
      <c r="K36" s="9"/>
      <c r="L36" s="75">
        <f t="shared" si="4"/>
        <v>0</v>
      </c>
      <c r="M36" s="76">
        <f t="shared" si="5"/>
        <v>5366.7307692307695</v>
      </c>
    </row>
    <row r="37" spans="1:13" x14ac:dyDescent="0.2">
      <c r="A37">
        <f t="shared" si="6"/>
        <v>29</v>
      </c>
      <c r="B37" s="74">
        <f>Allocation!W37</f>
        <v>0</v>
      </c>
      <c r="C37" s="73">
        <f>'DETM-Receipts'!N36</f>
        <v>0</v>
      </c>
      <c r="D37" s="74">
        <f t="shared" si="0"/>
        <v>0</v>
      </c>
      <c r="E37" s="74">
        <f t="shared" si="1"/>
        <v>5366.7307692307695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0</v>
      </c>
      <c r="K37" s="9"/>
      <c r="L37" s="75">
        <f t="shared" si="4"/>
        <v>0</v>
      </c>
      <c r="M37" s="76">
        <f t="shared" si="5"/>
        <v>5366.7307692307695</v>
      </c>
    </row>
    <row r="38" spans="1:13" x14ac:dyDescent="0.2">
      <c r="A38">
        <f t="shared" si="6"/>
        <v>30</v>
      </c>
      <c r="B38" s="74">
        <f>Allocation!W38</f>
        <v>0</v>
      </c>
      <c r="C38" s="73">
        <f>'DETM-Receipts'!N37</f>
        <v>0</v>
      </c>
      <c r="D38" s="74">
        <f t="shared" si="0"/>
        <v>0</v>
      </c>
      <c r="E38" s="74">
        <f t="shared" si="1"/>
        <v>5366.7307692307695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0</v>
      </c>
      <c r="K38" s="9"/>
      <c r="L38" s="75">
        <f t="shared" si="4"/>
        <v>0</v>
      </c>
      <c r="M38" s="76">
        <f t="shared" si="5"/>
        <v>5366.7307692307695</v>
      </c>
    </row>
    <row r="39" spans="1:13" x14ac:dyDescent="0.2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5366.7307692307695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0</v>
      </c>
      <c r="K39" s="9"/>
      <c r="L39" s="75">
        <f t="shared" si="4"/>
        <v>0</v>
      </c>
      <c r="M39" s="76">
        <f t="shared" si="5"/>
        <v>5366.7307692307695</v>
      </c>
    </row>
    <row r="40" spans="1:13" x14ac:dyDescent="0.2">
      <c r="A40" t="s">
        <v>10</v>
      </c>
      <c r="B40" s="68"/>
      <c r="C40" s="67">
        <f>SUM(C9:C39)</f>
        <v>1124136</v>
      </c>
      <c r="D40" s="74">
        <f t="shared" si="0"/>
        <v>-1124136</v>
      </c>
      <c r="E40" s="67">
        <f>E39</f>
        <v>5366.7307692307695</v>
      </c>
      <c r="F40" s="6"/>
      <c r="G40" s="73">
        <f>Allocation!X40</f>
        <v>0</v>
      </c>
      <c r="H40" s="74">
        <f>'DETM-Receipts'!AC39</f>
        <v>0</v>
      </c>
      <c r="I40" s="74">
        <f t="shared" si="2"/>
        <v>0</v>
      </c>
      <c r="J40" s="67">
        <f>J39</f>
        <v>0</v>
      </c>
      <c r="K40" s="9"/>
      <c r="L40" s="75">
        <f t="shared" si="4"/>
        <v>-1124136</v>
      </c>
      <c r="M40" s="69">
        <f>M39</f>
        <v>5366.7307692307695</v>
      </c>
    </row>
    <row r="43" spans="1:13" x14ac:dyDescent="0.2">
      <c r="A43" s="85" t="s">
        <v>44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H24" sqref="H24"/>
    </sheetView>
  </sheetViews>
  <sheetFormatPr defaultRowHeight="12.75" x14ac:dyDescent="0.2"/>
  <cols>
    <col min="2" max="2" width="6.5703125" customWidth="1"/>
    <col min="3" max="3" width="8.140625" customWidth="1"/>
    <col min="4" max="4" width="6.85546875" customWidth="1"/>
    <col min="5" max="5" width="7.7109375" customWidth="1"/>
    <col min="6" max="6" width="5.85546875" customWidth="1"/>
    <col min="7" max="7" width="8.140625" customWidth="1"/>
    <col min="8" max="8" width="6.28515625" customWidth="1"/>
    <col min="9" max="13" width="7.5703125" customWidth="1"/>
    <col min="17" max="17" width="7" customWidth="1"/>
    <col min="18" max="18" width="8.42578125" customWidth="1"/>
    <col min="19" max="19" width="7" customWidth="1"/>
    <col min="20" max="20" width="6.28515625" customWidth="1"/>
    <col min="21" max="21" width="6.7109375" customWidth="1"/>
    <col min="22" max="22" width="7.42578125" customWidth="1"/>
    <col min="23" max="23" width="6.28515625" customWidth="1"/>
    <col min="24" max="28" width="6.7109375" customWidth="1"/>
    <col min="29" max="29" width="8" customWidth="1"/>
    <col min="30" max="30" width="8.28515625" customWidth="1"/>
    <col min="31" max="31" width="2.7109375" customWidth="1"/>
    <col min="32" max="32" width="9" customWidth="1"/>
    <col min="33" max="33" width="8.42578125" customWidth="1"/>
  </cols>
  <sheetData>
    <row r="1" spans="1:33" x14ac:dyDescent="0.2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">
      <c r="C3" s="32"/>
      <c r="E3" s="64" t="s">
        <v>43</v>
      </c>
      <c r="F3" s="72"/>
      <c r="AF3" s="32" t="s">
        <v>10</v>
      </c>
    </row>
    <row r="4" spans="1:33" x14ac:dyDescent="0.2">
      <c r="B4" s="32" t="s">
        <v>11</v>
      </c>
      <c r="C4" s="32"/>
      <c r="Q4" s="32" t="s">
        <v>14</v>
      </c>
    </row>
    <row r="5" spans="1:33" x14ac:dyDescent="0.2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">
      <c r="A8">
        <v>1</v>
      </c>
      <c r="B8" s="35">
        <v>20248</v>
      </c>
      <c r="C8" s="37">
        <v>40000</v>
      </c>
      <c r="D8" s="35">
        <v>26372</v>
      </c>
      <c r="E8" s="36">
        <v>25000</v>
      </c>
      <c r="F8" s="35"/>
      <c r="G8" s="36"/>
      <c r="H8" s="35">
        <v>26758</v>
      </c>
      <c r="I8" s="36">
        <v>15000</v>
      </c>
      <c r="J8" s="35">
        <v>27708</v>
      </c>
      <c r="K8" s="36">
        <v>10000</v>
      </c>
      <c r="L8" s="35"/>
      <c r="M8" s="36"/>
      <c r="N8" s="27">
        <f t="shared" ref="N8:N20" si="0">C8+E8+G8+I8+K8+M8</f>
        <v>90000</v>
      </c>
      <c r="O8" s="27">
        <f>N8</f>
        <v>90000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90000</v>
      </c>
      <c r="AG8" s="27">
        <f>AF8</f>
        <v>90000</v>
      </c>
    </row>
    <row r="9" spans="1:33" x14ac:dyDescent="0.2">
      <c r="A9">
        <f>A8+1</f>
        <v>2</v>
      </c>
      <c r="B9" s="35">
        <v>26372</v>
      </c>
      <c r="C9" s="37">
        <v>13089</v>
      </c>
      <c r="D9" s="35">
        <v>26520</v>
      </c>
      <c r="E9" s="36">
        <v>15078</v>
      </c>
      <c r="F9" s="35">
        <v>26758</v>
      </c>
      <c r="G9" s="36">
        <v>13158</v>
      </c>
      <c r="H9" s="35">
        <v>27708</v>
      </c>
      <c r="I9" s="36">
        <v>5250</v>
      </c>
      <c r="J9" s="35">
        <v>27568</v>
      </c>
      <c r="K9" s="36">
        <v>10000</v>
      </c>
      <c r="L9" s="35"/>
      <c r="M9" s="36"/>
      <c r="N9" s="27">
        <f t="shared" si="0"/>
        <v>56575</v>
      </c>
      <c r="O9" s="28">
        <f>O8+N9</f>
        <v>146575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56575</v>
      </c>
      <c r="AG9" s="27">
        <f t="shared" ref="AG9:AG38" si="2">AF9</f>
        <v>56575</v>
      </c>
    </row>
    <row r="10" spans="1:33" x14ac:dyDescent="0.2">
      <c r="A10">
        <f t="shared" ref="A10:A36" si="3">A9+1</f>
        <v>3</v>
      </c>
      <c r="B10" s="35">
        <v>26372</v>
      </c>
      <c r="C10" s="37">
        <v>20000</v>
      </c>
      <c r="D10" s="35">
        <v>26520</v>
      </c>
      <c r="E10" s="36">
        <v>19975</v>
      </c>
      <c r="F10" s="35">
        <v>26758</v>
      </c>
      <c r="G10" s="36">
        <v>15000</v>
      </c>
      <c r="H10" s="35">
        <v>27708</v>
      </c>
      <c r="I10" s="36">
        <v>10000</v>
      </c>
      <c r="J10" s="35">
        <v>27568</v>
      </c>
      <c r="K10" s="36">
        <v>10000</v>
      </c>
      <c r="L10" s="35"/>
      <c r="M10" s="36"/>
      <c r="N10" s="27">
        <f t="shared" si="0"/>
        <v>74975</v>
      </c>
      <c r="O10" s="28">
        <f>O9+N10</f>
        <v>221550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74975</v>
      </c>
      <c r="AG10" s="27">
        <f t="shared" si="2"/>
        <v>74975</v>
      </c>
    </row>
    <row r="11" spans="1:33" x14ac:dyDescent="0.2">
      <c r="A11">
        <f t="shared" si="3"/>
        <v>4</v>
      </c>
      <c r="B11" s="35">
        <v>27708</v>
      </c>
      <c r="C11" s="37">
        <v>10000</v>
      </c>
      <c r="D11" s="35">
        <v>27568</v>
      </c>
      <c r="E11" s="36">
        <v>15000</v>
      </c>
      <c r="F11" s="35">
        <v>26372</v>
      </c>
      <c r="G11" s="36">
        <v>25000</v>
      </c>
      <c r="H11" s="35">
        <v>26520</v>
      </c>
      <c r="I11" s="36">
        <v>20000</v>
      </c>
      <c r="J11" s="35">
        <v>27293</v>
      </c>
      <c r="K11" s="36">
        <v>5000</v>
      </c>
      <c r="L11" s="35">
        <v>26758</v>
      </c>
      <c r="M11" s="36">
        <v>5000</v>
      </c>
      <c r="N11" s="27">
        <f t="shared" si="0"/>
        <v>80000</v>
      </c>
      <c r="O11" s="28">
        <f t="shared" ref="O11:O38" si="4">O10+N11</f>
        <v>301550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80000</v>
      </c>
      <c r="AG11" s="27">
        <f t="shared" si="2"/>
        <v>80000</v>
      </c>
    </row>
    <row r="12" spans="1:33" x14ac:dyDescent="0.2">
      <c r="A12">
        <f t="shared" si="3"/>
        <v>5</v>
      </c>
      <c r="B12" s="35">
        <v>26372</v>
      </c>
      <c r="C12" s="37">
        <v>15000</v>
      </c>
      <c r="D12" s="35">
        <v>26520</v>
      </c>
      <c r="E12" s="36">
        <v>20000</v>
      </c>
      <c r="F12" s="35">
        <v>26758</v>
      </c>
      <c r="G12" s="36">
        <v>10000</v>
      </c>
      <c r="H12" s="35">
        <v>27708</v>
      </c>
      <c r="I12" s="36">
        <v>10000</v>
      </c>
      <c r="J12" s="35">
        <v>27568</v>
      </c>
      <c r="K12" s="36">
        <v>15000</v>
      </c>
      <c r="L12" s="35"/>
      <c r="M12" s="36"/>
      <c r="N12" s="27">
        <f t="shared" si="0"/>
        <v>70000</v>
      </c>
      <c r="O12" s="28">
        <f t="shared" si="4"/>
        <v>371550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70000</v>
      </c>
      <c r="AG12" s="27">
        <f t="shared" si="2"/>
        <v>70000</v>
      </c>
    </row>
    <row r="13" spans="1:33" x14ac:dyDescent="0.2">
      <c r="A13">
        <f t="shared" si="3"/>
        <v>6</v>
      </c>
      <c r="B13" s="35">
        <v>26372</v>
      </c>
      <c r="C13" s="37">
        <v>24999</v>
      </c>
      <c r="D13" s="35">
        <v>26520</v>
      </c>
      <c r="E13" s="36">
        <v>20000</v>
      </c>
      <c r="F13" s="35">
        <v>26758</v>
      </c>
      <c r="G13" s="36">
        <v>10000</v>
      </c>
      <c r="H13" s="35">
        <v>27708</v>
      </c>
      <c r="I13" s="36">
        <v>10000</v>
      </c>
      <c r="J13" s="35">
        <v>27568</v>
      </c>
      <c r="K13" s="36">
        <v>15000</v>
      </c>
      <c r="L13" s="35"/>
      <c r="M13" s="36"/>
      <c r="N13" s="27">
        <f t="shared" si="0"/>
        <v>79999</v>
      </c>
      <c r="O13" s="28">
        <f t="shared" si="4"/>
        <v>451549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79999</v>
      </c>
      <c r="AG13" s="27">
        <f t="shared" si="2"/>
        <v>79999</v>
      </c>
    </row>
    <row r="14" spans="1:33" x14ac:dyDescent="0.2">
      <c r="A14">
        <f t="shared" si="3"/>
        <v>7</v>
      </c>
      <c r="B14" s="35">
        <v>26372</v>
      </c>
      <c r="C14" s="37">
        <v>24954</v>
      </c>
      <c r="D14" s="35">
        <v>26520</v>
      </c>
      <c r="E14" s="36">
        <v>19982</v>
      </c>
      <c r="F14" s="35">
        <v>27708</v>
      </c>
      <c r="G14" s="36">
        <v>10000</v>
      </c>
      <c r="H14" s="35">
        <v>27568</v>
      </c>
      <c r="I14" s="36">
        <v>15000</v>
      </c>
      <c r="J14" s="35"/>
      <c r="K14" s="36"/>
      <c r="L14" s="35"/>
      <c r="M14" s="36"/>
      <c r="N14" s="27">
        <f t="shared" si="0"/>
        <v>69936</v>
      </c>
      <c r="O14" s="28">
        <f t="shared" si="4"/>
        <v>521485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69936</v>
      </c>
      <c r="AG14" s="27">
        <f t="shared" si="2"/>
        <v>69936</v>
      </c>
    </row>
    <row r="15" spans="1:33" x14ac:dyDescent="0.2">
      <c r="A15">
        <f t="shared" si="3"/>
        <v>8</v>
      </c>
      <c r="J15" s="35"/>
      <c r="K15" s="36"/>
      <c r="L15" s="35"/>
      <c r="M15" s="36"/>
      <c r="N15" s="27">
        <f t="shared" si="0"/>
        <v>0</v>
      </c>
      <c r="O15" s="28">
        <f t="shared" si="4"/>
        <v>521485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">
      <c r="A16">
        <f t="shared" si="3"/>
        <v>9</v>
      </c>
      <c r="B16" s="35">
        <v>27708</v>
      </c>
      <c r="C16" s="37">
        <v>5000</v>
      </c>
      <c r="D16" s="35">
        <v>26758</v>
      </c>
      <c r="E16" s="36">
        <v>10000</v>
      </c>
      <c r="F16" s="35">
        <v>26372</v>
      </c>
      <c r="G16" s="36">
        <v>12500</v>
      </c>
      <c r="H16" s="35">
        <v>26520</v>
      </c>
      <c r="I16" s="36">
        <v>4375</v>
      </c>
      <c r="J16" s="35"/>
      <c r="K16" s="36"/>
      <c r="L16" s="35"/>
      <c r="M16" s="36"/>
      <c r="N16" s="27">
        <f t="shared" si="0"/>
        <v>31875</v>
      </c>
      <c r="O16" s="28">
        <f t="shared" si="4"/>
        <v>553360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31875</v>
      </c>
      <c r="AG16" s="27">
        <f t="shared" si="2"/>
        <v>31875</v>
      </c>
    </row>
    <row r="17" spans="1:33" x14ac:dyDescent="0.2">
      <c r="A17">
        <f t="shared" si="3"/>
        <v>10</v>
      </c>
      <c r="B17" s="35">
        <v>26372</v>
      </c>
      <c r="C17" s="37">
        <v>25000</v>
      </c>
      <c r="D17" s="35">
        <v>26520</v>
      </c>
      <c r="E17" s="36">
        <v>20000</v>
      </c>
      <c r="F17" s="35">
        <v>26758</v>
      </c>
      <c r="G17" s="36">
        <v>5000</v>
      </c>
      <c r="H17" s="35">
        <v>27708</v>
      </c>
      <c r="I17" s="36">
        <v>10000</v>
      </c>
      <c r="J17" s="35">
        <v>27568</v>
      </c>
      <c r="K17" s="36">
        <v>15000</v>
      </c>
      <c r="L17" s="35"/>
      <c r="M17" s="36"/>
      <c r="N17" s="27">
        <f t="shared" si="0"/>
        <v>75000</v>
      </c>
      <c r="O17" s="28">
        <f t="shared" si="4"/>
        <v>628360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75000</v>
      </c>
      <c r="AG17" s="27">
        <f t="shared" si="2"/>
        <v>75000</v>
      </c>
    </row>
    <row r="18" spans="1:33" x14ac:dyDescent="0.2">
      <c r="A18">
        <f t="shared" si="3"/>
        <v>11</v>
      </c>
      <c r="B18" s="35">
        <v>26372</v>
      </c>
      <c r="C18" s="37">
        <v>25000</v>
      </c>
      <c r="D18" s="35">
        <v>26520</v>
      </c>
      <c r="E18" s="36">
        <v>20000</v>
      </c>
      <c r="F18" s="35">
        <v>27568</v>
      </c>
      <c r="G18" s="36">
        <v>15000</v>
      </c>
      <c r="H18" s="35">
        <v>27708</v>
      </c>
      <c r="I18" s="36">
        <v>10000</v>
      </c>
      <c r="J18" s="35"/>
      <c r="K18" s="36"/>
      <c r="L18" s="35"/>
      <c r="M18" s="36"/>
      <c r="N18" s="27">
        <f t="shared" si="0"/>
        <v>70000</v>
      </c>
      <c r="O18" s="28">
        <f t="shared" si="4"/>
        <v>698360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70000</v>
      </c>
      <c r="AG18" s="27">
        <f t="shared" si="2"/>
        <v>70000</v>
      </c>
    </row>
    <row r="19" spans="1:33" x14ac:dyDescent="0.2">
      <c r="A19">
        <f t="shared" si="3"/>
        <v>12</v>
      </c>
      <c r="B19" s="35">
        <v>26372</v>
      </c>
      <c r="C19" s="37">
        <v>25000</v>
      </c>
      <c r="D19" s="35">
        <v>26520</v>
      </c>
      <c r="E19" s="36">
        <v>20000</v>
      </c>
      <c r="F19" s="35">
        <v>26758</v>
      </c>
      <c r="G19" s="36">
        <v>5000</v>
      </c>
      <c r="H19" s="35">
        <v>27708</v>
      </c>
      <c r="I19" s="36">
        <v>10000</v>
      </c>
      <c r="J19" s="35">
        <v>27568</v>
      </c>
      <c r="K19" s="36">
        <v>15000</v>
      </c>
      <c r="L19" s="35"/>
      <c r="M19" s="36"/>
      <c r="N19" s="27">
        <f t="shared" si="0"/>
        <v>75000</v>
      </c>
      <c r="O19" s="28">
        <f t="shared" si="4"/>
        <v>773360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75000</v>
      </c>
      <c r="AG19" s="27">
        <f t="shared" si="2"/>
        <v>75000</v>
      </c>
    </row>
    <row r="20" spans="1:33" x14ac:dyDescent="0.2">
      <c r="A20">
        <f t="shared" si="3"/>
        <v>13</v>
      </c>
      <c r="B20" s="35">
        <v>26372</v>
      </c>
      <c r="C20" s="37">
        <v>25000</v>
      </c>
      <c r="D20" s="35">
        <v>26520</v>
      </c>
      <c r="E20" s="36">
        <v>20000</v>
      </c>
      <c r="F20" s="35">
        <v>26758</v>
      </c>
      <c r="G20" s="36">
        <v>5000</v>
      </c>
      <c r="H20" s="35">
        <v>27708</v>
      </c>
      <c r="I20" s="36">
        <v>10000</v>
      </c>
      <c r="J20" s="35">
        <v>27568</v>
      </c>
      <c r="K20" s="36">
        <v>15000</v>
      </c>
      <c r="L20" s="35"/>
      <c r="M20" s="36"/>
      <c r="N20" s="27">
        <f t="shared" si="0"/>
        <v>75000</v>
      </c>
      <c r="O20" s="28">
        <f t="shared" si="4"/>
        <v>848360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75000</v>
      </c>
      <c r="AG20" s="27">
        <f t="shared" si="2"/>
        <v>75000</v>
      </c>
    </row>
    <row r="21" spans="1:33" x14ac:dyDescent="0.2">
      <c r="A21">
        <f t="shared" si="3"/>
        <v>14</v>
      </c>
      <c r="B21" s="35">
        <v>26372</v>
      </c>
      <c r="C21" s="37">
        <v>25000</v>
      </c>
      <c r="D21" s="35">
        <v>26520</v>
      </c>
      <c r="E21" s="36">
        <v>20000</v>
      </c>
      <c r="F21" s="35">
        <v>26758</v>
      </c>
      <c r="G21" s="36">
        <v>5000</v>
      </c>
      <c r="H21" s="35">
        <v>27708</v>
      </c>
      <c r="I21" s="36">
        <v>10000</v>
      </c>
      <c r="J21" s="35">
        <v>27568</v>
      </c>
      <c r="K21" s="36">
        <v>15000</v>
      </c>
      <c r="L21" s="35"/>
      <c r="M21" s="36"/>
      <c r="N21" s="27">
        <f>C21+E21+G21+I21+K21+M21</f>
        <v>75000</v>
      </c>
      <c r="O21" s="28">
        <f t="shared" si="4"/>
        <v>923360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75000</v>
      </c>
      <c r="AG21" s="27">
        <f t="shared" si="2"/>
        <v>75000</v>
      </c>
    </row>
    <row r="22" spans="1:33" x14ac:dyDescent="0.2">
      <c r="A22">
        <f t="shared" si="3"/>
        <v>15</v>
      </c>
      <c r="B22" s="35">
        <v>27708</v>
      </c>
      <c r="C22" s="37">
        <v>10000</v>
      </c>
      <c r="D22" s="35">
        <v>27568</v>
      </c>
      <c r="E22" s="36">
        <v>15000</v>
      </c>
      <c r="F22" s="35">
        <v>26372</v>
      </c>
      <c r="G22" s="36">
        <v>25000</v>
      </c>
      <c r="H22" s="35">
        <v>26520</v>
      </c>
      <c r="I22" s="36">
        <v>20000</v>
      </c>
      <c r="J22" s="35">
        <v>26758</v>
      </c>
      <c r="K22" s="36">
        <v>5000</v>
      </c>
      <c r="L22" s="35">
        <v>20248</v>
      </c>
      <c r="M22" s="36">
        <v>5000</v>
      </c>
      <c r="N22" s="27">
        <f t="shared" ref="N22:N39" si="7">C22+E22+G22+I22+K22+M22</f>
        <v>80000</v>
      </c>
      <c r="O22" s="28">
        <f t="shared" si="4"/>
        <v>1003360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80000</v>
      </c>
      <c r="AG22" s="27">
        <f t="shared" si="2"/>
        <v>80000</v>
      </c>
    </row>
    <row r="23" spans="1:33" x14ac:dyDescent="0.2">
      <c r="A23">
        <f t="shared" si="3"/>
        <v>16</v>
      </c>
      <c r="B23" s="35">
        <v>27708</v>
      </c>
      <c r="C23" s="37">
        <v>10000</v>
      </c>
      <c r="D23" s="35">
        <v>27568</v>
      </c>
      <c r="E23" s="36">
        <v>15000</v>
      </c>
      <c r="F23" s="35">
        <v>26372</v>
      </c>
      <c r="G23" s="36">
        <v>25000</v>
      </c>
      <c r="H23" s="35">
        <v>27349</v>
      </c>
      <c r="I23" s="36">
        <v>5776</v>
      </c>
      <c r="J23" s="35">
        <v>26520</v>
      </c>
      <c r="K23" s="36">
        <v>20000</v>
      </c>
      <c r="L23" s="35">
        <v>26758</v>
      </c>
      <c r="M23" s="36">
        <v>5000</v>
      </c>
      <c r="N23" s="27">
        <f t="shared" si="7"/>
        <v>80776</v>
      </c>
      <c r="O23" s="28">
        <f t="shared" si="4"/>
        <v>1084136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80776</v>
      </c>
      <c r="AG23" s="27">
        <f t="shared" si="2"/>
        <v>80776</v>
      </c>
    </row>
    <row r="24" spans="1:33" x14ac:dyDescent="0.2">
      <c r="A24">
        <f t="shared" si="3"/>
        <v>17</v>
      </c>
      <c r="B24" s="35">
        <v>26520</v>
      </c>
      <c r="C24" s="37">
        <v>20000</v>
      </c>
      <c r="D24" s="35">
        <v>27568</v>
      </c>
      <c r="E24" s="36">
        <v>15000</v>
      </c>
      <c r="F24" s="35">
        <v>27708</v>
      </c>
      <c r="G24" s="36">
        <v>5000</v>
      </c>
      <c r="H24" s="35"/>
      <c r="I24" s="36"/>
      <c r="J24" s="35"/>
      <c r="K24" s="36"/>
      <c r="L24" s="35"/>
      <c r="M24" s="36"/>
      <c r="N24" s="27">
        <f t="shared" si="7"/>
        <v>40000</v>
      </c>
      <c r="O24" s="28">
        <f t="shared" si="4"/>
        <v>1124136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40000</v>
      </c>
      <c r="AG24" s="27">
        <f t="shared" si="2"/>
        <v>40000</v>
      </c>
    </row>
    <row r="25" spans="1:33" x14ac:dyDescent="0.2">
      <c r="A25">
        <f t="shared" si="3"/>
        <v>18</v>
      </c>
      <c r="B25" s="35"/>
      <c r="C25" s="37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0</v>
      </c>
      <c r="O25" s="28">
        <f t="shared" si="4"/>
        <v>1124136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0</v>
      </c>
      <c r="AG25" s="27">
        <f t="shared" si="2"/>
        <v>0</v>
      </c>
    </row>
    <row r="26" spans="1:33" x14ac:dyDescent="0.2">
      <c r="A26">
        <f t="shared" si="3"/>
        <v>19</v>
      </c>
      <c r="B26" s="35"/>
      <c r="C26" s="37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27">
        <f t="shared" si="7"/>
        <v>0</v>
      </c>
      <c r="O26" s="28">
        <f t="shared" si="4"/>
        <v>1124136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0</v>
      </c>
      <c r="AG26" s="27">
        <f t="shared" si="2"/>
        <v>0</v>
      </c>
    </row>
    <row r="27" spans="1:33" x14ac:dyDescent="0.2">
      <c r="A27">
        <f t="shared" si="3"/>
        <v>20</v>
      </c>
      <c r="B27" s="35"/>
      <c r="C27" s="37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27">
        <f>C27+E27+G27+I27+K27+M27</f>
        <v>0</v>
      </c>
      <c r="O27" s="28">
        <f t="shared" si="4"/>
        <v>1124136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0</v>
      </c>
      <c r="AG27" s="27">
        <f t="shared" si="2"/>
        <v>0</v>
      </c>
    </row>
    <row r="28" spans="1:33" x14ac:dyDescent="0.2">
      <c r="A28">
        <f t="shared" si="3"/>
        <v>21</v>
      </c>
      <c r="B28" s="35"/>
      <c r="C28" s="37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0</v>
      </c>
      <c r="O28" s="28">
        <f t="shared" si="4"/>
        <v>1124136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0</v>
      </c>
      <c r="AG28" s="27">
        <f t="shared" si="2"/>
        <v>0</v>
      </c>
    </row>
    <row r="29" spans="1:33" x14ac:dyDescent="0.2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1124136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">
      <c r="A30">
        <f t="shared" si="3"/>
        <v>23</v>
      </c>
      <c r="B30" s="35"/>
      <c r="C30" s="37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27">
        <f t="shared" si="7"/>
        <v>0</v>
      </c>
      <c r="O30" s="28">
        <f t="shared" si="4"/>
        <v>1124136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0</v>
      </c>
      <c r="AG30" s="27">
        <f t="shared" si="2"/>
        <v>0</v>
      </c>
    </row>
    <row r="31" spans="1:33" x14ac:dyDescent="0.2">
      <c r="A31">
        <f t="shared" si="3"/>
        <v>24</v>
      </c>
      <c r="B31" s="35"/>
      <c r="C31" s="37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27">
        <f t="shared" si="7"/>
        <v>0</v>
      </c>
      <c r="O31" s="28">
        <f t="shared" si="4"/>
        <v>1124136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0</v>
      </c>
      <c r="AG31" s="27">
        <f t="shared" si="2"/>
        <v>0</v>
      </c>
    </row>
    <row r="32" spans="1:33" x14ac:dyDescent="0.2">
      <c r="A32">
        <f t="shared" si="3"/>
        <v>25</v>
      </c>
      <c r="B32" s="35"/>
      <c r="C32" s="37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27">
        <f t="shared" si="7"/>
        <v>0</v>
      </c>
      <c r="O32" s="28">
        <f t="shared" si="4"/>
        <v>1124136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0</v>
      </c>
      <c r="AG32" s="27">
        <f t="shared" si="2"/>
        <v>0</v>
      </c>
    </row>
    <row r="33" spans="1:33" x14ac:dyDescent="0.2">
      <c r="A33">
        <f t="shared" si="3"/>
        <v>26</v>
      </c>
      <c r="B33" s="35"/>
      <c r="C33" s="37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27">
        <f t="shared" si="7"/>
        <v>0</v>
      </c>
      <c r="O33" s="28">
        <f t="shared" si="4"/>
        <v>1124136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0</v>
      </c>
      <c r="AG33" s="27">
        <f t="shared" si="2"/>
        <v>0</v>
      </c>
    </row>
    <row r="34" spans="1:33" x14ac:dyDescent="0.2">
      <c r="A34">
        <f t="shared" si="3"/>
        <v>27</v>
      </c>
      <c r="B34" s="35"/>
      <c r="C34" s="37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27">
        <f t="shared" si="7"/>
        <v>0</v>
      </c>
      <c r="O34" s="28">
        <f t="shared" si="4"/>
        <v>1124136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0</v>
      </c>
      <c r="AG34" s="27">
        <f t="shared" si="2"/>
        <v>0</v>
      </c>
    </row>
    <row r="35" spans="1:33" x14ac:dyDescent="0.2">
      <c r="A35">
        <f t="shared" si="3"/>
        <v>28</v>
      </c>
      <c r="B35" s="35"/>
      <c r="C35" s="37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27">
        <f t="shared" si="7"/>
        <v>0</v>
      </c>
      <c r="O35" s="28">
        <f t="shared" si="4"/>
        <v>1124136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0</v>
      </c>
      <c r="AG35" s="27">
        <f t="shared" si="2"/>
        <v>0</v>
      </c>
    </row>
    <row r="36" spans="1:33" x14ac:dyDescent="0.2">
      <c r="A36">
        <f t="shared" si="3"/>
        <v>29</v>
      </c>
      <c r="B36" s="35"/>
      <c r="C36" s="37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27">
        <f t="shared" si="7"/>
        <v>0</v>
      </c>
      <c r="O36" s="28">
        <f t="shared" si="4"/>
        <v>1124136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0</v>
      </c>
      <c r="AG36" s="27">
        <f t="shared" si="2"/>
        <v>0</v>
      </c>
    </row>
    <row r="37" spans="1:33" x14ac:dyDescent="0.2">
      <c r="A37">
        <f>A36+1</f>
        <v>30</v>
      </c>
      <c r="B37" s="35"/>
      <c r="C37" s="37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27">
        <f t="shared" si="7"/>
        <v>0</v>
      </c>
      <c r="O37" s="28">
        <f t="shared" si="4"/>
        <v>1124136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0</v>
      </c>
      <c r="AG37" s="27">
        <f t="shared" si="2"/>
        <v>0</v>
      </c>
    </row>
    <row r="38" spans="1:33" x14ac:dyDescent="0.2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1124136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">
      <c r="A39" s="4" t="s">
        <v>10</v>
      </c>
      <c r="B39" s="25"/>
      <c r="C39" s="31">
        <f>SUM(C8:C38)</f>
        <v>318042</v>
      </c>
      <c r="D39" s="25"/>
      <c r="E39" s="31">
        <f>SUM(E8:E38)</f>
        <v>290035</v>
      </c>
      <c r="F39" s="25"/>
      <c r="G39" s="31">
        <f>SUM(G8:G38)</f>
        <v>185658</v>
      </c>
      <c r="H39" s="25"/>
      <c r="I39" s="31">
        <f>SUM(I8:I38)</f>
        <v>165401</v>
      </c>
      <c r="J39" s="25"/>
      <c r="K39" s="31">
        <f>SUM(K8:K38)</f>
        <v>150000</v>
      </c>
      <c r="L39" s="25"/>
      <c r="M39" s="31">
        <f>SUM(M8:M38)</f>
        <v>15000</v>
      </c>
      <c r="N39" s="14">
        <f t="shared" si="7"/>
        <v>1124136</v>
      </c>
      <c r="O39" s="14">
        <f>O38</f>
        <v>1124136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2.75" x14ac:dyDescent="0.2"/>
  <cols>
    <col min="1" max="1" width="18.85546875" customWidth="1"/>
    <col min="2" max="4" width="11.5703125" customWidth="1"/>
    <col min="5" max="5" width="12.28515625" customWidth="1"/>
    <col min="6" max="6" width="12.5703125" customWidth="1"/>
    <col min="7" max="7" width="12.140625" customWidth="1"/>
    <col min="9" max="11" width="14.140625" customWidth="1"/>
    <col min="12" max="12" width="10.42578125" customWidth="1"/>
    <col min="13" max="13" width="11.5703125" customWidth="1"/>
    <col min="14" max="14" width="11.7109375" customWidth="1"/>
    <col min="16" max="16" width="10.7109375" customWidth="1"/>
    <col min="19" max="19" width="11" customWidth="1"/>
  </cols>
  <sheetData>
    <row r="1" spans="1:90" ht="15.75" x14ac:dyDescent="0.25">
      <c r="A1" s="71" t="s">
        <v>15</v>
      </c>
      <c r="I1" s="70" t="s">
        <v>16</v>
      </c>
      <c r="J1" s="70" t="s">
        <v>23</v>
      </c>
      <c r="K1" s="70"/>
    </row>
    <row r="2" spans="1:90" ht="15.75" x14ac:dyDescent="0.25">
      <c r="A2" s="71" t="s">
        <v>18</v>
      </c>
      <c r="E2" t="s">
        <v>19</v>
      </c>
      <c r="F2" s="72">
        <f>Allocation!F3</f>
        <v>0</v>
      </c>
    </row>
    <row r="4" spans="1:90" x14ac:dyDescent="0.2">
      <c r="B4" t="s">
        <v>11</v>
      </c>
      <c r="I4" t="s">
        <v>14</v>
      </c>
      <c r="P4" t="s">
        <v>10</v>
      </c>
    </row>
    <row r="5" spans="1:90" x14ac:dyDescent="0.2">
      <c r="F5" s="96" t="s">
        <v>4</v>
      </c>
      <c r="G5" s="96"/>
      <c r="M5" s="96" t="s">
        <v>4</v>
      </c>
      <c r="N5" s="96"/>
      <c r="R5" s="97" t="s">
        <v>4</v>
      </c>
      <c r="S5" s="97"/>
    </row>
    <row r="6" spans="1:90" x14ac:dyDescent="0.2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4">
        <v>1</v>
      </c>
      <c r="B9" s="77">
        <f>IF('PPL-OBA'!Q9=0,0,(Allocation!V9*('PPL-OBA'!E9/'PPL-OBA'!Q9)))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IF(('PPL-OBA'!Q9)=0,0,(Allocation!V9*('PPL-OBA'!L9/'PPL-OBA'!Q9)))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">
      <c r="A10">
        <f>A9+1</f>
        <v>2</v>
      </c>
      <c r="B10" s="77">
        <f>IF('PPL-OBA'!Q10=0,0,(Allocation!V10*('PPL-OBA'!E10/'PPL-OBA'!Q10)))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IF(('PPL-OBA'!Q10)=0,0,(Allocation!V10*('PPL-OBA'!L10/'PPL-OBA'!Q10)))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">
      <c r="A11">
        <f t="shared" ref="A11:A39" si="10">A10+1</f>
        <v>3</v>
      </c>
      <c r="B11" s="77">
        <f>IF('PPL-OBA'!Q11=0,0,(Allocation!V11*('PPL-OBA'!E11/'PPL-OBA'!Q11)))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IF(('PPL-OBA'!Q11)=0,0,(Allocation!V11*('PPL-OBA'!L11/'PPL-OBA'!Q11)))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">
      <c r="A42" t="s">
        <v>45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2.75" x14ac:dyDescent="0.2"/>
  <cols>
    <col min="2" max="2" width="9.28515625" customWidth="1"/>
    <col min="4" max="4" width="8.5703125" customWidth="1"/>
    <col min="5" max="5" width="10.5703125" customWidth="1"/>
    <col min="6" max="6" width="10.140625" customWidth="1"/>
    <col min="12" max="12" width="10.28515625" bestFit="1" customWidth="1"/>
    <col min="17" max="17" width="11.28515625" customWidth="1"/>
    <col min="18" max="18" width="11.7109375" customWidth="1"/>
    <col min="19" max="19" width="3.5703125" customWidth="1"/>
    <col min="20" max="20" width="11.28515625" customWidth="1"/>
    <col min="21" max="21" width="11.85546875" customWidth="1"/>
  </cols>
  <sheetData>
    <row r="1" spans="1:21" x14ac:dyDescent="0.2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">
      <c r="B2" s="32" t="s">
        <v>22</v>
      </c>
      <c r="C2" s="32"/>
      <c r="E2" s="32"/>
      <c r="F2" s="33"/>
      <c r="G2" s="34"/>
      <c r="H2" s="34"/>
      <c r="I2" s="34"/>
    </row>
    <row r="3" spans="1:21" x14ac:dyDescent="0.2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">
      <c r="B4" s="32" t="s">
        <v>11</v>
      </c>
      <c r="C4" s="32"/>
      <c r="K4" s="32" t="s">
        <v>14</v>
      </c>
    </row>
    <row r="5" spans="1:21" x14ac:dyDescent="0.2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Felienne</cp:lastModifiedBy>
  <cp:lastPrinted>2001-10-18T14:22:31Z</cp:lastPrinted>
  <dcterms:created xsi:type="dcterms:W3CDTF">2001-03-08T21:13:28Z</dcterms:created>
  <dcterms:modified xsi:type="dcterms:W3CDTF">2014-09-03T14:40:30Z</dcterms:modified>
</cp:coreProperties>
</file>